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7.xml" ContentType="application/vnd.openxmlformats-officedocument.drawingml.chartshapes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iaoboW\Desktop\28332_LNGC Phase 2\01_2021 Pile Load Test (TP3&amp;TP4)\05_Pile Resistance Calculation\"/>
    </mc:Choice>
  </mc:AlternateContent>
  <xr:revisionPtr revIDLastSave="0" documentId="13_ncr:1_{34AA84EE-0E39-4239-A6EE-9D4108BA863F}" xr6:coauthVersionLast="47" xr6:coauthVersionMax="47" xr10:uidLastSave="{00000000-0000-0000-0000-000000000000}"/>
  <bookViews>
    <workbookView xWindow="-25710" yWindow="-3720" windowWidth="25820" windowHeight="14020" tabRatio="703" activeTab="7" xr2:uid="{FEF08026-758A-405A-A288-789B25D4F6CB}"/>
  </bookViews>
  <sheets>
    <sheet name="A13-02&amp;02B Combined" sheetId="19" r:id="rId1"/>
    <sheet name="Input_CPT Data" sheetId="7" r:id="rId2"/>
    <sheet name="Parameters" sheetId="2" r:id="rId3"/>
    <sheet name="Calc_Shaft Resistance" sheetId="13" r:id="rId4"/>
    <sheet name="Calculate Base Resistance" sheetId="4" r:id="rId5"/>
    <sheet name="CPT and SU charts" sheetId="15" r:id="rId6"/>
    <sheet name="UWACharts" sheetId="17" r:id="rId7"/>
    <sheet name="Data Dump" sheetId="5" r:id="rId8"/>
    <sheet name="MethodComparison" sheetId="18" r:id="rId9"/>
    <sheet name="Report" sheetId="14" r:id="rId10"/>
    <sheet name="CONSTANTS" sheetId="16" r:id="rId11"/>
  </sheets>
  <functionGroups builtInGroupCount="19"/>
  <definedNames>
    <definedName name="dialist">Parameters!$C$15:INDEX(Parameters!$C$15:$C$29,SUMPRODUCT(--(Parameters!$C$15:$C$29&lt;&gt;"")))</definedName>
    <definedName name="_xlnm.Print_Area" localSheetId="9">Report!$A$1:$X$52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3" l="1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98" i="13"/>
  <c r="E299" i="13"/>
  <c r="E300" i="13"/>
  <c r="E301" i="13"/>
  <c r="E302" i="13"/>
  <c r="E303" i="13"/>
  <c r="E304" i="13"/>
  <c r="E305" i="13"/>
  <c r="E306" i="13"/>
  <c r="E307" i="13"/>
  <c r="E308" i="13"/>
  <c r="E309" i="13"/>
  <c r="E310" i="13"/>
  <c r="E311" i="13"/>
  <c r="E312" i="13"/>
  <c r="E313" i="13"/>
  <c r="E314" i="13"/>
  <c r="E315" i="13"/>
  <c r="E316" i="13"/>
  <c r="E317" i="13"/>
  <c r="E318" i="13"/>
  <c r="E319" i="13"/>
  <c r="E320" i="13"/>
  <c r="E321" i="13"/>
  <c r="E322" i="13"/>
  <c r="E323" i="13"/>
  <c r="E324" i="13"/>
  <c r="E325" i="13"/>
  <c r="E326" i="13"/>
  <c r="E327" i="13"/>
  <c r="E328" i="13"/>
  <c r="E329" i="13"/>
  <c r="E330" i="13"/>
  <c r="E331" i="13"/>
  <c r="E332" i="13"/>
  <c r="E333" i="13"/>
  <c r="E334" i="13"/>
  <c r="E335" i="13"/>
  <c r="E336" i="13"/>
  <c r="E337" i="13"/>
  <c r="E338" i="13"/>
  <c r="E339" i="13"/>
  <c r="E340" i="13"/>
  <c r="E341" i="13"/>
  <c r="E342" i="13"/>
  <c r="E343" i="13"/>
  <c r="E344" i="13"/>
  <c r="E345" i="13"/>
  <c r="E346" i="13"/>
  <c r="E347" i="13"/>
  <c r="E348" i="13"/>
  <c r="E349" i="13"/>
  <c r="E350" i="13"/>
  <c r="E351" i="13"/>
  <c r="E352" i="13"/>
  <c r="E353" i="13"/>
  <c r="E354" i="13"/>
  <c r="E355" i="13"/>
  <c r="E356" i="13"/>
  <c r="E357" i="13"/>
  <c r="E358" i="13"/>
  <c r="E359" i="13"/>
  <c r="E360" i="13"/>
  <c r="E361" i="13"/>
  <c r="E362" i="13"/>
  <c r="E363" i="13"/>
  <c r="E364" i="13"/>
  <c r="E365" i="13"/>
  <c r="E366" i="13"/>
  <c r="E367" i="13"/>
  <c r="E368" i="13"/>
  <c r="E369" i="13"/>
  <c r="E370" i="13"/>
  <c r="E371" i="13"/>
  <c r="E372" i="13"/>
  <c r="E373" i="13"/>
  <c r="E374" i="13"/>
  <c r="E375" i="13"/>
  <c r="E376" i="13"/>
  <c r="E377" i="13"/>
  <c r="E378" i="13"/>
  <c r="E379" i="13"/>
  <c r="E380" i="13"/>
  <c r="E381" i="13"/>
  <c r="E382" i="13"/>
  <c r="E383" i="13"/>
  <c r="E384" i="13"/>
  <c r="E385" i="13"/>
  <c r="E386" i="13"/>
  <c r="E387" i="13"/>
  <c r="E388" i="13"/>
  <c r="E389" i="13"/>
  <c r="E390" i="13"/>
  <c r="E391" i="13"/>
  <c r="E392" i="13"/>
  <c r="E393" i="13"/>
  <c r="E394" i="13"/>
  <c r="E395" i="13"/>
  <c r="E396" i="13"/>
  <c r="E397" i="13"/>
  <c r="E398" i="13"/>
  <c r="E399" i="13"/>
  <c r="E400" i="13"/>
  <c r="E401" i="13"/>
  <c r="E402" i="13"/>
  <c r="E403" i="13"/>
  <c r="E404" i="13"/>
  <c r="E405" i="13"/>
  <c r="E406" i="13"/>
  <c r="E407" i="13"/>
  <c r="E408" i="13"/>
  <c r="E409" i="13"/>
  <c r="E410" i="13"/>
  <c r="E411" i="13"/>
  <c r="E412" i="13"/>
  <c r="E413" i="13"/>
  <c r="E414" i="13"/>
  <c r="E415" i="13"/>
  <c r="E416" i="13"/>
  <c r="E417" i="13"/>
  <c r="E418" i="13"/>
  <c r="E419" i="13"/>
  <c r="E420" i="13"/>
  <c r="E421" i="13"/>
  <c r="E422" i="13"/>
  <c r="E423" i="13"/>
  <c r="E424" i="13"/>
  <c r="E425" i="13"/>
  <c r="E426" i="13"/>
  <c r="E427" i="13"/>
  <c r="E428" i="13"/>
  <c r="E429" i="13"/>
  <c r="E430" i="13"/>
  <c r="E431" i="13"/>
  <c r="E432" i="13"/>
  <c r="E433" i="13"/>
  <c r="E434" i="13"/>
  <c r="E435" i="13"/>
  <c r="E436" i="13"/>
  <c r="E437" i="13"/>
  <c r="E438" i="13"/>
  <c r="E439" i="13"/>
  <c r="E440" i="13"/>
  <c r="E441" i="13"/>
  <c r="E442" i="13"/>
  <c r="E443" i="13"/>
  <c r="E444" i="13"/>
  <c r="E445" i="13"/>
  <c r="E446" i="13"/>
  <c r="E447" i="13"/>
  <c r="E448" i="13"/>
  <c r="E449" i="13"/>
  <c r="E450" i="13"/>
  <c r="E451" i="13"/>
  <c r="E452" i="13"/>
  <c r="E453" i="13"/>
  <c r="E454" i="13"/>
  <c r="E455" i="13"/>
  <c r="E456" i="13"/>
  <c r="E457" i="13"/>
  <c r="E458" i="13"/>
  <c r="E459" i="13"/>
  <c r="E460" i="13"/>
  <c r="E461" i="13"/>
  <c r="E462" i="13"/>
  <c r="E463" i="13"/>
  <c r="E464" i="13"/>
  <c r="E465" i="13"/>
  <c r="E466" i="13"/>
  <c r="E467" i="13"/>
  <c r="E468" i="13"/>
  <c r="E469" i="13"/>
  <c r="E470" i="13"/>
  <c r="E471" i="13"/>
  <c r="E472" i="13"/>
  <c r="E473" i="13"/>
  <c r="E474" i="13"/>
  <c r="E475" i="13"/>
  <c r="E476" i="13"/>
  <c r="E477" i="13"/>
  <c r="E478" i="13"/>
  <c r="E479" i="13"/>
  <c r="E480" i="13"/>
  <c r="E481" i="13"/>
  <c r="E482" i="13"/>
  <c r="E483" i="13"/>
  <c r="E484" i="13"/>
  <c r="E485" i="13"/>
  <c r="E486" i="13"/>
  <c r="E487" i="13"/>
  <c r="E488" i="13"/>
  <c r="E489" i="13"/>
  <c r="E490" i="13"/>
  <c r="E491" i="13"/>
  <c r="E492" i="13"/>
  <c r="E493" i="13"/>
  <c r="E494" i="13"/>
  <c r="E495" i="13"/>
  <c r="E496" i="13"/>
  <c r="E497" i="13"/>
  <c r="E498" i="13"/>
  <c r="E499" i="13"/>
  <c r="E500" i="13"/>
  <c r="E501" i="13"/>
  <c r="E502" i="13"/>
  <c r="E503" i="13"/>
  <c r="E504" i="13"/>
  <c r="E505" i="13"/>
  <c r="E506" i="13"/>
  <c r="E507" i="13"/>
  <c r="E508" i="13"/>
  <c r="E509" i="13"/>
  <c r="E510" i="13"/>
  <c r="E511" i="13"/>
  <c r="E512" i="13"/>
  <c r="E513" i="13"/>
  <c r="E514" i="13"/>
  <c r="E515" i="13"/>
  <c r="E516" i="13"/>
  <c r="E517" i="13"/>
  <c r="E518" i="13"/>
  <c r="E519" i="13"/>
  <c r="E520" i="13"/>
  <c r="E521" i="13"/>
  <c r="E522" i="13"/>
  <c r="E523" i="13"/>
  <c r="E524" i="13"/>
  <c r="E525" i="13"/>
  <c r="E526" i="13"/>
  <c r="E527" i="13"/>
  <c r="E528" i="13"/>
  <c r="E529" i="13"/>
  <c r="E530" i="13"/>
  <c r="E531" i="13"/>
  <c r="E532" i="13"/>
  <c r="E533" i="13"/>
  <c r="E534" i="13"/>
  <c r="E535" i="13"/>
  <c r="E536" i="13"/>
  <c r="E537" i="13"/>
  <c r="E538" i="13"/>
  <c r="E539" i="13"/>
  <c r="E540" i="13"/>
  <c r="E541" i="13"/>
  <c r="E542" i="13"/>
  <c r="E543" i="13"/>
  <c r="E544" i="13"/>
  <c r="E545" i="13"/>
  <c r="E546" i="13"/>
  <c r="E547" i="13"/>
  <c r="E548" i="13"/>
  <c r="E549" i="13"/>
  <c r="E550" i="13"/>
  <c r="E551" i="13"/>
  <c r="E552" i="13"/>
  <c r="E553" i="13"/>
  <c r="E554" i="13"/>
  <c r="E555" i="13"/>
  <c r="E556" i="13"/>
  <c r="E557" i="13"/>
  <c r="E558" i="13"/>
  <c r="E559" i="13"/>
  <c r="E560" i="13"/>
  <c r="E561" i="13"/>
  <c r="E562" i="13"/>
  <c r="E563" i="13"/>
  <c r="E564" i="13"/>
  <c r="E565" i="13"/>
  <c r="E566" i="13"/>
  <c r="E567" i="13"/>
  <c r="E568" i="13"/>
  <c r="E569" i="13"/>
  <c r="E570" i="13"/>
  <c r="E571" i="13"/>
  <c r="E572" i="13"/>
  <c r="E573" i="13"/>
  <c r="E574" i="13"/>
  <c r="E575" i="13"/>
  <c r="E576" i="13"/>
  <c r="E577" i="13"/>
  <c r="E578" i="13"/>
  <c r="E579" i="13"/>
  <c r="E580" i="13"/>
  <c r="E581" i="13"/>
  <c r="E582" i="13"/>
  <c r="E583" i="13"/>
  <c r="E584" i="13"/>
  <c r="E585" i="13"/>
  <c r="E586" i="13"/>
  <c r="E587" i="13"/>
  <c r="E588" i="13"/>
  <c r="E589" i="13"/>
  <c r="E590" i="13"/>
  <c r="E591" i="13"/>
  <c r="E592" i="13"/>
  <c r="E593" i="13"/>
  <c r="E594" i="13"/>
  <c r="E595" i="13"/>
  <c r="E596" i="13"/>
  <c r="E597" i="13"/>
  <c r="E598" i="13"/>
  <c r="E599" i="13"/>
  <c r="E600" i="13"/>
  <c r="E601" i="13"/>
  <c r="E602" i="13"/>
  <c r="E603" i="13"/>
  <c r="E604" i="13"/>
  <c r="E605" i="13"/>
  <c r="E606" i="13"/>
  <c r="E607" i="13"/>
  <c r="E608" i="13"/>
  <c r="E609" i="13"/>
  <c r="E610" i="13"/>
  <c r="E611" i="13"/>
  <c r="E612" i="13"/>
  <c r="E613" i="13"/>
  <c r="E614" i="13"/>
  <c r="E615" i="13"/>
  <c r="E616" i="13"/>
  <c r="E617" i="13"/>
  <c r="E618" i="13"/>
  <c r="E619" i="13"/>
  <c r="E620" i="13"/>
  <c r="E621" i="13"/>
  <c r="E622" i="13"/>
  <c r="E623" i="13"/>
  <c r="E624" i="13"/>
  <c r="E625" i="13"/>
  <c r="E626" i="13"/>
  <c r="E627" i="13"/>
  <c r="E628" i="13"/>
  <c r="E629" i="13"/>
  <c r="E630" i="13"/>
  <c r="E631" i="13"/>
  <c r="E632" i="13"/>
  <c r="E633" i="13"/>
  <c r="E634" i="13"/>
  <c r="E635" i="13"/>
  <c r="E636" i="13"/>
  <c r="E637" i="13"/>
  <c r="E638" i="13"/>
  <c r="E639" i="13"/>
  <c r="E640" i="13"/>
  <c r="E641" i="13"/>
  <c r="E642" i="13"/>
  <c r="E643" i="13"/>
  <c r="E644" i="13"/>
  <c r="E645" i="13"/>
  <c r="E646" i="13"/>
  <c r="E647" i="13"/>
  <c r="E648" i="13"/>
  <c r="E649" i="13"/>
  <c r="E650" i="13"/>
  <c r="E651" i="13"/>
  <c r="E652" i="13"/>
  <c r="E653" i="13"/>
  <c r="E654" i="13"/>
  <c r="E655" i="13"/>
  <c r="E656" i="13"/>
  <c r="E657" i="13"/>
  <c r="E658" i="13"/>
  <c r="E659" i="13"/>
  <c r="E660" i="13"/>
  <c r="E661" i="13"/>
  <c r="E662" i="13"/>
  <c r="E663" i="13"/>
  <c r="E664" i="13"/>
  <c r="E665" i="13"/>
  <c r="E666" i="13"/>
  <c r="E667" i="13"/>
  <c r="E668" i="13"/>
  <c r="E669" i="13"/>
  <c r="E670" i="13"/>
  <c r="E671" i="13"/>
  <c r="E672" i="13"/>
  <c r="E673" i="13"/>
  <c r="E674" i="13"/>
  <c r="E675" i="13"/>
  <c r="E676" i="13"/>
  <c r="E677" i="13"/>
  <c r="E678" i="13"/>
  <c r="E679" i="13"/>
  <c r="E680" i="13"/>
  <c r="E681" i="13"/>
  <c r="E682" i="13"/>
  <c r="E683" i="13"/>
  <c r="E684" i="13"/>
  <c r="E685" i="13"/>
  <c r="E686" i="13"/>
  <c r="E687" i="13"/>
  <c r="E688" i="13"/>
  <c r="E689" i="13"/>
  <c r="E690" i="13"/>
  <c r="E691" i="13"/>
  <c r="E692" i="13"/>
  <c r="E693" i="13"/>
  <c r="E694" i="13"/>
  <c r="E695" i="13"/>
  <c r="E696" i="13"/>
  <c r="E697" i="13"/>
  <c r="E698" i="13"/>
  <c r="E699" i="13"/>
  <c r="E700" i="13"/>
  <c r="E701" i="13"/>
  <c r="E702" i="13"/>
  <c r="E703" i="13"/>
  <c r="E704" i="13"/>
  <c r="E705" i="13"/>
  <c r="E706" i="13"/>
  <c r="E707" i="13"/>
  <c r="E708" i="13"/>
  <c r="E709" i="13"/>
  <c r="E710" i="13"/>
  <c r="E711" i="13"/>
  <c r="E712" i="13"/>
  <c r="E713" i="13"/>
  <c r="E714" i="13"/>
  <c r="E715" i="13"/>
  <c r="E716" i="13"/>
  <c r="E717" i="13"/>
  <c r="E718" i="13"/>
  <c r="E719" i="13"/>
  <c r="E720" i="13"/>
  <c r="E721" i="13"/>
  <c r="E722" i="13"/>
  <c r="E723" i="13"/>
  <c r="E724" i="13"/>
  <c r="E725" i="13"/>
  <c r="E726" i="13"/>
  <c r="E727" i="13"/>
  <c r="E728" i="13"/>
  <c r="E729" i="13"/>
  <c r="E730" i="13"/>
  <c r="E731" i="13"/>
  <c r="E732" i="13"/>
  <c r="E733" i="13"/>
  <c r="E734" i="13"/>
  <c r="E735" i="13"/>
  <c r="E736" i="13"/>
  <c r="E737" i="13"/>
  <c r="E738" i="13"/>
  <c r="E739" i="13"/>
  <c r="E740" i="13"/>
  <c r="E741" i="13"/>
  <c r="E742" i="13"/>
  <c r="E743" i="13"/>
  <c r="E744" i="13"/>
  <c r="E745" i="13"/>
  <c r="E746" i="13"/>
  <c r="E747" i="13"/>
  <c r="E748" i="13"/>
  <c r="E749" i="13"/>
  <c r="E750" i="13"/>
  <c r="E751" i="13"/>
  <c r="E752" i="13"/>
  <c r="E753" i="13"/>
  <c r="E754" i="13"/>
  <c r="E755" i="13"/>
  <c r="E756" i="13"/>
  <c r="E757" i="13"/>
  <c r="E758" i="13"/>
  <c r="E759" i="13"/>
  <c r="E760" i="13"/>
  <c r="E761" i="13"/>
  <c r="E762" i="13"/>
  <c r="E763" i="13"/>
  <c r="E764" i="13"/>
  <c r="E765" i="13"/>
  <c r="E766" i="13"/>
  <c r="E767" i="13"/>
  <c r="E768" i="13"/>
  <c r="E769" i="13"/>
  <c r="E770" i="13"/>
  <c r="E771" i="13"/>
  <c r="E772" i="13"/>
  <c r="E773" i="13"/>
  <c r="E774" i="13"/>
  <c r="E775" i="13"/>
  <c r="E776" i="13"/>
  <c r="E777" i="13"/>
  <c r="E778" i="13"/>
  <c r="E779" i="13"/>
  <c r="E780" i="13"/>
  <c r="E781" i="13"/>
  <c r="E782" i="13"/>
  <c r="E783" i="13"/>
  <c r="E784" i="13"/>
  <c r="E785" i="13"/>
  <c r="E786" i="13"/>
  <c r="E787" i="13"/>
  <c r="E788" i="13"/>
  <c r="E789" i="13"/>
  <c r="E790" i="13"/>
  <c r="E791" i="13"/>
  <c r="E792" i="13"/>
  <c r="E793" i="13"/>
  <c r="E794" i="13"/>
  <c r="E795" i="13"/>
  <c r="E796" i="13"/>
  <c r="E797" i="13"/>
  <c r="E798" i="13"/>
  <c r="E799" i="13"/>
  <c r="E800" i="13"/>
  <c r="E801" i="13"/>
  <c r="E802" i="13"/>
  <c r="E803" i="13"/>
  <c r="E804" i="13"/>
  <c r="E805" i="13"/>
  <c r="E806" i="13"/>
  <c r="E807" i="13"/>
  <c r="E808" i="13"/>
  <c r="E809" i="13"/>
  <c r="E810" i="13"/>
  <c r="E811" i="13"/>
  <c r="E812" i="13"/>
  <c r="E813" i="13"/>
  <c r="E814" i="13"/>
  <c r="E815" i="13"/>
  <c r="E816" i="13"/>
  <c r="E817" i="13"/>
  <c r="E818" i="13"/>
  <c r="E819" i="13"/>
  <c r="E820" i="13"/>
  <c r="E821" i="13"/>
  <c r="E822" i="13"/>
  <c r="E823" i="13"/>
  <c r="E824" i="13"/>
  <c r="E825" i="13"/>
  <c r="E826" i="13"/>
  <c r="E827" i="13"/>
  <c r="E828" i="13"/>
  <c r="E829" i="13"/>
  <c r="E830" i="13"/>
  <c r="E831" i="13"/>
  <c r="E832" i="13"/>
  <c r="E833" i="13"/>
  <c r="E834" i="13"/>
  <c r="E835" i="13"/>
  <c r="E836" i="13"/>
  <c r="E837" i="13"/>
  <c r="E838" i="13"/>
  <c r="E839" i="13"/>
  <c r="E840" i="13"/>
  <c r="E841" i="13"/>
  <c r="E842" i="13"/>
  <c r="E843" i="13"/>
  <c r="E844" i="13"/>
  <c r="E845" i="13"/>
  <c r="E846" i="13"/>
  <c r="E847" i="13"/>
  <c r="E848" i="13"/>
  <c r="E849" i="13"/>
  <c r="E850" i="13"/>
  <c r="E851" i="13"/>
  <c r="E852" i="13"/>
  <c r="E853" i="13"/>
  <c r="E854" i="13"/>
  <c r="E855" i="13"/>
  <c r="E856" i="13"/>
  <c r="E857" i="13"/>
  <c r="E858" i="13"/>
  <c r="E859" i="13"/>
  <c r="E860" i="13"/>
  <c r="E861" i="13"/>
  <c r="E862" i="13"/>
  <c r="E863" i="13"/>
  <c r="E864" i="13"/>
  <c r="E865" i="13"/>
  <c r="E866" i="13"/>
  <c r="E867" i="13"/>
  <c r="E868" i="13"/>
  <c r="E869" i="13"/>
  <c r="E870" i="13"/>
  <c r="E871" i="13"/>
  <c r="E872" i="13"/>
  <c r="E873" i="13"/>
  <c r="E874" i="13"/>
  <c r="E875" i="13"/>
  <c r="E876" i="13"/>
  <c r="E877" i="13"/>
  <c r="E878" i="13"/>
  <c r="E879" i="13"/>
  <c r="E880" i="13"/>
  <c r="E881" i="13"/>
  <c r="E882" i="13"/>
  <c r="E883" i="13"/>
  <c r="E884" i="13"/>
  <c r="E885" i="13"/>
  <c r="E886" i="13"/>
  <c r="E887" i="13"/>
  <c r="E888" i="13"/>
  <c r="E889" i="13"/>
  <c r="E890" i="13"/>
  <c r="E891" i="13"/>
  <c r="E892" i="13"/>
  <c r="E893" i="13"/>
  <c r="E894" i="13"/>
  <c r="E895" i="13"/>
  <c r="E896" i="13"/>
  <c r="E897" i="13"/>
  <c r="E898" i="13"/>
  <c r="E899" i="13"/>
  <c r="E900" i="13"/>
  <c r="E901" i="13"/>
  <c r="E902" i="13"/>
  <c r="E903" i="13"/>
  <c r="E904" i="13"/>
  <c r="E905" i="13"/>
  <c r="E906" i="13"/>
  <c r="E907" i="13"/>
  <c r="E908" i="13"/>
  <c r="E909" i="13"/>
  <c r="E910" i="13"/>
  <c r="E911" i="13"/>
  <c r="E912" i="13"/>
  <c r="E913" i="13"/>
  <c r="E914" i="13"/>
  <c r="E915" i="13"/>
  <c r="E916" i="13"/>
  <c r="E917" i="13"/>
  <c r="E918" i="13"/>
  <c r="E919" i="13"/>
  <c r="E920" i="13"/>
  <c r="E921" i="13"/>
  <c r="E922" i="13"/>
  <c r="E923" i="13"/>
  <c r="E924" i="13"/>
  <c r="E925" i="13"/>
  <c r="E926" i="13"/>
  <c r="E927" i="13"/>
  <c r="E928" i="13"/>
  <c r="E929" i="13"/>
  <c r="E930" i="13"/>
  <c r="E931" i="13"/>
  <c r="E932" i="13"/>
  <c r="E933" i="13"/>
  <c r="E934" i="13"/>
  <c r="E935" i="13"/>
  <c r="E936" i="13"/>
  <c r="E937" i="13"/>
  <c r="E938" i="13"/>
  <c r="E939" i="13"/>
  <c r="E940" i="13"/>
  <c r="E941" i="13"/>
  <c r="E942" i="13"/>
  <c r="E943" i="13"/>
  <c r="E944" i="13"/>
  <c r="E945" i="13"/>
  <c r="E946" i="13"/>
  <c r="E947" i="13"/>
  <c r="E948" i="13"/>
  <c r="E949" i="13"/>
  <c r="E950" i="13"/>
  <c r="E951" i="13"/>
  <c r="E952" i="13"/>
  <c r="E953" i="13"/>
  <c r="E954" i="13"/>
  <c r="E955" i="13"/>
  <c r="E956" i="13"/>
  <c r="E957" i="13"/>
  <c r="E958" i="13"/>
  <c r="E959" i="13"/>
  <c r="E960" i="13"/>
  <c r="E961" i="13"/>
  <c r="E962" i="13"/>
  <c r="E963" i="13"/>
  <c r="E964" i="13"/>
  <c r="E965" i="13"/>
  <c r="E966" i="13"/>
  <c r="E967" i="13"/>
  <c r="E968" i="13"/>
  <c r="E969" i="13"/>
  <c r="E970" i="13"/>
  <c r="E971" i="13"/>
  <c r="E972" i="13"/>
  <c r="E973" i="13"/>
  <c r="E974" i="13"/>
  <c r="E975" i="13"/>
  <c r="E976" i="13"/>
  <c r="E977" i="13"/>
  <c r="E978" i="13"/>
  <c r="E979" i="13"/>
  <c r="E980" i="13"/>
  <c r="E981" i="13"/>
  <c r="E982" i="13"/>
  <c r="E983" i="13"/>
  <c r="E984" i="13"/>
  <c r="E985" i="13"/>
  <c r="E986" i="13"/>
  <c r="E987" i="13"/>
  <c r="E988" i="13"/>
  <c r="E989" i="13"/>
  <c r="E990" i="13"/>
  <c r="E991" i="13"/>
  <c r="E992" i="13"/>
  <c r="E993" i="13"/>
  <c r="E994" i="13"/>
  <c r="E995" i="13"/>
  <c r="E996" i="13"/>
  <c r="E997" i="13"/>
  <c r="E998" i="13"/>
  <c r="E999" i="13"/>
  <c r="E1000" i="13"/>
  <c r="E1001" i="13"/>
  <c r="E1002" i="13"/>
  <c r="E1003" i="13"/>
  <c r="E1004" i="13"/>
  <c r="E1005" i="13"/>
  <c r="E1006" i="13"/>
  <c r="E1007" i="13"/>
  <c r="E1008" i="13"/>
  <c r="E1009" i="13"/>
  <c r="E1010" i="13"/>
  <c r="E1011" i="13"/>
  <c r="E1012" i="13"/>
  <c r="E1013" i="13"/>
  <c r="E1014" i="13"/>
  <c r="E1015" i="13"/>
  <c r="E1016" i="13"/>
  <c r="E1017" i="13"/>
  <c r="E1018" i="13"/>
  <c r="E1019" i="13"/>
  <c r="E1020" i="13"/>
  <c r="E1021" i="13"/>
  <c r="E1022" i="13"/>
  <c r="E1023" i="13"/>
  <c r="E1024" i="13"/>
  <c r="E1025" i="13"/>
  <c r="E1026" i="13"/>
  <c r="E1027" i="13"/>
  <c r="E1028" i="13"/>
  <c r="E1029" i="13"/>
  <c r="E1030" i="13"/>
  <c r="E1031" i="13"/>
  <c r="E1032" i="13"/>
  <c r="E1033" i="13"/>
  <c r="E1034" i="13"/>
  <c r="E1035" i="13"/>
  <c r="E1036" i="13"/>
  <c r="E1037" i="13"/>
  <c r="E1038" i="13"/>
  <c r="E1039" i="13"/>
  <c r="E1040" i="13"/>
  <c r="E1041" i="13"/>
  <c r="E1042" i="13"/>
  <c r="E1043" i="13"/>
  <c r="E1044" i="13"/>
  <c r="E1045" i="13"/>
  <c r="E1046" i="13"/>
  <c r="E1047" i="13"/>
  <c r="E1048" i="13"/>
  <c r="E1049" i="13"/>
  <c r="E1050" i="13"/>
  <c r="E1051" i="13"/>
  <c r="E1052" i="13"/>
  <c r="E1053" i="13"/>
  <c r="E1054" i="13"/>
  <c r="E1055" i="13"/>
  <c r="E1056" i="13"/>
  <c r="E1057" i="13"/>
  <c r="E1058" i="13"/>
  <c r="E1059" i="13"/>
  <c r="E1060" i="13"/>
  <c r="E1061" i="13"/>
  <c r="E1062" i="13"/>
  <c r="E1063" i="13"/>
  <c r="E1064" i="13"/>
  <c r="E1065" i="13"/>
  <c r="E1066" i="13"/>
  <c r="E1067" i="13"/>
  <c r="E1068" i="13"/>
  <c r="E1069" i="13"/>
  <c r="E1070" i="13"/>
  <c r="E1071" i="13"/>
  <c r="E1072" i="13"/>
  <c r="E1073" i="13"/>
  <c r="E1074" i="13"/>
  <c r="E1075" i="13"/>
  <c r="E1076" i="13"/>
  <c r="E1077" i="13"/>
  <c r="E1078" i="13"/>
  <c r="E1079" i="13"/>
  <c r="E1080" i="13"/>
  <c r="E1081" i="13"/>
  <c r="E1082" i="13"/>
  <c r="E1083" i="13"/>
  <c r="E1084" i="13"/>
  <c r="E1085" i="13"/>
  <c r="E1086" i="13"/>
  <c r="E1087" i="13"/>
  <c r="E1088" i="13"/>
  <c r="E1089" i="13"/>
  <c r="E1090" i="13"/>
  <c r="E1091" i="13"/>
  <c r="E1092" i="13"/>
  <c r="E1093" i="13"/>
  <c r="E1094" i="13"/>
  <c r="E1095" i="13"/>
  <c r="E1096" i="13"/>
  <c r="E1097" i="13"/>
  <c r="E1098" i="13"/>
  <c r="E1099" i="13"/>
  <c r="E1100" i="13"/>
  <c r="E1101" i="13"/>
  <c r="E1102" i="13"/>
  <c r="E1103" i="13"/>
  <c r="E1104" i="13"/>
  <c r="E1105" i="13"/>
  <c r="E1106" i="13"/>
  <c r="E1107" i="13"/>
  <c r="E1108" i="13"/>
  <c r="E1109" i="13"/>
  <c r="E1110" i="13"/>
  <c r="E1111" i="13"/>
  <c r="E1112" i="13"/>
  <c r="E1113" i="13"/>
  <c r="E1114" i="13"/>
  <c r="E1115" i="13"/>
  <c r="E1116" i="13"/>
  <c r="E1117" i="13"/>
  <c r="E1118" i="13"/>
  <c r="E1119" i="13"/>
  <c r="E1120" i="13"/>
  <c r="E1121" i="13"/>
  <c r="E1122" i="13"/>
  <c r="E1123" i="13"/>
  <c r="E1124" i="13"/>
  <c r="E1125" i="13"/>
  <c r="E1126" i="13"/>
  <c r="E1127" i="13"/>
  <c r="E1128" i="13"/>
  <c r="E1129" i="13"/>
  <c r="E1130" i="13"/>
  <c r="E1131" i="13"/>
  <c r="E1132" i="13"/>
  <c r="E1133" i="13"/>
  <c r="E1134" i="13"/>
  <c r="E1135" i="13"/>
  <c r="E1136" i="13"/>
  <c r="E1137" i="13"/>
  <c r="E1138" i="13"/>
  <c r="E1139" i="13"/>
  <c r="E1140" i="13"/>
  <c r="E1141" i="13"/>
  <c r="E1142" i="13"/>
  <c r="E1143" i="13"/>
  <c r="E1144" i="13"/>
  <c r="E1145" i="13"/>
  <c r="E1146" i="13"/>
  <c r="E1147" i="13"/>
  <c r="E1148" i="13"/>
  <c r="E1149" i="13"/>
  <c r="E1150" i="13"/>
  <c r="E1151" i="13"/>
  <c r="E1152" i="13"/>
  <c r="E1153" i="13"/>
  <c r="E1154" i="13"/>
  <c r="E1155" i="13"/>
  <c r="E1156" i="13"/>
  <c r="E1157" i="13"/>
  <c r="E1158" i="13"/>
  <c r="E1159" i="13"/>
  <c r="E1160" i="13"/>
  <c r="E1161" i="13"/>
  <c r="E1162" i="13"/>
  <c r="E1163" i="13"/>
  <c r="E1164" i="13"/>
  <c r="E1165" i="13"/>
  <c r="E1166" i="13"/>
  <c r="E1167" i="13"/>
  <c r="E1168" i="13"/>
  <c r="E1169" i="13"/>
  <c r="E1170" i="13"/>
  <c r="E1171" i="13"/>
  <c r="E1172" i="13"/>
  <c r="E1173" i="13"/>
  <c r="E1174" i="13"/>
  <c r="E1175" i="13"/>
  <c r="E1176" i="13"/>
  <c r="E1177" i="13"/>
  <c r="E1178" i="13"/>
  <c r="E1179" i="13"/>
  <c r="E1180" i="13"/>
  <c r="E1181" i="13"/>
  <c r="E1182" i="13"/>
  <c r="E1183" i="13"/>
  <c r="E1184" i="13"/>
  <c r="E1185" i="13"/>
  <c r="E1186" i="13"/>
  <c r="E1187" i="13"/>
  <c r="E1188" i="13"/>
  <c r="E1189" i="13"/>
  <c r="E1190" i="13"/>
  <c r="E1191" i="13"/>
  <c r="E1192" i="13"/>
  <c r="E1193" i="13"/>
  <c r="E1194" i="13"/>
  <c r="E1195" i="13"/>
  <c r="E1196" i="13"/>
  <c r="E1197" i="13"/>
  <c r="E1198" i="13"/>
  <c r="E1199" i="13"/>
  <c r="E1200" i="13"/>
  <c r="E1201" i="13"/>
  <c r="E1202" i="13"/>
  <c r="E1203" i="13"/>
  <c r="E1204" i="13"/>
  <c r="E1205" i="13"/>
  <c r="E1206" i="13"/>
  <c r="E1207" i="13"/>
  <c r="E1208" i="13"/>
  <c r="E1209" i="13"/>
  <c r="E1210" i="13"/>
  <c r="E1211" i="13"/>
  <c r="E1212" i="13"/>
  <c r="E1213" i="13"/>
  <c r="E1214" i="13"/>
  <c r="E1215" i="13"/>
  <c r="E1216" i="13"/>
  <c r="E1217" i="13"/>
  <c r="E1218" i="13"/>
  <c r="E1219" i="13"/>
  <c r="E1220" i="13"/>
  <c r="E1221" i="13"/>
  <c r="E1222" i="13"/>
  <c r="E1223" i="13"/>
  <c r="E1224" i="13"/>
  <c r="E1225" i="13"/>
  <c r="E1226" i="13"/>
  <c r="E1227" i="13"/>
  <c r="E1228" i="13"/>
  <c r="E1229" i="13"/>
  <c r="E1230" i="13"/>
  <c r="E1231" i="13"/>
  <c r="E1232" i="13"/>
  <c r="E1233" i="13"/>
  <c r="E1234" i="13"/>
  <c r="E1235" i="13"/>
  <c r="E1236" i="13"/>
  <c r="E1237" i="13"/>
  <c r="E1238" i="13"/>
  <c r="E1239" i="13"/>
  <c r="E1240" i="13"/>
  <c r="E1241" i="13"/>
  <c r="E1242" i="13"/>
  <c r="E1243" i="13"/>
  <c r="E1244" i="13"/>
  <c r="E1245" i="13"/>
  <c r="E1246" i="13"/>
  <c r="E1247" i="13"/>
  <c r="E1248" i="13"/>
  <c r="E1249" i="13"/>
  <c r="E1250" i="13"/>
  <c r="E1251" i="13"/>
  <c r="E1252" i="13"/>
  <c r="E1253" i="13"/>
  <c r="E1254" i="13"/>
  <c r="E1255" i="13"/>
  <c r="E1256" i="13"/>
  <c r="E1257" i="13"/>
  <c r="E1258" i="13"/>
  <c r="E1259" i="13"/>
  <c r="E1260" i="13"/>
  <c r="E1261" i="13"/>
  <c r="E1262" i="13"/>
  <c r="E1263" i="13"/>
  <c r="E1264" i="13"/>
  <c r="E1265" i="13"/>
  <c r="E1266" i="13"/>
  <c r="E1267" i="13"/>
  <c r="E1268" i="13"/>
  <c r="E1269" i="13"/>
  <c r="E1270" i="13"/>
  <c r="E1271" i="13"/>
  <c r="E1272" i="13"/>
  <c r="E1273" i="13"/>
  <c r="E1274" i="13"/>
  <c r="E1275" i="13"/>
  <c r="E1276" i="13"/>
  <c r="E1277" i="13"/>
  <c r="E1278" i="13"/>
  <c r="E1279" i="13"/>
  <c r="E1280" i="13"/>
  <c r="E1281" i="13"/>
  <c r="E1282" i="13"/>
  <c r="E1283" i="13"/>
  <c r="E1284" i="13"/>
  <c r="E1285" i="13"/>
  <c r="E1286" i="13"/>
  <c r="E1287" i="13"/>
  <c r="E1288" i="13"/>
  <c r="E1289" i="13"/>
  <c r="E1290" i="13"/>
  <c r="E1291" i="13"/>
  <c r="E1292" i="13"/>
  <c r="E1293" i="13"/>
  <c r="E1294" i="13"/>
  <c r="E1295" i="13"/>
  <c r="E1296" i="13"/>
  <c r="E1297" i="13"/>
  <c r="E1298" i="13"/>
  <c r="E1299" i="13"/>
  <c r="E1300" i="13"/>
  <c r="E1301" i="13"/>
  <c r="E1302" i="13"/>
  <c r="E1303" i="13"/>
  <c r="E1304" i="13"/>
  <c r="E1305" i="13"/>
  <c r="E1306" i="13"/>
  <c r="E1307" i="13"/>
  <c r="E1308" i="13"/>
  <c r="E1309" i="13"/>
  <c r="E1310" i="13"/>
  <c r="E1311" i="13"/>
  <c r="E1312" i="13"/>
  <c r="E1313" i="13"/>
  <c r="E1314" i="13"/>
  <c r="E1315" i="13"/>
  <c r="E1316" i="13"/>
  <c r="E1317" i="13"/>
  <c r="E1318" i="13"/>
  <c r="E1319" i="13"/>
  <c r="E1320" i="13"/>
  <c r="E1321" i="13"/>
  <c r="E1322" i="13"/>
  <c r="E1323" i="13"/>
  <c r="E1324" i="13"/>
  <c r="E1325" i="13"/>
  <c r="E1326" i="13"/>
  <c r="E1327" i="13"/>
  <c r="E1328" i="13"/>
  <c r="E1329" i="13"/>
  <c r="E1330" i="13"/>
  <c r="E1331" i="13"/>
  <c r="E1332" i="13"/>
  <c r="E1333" i="13"/>
  <c r="E1334" i="13"/>
  <c r="E1335" i="13"/>
  <c r="E1336" i="13"/>
  <c r="E1337" i="13"/>
  <c r="E1338" i="13"/>
  <c r="E1339" i="13"/>
  <c r="E1340" i="13"/>
  <c r="E1341" i="13"/>
  <c r="E1342" i="13"/>
  <c r="E1343" i="13"/>
  <c r="E1344" i="13"/>
  <c r="E1345" i="13"/>
  <c r="E1346" i="13"/>
  <c r="E1347" i="13"/>
  <c r="E1348" i="13"/>
  <c r="E1349" i="13"/>
  <c r="E1350" i="13"/>
  <c r="E1351" i="13"/>
  <c r="E1352" i="13"/>
  <c r="E1353" i="13"/>
  <c r="E1354" i="13"/>
  <c r="E1355" i="13"/>
  <c r="E1356" i="13"/>
  <c r="E1357" i="13"/>
  <c r="E1358" i="13"/>
  <c r="E1359" i="13"/>
  <c r="E1360" i="13"/>
  <c r="E1361" i="13"/>
  <c r="E1362" i="13"/>
  <c r="E1363" i="13"/>
  <c r="E1364" i="13"/>
  <c r="E1365" i="13"/>
  <c r="E1366" i="13"/>
  <c r="E1367" i="13"/>
  <c r="E1368" i="13"/>
  <c r="E1369" i="13"/>
  <c r="E1370" i="13"/>
  <c r="E1371" i="13"/>
  <c r="E1372" i="13"/>
  <c r="E1373" i="13"/>
  <c r="E1374" i="13"/>
  <c r="E1375" i="13"/>
  <c r="E1376" i="13"/>
  <c r="E1377" i="13"/>
  <c r="E1378" i="13"/>
  <c r="E1379" i="13"/>
  <c r="E1380" i="13"/>
  <c r="E1381" i="13"/>
  <c r="E1382" i="13"/>
  <c r="E1383" i="13"/>
  <c r="E1384" i="13"/>
  <c r="E1385" i="13"/>
  <c r="E1386" i="13"/>
  <c r="E1387" i="13"/>
  <c r="E1388" i="13"/>
  <c r="E1389" i="13"/>
  <c r="E1390" i="13"/>
  <c r="E1391" i="13"/>
  <c r="E1392" i="13"/>
  <c r="E1393" i="13"/>
  <c r="E1394" i="13"/>
  <c r="E1395" i="13"/>
  <c r="E1396" i="13"/>
  <c r="E1397" i="13"/>
  <c r="E1398" i="13"/>
  <c r="E1399" i="13"/>
  <c r="E1400" i="13"/>
  <c r="E1401" i="13"/>
  <c r="E1402" i="13"/>
  <c r="E1403" i="13"/>
  <c r="E1404" i="13"/>
  <c r="E1405" i="13"/>
  <c r="E1406" i="13"/>
  <c r="E1407" i="13"/>
  <c r="E1408" i="13"/>
  <c r="E1409" i="13"/>
  <c r="E1410" i="13"/>
  <c r="E1411" i="13"/>
  <c r="E1412" i="13"/>
  <c r="E1413" i="13"/>
  <c r="E1414" i="13"/>
  <c r="E1415" i="13"/>
  <c r="E1416" i="13"/>
  <c r="E1417" i="13"/>
  <c r="E1418" i="13"/>
  <c r="E1419" i="13"/>
  <c r="E1420" i="13"/>
  <c r="E1421" i="13"/>
  <c r="E1422" i="13"/>
  <c r="E1423" i="13"/>
  <c r="E1424" i="13"/>
  <c r="E1425" i="13"/>
  <c r="E1426" i="13"/>
  <c r="E1427" i="13"/>
  <c r="E1428" i="13"/>
  <c r="E1429" i="13"/>
  <c r="E1430" i="13"/>
  <c r="E1431" i="13"/>
  <c r="E1432" i="13"/>
  <c r="E1433" i="13"/>
  <c r="E1434" i="13"/>
  <c r="E1435" i="13"/>
  <c r="E1436" i="13"/>
  <c r="E1437" i="13"/>
  <c r="E1438" i="13"/>
  <c r="E1439" i="13"/>
  <c r="E1440" i="13"/>
  <c r="E1441" i="13"/>
  <c r="E1442" i="13"/>
  <c r="E1443" i="13"/>
  <c r="E1444" i="13"/>
  <c r="E1445" i="13"/>
  <c r="E1446" i="13"/>
  <c r="E1447" i="13"/>
  <c r="E1448" i="13"/>
  <c r="E1449" i="13"/>
  <c r="E1450" i="13"/>
  <c r="E1451" i="13"/>
  <c r="E1452" i="13"/>
  <c r="E1453" i="13"/>
  <c r="E1454" i="13"/>
  <c r="E1455" i="13"/>
  <c r="E1456" i="13"/>
  <c r="E1457" i="13"/>
  <c r="E1458" i="13"/>
  <c r="E1459" i="13"/>
  <c r="E1460" i="13"/>
  <c r="E1461" i="13"/>
  <c r="E1462" i="13"/>
  <c r="E1463" i="13"/>
  <c r="E1464" i="13"/>
  <c r="E1465" i="13"/>
  <c r="E1466" i="13"/>
  <c r="E1467" i="13"/>
  <c r="E1468" i="13"/>
  <c r="E1469" i="13"/>
  <c r="E1470" i="13"/>
  <c r="E1471" i="13"/>
  <c r="E1472" i="13"/>
  <c r="E1473" i="13"/>
  <c r="E1474" i="13"/>
  <c r="E1475" i="13"/>
  <c r="E1476" i="13"/>
  <c r="E1477" i="13"/>
  <c r="E1478" i="13"/>
  <c r="E1479" i="13"/>
  <c r="E1480" i="13"/>
  <c r="E1481" i="13"/>
  <c r="E1482" i="13"/>
  <c r="E1483" i="13"/>
  <c r="E1484" i="13"/>
  <c r="E1485" i="13"/>
  <c r="E1486" i="13"/>
  <c r="E1487" i="13"/>
  <c r="E1488" i="13"/>
  <c r="E1489" i="13"/>
  <c r="E1490" i="13"/>
  <c r="E1491" i="13"/>
  <c r="E1492" i="13"/>
  <c r="E1493" i="13"/>
  <c r="E1494" i="13"/>
  <c r="E1495" i="13"/>
  <c r="E1496" i="13"/>
  <c r="E1497" i="13"/>
  <c r="E1498" i="13"/>
  <c r="E1499" i="13"/>
  <c r="E1500" i="13"/>
  <c r="E19" i="13"/>
  <c r="E8" i="4" l="1"/>
  <c r="B13" i="13" l="1"/>
  <c r="I19" i="13"/>
  <c r="O6" i="13"/>
  <c r="O5" i="13"/>
  <c r="O2" i="13"/>
  <c r="O4" i="13" s="1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U38" i="13"/>
  <c r="U1142" i="13"/>
  <c r="U1143" i="13"/>
  <c r="U1144" i="13"/>
  <c r="U1145" i="13"/>
  <c r="U1146" i="13"/>
  <c r="U1147" i="13"/>
  <c r="U1148" i="13"/>
  <c r="U1149" i="13"/>
  <c r="U1150" i="13"/>
  <c r="U1151" i="13"/>
  <c r="U1152" i="13"/>
  <c r="U1153" i="13"/>
  <c r="U1154" i="13"/>
  <c r="U1155" i="13"/>
  <c r="U1156" i="13"/>
  <c r="U1157" i="13"/>
  <c r="U1158" i="13"/>
  <c r="U1159" i="13"/>
  <c r="U1160" i="13"/>
  <c r="U1161" i="13"/>
  <c r="U1162" i="13"/>
  <c r="U1163" i="13"/>
  <c r="U1164" i="13"/>
  <c r="U1165" i="13"/>
  <c r="U1166" i="13"/>
  <c r="U1167" i="13"/>
  <c r="U1168" i="13"/>
  <c r="U1169" i="13"/>
  <c r="U1170" i="13"/>
  <c r="U1171" i="13"/>
  <c r="U1172" i="13"/>
  <c r="U1173" i="13"/>
  <c r="U1174" i="13"/>
  <c r="U1175" i="13"/>
  <c r="U1176" i="13"/>
  <c r="U1177" i="13"/>
  <c r="U1178" i="13"/>
  <c r="U1179" i="13"/>
  <c r="U1180" i="13"/>
  <c r="U1181" i="13"/>
  <c r="U1182" i="13"/>
  <c r="U1183" i="13"/>
  <c r="U1184" i="13"/>
  <c r="U1185" i="13"/>
  <c r="U1186" i="13"/>
  <c r="U1187" i="13"/>
  <c r="U1188" i="13"/>
  <c r="U1189" i="13"/>
  <c r="U1190" i="13"/>
  <c r="U1191" i="13"/>
  <c r="U1192" i="13"/>
  <c r="U1193" i="13"/>
  <c r="U1194" i="13"/>
  <c r="U1195" i="13"/>
  <c r="U1196" i="13"/>
  <c r="U1197" i="13"/>
  <c r="U1198" i="13"/>
  <c r="U1199" i="13"/>
  <c r="U1200" i="13"/>
  <c r="U1201" i="13"/>
  <c r="U1202" i="13"/>
  <c r="U1203" i="13"/>
  <c r="U1204" i="13"/>
  <c r="U1205" i="13"/>
  <c r="U1206" i="13"/>
  <c r="U1207" i="13"/>
  <c r="U1208" i="13"/>
  <c r="U1209" i="13"/>
  <c r="U1210" i="13"/>
  <c r="U1211" i="13"/>
  <c r="U1212" i="13"/>
  <c r="U1213" i="13"/>
  <c r="U1214" i="13"/>
  <c r="U1215" i="13"/>
  <c r="U1216" i="13"/>
  <c r="U1217" i="13"/>
  <c r="U1218" i="13"/>
  <c r="U1219" i="13"/>
  <c r="U1220" i="13"/>
  <c r="U1221" i="13"/>
  <c r="U1222" i="13"/>
  <c r="U1223" i="13"/>
  <c r="U1224" i="13"/>
  <c r="U1225" i="13"/>
  <c r="U1226" i="13"/>
  <c r="U1227" i="13"/>
  <c r="U1228" i="13"/>
  <c r="U1229" i="13"/>
  <c r="U1230" i="13"/>
  <c r="U1231" i="13"/>
  <c r="U1232" i="13"/>
  <c r="U1233" i="13"/>
  <c r="U1234" i="13"/>
  <c r="U1235" i="13"/>
  <c r="U1236" i="13"/>
  <c r="U1237" i="13"/>
  <c r="U1238" i="13"/>
  <c r="U1239" i="13"/>
  <c r="U1240" i="13"/>
  <c r="U1241" i="13"/>
  <c r="U1242" i="13"/>
  <c r="U1243" i="13"/>
  <c r="U1244" i="13"/>
  <c r="U1245" i="13"/>
  <c r="U1246" i="13"/>
  <c r="U1247" i="13"/>
  <c r="U1248" i="13"/>
  <c r="U1249" i="13"/>
  <c r="U1250" i="13"/>
  <c r="U1251" i="13"/>
  <c r="U1252" i="13"/>
  <c r="U1253" i="13"/>
  <c r="U1254" i="13"/>
  <c r="U1255" i="13"/>
  <c r="U1256" i="13"/>
  <c r="U1257" i="13"/>
  <c r="U1258" i="13"/>
  <c r="U1259" i="13"/>
  <c r="U1260" i="13"/>
  <c r="U1261" i="13"/>
  <c r="U1262" i="13"/>
  <c r="U1263" i="13"/>
  <c r="U1264" i="13"/>
  <c r="U1265" i="13"/>
  <c r="U1266" i="13"/>
  <c r="U1267" i="13"/>
  <c r="U1268" i="13"/>
  <c r="U1269" i="13"/>
  <c r="U1270" i="13"/>
  <c r="U1271" i="13"/>
  <c r="U1272" i="13"/>
  <c r="U1273" i="13"/>
  <c r="U1274" i="13"/>
  <c r="U1275" i="13"/>
  <c r="U1276" i="13"/>
  <c r="U1277" i="13"/>
  <c r="U1278" i="13"/>
  <c r="U1279" i="13"/>
  <c r="U1280" i="13"/>
  <c r="U1281" i="13"/>
  <c r="U1282" i="13"/>
  <c r="U1283" i="13"/>
  <c r="U1284" i="13"/>
  <c r="U1285" i="13"/>
  <c r="U1286" i="13"/>
  <c r="U1287" i="13"/>
  <c r="U1288" i="13"/>
  <c r="U1289" i="13"/>
  <c r="U1290" i="13"/>
  <c r="U1291" i="13"/>
  <c r="U1292" i="13"/>
  <c r="U1293" i="13"/>
  <c r="U1294" i="13"/>
  <c r="U1295" i="13"/>
  <c r="U1296" i="13"/>
  <c r="U1297" i="13"/>
  <c r="U1298" i="13"/>
  <c r="U1299" i="13"/>
  <c r="U1300" i="13"/>
  <c r="U1301" i="13"/>
  <c r="U1302" i="13"/>
  <c r="U1303" i="13"/>
  <c r="U1304" i="13"/>
  <c r="U1305" i="13"/>
  <c r="U1306" i="13"/>
  <c r="U1307" i="13"/>
  <c r="U1308" i="13"/>
  <c r="U1309" i="13"/>
  <c r="U1310" i="13"/>
  <c r="U1311" i="13"/>
  <c r="U1312" i="13"/>
  <c r="U1313" i="13"/>
  <c r="U1314" i="13"/>
  <c r="U1315" i="13"/>
  <c r="U1316" i="13"/>
  <c r="U1317" i="13"/>
  <c r="U1318" i="13"/>
  <c r="U1319" i="13"/>
  <c r="U1320" i="13"/>
  <c r="U1321" i="13"/>
  <c r="U1322" i="13"/>
  <c r="U1323" i="13"/>
  <c r="U1324" i="13"/>
  <c r="U1325" i="13"/>
  <c r="U1326" i="13"/>
  <c r="U1327" i="13"/>
  <c r="U1328" i="13"/>
  <c r="U1329" i="13"/>
  <c r="U1330" i="13"/>
  <c r="U1331" i="13"/>
  <c r="U1332" i="13"/>
  <c r="U1333" i="13"/>
  <c r="U1334" i="13"/>
  <c r="U1335" i="13"/>
  <c r="U1336" i="13"/>
  <c r="U1337" i="13"/>
  <c r="U1338" i="13"/>
  <c r="U1339" i="13"/>
  <c r="U1340" i="13"/>
  <c r="U1341" i="13"/>
  <c r="U1342" i="13"/>
  <c r="U1343" i="13"/>
  <c r="U1344" i="13"/>
  <c r="U1345" i="13"/>
  <c r="U1346" i="13"/>
  <c r="U1347" i="13"/>
  <c r="U1348" i="13"/>
  <c r="U1349" i="13"/>
  <c r="U1350" i="13"/>
  <c r="U1351" i="13"/>
  <c r="U1352" i="13"/>
  <c r="U1353" i="13"/>
  <c r="U1354" i="13"/>
  <c r="U1355" i="13"/>
  <c r="U1356" i="13"/>
  <c r="U1357" i="13"/>
  <c r="U1358" i="13"/>
  <c r="U1359" i="13"/>
  <c r="U1360" i="13"/>
  <c r="U1361" i="13"/>
  <c r="U1362" i="13"/>
  <c r="U1363" i="13"/>
  <c r="U1364" i="13"/>
  <c r="U1365" i="13"/>
  <c r="U1366" i="13"/>
  <c r="U1367" i="13"/>
  <c r="U1368" i="13"/>
  <c r="U1369" i="13"/>
  <c r="U1370" i="13"/>
  <c r="U1371" i="13"/>
  <c r="U1372" i="13"/>
  <c r="U1373" i="13"/>
  <c r="U1374" i="13"/>
  <c r="U1375" i="13"/>
  <c r="U1376" i="13"/>
  <c r="U1377" i="13"/>
  <c r="U1378" i="13"/>
  <c r="U1379" i="13"/>
  <c r="U1380" i="13"/>
  <c r="U1381" i="13"/>
  <c r="U1382" i="13"/>
  <c r="U1383" i="13"/>
  <c r="U1384" i="13"/>
  <c r="U1385" i="13"/>
  <c r="U1386" i="13"/>
  <c r="U1387" i="13"/>
  <c r="U1388" i="13"/>
  <c r="U1389" i="13"/>
  <c r="U1390" i="13"/>
  <c r="U1391" i="13"/>
  <c r="U1392" i="13"/>
  <c r="U1393" i="13"/>
  <c r="U1394" i="13"/>
  <c r="U1395" i="13"/>
  <c r="U1396" i="13"/>
  <c r="U1397" i="13"/>
  <c r="U1398" i="13"/>
  <c r="U1399" i="13"/>
  <c r="U1400" i="13"/>
  <c r="U1401" i="13"/>
  <c r="U1402" i="13"/>
  <c r="U1403" i="13"/>
  <c r="U1404" i="13"/>
  <c r="U1405" i="13"/>
  <c r="U1406" i="13"/>
  <c r="U1407" i="13"/>
  <c r="U1408" i="13"/>
  <c r="U1409" i="13"/>
  <c r="U1410" i="13"/>
  <c r="U1411" i="13"/>
  <c r="U1412" i="13"/>
  <c r="U1413" i="13"/>
  <c r="U1414" i="13"/>
  <c r="U1415" i="13"/>
  <c r="U1416" i="13"/>
  <c r="U1417" i="13"/>
  <c r="U1418" i="13"/>
  <c r="U1419" i="13"/>
  <c r="U1420" i="13"/>
  <c r="U1421" i="13"/>
  <c r="U1422" i="13"/>
  <c r="U1423" i="13"/>
  <c r="U1424" i="13"/>
  <c r="U1425" i="13"/>
  <c r="U1426" i="13"/>
  <c r="U1427" i="13"/>
  <c r="U1428" i="13"/>
  <c r="U1429" i="13"/>
  <c r="U1430" i="13"/>
  <c r="U1431" i="13"/>
  <c r="U1432" i="13"/>
  <c r="U1433" i="13"/>
  <c r="U1434" i="13"/>
  <c r="U1435" i="13"/>
  <c r="U1436" i="13"/>
  <c r="U1437" i="13"/>
  <c r="U1438" i="13"/>
  <c r="U1439" i="13"/>
  <c r="U1440" i="13"/>
  <c r="U1441" i="13"/>
  <c r="U1442" i="13"/>
  <c r="U1443" i="13"/>
  <c r="U1444" i="13"/>
  <c r="U1445" i="13"/>
  <c r="U1446" i="13"/>
  <c r="U1447" i="13"/>
  <c r="U1448" i="13"/>
  <c r="U1449" i="13"/>
  <c r="U1450" i="13"/>
  <c r="U1451" i="13"/>
  <c r="U1452" i="13"/>
  <c r="U1453" i="13"/>
  <c r="U1454" i="13"/>
  <c r="U1455" i="13"/>
  <c r="U1456" i="13"/>
  <c r="U1457" i="13"/>
  <c r="U1458" i="13"/>
  <c r="U1459" i="13"/>
  <c r="U1460" i="13"/>
  <c r="U1461" i="13"/>
  <c r="U1462" i="13"/>
  <c r="U1463" i="13"/>
  <c r="U1464" i="13"/>
  <c r="U1465" i="13"/>
  <c r="U1466" i="13"/>
  <c r="U1467" i="13"/>
  <c r="U1468" i="13"/>
  <c r="U1469" i="13"/>
  <c r="U1470" i="13"/>
  <c r="U1471" i="13"/>
  <c r="U1472" i="13"/>
  <c r="U1473" i="13"/>
  <c r="U1474" i="13"/>
  <c r="U1475" i="13"/>
  <c r="U1476" i="13"/>
  <c r="U1477" i="13"/>
  <c r="U1478" i="13"/>
  <c r="U1479" i="13"/>
  <c r="U1480" i="13"/>
  <c r="U1481" i="13"/>
  <c r="U1482" i="13"/>
  <c r="U1483" i="13"/>
  <c r="U1484" i="13"/>
  <c r="U1485" i="13"/>
  <c r="U1486" i="13"/>
  <c r="U1487" i="13"/>
  <c r="U1488" i="13"/>
  <c r="U1489" i="13"/>
  <c r="U1490" i="13"/>
  <c r="U1491" i="13"/>
  <c r="U1492" i="13"/>
  <c r="U1493" i="13"/>
  <c r="U1494" i="13"/>
  <c r="U1495" i="13"/>
  <c r="U1496" i="13"/>
  <c r="U1497" i="13"/>
  <c r="U1498" i="13"/>
  <c r="U1499" i="13"/>
  <c r="U1500" i="13"/>
  <c r="U20" i="13"/>
  <c r="P30" i="13"/>
  <c r="P20" i="13"/>
  <c r="P21" i="13"/>
  <c r="P22" i="13"/>
  <c r="P23" i="13"/>
  <c r="P24" i="13"/>
  <c r="P25" i="13"/>
  <c r="P26" i="13"/>
  <c r="P27" i="13"/>
  <c r="P28" i="13"/>
  <c r="P29" i="13"/>
  <c r="P31" i="13"/>
  <c r="P32" i="13"/>
  <c r="P33" i="13"/>
  <c r="P34" i="13"/>
  <c r="P35" i="13"/>
  <c r="P36" i="13"/>
  <c r="P37" i="13"/>
  <c r="P38" i="13"/>
  <c r="P1142" i="13"/>
  <c r="P1143" i="13"/>
  <c r="P1144" i="13"/>
  <c r="P1145" i="13"/>
  <c r="P1146" i="13"/>
  <c r="P1147" i="13"/>
  <c r="P1148" i="13"/>
  <c r="P1149" i="13"/>
  <c r="P1150" i="13"/>
  <c r="P1151" i="13"/>
  <c r="P1152" i="13"/>
  <c r="P1153" i="13"/>
  <c r="P1154" i="13"/>
  <c r="P1155" i="13"/>
  <c r="P1156" i="13"/>
  <c r="P1157" i="13"/>
  <c r="P1158" i="13"/>
  <c r="P1159" i="13"/>
  <c r="P1160" i="13"/>
  <c r="P1161" i="13"/>
  <c r="P1162" i="13"/>
  <c r="P1163" i="13"/>
  <c r="P1164" i="13"/>
  <c r="P1165" i="13"/>
  <c r="P1166" i="13"/>
  <c r="P1167" i="13"/>
  <c r="P1168" i="13"/>
  <c r="P1169" i="13"/>
  <c r="P1170" i="13"/>
  <c r="P1171" i="13"/>
  <c r="P1172" i="13"/>
  <c r="P1173" i="13"/>
  <c r="P1174" i="13"/>
  <c r="P1175" i="13"/>
  <c r="P1176" i="13"/>
  <c r="P1177" i="13"/>
  <c r="P1178" i="13"/>
  <c r="P1179" i="13"/>
  <c r="P1180" i="13"/>
  <c r="P1181" i="13"/>
  <c r="P1182" i="13"/>
  <c r="P1183" i="13"/>
  <c r="P1184" i="13"/>
  <c r="P1185" i="13"/>
  <c r="P1186" i="13"/>
  <c r="P1187" i="13"/>
  <c r="P1188" i="13"/>
  <c r="P1189" i="13"/>
  <c r="P1190" i="13"/>
  <c r="P1191" i="13"/>
  <c r="P1192" i="13"/>
  <c r="P1193" i="13"/>
  <c r="P1194" i="13"/>
  <c r="P1195" i="13"/>
  <c r="P1196" i="13"/>
  <c r="P1197" i="13"/>
  <c r="P1198" i="13"/>
  <c r="P1199" i="13"/>
  <c r="P1200" i="13"/>
  <c r="P1201" i="13"/>
  <c r="P1202" i="13"/>
  <c r="P1203" i="13"/>
  <c r="P1204" i="13"/>
  <c r="P1205" i="13"/>
  <c r="P1206" i="13"/>
  <c r="P1207" i="13"/>
  <c r="P1208" i="13"/>
  <c r="P1209" i="13"/>
  <c r="P1210" i="13"/>
  <c r="P1211" i="13"/>
  <c r="P1212" i="13"/>
  <c r="P1213" i="13"/>
  <c r="P1214" i="13"/>
  <c r="P1215" i="13"/>
  <c r="P1216" i="13"/>
  <c r="P1217" i="13"/>
  <c r="P1218" i="13"/>
  <c r="P1219" i="13"/>
  <c r="P1220" i="13"/>
  <c r="P1221" i="13"/>
  <c r="P1222" i="13"/>
  <c r="P1223" i="13"/>
  <c r="P1224" i="13"/>
  <c r="P1225" i="13"/>
  <c r="P1226" i="13"/>
  <c r="P1227" i="13"/>
  <c r="P1228" i="13"/>
  <c r="P1229" i="13"/>
  <c r="P1230" i="13"/>
  <c r="P1231" i="13"/>
  <c r="P1232" i="13"/>
  <c r="P1233" i="13"/>
  <c r="P1234" i="13"/>
  <c r="P1235" i="13"/>
  <c r="P1236" i="13"/>
  <c r="P1237" i="13"/>
  <c r="P1238" i="13"/>
  <c r="P1239" i="13"/>
  <c r="P1240" i="13"/>
  <c r="P1241" i="13"/>
  <c r="P1242" i="13"/>
  <c r="P1243" i="13"/>
  <c r="P1244" i="13"/>
  <c r="P1245" i="13"/>
  <c r="P1246" i="13"/>
  <c r="P1247" i="13"/>
  <c r="P1248" i="13"/>
  <c r="P1249" i="13"/>
  <c r="P1250" i="13"/>
  <c r="P1251" i="13"/>
  <c r="P1252" i="13"/>
  <c r="P1253" i="13"/>
  <c r="P1254" i="13"/>
  <c r="P1255" i="13"/>
  <c r="P1256" i="13"/>
  <c r="P1257" i="13"/>
  <c r="P1258" i="13"/>
  <c r="P1259" i="13"/>
  <c r="P1260" i="13"/>
  <c r="P1261" i="13"/>
  <c r="P1262" i="13"/>
  <c r="P1263" i="13"/>
  <c r="P1264" i="13"/>
  <c r="P1265" i="13"/>
  <c r="P1266" i="13"/>
  <c r="P1267" i="13"/>
  <c r="P1268" i="13"/>
  <c r="P1269" i="13"/>
  <c r="P1270" i="13"/>
  <c r="P1271" i="13"/>
  <c r="P1272" i="13"/>
  <c r="P1273" i="13"/>
  <c r="P1274" i="13"/>
  <c r="P1275" i="13"/>
  <c r="P1276" i="13"/>
  <c r="P1277" i="13"/>
  <c r="P1278" i="13"/>
  <c r="P1279" i="13"/>
  <c r="P1280" i="13"/>
  <c r="P1281" i="13"/>
  <c r="P1282" i="13"/>
  <c r="P1283" i="13"/>
  <c r="P1284" i="13"/>
  <c r="P1285" i="13"/>
  <c r="P1286" i="13"/>
  <c r="P1287" i="13"/>
  <c r="P1288" i="13"/>
  <c r="P1289" i="13"/>
  <c r="P1290" i="13"/>
  <c r="P1291" i="13"/>
  <c r="P1292" i="13"/>
  <c r="P1293" i="13"/>
  <c r="P1294" i="13"/>
  <c r="P1295" i="13"/>
  <c r="P1296" i="13"/>
  <c r="P1297" i="13"/>
  <c r="P1298" i="13"/>
  <c r="P1299" i="13"/>
  <c r="P1300" i="13"/>
  <c r="P1301" i="13"/>
  <c r="P1302" i="13"/>
  <c r="P1303" i="13"/>
  <c r="P1304" i="13"/>
  <c r="P1305" i="13"/>
  <c r="P1306" i="13"/>
  <c r="P1307" i="13"/>
  <c r="P1308" i="13"/>
  <c r="P1309" i="13"/>
  <c r="P1310" i="13"/>
  <c r="P1311" i="13"/>
  <c r="P1312" i="13"/>
  <c r="P1313" i="13"/>
  <c r="P1314" i="13"/>
  <c r="P1315" i="13"/>
  <c r="P1316" i="13"/>
  <c r="P1317" i="13"/>
  <c r="P1318" i="13"/>
  <c r="P1319" i="13"/>
  <c r="P1320" i="13"/>
  <c r="P1321" i="13"/>
  <c r="P1322" i="13"/>
  <c r="P1323" i="13"/>
  <c r="P1324" i="13"/>
  <c r="P1325" i="13"/>
  <c r="P1326" i="13"/>
  <c r="P1327" i="13"/>
  <c r="P1328" i="13"/>
  <c r="P1329" i="13"/>
  <c r="P1330" i="13"/>
  <c r="P1331" i="13"/>
  <c r="P1332" i="13"/>
  <c r="P1333" i="13"/>
  <c r="P1334" i="13"/>
  <c r="P1335" i="13"/>
  <c r="P1336" i="13"/>
  <c r="P1337" i="13"/>
  <c r="P1338" i="13"/>
  <c r="P1339" i="13"/>
  <c r="P1340" i="13"/>
  <c r="P1341" i="13"/>
  <c r="P1342" i="13"/>
  <c r="P1343" i="13"/>
  <c r="P1344" i="13"/>
  <c r="P1345" i="13"/>
  <c r="P1346" i="13"/>
  <c r="P1347" i="13"/>
  <c r="P1348" i="13"/>
  <c r="P1349" i="13"/>
  <c r="P1350" i="13"/>
  <c r="P1351" i="13"/>
  <c r="P1352" i="13"/>
  <c r="P1353" i="13"/>
  <c r="P1354" i="13"/>
  <c r="P1355" i="13"/>
  <c r="P1356" i="13"/>
  <c r="P1357" i="13"/>
  <c r="P1358" i="13"/>
  <c r="P1359" i="13"/>
  <c r="P1360" i="13"/>
  <c r="P1361" i="13"/>
  <c r="P1362" i="13"/>
  <c r="P1363" i="13"/>
  <c r="P1364" i="13"/>
  <c r="P1365" i="13"/>
  <c r="P1366" i="13"/>
  <c r="P1367" i="13"/>
  <c r="P1368" i="13"/>
  <c r="P1369" i="13"/>
  <c r="P1370" i="13"/>
  <c r="P1371" i="13"/>
  <c r="P1372" i="13"/>
  <c r="P1373" i="13"/>
  <c r="P1374" i="13"/>
  <c r="P1375" i="13"/>
  <c r="P1376" i="13"/>
  <c r="P1377" i="13"/>
  <c r="P1378" i="13"/>
  <c r="P1379" i="13"/>
  <c r="P1380" i="13"/>
  <c r="P1381" i="13"/>
  <c r="P1382" i="13"/>
  <c r="P1383" i="13"/>
  <c r="P1384" i="13"/>
  <c r="P1385" i="13"/>
  <c r="P1386" i="13"/>
  <c r="P1387" i="13"/>
  <c r="P1388" i="13"/>
  <c r="P1389" i="13"/>
  <c r="P1390" i="13"/>
  <c r="P1391" i="13"/>
  <c r="P1392" i="13"/>
  <c r="P1393" i="13"/>
  <c r="P1394" i="13"/>
  <c r="P1395" i="13"/>
  <c r="P1396" i="13"/>
  <c r="P1397" i="13"/>
  <c r="P1398" i="13"/>
  <c r="P1399" i="13"/>
  <c r="P1400" i="13"/>
  <c r="P1401" i="13"/>
  <c r="P1402" i="13"/>
  <c r="P1403" i="13"/>
  <c r="P1404" i="13"/>
  <c r="P1405" i="13"/>
  <c r="P1406" i="13"/>
  <c r="P1407" i="13"/>
  <c r="P1408" i="13"/>
  <c r="P1409" i="13"/>
  <c r="P1410" i="13"/>
  <c r="P1411" i="13"/>
  <c r="P1412" i="13"/>
  <c r="P1413" i="13"/>
  <c r="P1414" i="13"/>
  <c r="P1415" i="13"/>
  <c r="P1416" i="13"/>
  <c r="P1417" i="13"/>
  <c r="P1418" i="13"/>
  <c r="P1419" i="13"/>
  <c r="P1420" i="13"/>
  <c r="P1421" i="13"/>
  <c r="P1422" i="13"/>
  <c r="P1423" i="13"/>
  <c r="P1424" i="13"/>
  <c r="P1425" i="13"/>
  <c r="P1426" i="13"/>
  <c r="P1427" i="13"/>
  <c r="P1428" i="13"/>
  <c r="P1429" i="13"/>
  <c r="P1430" i="13"/>
  <c r="P1431" i="13"/>
  <c r="P1432" i="13"/>
  <c r="P1433" i="13"/>
  <c r="P1434" i="13"/>
  <c r="P1435" i="13"/>
  <c r="P1436" i="13"/>
  <c r="P1437" i="13"/>
  <c r="P1438" i="13"/>
  <c r="P1439" i="13"/>
  <c r="P1440" i="13"/>
  <c r="P1441" i="13"/>
  <c r="P1442" i="13"/>
  <c r="P1443" i="13"/>
  <c r="P1444" i="13"/>
  <c r="P1445" i="13"/>
  <c r="P1446" i="13"/>
  <c r="P1447" i="13"/>
  <c r="P1448" i="13"/>
  <c r="P1449" i="13"/>
  <c r="P1450" i="13"/>
  <c r="P1451" i="13"/>
  <c r="P1452" i="13"/>
  <c r="P1453" i="13"/>
  <c r="P1454" i="13"/>
  <c r="P1455" i="13"/>
  <c r="P1456" i="13"/>
  <c r="P1457" i="13"/>
  <c r="P1458" i="13"/>
  <c r="P1459" i="13"/>
  <c r="P1460" i="13"/>
  <c r="P1461" i="13"/>
  <c r="P1462" i="13"/>
  <c r="P1463" i="13"/>
  <c r="P1464" i="13"/>
  <c r="P1465" i="13"/>
  <c r="P1466" i="13"/>
  <c r="P1467" i="13"/>
  <c r="P1468" i="13"/>
  <c r="P1469" i="13"/>
  <c r="P1470" i="13"/>
  <c r="P1471" i="13"/>
  <c r="P1472" i="13"/>
  <c r="P1473" i="13"/>
  <c r="P1474" i="13"/>
  <c r="P1475" i="13"/>
  <c r="P1476" i="13"/>
  <c r="P1477" i="13"/>
  <c r="P1478" i="13"/>
  <c r="P1479" i="13"/>
  <c r="P1480" i="13"/>
  <c r="P1481" i="13"/>
  <c r="P1482" i="13"/>
  <c r="P1483" i="13"/>
  <c r="P1484" i="13"/>
  <c r="P1485" i="13"/>
  <c r="P1486" i="13"/>
  <c r="P1487" i="13"/>
  <c r="P1488" i="13"/>
  <c r="P1489" i="13"/>
  <c r="P1490" i="13"/>
  <c r="P1491" i="13"/>
  <c r="P1492" i="13"/>
  <c r="P1493" i="13"/>
  <c r="P1494" i="13"/>
  <c r="P1495" i="13"/>
  <c r="P1496" i="13"/>
  <c r="P1497" i="13"/>
  <c r="P1498" i="13"/>
  <c r="P1499" i="13"/>
  <c r="P1500" i="13"/>
  <c r="P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P44" i="13" s="1"/>
  <c r="I45" i="13"/>
  <c r="I46" i="13"/>
  <c r="I47" i="13"/>
  <c r="I48" i="13"/>
  <c r="P48" i="13" s="1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P61" i="13" s="1"/>
  <c r="I62" i="13"/>
  <c r="I63" i="13"/>
  <c r="I64" i="13"/>
  <c r="I65" i="13"/>
  <c r="I66" i="13"/>
  <c r="I67" i="13"/>
  <c r="I68" i="13"/>
  <c r="P68" i="13" s="1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P88" i="13" s="1"/>
  <c r="I89" i="13"/>
  <c r="I90" i="13"/>
  <c r="I91" i="13"/>
  <c r="P91" i="13" s="1"/>
  <c r="I92" i="13"/>
  <c r="I93" i="13"/>
  <c r="P93" i="13" s="1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P136" i="13" s="1"/>
  <c r="I137" i="13"/>
  <c r="I138" i="13"/>
  <c r="I139" i="13"/>
  <c r="I140" i="13"/>
  <c r="P140" i="13" s="1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I180" i="13"/>
  <c r="I181" i="13"/>
  <c r="P181" i="13" s="1"/>
  <c r="I182" i="13"/>
  <c r="I183" i="13"/>
  <c r="I184" i="13"/>
  <c r="I185" i="13"/>
  <c r="I186" i="13"/>
  <c r="I187" i="13"/>
  <c r="I188" i="13"/>
  <c r="I189" i="13"/>
  <c r="I190" i="13"/>
  <c r="I191" i="13"/>
  <c r="I192" i="13"/>
  <c r="I193" i="13"/>
  <c r="I194" i="13"/>
  <c r="I195" i="13"/>
  <c r="I196" i="13"/>
  <c r="I197" i="13"/>
  <c r="I198" i="13"/>
  <c r="I199" i="13"/>
  <c r="I200" i="13"/>
  <c r="I201" i="13"/>
  <c r="I202" i="13"/>
  <c r="I203" i="13"/>
  <c r="I204" i="13"/>
  <c r="I205" i="13"/>
  <c r="I206" i="13"/>
  <c r="I207" i="13"/>
  <c r="I208" i="13"/>
  <c r="I209" i="13"/>
  <c r="I210" i="13"/>
  <c r="I211" i="13"/>
  <c r="I212" i="13"/>
  <c r="I213" i="13"/>
  <c r="I214" i="13"/>
  <c r="I215" i="13"/>
  <c r="I216" i="13"/>
  <c r="I217" i="13"/>
  <c r="I218" i="13"/>
  <c r="I219" i="13"/>
  <c r="I220" i="13"/>
  <c r="I221" i="13"/>
  <c r="I222" i="13"/>
  <c r="I223" i="13"/>
  <c r="I224" i="13"/>
  <c r="I225" i="13"/>
  <c r="I226" i="13"/>
  <c r="I227" i="13"/>
  <c r="I228" i="13"/>
  <c r="I229" i="13"/>
  <c r="I230" i="13"/>
  <c r="I231" i="13"/>
  <c r="I232" i="13"/>
  <c r="I233" i="13"/>
  <c r="P233" i="13" s="1"/>
  <c r="I234" i="13"/>
  <c r="I235" i="13"/>
  <c r="I236" i="13"/>
  <c r="I237" i="13"/>
  <c r="I238" i="13"/>
  <c r="I239" i="13"/>
  <c r="I240" i="13"/>
  <c r="I241" i="13"/>
  <c r="I242" i="13"/>
  <c r="I243" i="13"/>
  <c r="I244" i="13"/>
  <c r="I245" i="13"/>
  <c r="I246" i="13"/>
  <c r="I247" i="13"/>
  <c r="I248" i="13"/>
  <c r="I249" i="13"/>
  <c r="I250" i="13"/>
  <c r="I251" i="13"/>
  <c r="P251" i="13" s="1"/>
  <c r="I252" i="13"/>
  <c r="I253" i="13"/>
  <c r="I254" i="13"/>
  <c r="I255" i="13"/>
  <c r="I256" i="13"/>
  <c r="I257" i="13"/>
  <c r="I258" i="13"/>
  <c r="I259" i="13"/>
  <c r="I260" i="13"/>
  <c r="I261" i="13"/>
  <c r="I262" i="13"/>
  <c r="I263" i="13"/>
  <c r="I264" i="13"/>
  <c r="I265" i="13"/>
  <c r="I266" i="13"/>
  <c r="I267" i="13"/>
  <c r="I268" i="13"/>
  <c r="I269" i="13"/>
  <c r="I270" i="13"/>
  <c r="I271" i="13"/>
  <c r="I272" i="13"/>
  <c r="I273" i="13"/>
  <c r="I274" i="13"/>
  <c r="I275" i="13"/>
  <c r="I276" i="13"/>
  <c r="I277" i="13"/>
  <c r="I278" i="13"/>
  <c r="I279" i="13"/>
  <c r="I280" i="13"/>
  <c r="I281" i="13"/>
  <c r="I282" i="13"/>
  <c r="I283" i="13"/>
  <c r="I284" i="13"/>
  <c r="I285" i="13"/>
  <c r="I286" i="13"/>
  <c r="I287" i="13"/>
  <c r="I288" i="13"/>
  <c r="I289" i="13"/>
  <c r="I290" i="13"/>
  <c r="I291" i="13"/>
  <c r="I292" i="13"/>
  <c r="I293" i="13"/>
  <c r="I294" i="13"/>
  <c r="I295" i="13"/>
  <c r="I296" i="13"/>
  <c r="I297" i="13"/>
  <c r="I298" i="13"/>
  <c r="I299" i="13"/>
  <c r="P299" i="13" s="1"/>
  <c r="I300" i="13"/>
  <c r="I301" i="13"/>
  <c r="I302" i="13"/>
  <c r="I303" i="13"/>
  <c r="I304" i="13"/>
  <c r="I305" i="13"/>
  <c r="I306" i="13"/>
  <c r="I307" i="13"/>
  <c r="I308" i="13"/>
  <c r="I309" i="13"/>
  <c r="I310" i="13"/>
  <c r="I311" i="13"/>
  <c r="I312" i="13"/>
  <c r="I313" i="13"/>
  <c r="I314" i="13"/>
  <c r="I315" i="13"/>
  <c r="I316" i="13"/>
  <c r="I317" i="13"/>
  <c r="I318" i="13"/>
  <c r="I319" i="13"/>
  <c r="I320" i="13"/>
  <c r="I321" i="13"/>
  <c r="I322" i="13"/>
  <c r="I323" i="13"/>
  <c r="I324" i="13"/>
  <c r="I325" i="13"/>
  <c r="I326" i="13"/>
  <c r="I327" i="13"/>
  <c r="I328" i="13"/>
  <c r="I329" i="13"/>
  <c r="I330" i="13"/>
  <c r="I331" i="13"/>
  <c r="I332" i="13"/>
  <c r="I333" i="13"/>
  <c r="I334" i="13"/>
  <c r="I335" i="13"/>
  <c r="I336" i="13"/>
  <c r="I337" i="13"/>
  <c r="I338" i="13"/>
  <c r="I339" i="13"/>
  <c r="I340" i="13"/>
  <c r="I341" i="13"/>
  <c r="I342" i="13"/>
  <c r="I343" i="13"/>
  <c r="I344" i="13"/>
  <c r="I345" i="13"/>
  <c r="I346" i="13"/>
  <c r="I347" i="13"/>
  <c r="I348" i="13"/>
  <c r="I349" i="13"/>
  <c r="I350" i="13"/>
  <c r="I351" i="13"/>
  <c r="I352" i="13"/>
  <c r="I353" i="13"/>
  <c r="I354" i="13"/>
  <c r="I355" i="13"/>
  <c r="I356" i="13"/>
  <c r="I357" i="13"/>
  <c r="I358" i="13"/>
  <c r="I359" i="13"/>
  <c r="I360" i="13"/>
  <c r="I361" i="13"/>
  <c r="I362" i="13"/>
  <c r="I363" i="13"/>
  <c r="I364" i="13"/>
  <c r="I365" i="13"/>
  <c r="I366" i="13"/>
  <c r="I367" i="13"/>
  <c r="I368" i="13"/>
  <c r="I369" i="13"/>
  <c r="I370" i="13"/>
  <c r="I371" i="13"/>
  <c r="I372" i="13"/>
  <c r="I373" i="13"/>
  <c r="I374" i="13"/>
  <c r="I375" i="13"/>
  <c r="I376" i="13"/>
  <c r="I377" i="13"/>
  <c r="I378" i="13"/>
  <c r="I379" i="13"/>
  <c r="I380" i="13"/>
  <c r="I381" i="13"/>
  <c r="I382" i="13"/>
  <c r="I383" i="13"/>
  <c r="I384" i="13"/>
  <c r="I385" i="13"/>
  <c r="I386" i="13"/>
  <c r="I387" i="13"/>
  <c r="I388" i="13"/>
  <c r="I389" i="13"/>
  <c r="I390" i="13"/>
  <c r="I391" i="13"/>
  <c r="I392" i="13"/>
  <c r="I393" i="13"/>
  <c r="I394" i="13"/>
  <c r="I395" i="13"/>
  <c r="I396" i="13"/>
  <c r="I397" i="13"/>
  <c r="I398" i="13"/>
  <c r="I399" i="13"/>
  <c r="I400" i="13"/>
  <c r="I401" i="13"/>
  <c r="I402" i="13"/>
  <c r="I403" i="13"/>
  <c r="P403" i="13" s="1"/>
  <c r="I404" i="13"/>
  <c r="I405" i="13"/>
  <c r="I406" i="13"/>
  <c r="I407" i="13"/>
  <c r="I408" i="13"/>
  <c r="I409" i="13"/>
  <c r="I410" i="13"/>
  <c r="I411" i="13"/>
  <c r="I412" i="13"/>
  <c r="I413" i="13"/>
  <c r="I414" i="13"/>
  <c r="I415" i="13"/>
  <c r="I416" i="13"/>
  <c r="I417" i="13"/>
  <c r="I418" i="13"/>
  <c r="I419" i="13"/>
  <c r="I420" i="13"/>
  <c r="I421" i="13"/>
  <c r="I422" i="13"/>
  <c r="I423" i="13"/>
  <c r="I424" i="13"/>
  <c r="I425" i="13"/>
  <c r="I426" i="13"/>
  <c r="I427" i="13"/>
  <c r="I428" i="13"/>
  <c r="I429" i="13"/>
  <c r="I430" i="13"/>
  <c r="I431" i="13"/>
  <c r="I432" i="13"/>
  <c r="I433" i="13"/>
  <c r="I434" i="13"/>
  <c r="I435" i="13"/>
  <c r="I436" i="13"/>
  <c r="I437" i="13"/>
  <c r="I438" i="13"/>
  <c r="I439" i="13"/>
  <c r="I440" i="13"/>
  <c r="I441" i="13"/>
  <c r="I442" i="13"/>
  <c r="I443" i="13"/>
  <c r="I444" i="13"/>
  <c r="I445" i="13"/>
  <c r="I446" i="13"/>
  <c r="I447" i="13"/>
  <c r="I448" i="13"/>
  <c r="I449" i="13"/>
  <c r="I450" i="13"/>
  <c r="I451" i="13"/>
  <c r="I452" i="13"/>
  <c r="I453" i="13"/>
  <c r="I454" i="13"/>
  <c r="I455" i="13"/>
  <c r="I456" i="13"/>
  <c r="I457" i="13"/>
  <c r="I458" i="13"/>
  <c r="I459" i="13"/>
  <c r="I460" i="13"/>
  <c r="I461" i="13"/>
  <c r="I462" i="13"/>
  <c r="I463" i="13"/>
  <c r="I464" i="13"/>
  <c r="I465" i="13"/>
  <c r="I466" i="13"/>
  <c r="I467" i="13"/>
  <c r="I468" i="13"/>
  <c r="I469" i="13"/>
  <c r="I470" i="13"/>
  <c r="I471" i="13"/>
  <c r="I472" i="13"/>
  <c r="I473" i="13"/>
  <c r="I474" i="13"/>
  <c r="I475" i="13"/>
  <c r="I476" i="13"/>
  <c r="I477" i="13"/>
  <c r="I478" i="13"/>
  <c r="I479" i="13"/>
  <c r="I480" i="13"/>
  <c r="I481" i="13"/>
  <c r="I482" i="13"/>
  <c r="I483" i="13"/>
  <c r="I484" i="13"/>
  <c r="I485" i="13"/>
  <c r="I486" i="13"/>
  <c r="I487" i="13"/>
  <c r="I488" i="13"/>
  <c r="I489" i="13"/>
  <c r="I490" i="13"/>
  <c r="I491" i="13"/>
  <c r="I492" i="13"/>
  <c r="I493" i="13"/>
  <c r="I494" i="13"/>
  <c r="I495" i="13"/>
  <c r="I496" i="13"/>
  <c r="I497" i="13"/>
  <c r="I498" i="13"/>
  <c r="I499" i="13"/>
  <c r="I500" i="13"/>
  <c r="I501" i="13"/>
  <c r="I502" i="13"/>
  <c r="I503" i="13"/>
  <c r="I504" i="13"/>
  <c r="I505" i="13"/>
  <c r="I506" i="13"/>
  <c r="P506" i="13" s="1"/>
  <c r="I507" i="13"/>
  <c r="I508" i="13"/>
  <c r="I509" i="13"/>
  <c r="I510" i="13"/>
  <c r="I511" i="13"/>
  <c r="I512" i="13"/>
  <c r="I513" i="13"/>
  <c r="I514" i="13"/>
  <c r="I515" i="13"/>
  <c r="I516" i="13"/>
  <c r="I517" i="13"/>
  <c r="I518" i="13"/>
  <c r="I519" i="13"/>
  <c r="I520" i="13"/>
  <c r="I521" i="13"/>
  <c r="I522" i="13"/>
  <c r="I523" i="13"/>
  <c r="I524" i="13"/>
  <c r="I525" i="13"/>
  <c r="I526" i="13"/>
  <c r="I527" i="13"/>
  <c r="I528" i="13"/>
  <c r="I529" i="13"/>
  <c r="I530" i="13"/>
  <c r="I531" i="13"/>
  <c r="I532" i="13"/>
  <c r="I533" i="13"/>
  <c r="I534" i="13"/>
  <c r="I535" i="13"/>
  <c r="I536" i="13"/>
  <c r="I537" i="13"/>
  <c r="I538" i="13"/>
  <c r="I539" i="13"/>
  <c r="I540" i="13"/>
  <c r="I541" i="13"/>
  <c r="I542" i="13"/>
  <c r="I543" i="13"/>
  <c r="I544" i="13"/>
  <c r="I545" i="13"/>
  <c r="I546" i="13"/>
  <c r="I547" i="13"/>
  <c r="I548" i="13"/>
  <c r="I549" i="13"/>
  <c r="I550" i="13"/>
  <c r="I551" i="13"/>
  <c r="I552" i="13"/>
  <c r="I553" i="13"/>
  <c r="I554" i="13"/>
  <c r="I555" i="13"/>
  <c r="I556" i="13"/>
  <c r="I557" i="13"/>
  <c r="I558" i="13"/>
  <c r="I559" i="13"/>
  <c r="I560" i="13"/>
  <c r="I561" i="13"/>
  <c r="I562" i="13"/>
  <c r="I563" i="13"/>
  <c r="I564" i="13"/>
  <c r="I565" i="13"/>
  <c r="I566" i="13"/>
  <c r="I567" i="13"/>
  <c r="I568" i="13"/>
  <c r="I569" i="13"/>
  <c r="I570" i="13"/>
  <c r="I571" i="13"/>
  <c r="I572" i="13"/>
  <c r="I573" i="13"/>
  <c r="I574" i="13"/>
  <c r="I575" i="13"/>
  <c r="I576" i="13"/>
  <c r="I577" i="13"/>
  <c r="I578" i="13"/>
  <c r="I579" i="13"/>
  <c r="I580" i="13"/>
  <c r="I581" i="13"/>
  <c r="I582" i="13"/>
  <c r="I583" i="13"/>
  <c r="I584" i="13"/>
  <c r="I585" i="13"/>
  <c r="I586" i="13"/>
  <c r="I587" i="13"/>
  <c r="I588" i="13"/>
  <c r="I589" i="13"/>
  <c r="I590" i="13"/>
  <c r="I591" i="13"/>
  <c r="I592" i="13"/>
  <c r="I593" i="13"/>
  <c r="I594" i="13"/>
  <c r="I595" i="13"/>
  <c r="I596" i="13"/>
  <c r="I597" i="13"/>
  <c r="I598" i="13"/>
  <c r="I599" i="13"/>
  <c r="I600" i="13"/>
  <c r="I601" i="13"/>
  <c r="I602" i="13"/>
  <c r="I603" i="13"/>
  <c r="I604" i="13"/>
  <c r="I605" i="13"/>
  <c r="I606" i="13"/>
  <c r="I607" i="13"/>
  <c r="I608" i="13"/>
  <c r="I609" i="13"/>
  <c r="I610" i="13"/>
  <c r="I611" i="13"/>
  <c r="I612" i="13"/>
  <c r="I613" i="13"/>
  <c r="I614" i="13"/>
  <c r="I615" i="13"/>
  <c r="I616" i="13"/>
  <c r="I617" i="13"/>
  <c r="I618" i="13"/>
  <c r="I619" i="13"/>
  <c r="I620" i="13"/>
  <c r="I621" i="13"/>
  <c r="I622" i="13"/>
  <c r="I623" i="13"/>
  <c r="I624" i="13"/>
  <c r="I625" i="13"/>
  <c r="I626" i="13"/>
  <c r="I627" i="13"/>
  <c r="I628" i="13"/>
  <c r="I629" i="13"/>
  <c r="I630" i="13"/>
  <c r="I631" i="13"/>
  <c r="I632" i="13"/>
  <c r="I633" i="13"/>
  <c r="I634" i="13"/>
  <c r="I635" i="13"/>
  <c r="I636" i="13"/>
  <c r="I637" i="13"/>
  <c r="I638" i="13"/>
  <c r="I639" i="13"/>
  <c r="I640" i="13"/>
  <c r="I641" i="13"/>
  <c r="I642" i="13"/>
  <c r="I643" i="13"/>
  <c r="I644" i="13"/>
  <c r="I645" i="13"/>
  <c r="I646" i="13"/>
  <c r="I647" i="13"/>
  <c r="I648" i="13"/>
  <c r="I649" i="13"/>
  <c r="I650" i="13"/>
  <c r="I651" i="13"/>
  <c r="I652" i="13"/>
  <c r="I653" i="13"/>
  <c r="I654" i="13"/>
  <c r="I655" i="13"/>
  <c r="I656" i="13"/>
  <c r="I657" i="13"/>
  <c r="I658" i="13"/>
  <c r="I659" i="13"/>
  <c r="I660" i="13"/>
  <c r="I661" i="13"/>
  <c r="I662" i="13"/>
  <c r="I663" i="13"/>
  <c r="I664" i="13"/>
  <c r="I665" i="13"/>
  <c r="I666" i="13"/>
  <c r="I667" i="13"/>
  <c r="I668" i="13"/>
  <c r="I669" i="13"/>
  <c r="I670" i="13"/>
  <c r="I671" i="13"/>
  <c r="I672" i="13"/>
  <c r="I673" i="13"/>
  <c r="I674" i="13"/>
  <c r="I675" i="13"/>
  <c r="I676" i="13"/>
  <c r="I677" i="13"/>
  <c r="I678" i="13"/>
  <c r="I679" i="13"/>
  <c r="I680" i="13"/>
  <c r="I681" i="13"/>
  <c r="I682" i="13"/>
  <c r="I683" i="13"/>
  <c r="P683" i="13" s="1"/>
  <c r="I684" i="13"/>
  <c r="I685" i="13"/>
  <c r="I686" i="13"/>
  <c r="I687" i="13"/>
  <c r="I688" i="13"/>
  <c r="I689" i="13"/>
  <c r="I690" i="13"/>
  <c r="I691" i="13"/>
  <c r="I692" i="13"/>
  <c r="I693" i="13"/>
  <c r="I694" i="13"/>
  <c r="I695" i="13"/>
  <c r="I696" i="13"/>
  <c r="I697" i="13"/>
  <c r="I698" i="13"/>
  <c r="I699" i="13"/>
  <c r="I700" i="13"/>
  <c r="I701" i="13"/>
  <c r="I702" i="13"/>
  <c r="I703" i="13"/>
  <c r="I704" i="13"/>
  <c r="I705" i="13"/>
  <c r="I706" i="13"/>
  <c r="I707" i="13"/>
  <c r="I708" i="13"/>
  <c r="I709" i="13"/>
  <c r="I710" i="13"/>
  <c r="I711" i="13"/>
  <c r="I712" i="13"/>
  <c r="I713" i="13"/>
  <c r="I714" i="13"/>
  <c r="I715" i="13"/>
  <c r="I716" i="13"/>
  <c r="I717" i="13"/>
  <c r="I718" i="13"/>
  <c r="I719" i="13"/>
  <c r="I720" i="13"/>
  <c r="I721" i="13"/>
  <c r="I722" i="13"/>
  <c r="I723" i="13"/>
  <c r="I724" i="13"/>
  <c r="I725" i="13"/>
  <c r="I726" i="13"/>
  <c r="I727" i="13"/>
  <c r="I728" i="13"/>
  <c r="I729" i="13"/>
  <c r="I730" i="13"/>
  <c r="I731" i="13"/>
  <c r="I732" i="13"/>
  <c r="I733" i="13"/>
  <c r="I734" i="13"/>
  <c r="I735" i="13"/>
  <c r="I736" i="13"/>
  <c r="I737" i="13"/>
  <c r="I738" i="13"/>
  <c r="I739" i="13"/>
  <c r="I740" i="13"/>
  <c r="I741" i="13"/>
  <c r="I742" i="13"/>
  <c r="I743" i="13"/>
  <c r="I744" i="13"/>
  <c r="I745" i="13"/>
  <c r="I746" i="13"/>
  <c r="I747" i="13"/>
  <c r="I748" i="13"/>
  <c r="I749" i="13"/>
  <c r="I750" i="13"/>
  <c r="I751" i="13"/>
  <c r="I752" i="13"/>
  <c r="I753" i="13"/>
  <c r="I754" i="13"/>
  <c r="I755" i="13"/>
  <c r="I756" i="13"/>
  <c r="I757" i="13"/>
  <c r="I758" i="13"/>
  <c r="I759" i="13"/>
  <c r="I760" i="13"/>
  <c r="I761" i="13"/>
  <c r="I762" i="13"/>
  <c r="I763" i="13"/>
  <c r="I764" i="13"/>
  <c r="I765" i="13"/>
  <c r="I766" i="13"/>
  <c r="I767" i="13"/>
  <c r="I768" i="13"/>
  <c r="I769" i="13"/>
  <c r="I770" i="13"/>
  <c r="I771" i="13"/>
  <c r="I772" i="13"/>
  <c r="I773" i="13"/>
  <c r="I774" i="13"/>
  <c r="I775" i="13"/>
  <c r="I776" i="13"/>
  <c r="I777" i="13"/>
  <c r="I778" i="13"/>
  <c r="I779" i="13"/>
  <c r="I780" i="13"/>
  <c r="I781" i="13"/>
  <c r="I782" i="13"/>
  <c r="I783" i="13"/>
  <c r="I784" i="13"/>
  <c r="I785" i="13"/>
  <c r="I786" i="13"/>
  <c r="I787" i="13"/>
  <c r="I788" i="13"/>
  <c r="I789" i="13"/>
  <c r="P789" i="13" s="1"/>
  <c r="I790" i="13"/>
  <c r="I791" i="13"/>
  <c r="I792" i="13"/>
  <c r="I793" i="13"/>
  <c r="I794" i="13"/>
  <c r="I795" i="13"/>
  <c r="I796" i="13"/>
  <c r="I797" i="13"/>
  <c r="I798" i="13"/>
  <c r="I799" i="13"/>
  <c r="I800" i="13"/>
  <c r="I801" i="13"/>
  <c r="P801" i="13" s="1"/>
  <c r="I802" i="13"/>
  <c r="I803" i="13"/>
  <c r="I804" i="13"/>
  <c r="I805" i="13"/>
  <c r="I806" i="13"/>
  <c r="I807" i="13"/>
  <c r="I808" i="13"/>
  <c r="I809" i="13"/>
  <c r="I810" i="13"/>
  <c r="I811" i="13"/>
  <c r="I812" i="13"/>
  <c r="I813" i="13"/>
  <c r="I814" i="13"/>
  <c r="I815" i="13"/>
  <c r="I816" i="13"/>
  <c r="I817" i="13"/>
  <c r="I818" i="13"/>
  <c r="I819" i="13"/>
  <c r="I820" i="13"/>
  <c r="I821" i="13"/>
  <c r="I822" i="13"/>
  <c r="I823" i="13"/>
  <c r="I824" i="13"/>
  <c r="I825" i="13"/>
  <c r="I826" i="13"/>
  <c r="I827" i="13"/>
  <c r="I828" i="13"/>
  <c r="I829" i="13"/>
  <c r="I830" i="13"/>
  <c r="I831" i="13"/>
  <c r="I832" i="13"/>
  <c r="I833" i="13"/>
  <c r="I834" i="13"/>
  <c r="I835" i="13"/>
  <c r="I836" i="13"/>
  <c r="I837" i="13"/>
  <c r="P837" i="13" s="1"/>
  <c r="I838" i="13"/>
  <c r="I839" i="13"/>
  <c r="I840" i="13"/>
  <c r="I841" i="13"/>
  <c r="I842" i="13"/>
  <c r="I843" i="13"/>
  <c r="I844" i="13"/>
  <c r="I845" i="13"/>
  <c r="I846" i="13"/>
  <c r="I847" i="13"/>
  <c r="I848" i="13"/>
  <c r="I849" i="13"/>
  <c r="P849" i="13" s="1"/>
  <c r="I850" i="13"/>
  <c r="I851" i="13"/>
  <c r="I852" i="13"/>
  <c r="I853" i="13"/>
  <c r="I854" i="13"/>
  <c r="I855" i="13"/>
  <c r="I856" i="13"/>
  <c r="I857" i="13"/>
  <c r="I858" i="13"/>
  <c r="I859" i="13"/>
  <c r="I860" i="13"/>
  <c r="I861" i="13"/>
  <c r="I862" i="13"/>
  <c r="I863" i="13"/>
  <c r="I864" i="13"/>
  <c r="I865" i="13"/>
  <c r="I866" i="13"/>
  <c r="I867" i="13"/>
  <c r="I868" i="13"/>
  <c r="I869" i="13"/>
  <c r="I870" i="13"/>
  <c r="I871" i="13"/>
  <c r="I872" i="13"/>
  <c r="I873" i="13"/>
  <c r="I874" i="13"/>
  <c r="I875" i="13"/>
  <c r="I876" i="13"/>
  <c r="I877" i="13"/>
  <c r="I878" i="13"/>
  <c r="I879" i="13"/>
  <c r="I880" i="13"/>
  <c r="I881" i="13"/>
  <c r="I882" i="13"/>
  <c r="I883" i="13"/>
  <c r="I884" i="13"/>
  <c r="I885" i="13"/>
  <c r="I886" i="13"/>
  <c r="I887" i="13"/>
  <c r="I888" i="13"/>
  <c r="I889" i="13"/>
  <c r="I890" i="13"/>
  <c r="I891" i="13"/>
  <c r="I892" i="13"/>
  <c r="I893" i="13"/>
  <c r="I894" i="13"/>
  <c r="I895" i="13"/>
  <c r="I896" i="13"/>
  <c r="I897" i="13"/>
  <c r="I898" i="13"/>
  <c r="I899" i="13"/>
  <c r="I900" i="13"/>
  <c r="I901" i="13"/>
  <c r="I902" i="13"/>
  <c r="I903" i="13"/>
  <c r="I904" i="13"/>
  <c r="I905" i="13"/>
  <c r="I906" i="13"/>
  <c r="I907" i="13"/>
  <c r="I908" i="13"/>
  <c r="I909" i="13"/>
  <c r="I910" i="13"/>
  <c r="I911" i="13"/>
  <c r="I912" i="13"/>
  <c r="I913" i="13"/>
  <c r="I914" i="13"/>
  <c r="I915" i="13"/>
  <c r="I916" i="13"/>
  <c r="I917" i="13"/>
  <c r="I918" i="13"/>
  <c r="I919" i="13"/>
  <c r="I920" i="13"/>
  <c r="I921" i="13"/>
  <c r="P921" i="13" s="1"/>
  <c r="I922" i="13"/>
  <c r="I923" i="13"/>
  <c r="I924" i="13"/>
  <c r="I925" i="13"/>
  <c r="I926" i="13"/>
  <c r="I927" i="13"/>
  <c r="I928" i="13"/>
  <c r="I929" i="13"/>
  <c r="I930" i="13"/>
  <c r="I931" i="13"/>
  <c r="I932" i="13"/>
  <c r="I933" i="13"/>
  <c r="I934" i="13"/>
  <c r="I935" i="13"/>
  <c r="I936" i="13"/>
  <c r="I937" i="13"/>
  <c r="I938" i="13"/>
  <c r="I939" i="13"/>
  <c r="I940" i="13"/>
  <c r="I941" i="13"/>
  <c r="I942" i="13"/>
  <c r="I943" i="13"/>
  <c r="I944" i="13"/>
  <c r="I945" i="13"/>
  <c r="P945" i="13" s="1"/>
  <c r="I946" i="13"/>
  <c r="I947" i="13"/>
  <c r="I948" i="13"/>
  <c r="I949" i="13"/>
  <c r="I950" i="13"/>
  <c r="I951" i="13"/>
  <c r="I952" i="13"/>
  <c r="I953" i="13"/>
  <c r="I954" i="13"/>
  <c r="I955" i="13"/>
  <c r="I956" i="13"/>
  <c r="I957" i="13"/>
  <c r="I958" i="13"/>
  <c r="I959" i="13"/>
  <c r="I960" i="13"/>
  <c r="I961" i="13"/>
  <c r="I962" i="13"/>
  <c r="I963" i="13"/>
  <c r="I964" i="13"/>
  <c r="I965" i="13"/>
  <c r="I966" i="13"/>
  <c r="I967" i="13"/>
  <c r="I968" i="13"/>
  <c r="I969" i="13"/>
  <c r="P969" i="13" s="1"/>
  <c r="I970" i="13"/>
  <c r="I971" i="13"/>
  <c r="I972" i="13"/>
  <c r="I973" i="13"/>
  <c r="I974" i="13"/>
  <c r="I975" i="13"/>
  <c r="I976" i="13"/>
  <c r="I977" i="13"/>
  <c r="I978" i="13"/>
  <c r="I979" i="13"/>
  <c r="I980" i="13"/>
  <c r="I981" i="13"/>
  <c r="P981" i="13" s="1"/>
  <c r="I982" i="13"/>
  <c r="I983" i="13"/>
  <c r="I984" i="13"/>
  <c r="I985" i="13"/>
  <c r="I986" i="13"/>
  <c r="I987" i="13"/>
  <c r="I988" i="13"/>
  <c r="I989" i="13"/>
  <c r="I990" i="13"/>
  <c r="I991" i="13"/>
  <c r="I992" i="13"/>
  <c r="I993" i="13"/>
  <c r="P993" i="13" s="1"/>
  <c r="I994" i="13"/>
  <c r="I995" i="13"/>
  <c r="I996" i="13"/>
  <c r="I997" i="13"/>
  <c r="I998" i="13"/>
  <c r="I999" i="13"/>
  <c r="I1000" i="13"/>
  <c r="I1001" i="13"/>
  <c r="I1002" i="13"/>
  <c r="I1003" i="13"/>
  <c r="I1004" i="13"/>
  <c r="I1005" i="13"/>
  <c r="I1006" i="13"/>
  <c r="I1007" i="13"/>
  <c r="I1008" i="13"/>
  <c r="I1009" i="13"/>
  <c r="I1010" i="13"/>
  <c r="I1011" i="13"/>
  <c r="I1012" i="13"/>
  <c r="I1013" i="13"/>
  <c r="I1014" i="13"/>
  <c r="I1015" i="13"/>
  <c r="I1016" i="13"/>
  <c r="I1017" i="13"/>
  <c r="I1018" i="13"/>
  <c r="I1019" i="13"/>
  <c r="I1020" i="13"/>
  <c r="I1021" i="13"/>
  <c r="I1022" i="13"/>
  <c r="I1023" i="13"/>
  <c r="I1024" i="13"/>
  <c r="I1025" i="13"/>
  <c r="I1026" i="13"/>
  <c r="I1027" i="13"/>
  <c r="I1028" i="13"/>
  <c r="I1029" i="13"/>
  <c r="I1030" i="13"/>
  <c r="I1031" i="13"/>
  <c r="I1032" i="13"/>
  <c r="I1033" i="13"/>
  <c r="I1034" i="13"/>
  <c r="I1035" i="13"/>
  <c r="I1036" i="13"/>
  <c r="I1037" i="13"/>
  <c r="I1038" i="13"/>
  <c r="I1039" i="13"/>
  <c r="I1040" i="13"/>
  <c r="I1041" i="13"/>
  <c r="I1042" i="13"/>
  <c r="I1043" i="13"/>
  <c r="I1044" i="13"/>
  <c r="I1045" i="13"/>
  <c r="I1046" i="13"/>
  <c r="I1047" i="13"/>
  <c r="I1048" i="13"/>
  <c r="I1049" i="13"/>
  <c r="I1050" i="13"/>
  <c r="I1051" i="13"/>
  <c r="I1052" i="13"/>
  <c r="I1053" i="13"/>
  <c r="P1053" i="13" s="1"/>
  <c r="I1054" i="13"/>
  <c r="I1055" i="13"/>
  <c r="I1056" i="13"/>
  <c r="I1057" i="13"/>
  <c r="I1058" i="13"/>
  <c r="I1059" i="13"/>
  <c r="I1060" i="13"/>
  <c r="I1061" i="13"/>
  <c r="I1062" i="13"/>
  <c r="I1063" i="13"/>
  <c r="I1064" i="13"/>
  <c r="I1065" i="13"/>
  <c r="P1065" i="13" s="1"/>
  <c r="I1066" i="13"/>
  <c r="I1067" i="13"/>
  <c r="I1068" i="13"/>
  <c r="I1069" i="13"/>
  <c r="I1070" i="13"/>
  <c r="I1071" i="13"/>
  <c r="I1072" i="13"/>
  <c r="I1073" i="13"/>
  <c r="I1074" i="13"/>
  <c r="I1075" i="13"/>
  <c r="I1076" i="13"/>
  <c r="I1077" i="13"/>
  <c r="P1077" i="13" s="1"/>
  <c r="I1078" i="13"/>
  <c r="I1079" i="13"/>
  <c r="P1079" i="13" s="1"/>
  <c r="I1080" i="13"/>
  <c r="I1081" i="13"/>
  <c r="I1082" i="13"/>
  <c r="I1083" i="13"/>
  <c r="I1084" i="13"/>
  <c r="I1085" i="13"/>
  <c r="I1086" i="13"/>
  <c r="I1087" i="13"/>
  <c r="I1088" i="13"/>
  <c r="I1089" i="13"/>
  <c r="P1089" i="13" s="1"/>
  <c r="I1090" i="13"/>
  <c r="I1091" i="13"/>
  <c r="I1092" i="13"/>
  <c r="I1093" i="13"/>
  <c r="I1094" i="13"/>
  <c r="I1095" i="13"/>
  <c r="I1096" i="13"/>
  <c r="I1097" i="13"/>
  <c r="I1098" i="13"/>
  <c r="I1099" i="13"/>
  <c r="I1100" i="13"/>
  <c r="I1101" i="13"/>
  <c r="P1101" i="13" s="1"/>
  <c r="I1102" i="13"/>
  <c r="I1103" i="13"/>
  <c r="I1104" i="13"/>
  <c r="I1105" i="13"/>
  <c r="I1106" i="13"/>
  <c r="I1107" i="13"/>
  <c r="I1108" i="13"/>
  <c r="I1109" i="13"/>
  <c r="I1110" i="13"/>
  <c r="I1111" i="13"/>
  <c r="I1112" i="13"/>
  <c r="I1113" i="13"/>
  <c r="P1113" i="13" s="1"/>
  <c r="I1114" i="13"/>
  <c r="I1115" i="13"/>
  <c r="I1116" i="13"/>
  <c r="I1117" i="13"/>
  <c r="I1118" i="13"/>
  <c r="I1119" i="13"/>
  <c r="I1120" i="13"/>
  <c r="I1121" i="13"/>
  <c r="I1122" i="13"/>
  <c r="I1123" i="13"/>
  <c r="I1124" i="13"/>
  <c r="I1125" i="13"/>
  <c r="P1125" i="13" s="1"/>
  <c r="I1126" i="13"/>
  <c r="I1127" i="13"/>
  <c r="I1128" i="13"/>
  <c r="I1129" i="13"/>
  <c r="I1130" i="13"/>
  <c r="I1131" i="13"/>
  <c r="I1132" i="13"/>
  <c r="I1133" i="13"/>
  <c r="I1134" i="13"/>
  <c r="I1135" i="13"/>
  <c r="I1136" i="13"/>
  <c r="I1137" i="13"/>
  <c r="I1138" i="13"/>
  <c r="I1139" i="13"/>
  <c r="I1140" i="13"/>
  <c r="I1141" i="13"/>
  <c r="I1142" i="13"/>
  <c r="I1143" i="13"/>
  <c r="I1144" i="13"/>
  <c r="I1145" i="13"/>
  <c r="I1146" i="13"/>
  <c r="I1147" i="13"/>
  <c r="I1148" i="13"/>
  <c r="I1149" i="13"/>
  <c r="I1150" i="13"/>
  <c r="I1151" i="13"/>
  <c r="I1152" i="13"/>
  <c r="I1153" i="13"/>
  <c r="I1154" i="13"/>
  <c r="I1155" i="13"/>
  <c r="I1156" i="13"/>
  <c r="I1157" i="13"/>
  <c r="I1158" i="13"/>
  <c r="I1159" i="13"/>
  <c r="I1160" i="13"/>
  <c r="I1161" i="13"/>
  <c r="I1162" i="13"/>
  <c r="I1163" i="13"/>
  <c r="I1164" i="13"/>
  <c r="I1165" i="13"/>
  <c r="I1166" i="13"/>
  <c r="I1167" i="13"/>
  <c r="I1168" i="13"/>
  <c r="I1169" i="13"/>
  <c r="I1170" i="13"/>
  <c r="I1171" i="13"/>
  <c r="I1172" i="13"/>
  <c r="I1173" i="13"/>
  <c r="I1174" i="13"/>
  <c r="I1175" i="13"/>
  <c r="I1176" i="13"/>
  <c r="I1177" i="13"/>
  <c r="I1178" i="13"/>
  <c r="I1179" i="13"/>
  <c r="I1180" i="13"/>
  <c r="I1181" i="13"/>
  <c r="I1182" i="13"/>
  <c r="I1183" i="13"/>
  <c r="I1184" i="13"/>
  <c r="I1185" i="13"/>
  <c r="I1186" i="13"/>
  <c r="I1187" i="13"/>
  <c r="I1188" i="13"/>
  <c r="I1189" i="13"/>
  <c r="I1190" i="13"/>
  <c r="I1191" i="13"/>
  <c r="I1192" i="13"/>
  <c r="I1193" i="13"/>
  <c r="I1194" i="13"/>
  <c r="I1195" i="13"/>
  <c r="I1196" i="13"/>
  <c r="I1197" i="13"/>
  <c r="I1198" i="13"/>
  <c r="I1199" i="13"/>
  <c r="I1200" i="13"/>
  <c r="I1201" i="13"/>
  <c r="I1202" i="13"/>
  <c r="I1203" i="13"/>
  <c r="I1204" i="13"/>
  <c r="I1205" i="13"/>
  <c r="I1206" i="13"/>
  <c r="I1207" i="13"/>
  <c r="I1208" i="13"/>
  <c r="I1209" i="13"/>
  <c r="I1210" i="13"/>
  <c r="I1211" i="13"/>
  <c r="I1212" i="13"/>
  <c r="I1213" i="13"/>
  <c r="I1214" i="13"/>
  <c r="I1215" i="13"/>
  <c r="I1216" i="13"/>
  <c r="I1217" i="13"/>
  <c r="I1218" i="13"/>
  <c r="I1219" i="13"/>
  <c r="I1220" i="13"/>
  <c r="I1221" i="13"/>
  <c r="I1222" i="13"/>
  <c r="I1223" i="13"/>
  <c r="I1224" i="13"/>
  <c r="I1225" i="13"/>
  <c r="I1226" i="13"/>
  <c r="I1227" i="13"/>
  <c r="I1228" i="13"/>
  <c r="I1229" i="13"/>
  <c r="I1230" i="13"/>
  <c r="I1231" i="13"/>
  <c r="I1232" i="13"/>
  <c r="I1233" i="13"/>
  <c r="I1234" i="13"/>
  <c r="I1235" i="13"/>
  <c r="I1236" i="13"/>
  <c r="I1237" i="13"/>
  <c r="I1238" i="13"/>
  <c r="I1239" i="13"/>
  <c r="I1240" i="13"/>
  <c r="I1241" i="13"/>
  <c r="I1242" i="13"/>
  <c r="I1243" i="13"/>
  <c r="I1244" i="13"/>
  <c r="I1245" i="13"/>
  <c r="I1246" i="13"/>
  <c r="I1247" i="13"/>
  <c r="I1248" i="13"/>
  <c r="I1249" i="13"/>
  <c r="I1250" i="13"/>
  <c r="I1251" i="13"/>
  <c r="I1252" i="13"/>
  <c r="I1253" i="13"/>
  <c r="I1254" i="13"/>
  <c r="I1255" i="13"/>
  <c r="I1256" i="13"/>
  <c r="I1257" i="13"/>
  <c r="I1258" i="13"/>
  <c r="I1259" i="13"/>
  <c r="I1260" i="13"/>
  <c r="I1261" i="13"/>
  <c r="I1262" i="13"/>
  <c r="I1263" i="13"/>
  <c r="I1264" i="13"/>
  <c r="I1265" i="13"/>
  <c r="I1266" i="13"/>
  <c r="I1267" i="13"/>
  <c r="I1268" i="13"/>
  <c r="I1269" i="13"/>
  <c r="I1270" i="13"/>
  <c r="I1271" i="13"/>
  <c r="I1272" i="13"/>
  <c r="I1273" i="13"/>
  <c r="I1274" i="13"/>
  <c r="I1275" i="13"/>
  <c r="I1276" i="13"/>
  <c r="I1277" i="13"/>
  <c r="I1278" i="13"/>
  <c r="I1279" i="13"/>
  <c r="I1280" i="13"/>
  <c r="I1281" i="13"/>
  <c r="I1282" i="13"/>
  <c r="I1283" i="13"/>
  <c r="I1284" i="13"/>
  <c r="I1285" i="13"/>
  <c r="I1286" i="13"/>
  <c r="I1287" i="13"/>
  <c r="I1288" i="13"/>
  <c r="I1289" i="13"/>
  <c r="I1290" i="13"/>
  <c r="I1291" i="13"/>
  <c r="I1292" i="13"/>
  <c r="I1293" i="13"/>
  <c r="I1294" i="13"/>
  <c r="I1295" i="13"/>
  <c r="I1296" i="13"/>
  <c r="I1297" i="13"/>
  <c r="I1298" i="13"/>
  <c r="I1299" i="13"/>
  <c r="I1300" i="13"/>
  <c r="I1301" i="13"/>
  <c r="I1302" i="13"/>
  <c r="I1303" i="13"/>
  <c r="I1304" i="13"/>
  <c r="I1305" i="13"/>
  <c r="I1306" i="13"/>
  <c r="I1307" i="13"/>
  <c r="I1308" i="13"/>
  <c r="I1309" i="13"/>
  <c r="I1310" i="13"/>
  <c r="I1311" i="13"/>
  <c r="I1312" i="13"/>
  <c r="I1313" i="13"/>
  <c r="I1314" i="13"/>
  <c r="I1315" i="13"/>
  <c r="I1316" i="13"/>
  <c r="I1317" i="13"/>
  <c r="I1318" i="13"/>
  <c r="I1319" i="13"/>
  <c r="I1320" i="13"/>
  <c r="I1321" i="13"/>
  <c r="I1322" i="13"/>
  <c r="I1323" i="13"/>
  <c r="I1324" i="13"/>
  <c r="I1325" i="13"/>
  <c r="I1326" i="13"/>
  <c r="I1327" i="13"/>
  <c r="I1328" i="13"/>
  <c r="I1329" i="13"/>
  <c r="I1330" i="13"/>
  <c r="I1331" i="13"/>
  <c r="I1332" i="13"/>
  <c r="I1333" i="13"/>
  <c r="I1334" i="13"/>
  <c r="I1335" i="13"/>
  <c r="I1336" i="13"/>
  <c r="I1337" i="13"/>
  <c r="I1338" i="13"/>
  <c r="I1339" i="13"/>
  <c r="I1340" i="13"/>
  <c r="I1341" i="13"/>
  <c r="I1342" i="13"/>
  <c r="I1343" i="13"/>
  <c r="I1344" i="13"/>
  <c r="I1345" i="13"/>
  <c r="I1346" i="13"/>
  <c r="I1347" i="13"/>
  <c r="I1348" i="13"/>
  <c r="I1349" i="13"/>
  <c r="I1350" i="13"/>
  <c r="I1351" i="13"/>
  <c r="I1352" i="13"/>
  <c r="I1353" i="13"/>
  <c r="I1354" i="13"/>
  <c r="I1355" i="13"/>
  <c r="I1356" i="13"/>
  <c r="I1357" i="13"/>
  <c r="I1358" i="13"/>
  <c r="I1359" i="13"/>
  <c r="I1360" i="13"/>
  <c r="I1361" i="13"/>
  <c r="I1362" i="13"/>
  <c r="I1363" i="13"/>
  <c r="I1364" i="13"/>
  <c r="I1365" i="13"/>
  <c r="I1366" i="13"/>
  <c r="I1367" i="13"/>
  <c r="I1368" i="13"/>
  <c r="I1369" i="13"/>
  <c r="I1370" i="13"/>
  <c r="I1371" i="13"/>
  <c r="I1372" i="13"/>
  <c r="I1373" i="13"/>
  <c r="I1374" i="13"/>
  <c r="I1375" i="13"/>
  <c r="I1376" i="13"/>
  <c r="I1377" i="13"/>
  <c r="I1378" i="13"/>
  <c r="I1379" i="13"/>
  <c r="I1380" i="13"/>
  <c r="I1381" i="13"/>
  <c r="I1382" i="13"/>
  <c r="I1383" i="13"/>
  <c r="I1384" i="13"/>
  <c r="I1385" i="13"/>
  <c r="I1386" i="13"/>
  <c r="I1387" i="13"/>
  <c r="I1388" i="13"/>
  <c r="I1389" i="13"/>
  <c r="I1390" i="13"/>
  <c r="I1391" i="13"/>
  <c r="I1392" i="13"/>
  <c r="I1393" i="13"/>
  <c r="I1394" i="13"/>
  <c r="I1395" i="13"/>
  <c r="I1396" i="13"/>
  <c r="I1397" i="13"/>
  <c r="I1398" i="13"/>
  <c r="I1399" i="13"/>
  <c r="I1400" i="13"/>
  <c r="I1401" i="13"/>
  <c r="I1402" i="13"/>
  <c r="I1403" i="13"/>
  <c r="I1404" i="13"/>
  <c r="I1405" i="13"/>
  <c r="I1406" i="13"/>
  <c r="I1407" i="13"/>
  <c r="I1408" i="13"/>
  <c r="I1409" i="13"/>
  <c r="I1410" i="13"/>
  <c r="I1411" i="13"/>
  <c r="I1412" i="13"/>
  <c r="I1413" i="13"/>
  <c r="I1414" i="13"/>
  <c r="I1415" i="13"/>
  <c r="I1416" i="13"/>
  <c r="I1417" i="13"/>
  <c r="I1418" i="13"/>
  <c r="I1419" i="13"/>
  <c r="I1420" i="13"/>
  <c r="I1421" i="13"/>
  <c r="I1422" i="13"/>
  <c r="I1423" i="13"/>
  <c r="I1424" i="13"/>
  <c r="I1425" i="13"/>
  <c r="I1426" i="13"/>
  <c r="I1427" i="13"/>
  <c r="I1428" i="13"/>
  <c r="I1429" i="13"/>
  <c r="I1430" i="13"/>
  <c r="I1431" i="13"/>
  <c r="I1432" i="13"/>
  <c r="I1433" i="13"/>
  <c r="I1434" i="13"/>
  <c r="I1435" i="13"/>
  <c r="I1436" i="13"/>
  <c r="I1437" i="13"/>
  <c r="I1438" i="13"/>
  <c r="I1439" i="13"/>
  <c r="I1440" i="13"/>
  <c r="I1441" i="13"/>
  <c r="I1442" i="13"/>
  <c r="I1443" i="13"/>
  <c r="I1444" i="13"/>
  <c r="I1445" i="13"/>
  <c r="I1446" i="13"/>
  <c r="I1447" i="13"/>
  <c r="I1448" i="13"/>
  <c r="I1449" i="13"/>
  <c r="I1450" i="13"/>
  <c r="I1451" i="13"/>
  <c r="I1452" i="13"/>
  <c r="I1453" i="13"/>
  <c r="I1454" i="13"/>
  <c r="I1455" i="13"/>
  <c r="I1456" i="13"/>
  <c r="I1457" i="13"/>
  <c r="I1458" i="13"/>
  <c r="I1459" i="13"/>
  <c r="I1460" i="13"/>
  <c r="I1461" i="13"/>
  <c r="I1462" i="13"/>
  <c r="I1463" i="13"/>
  <c r="I1464" i="13"/>
  <c r="I1465" i="13"/>
  <c r="I1466" i="13"/>
  <c r="I1467" i="13"/>
  <c r="I1468" i="13"/>
  <c r="I1469" i="13"/>
  <c r="I1470" i="13"/>
  <c r="I1471" i="13"/>
  <c r="I1472" i="13"/>
  <c r="I1473" i="13"/>
  <c r="I1474" i="13"/>
  <c r="I1475" i="13"/>
  <c r="I1476" i="13"/>
  <c r="I1477" i="13"/>
  <c r="I1478" i="13"/>
  <c r="I1479" i="13"/>
  <c r="I1480" i="13"/>
  <c r="I1481" i="13"/>
  <c r="I1482" i="13"/>
  <c r="I1483" i="13"/>
  <c r="I1484" i="13"/>
  <c r="I1485" i="13"/>
  <c r="I1486" i="13"/>
  <c r="I1487" i="13"/>
  <c r="I1488" i="13"/>
  <c r="I1489" i="13"/>
  <c r="I1490" i="13"/>
  <c r="I1491" i="13"/>
  <c r="I1492" i="13"/>
  <c r="I1493" i="13"/>
  <c r="I1494" i="13"/>
  <c r="I1495" i="13"/>
  <c r="I1496" i="13"/>
  <c r="I1497" i="13"/>
  <c r="I1498" i="13"/>
  <c r="I1499" i="13"/>
  <c r="I1500" i="13"/>
  <c r="H28" i="13"/>
  <c r="H20" i="13"/>
  <c r="H21" i="13"/>
  <c r="H22" i="13"/>
  <c r="H23" i="13"/>
  <c r="H24" i="13"/>
  <c r="H25" i="13"/>
  <c r="H26" i="13"/>
  <c r="H27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H361" i="13"/>
  <c r="H362" i="13"/>
  <c r="H363" i="13"/>
  <c r="H364" i="13"/>
  <c r="H365" i="13"/>
  <c r="H366" i="13"/>
  <c r="H367" i="13"/>
  <c r="H368" i="13"/>
  <c r="H369" i="13"/>
  <c r="H370" i="13"/>
  <c r="H371" i="13"/>
  <c r="H372" i="13"/>
  <c r="H373" i="13"/>
  <c r="H374" i="13"/>
  <c r="H375" i="13"/>
  <c r="H376" i="13"/>
  <c r="H377" i="13"/>
  <c r="H378" i="13"/>
  <c r="H379" i="13"/>
  <c r="H380" i="13"/>
  <c r="H381" i="13"/>
  <c r="H382" i="13"/>
  <c r="H383" i="13"/>
  <c r="H384" i="13"/>
  <c r="H385" i="13"/>
  <c r="H386" i="13"/>
  <c r="H387" i="13"/>
  <c r="H388" i="13"/>
  <c r="H389" i="13"/>
  <c r="H390" i="13"/>
  <c r="H391" i="13"/>
  <c r="H392" i="13"/>
  <c r="H393" i="13"/>
  <c r="H394" i="13"/>
  <c r="H395" i="13"/>
  <c r="H396" i="13"/>
  <c r="H397" i="13"/>
  <c r="H398" i="13"/>
  <c r="H399" i="13"/>
  <c r="H400" i="13"/>
  <c r="H401" i="13"/>
  <c r="H402" i="13"/>
  <c r="H403" i="13"/>
  <c r="H404" i="13"/>
  <c r="H405" i="13"/>
  <c r="H406" i="13"/>
  <c r="H407" i="13"/>
  <c r="H408" i="13"/>
  <c r="H409" i="13"/>
  <c r="H410" i="13"/>
  <c r="H411" i="13"/>
  <c r="H412" i="13"/>
  <c r="H413" i="13"/>
  <c r="H414" i="13"/>
  <c r="H415" i="13"/>
  <c r="H416" i="13"/>
  <c r="H417" i="13"/>
  <c r="H418" i="13"/>
  <c r="H419" i="13"/>
  <c r="H420" i="13"/>
  <c r="H421" i="13"/>
  <c r="H422" i="13"/>
  <c r="H423" i="13"/>
  <c r="H424" i="13"/>
  <c r="H425" i="13"/>
  <c r="H426" i="13"/>
  <c r="H427" i="13"/>
  <c r="H428" i="13"/>
  <c r="H429" i="13"/>
  <c r="H430" i="13"/>
  <c r="H431" i="13"/>
  <c r="H432" i="13"/>
  <c r="H433" i="13"/>
  <c r="H434" i="13"/>
  <c r="H435" i="13"/>
  <c r="H436" i="13"/>
  <c r="H437" i="13"/>
  <c r="H438" i="13"/>
  <c r="H439" i="13"/>
  <c r="H440" i="13"/>
  <c r="H441" i="13"/>
  <c r="H442" i="13"/>
  <c r="H443" i="13"/>
  <c r="H444" i="13"/>
  <c r="H445" i="13"/>
  <c r="H446" i="13"/>
  <c r="H447" i="13"/>
  <c r="H448" i="13"/>
  <c r="H449" i="13"/>
  <c r="H450" i="13"/>
  <c r="H451" i="13"/>
  <c r="H452" i="13"/>
  <c r="H453" i="13"/>
  <c r="H454" i="13"/>
  <c r="H455" i="13"/>
  <c r="H456" i="13"/>
  <c r="H457" i="13"/>
  <c r="H458" i="13"/>
  <c r="H459" i="13"/>
  <c r="H460" i="13"/>
  <c r="H461" i="13"/>
  <c r="H462" i="13"/>
  <c r="H463" i="13"/>
  <c r="H464" i="13"/>
  <c r="H465" i="13"/>
  <c r="H466" i="13"/>
  <c r="H467" i="13"/>
  <c r="H468" i="13"/>
  <c r="H469" i="13"/>
  <c r="H470" i="13"/>
  <c r="H471" i="13"/>
  <c r="H472" i="13"/>
  <c r="H473" i="13"/>
  <c r="H474" i="13"/>
  <c r="H475" i="13"/>
  <c r="H476" i="13"/>
  <c r="H477" i="13"/>
  <c r="H478" i="13"/>
  <c r="H479" i="13"/>
  <c r="H480" i="13"/>
  <c r="H481" i="13"/>
  <c r="H482" i="13"/>
  <c r="H483" i="13"/>
  <c r="H484" i="13"/>
  <c r="H485" i="13"/>
  <c r="H486" i="13"/>
  <c r="H487" i="13"/>
  <c r="H488" i="13"/>
  <c r="H489" i="13"/>
  <c r="H490" i="13"/>
  <c r="H491" i="13"/>
  <c r="H492" i="13"/>
  <c r="H493" i="13"/>
  <c r="H494" i="13"/>
  <c r="H495" i="13"/>
  <c r="H496" i="13"/>
  <c r="H497" i="13"/>
  <c r="H498" i="13"/>
  <c r="H499" i="13"/>
  <c r="H500" i="13"/>
  <c r="H501" i="13"/>
  <c r="H502" i="13"/>
  <c r="H503" i="13"/>
  <c r="H504" i="13"/>
  <c r="H505" i="13"/>
  <c r="H506" i="13"/>
  <c r="H507" i="13"/>
  <c r="H508" i="13"/>
  <c r="H509" i="13"/>
  <c r="H510" i="13"/>
  <c r="H511" i="13"/>
  <c r="H512" i="13"/>
  <c r="H513" i="13"/>
  <c r="H514" i="13"/>
  <c r="H515" i="13"/>
  <c r="H516" i="13"/>
  <c r="H517" i="13"/>
  <c r="H518" i="13"/>
  <c r="H519" i="13"/>
  <c r="H520" i="13"/>
  <c r="H521" i="13"/>
  <c r="H522" i="13"/>
  <c r="H523" i="13"/>
  <c r="H524" i="13"/>
  <c r="H525" i="13"/>
  <c r="H526" i="13"/>
  <c r="H527" i="13"/>
  <c r="H528" i="13"/>
  <c r="H529" i="13"/>
  <c r="H530" i="13"/>
  <c r="H531" i="13"/>
  <c r="H532" i="13"/>
  <c r="H533" i="13"/>
  <c r="H534" i="13"/>
  <c r="H535" i="13"/>
  <c r="H536" i="13"/>
  <c r="H537" i="13"/>
  <c r="H538" i="13"/>
  <c r="H539" i="13"/>
  <c r="H540" i="13"/>
  <c r="H541" i="13"/>
  <c r="H542" i="13"/>
  <c r="H543" i="13"/>
  <c r="H544" i="13"/>
  <c r="H545" i="13"/>
  <c r="H546" i="13"/>
  <c r="H547" i="13"/>
  <c r="H548" i="13"/>
  <c r="H549" i="13"/>
  <c r="H550" i="13"/>
  <c r="H551" i="13"/>
  <c r="H552" i="13"/>
  <c r="H553" i="13"/>
  <c r="H554" i="13"/>
  <c r="H555" i="13"/>
  <c r="H556" i="13"/>
  <c r="H557" i="13"/>
  <c r="H558" i="13"/>
  <c r="H559" i="13"/>
  <c r="H560" i="13"/>
  <c r="H561" i="13"/>
  <c r="H562" i="13"/>
  <c r="H563" i="13"/>
  <c r="H564" i="13"/>
  <c r="H565" i="13"/>
  <c r="H566" i="13"/>
  <c r="H567" i="13"/>
  <c r="H568" i="13"/>
  <c r="H569" i="13"/>
  <c r="H570" i="13"/>
  <c r="H571" i="13"/>
  <c r="H572" i="13"/>
  <c r="H573" i="13"/>
  <c r="H574" i="13"/>
  <c r="H575" i="13"/>
  <c r="H576" i="13"/>
  <c r="H577" i="13"/>
  <c r="H578" i="13"/>
  <c r="H579" i="13"/>
  <c r="H580" i="13"/>
  <c r="H581" i="13"/>
  <c r="H582" i="13"/>
  <c r="H583" i="13"/>
  <c r="H584" i="13"/>
  <c r="H585" i="13"/>
  <c r="H586" i="13"/>
  <c r="H587" i="13"/>
  <c r="H588" i="13"/>
  <c r="H589" i="13"/>
  <c r="H590" i="13"/>
  <c r="H591" i="13"/>
  <c r="H592" i="13"/>
  <c r="H593" i="13"/>
  <c r="H594" i="13"/>
  <c r="H595" i="13"/>
  <c r="H596" i="13"/>
  <c r="H597" i="13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H645" i="13"/>
  <c r="H646" i="13"/>
  <c r="H647" i="13"/>
  <c r="H648" i="13"/>
  <c r="H649" i="13"/>
  <c r="H650" i="13"/>
  <c r="H651" i="13"/>
  <c r="H652" i="13"/>
  <c r="H653" i="13"/>
  <c r="H654" i="13"/>
  <c r="H655" i="13"/>
  <c r="H656" i="13"/>
  <c r="H657" i="13"/>
  <c r="H658" i="13"/>
  <c r="H659" i="13"/>
  <c r="H660" i="13"/>
  <c r="H661" i="13"/>
  <c r="H662" i="13"/>
  <c r="H663" i="13"/>
  <c r="H664" i="13"/>
  <c r="H665" i="13"/>
  <c r="H666" i="13"/>
  <c r="H667" i="13"/>
  <c r="H668" i="13"/>
  <c r="H669" i="13"/>
  <c r="H670" i="13"/>
  <c r="H671" i="13"/>
  <c r="H672" i="13"/>
  <c r="H673" i="13"/>
  <c r="H674" i="13"/>
  <c r="H675" i="13"/>
  <c r="H676" i="13"/>
  <c r="H677" i="13"/>
  <c r="H678" i="13"/>
  <c r="H679" i="13"/>
  <c r="H680" i="13"/>
  <c r="H681" i="13"/>
  <c r="H682" i="13"/>
  <c r="H683" i="13"/>
  <c r="H684" i="13"/>
  <c r="H685" i="13"/>
  <c r="H686" i="13"/>
  <c r="H687" i="13"/>
  <c r="H688" i="13"/>
  <c r="H689" i="13"/>
  <c r="H690" i="13"/>
  <c r="H691" i="13"/>
  <c r="H692" i="13"/>
  <c r="H693" i="13"/>
  <c r="H694" i="13"/>
  <c r="H695" i="13"/>
  <c r="H696" i="13"/>
  <c r="H697" i="13"/>
  <c r="H698" i="13"/>
  <c r="H699" i="13"/>
  <c r="H700" i="13"/>
  <c r="H701" i="13"/>
  <c r="H702" i="13"/>
  <c r="H703" i="13"/>
  <c r="H704" i="13"/>
  <c r="H705" i="13"/>
  <c r="H706" i="13"/>
  <c r="H707" i="13"/>
  <c r="H708" i="13"/>
  <c r="H709" i="13"/>
  <c r="H710" i="13"/>
  <c r="H711" i="13"/>
  <c r="H712" i="13"/>
  <c r="H713" i="13"/>
  <c r="H714" i="13"/>
  <c r="H715" i="13"/>
  <c r="H716" i="13"/>
  <c r="H717" i="13"/>
  <c r="H718" i="13"/>
  <c r="H719" i="13"/>
  <c r="H720" i="13"/>
  <c r="H721" i="13"/>
  <c r="H722" i="13"/>
  <c r="H723" i="13"/>
  <c r="H724" i="13"/>
  <c r="H725" i="13"/>
  <c r="H726" i="13"/>
  <c r="H727" i="13"/>
  <c r="H728" i="13"/>
  <c r="H729" i="13"/>
  <c r="H730" i="13"/>
  <c r="H731" i="13"/>
  <c r="H732" i="13"/>
  <c r="H733" i="13"/>
  <c r="H734" i="13"/>
  <c r="H735" i="13"/>
  <c r="H736" i="13"/>
  <c r="H737" i="13"/>
  <c r="H738" i="13"/>
  <c r="H739" i="13"/>
  <c r="H740" i="13"/>
  <c r="H741" i="13"/>
  <c r="H742" i="13"/>
  <c r="H743" i="13"/>
  <c r="H744" i="13"/>
  <c r="H745" i="13"/>
  <c r="H746" i="13"/>
  <c r="H747" i="13"/>
  <c r="H748" i="13"/>
  <c r="H749" i="13"/>
  <c r="H750" i="13"/>
  <c r="H751" i="13"/>
  <c r="H752" i="13"/>
  <c r="H753" i="13"/>
  <c r="H754" i="13"/>
  <c r="H755" i="13"/>
  <c r="H756" i="13"/>
  <c r="H757" i="13"/>
  <c r="H758" i="13"/>
  <c r="H759" i="13"/>
  <c r="H760" i="13"/>
  <c r="H761" i="13"/>
  <c r="H762" i="13"/>
  <c r="H763" i="13"/>
  <c r="H764" i="13"/>
  <c r="H765" i="13"/>
  <c r="H766" i="13"/>
  <c r="H767" i="13"/>
  <c r="H768" i="13"/>
  <c r="H769" i="13"/>
  <c r="H770" i="13"/>
  <c r="H771" i="13"/>
  <c r="H772" i="13"/>
  <c r="H773" i="13"/>
  <c r="H774" i="13"/>
  <c r="H775" i="13"/>
  <c r="H776" i="13"/>
  <c r="H777" i="13"/>
  <c r="H778" i="13"/>
  <c r="H779" i="13"/>
  <c r="H780" i="13"/>
  <c r="H781" i="13"/>
  <c r="H782" i="13"/>
  <c r="H783" i="13"/>
  <c r="H784" i="13"/>
  <c r="H785" i="13"/>
  <c r="H786" i="13"/>
  <c r="H787" i="13"/>
  <c r="H788" i="13"/>
  <c r="H789" i="13"/>
  <c r="H790" i="13"/>
  <c r="H791" i="13"/>
  <c r="H792" i="13"/>
  <c r="H793" i="13"/>
  <c r="H794" i="13"/>
  <c r="H795" i="13"/>
  <c r="H796" i="13"/>
  <c r="H797" i="13"/>
  <c r="H798" i="13"/>
  <c r="H799" i="13"/>
  <c r="H800" i="13"/>
  <c r="H801" i="13"/>
  <c r="H802" i="13"/>
  <c r="H803" i="13"/>
  <c r="H804" i="13"/>
  <c r="H805" i="13"/>
  <c r="H806" i="13"/>
  <c r="H807" i="13"/>
  <c r="H808" i="13"/>
  <c r="H809" i="13"/>
  <c r="H810" i="13"/>
  <c r="H811" i="13"/>
  <c r="H812" i="13"/>
  <c r="H813" i="13"/>
  <c r="H814" i="13"/>
  <c r="H815" i="13"/>
  <c r="H816" i="13"/>
  <c r="H817" i="13"/>
  <c r="H818" i="13"/>
  <c r="H819" i="13"/>
  <c r="H820" i="13"/>
  <c r="H821" i="13"/>
  <c r="H822" i="13"/>
  <c r="H823" i="13"/>
  <c r="H824" i="13"/>
  <c r="H825" i="13"/>
  <c r="H826" i="13"/>
  <c r="H827" i="13"/>
  <c r="H828" i="13"/>
  <c r="H829" i="13"/>
  <c r="H830" i="13"/>
  <c r="H831" i="13"/>
  <c r="H832" i="13"/>
  <c r="H833" i="13"/>
  <c r="H834" i="13"/>
  <c r="H835" i="13"/>
  <c r="H836" i="13"/>
  <c r="H837" i="13"/>
  <c r="H838" i="13"/>
  <c r="H839" i="13"/>
  <c r="H840" i="13"/>
  <c r="H841" i="13"/>
  <c r="H842" i="13"/>
  <c r="H843" i="13"/>
  <c r="H844" i="13"/>
  <c r="H845" i="13"/>
  <c r="H846" i="13"/>
  <c r="H847" i="13"/>
  <c r="H848" i="13"/>
  <c r="H849" i="13"/>
  <c r="H850" i="13"/>
  <c r="H851" i="13"/>
  <c r="H852" i="13"/>
  <c r="H853" i="13"/>
  <c r="H854" i="13"/>
  <c r="H855" i="13"/>
  <c r="H856" i="13"/>
  <c r="H857" i="13"/>
  <c r="H858" i="13"/>
  <c r="H859" i="13"/>
  <c r="H860" i="13"/>
  <c r="H861" i="13"/>
  <c r="H862" i="13"/>
  <c r="H863" i="13"/>
  <c r="H864" i="13"/>
  <c r="H865" i="13"/>
  <c r="H866" i="13"/>
  <c r="H867" i="13"/>
  <c r="H868" i="13"/>
  <c r="H869" i="13"/>
  <c r="H870" i="13"/>
  <c r="H871" i="13"/>
  <c r="H872" i="13"/>
  <c r="H873" i="13"/>
  <c r="H874" i="13"/>
  <c r="H875" i="13"/>
  <c r="H876" i="13"/>
  <c r="H877" i="13"/>
  <c r="H878" i="13"/>
  <c r="H879" i="13"/>
  <c r="H880" i="13"/>
  <c r="H881" i="13"/>
  <c r="H882" i="13"/>
  <c r="H883" i="13"/>
  <c r="H884" i="13"/>
  <c r="H885" i="13"/>
  <c r="H886" i="13"/>
  <c r="H887" i="13"/>
  <c r="H888" i="13"/>
  <c r="H889" i="13"/>
  <c r="H890" i="13"/>
  <c r="H891" i="13"/>
  <c r="H892" i="13"/>
  <c r="H893" i="13"/>
  <c r="H894" i="13"/>
  <c r="H895" i="13"/>
  <c r="H896" i="13"/>
  <c r="H897" i="13"/>
  <c r="H898" i="13"/>
  <c r="H899" i="13"/>
  <c r="H900" i="13"/>
  <c r="H901" i="13"/>
  <c r="H902" i="13"/>
  <c r="H903" i="13"/>
  <c r="H904" i="13"/>
  <c r="H905" i="13"/>
  <c r="H906" i="13"/>
  <c r="H907" i="13"/>
  <c r="H908" i="13"/>
  <c r="H909" i="13"/>
  <c r="H910" i="13"/>
  <c r="H911" i="13"/>
  <c r="H912" i="13"/>
  <c r="H913" i="13"/>
  <c r="H914" i="13"/>
  <c r="H915" i="13"/>
  <c r="H916" i="13"/>
  <c r="H917" i="13"/>
  <c r="H918" i="13"/>
  <c r="H919" i="13"/>
  <c r="H920" i="13"/>
  <c r="H921" i="13"/>
  <c r="H922" i="13"/>
  <c r="H923" i="13"/>
  <c r="H924" i="13"/>
  <c r="H925" i="13"/>
  <c r="H926" i="13"/>
  <c r="H927" i="13"/>
  <c r="H928" i="13"/>
  <c r="H929" i="13"/>
  <c r="H930" i="13"/>
  <c r="H931" i="13"/>
  <c r="H932" i="13"/>
  <c r="H933" i="13"/>
  <c r="H934" i="13"/>
  <c r="H935" i="13"/>
  <c r="H936" i="13"/>
  <c r="H937" i="13"/>
  <c r="H938" i="13"/>
  <c r="H939" i="13"/>
  <c r="H940" i="13"/>
  <c r="H941" i="13"/>
  <c r="H942" i="13"/>
  <c r="H943" i="13"/>
  <c r="H944" i="13"/>
  <c r="H945" i="13"/>
  <c r="H946" i="13"/>
  <c r="H947" i="13"/>
  <c r="H948" i="13"/>
  <c r="H949" i="13"/>
  <c r="H950" i="13"/>
  <c r="H951" i="13"/>
  <c r="H952" i="13"/>
  <c r="H953" i="13"/>
  <c r="H954" i="13"/>
  <c r="H955" i="13"/>
  <c r="H956" i="13"/>
  <c r="H957" i="13"/>
  <c r="H958" i="13"/>
  <c r="H959" i="13"/>
  <c r="H960" i="13"/>
  <c r="H961" i="13"/>
  <c r="H962" i="13"/>
  <c r="H963" i="13"/>
  <c r="H964" i="13"/>
  <c r="H965" i="13"/>
  <c r="H966" i="13"/>
  <c r="H967" i="13"/>
  <c r="H968" i="13"/>
  <c r="H969" i="13"/>
  <c r="H970" i="13"/>
  <c r="H971" i="13"/>
  <c r="H972" i="13"/>
  <c r="H973" i="13"/>
  <c r="H974" i="13"/>
  <c r="H975" i="13"/>
  <c r="H976" i="13"/>
  <c r="H977" i="13"/>
  <c r="H978" i="13"/>
  <c r="H979" i="13"/>
  <c r="H980" i="13"/>
  <c r="H981" i="13"/>
  <c r="H982" i="13"/>
  <c r="H983" i="13"/>
  <c r="H984" i="13"/>
  <c r="H985" i="13"/>
  <c r="H986" i="13"/>
  <c r="H987" i="13"/>
  <c r="H988" i="13"/>
  <c r="H989" i="13"/>
  <c r="H990" i="13"/>
  <c r="H991" i="13"/>
  <c r="H992" i="13"/>
  <c r="H993" i="13"/>
  <c r="H994" i="13"/>
  <c r="H995" i="13"/>
  <c r="H996" i="13"/>
  <c r="H997" i="13"/>
  <c r="H998" i="13"/>
  <c r="H999" i="13"/>
  <c r="H1000" i="13"/>
  <c r="H1001" i="13"/>
  <c r="H1002" i="13"/>
  <c r="H1003" i="13"/>
  <c r="H1004" i="13"/>
  <c r="H1005" i="13"/>
  <c r="H1006" i="13"/>
  <c r="H1007" i="13"/>
  <c r="H1008" i="13"/>
  <c r="H1009" i="13"/>
  <c r="H1010" i="13"/>
  <c r="H1011" i="13"/>
  <c r="H1012" i="13"/>
  <c r="H1013" i="13"/>
  <c r="H1014" i="13"/>
  <c r="H1015" i="13"/>
  <c r="H1016" i="13"/>
  <c r="H1017" i="13"/>
  <c r="H1018" i="13"/>
  <c r="H1019" i="13"/>
  <c r="H1020" i="13"/>
  <c r="H1021" i="13"/>
  <c r="H1022" i="13"/>
  <c r="H1023" i="13"/>
  <c r="H1024" i="13"/>
  <c r="H1025" i="13"/>
  <c r="H1026" i="13"/>
  <c r="H1027" i="13"/>
  <c r="H1028" i="13"/>
  <c r="H1029" i="13"/>
  <c r="H1030" i="13"/>
  <c r="H1031" i="13"/>
  <c r="H1032" i="13"/>
  <c r="H1033" i="13"/>
  <c r="H1034" i="13"/>
  <c r="H1035" i="13"/>
  <c r="H1036" i="13"/>
  <c r="H1037" i="13"/>
  <c r="H1038" i="13"/>
  <c r="H1039" i="13"/>
  <c r="H1040" i="13"/>
  <c r="H1041" i="13"/>
  <c r="H1042" i="13"/>
  <c r="H1043" i="13"/>
  <c r="H1044" i="13"/>
  <c r="H1045" i="13"/>
  <c r="H1046" i="13"/>
  <c r="H1047" i="13"/>
  <c r="H1048" i="13"/>
  <c r="H1049" i="13"/>
  <c r="H1050" i="13"/>
  <c r="H1051" i="13"/>
  <c r="H1052" i="13"/>
  <c r="H1053" i="13"/>
  <c r="H1054" i="13"/>
  <c r="H1055" i="13"/>
  <c r="H1056" i="13"/>
  <c r="H1057" i="13"/>
  <c r="H1058" i="13"/>
  <c r="H1059" i="13"/>
  <c r="H1060" i="13"/>
  <c r="H1061" i="13"/>
  <c r="H1062" i="13"/>
  <c r="H1063" i="13"/>
  <c r="H1064" i="13"/>
  <c r="H1065" i="13"/>
  <c r="H1066" i="13"/>
  <c r="H1067" i="13"/>
  <c r="H1068" i="13"/>
  <c r="H1069" i="13"/>
  <c r="H1070" i="13"/>
  <c r="H1071" i="13"/>
  <c r="H1072" i="13"/>
  <c r="H1073" i="13"/>
  <c r="H1074" i="13"/>
  <c r="H1075" i="13"/>
  <c r="H1076" i="13"/>
  <c r="H1077" i="13"/>
  <c r="H1078" i="13"/>
  <c r="H1079" i="13"/>
  <c r="H1080" i="13"/>
  <c r="H1081" i="13"/>
  <c r="H1082" i="13"/>
  <c r="H1083" i="13"/>
  <c r="H1084" i="13"/>
  <c r="H1085" i="13"/>
  <c r="H1086" i="13"/>
  <c r="H1087" i="13"/>
  <c r="H1088" i="13"/>
  <c r="H1089" i="13"/>
  <c r="H1090" i="13"/>
  <c r="H1091" i="13"/>
  <c r="H1092" i="13"/>
  <c r="H1093" i="13"/>
  <c r="H1094" i="13"/>
  <c r="H1095" i="13"/>
  <c r="H1096" i="13"/>
  <c r="H1097" i="13"/>
  <c r="H1098" i="13"/>
  <c r="H1099" i="13"/>
  <c r="H1100" i="13"/>
  <c r="H1101" i="13"/>
  <c r="H1102" i="13"/>
  <c r="H1103" i="13"/>
  <c r="H1104" i="13"/>
  <c r="H1105" i="13"/>
  <c r="H1106" i="13"/>
  <c r="H1107" i="13"/>
  <c r="H1108" i="13"/>
  <c r="H1109" i="13"/>
  <c r="H1110" i="13"/>
  <c r="H1111" i="13"/>
  <c r="H1112" i="13"/>
  <c r="H1113" i="13"/>
  <c r="H1114" i="13"/>
  <c r="H1115" i="13"/>
  <c r="H1116" i="13"/>
  <c r="H1117" i="13"/>
  <c r="H1118" i="13"/>
  <c r="H1119" i="13"/>
  <c r="H1120" i="13"/>
  <c r="H1121" i="13"/>
  <c r="H1122" i="13"/>
  <c r="H1123" i="13"/>
  <c r="H1124" i="13"/>
  <c r="H1125" i="13"/>
  <c r="H1126" i="13"/>
  <c r="H1127" i="13"/>
  <c r="H1128" i="13"/>
  <c r="H1129" i="13"/>
  <c r="H1130" i="13"/>
  <c r="H1131" i="13"/>
  <c r="H1132" i="13"/>
  <c r="H1133" i="13"/>
  <c r="H1134" i="13"/>
  <c r="H1135" i="13"/>
  <c r="H1136" i="13"/>
  <c r="H1137" i="13"/>
  <c r="H1138" i="13"/>
  <c r="H1139" i="13"/>
  <c r="H1140" i="13"/>
  <c r="H1141" i="13"/>
  <c r="H1142" i="13"/>
  <c r="H1143" i="13"/>
  <c r="H1144" i="13"/>
  <c r="H1145" i="13"/>
  <c r="H1146" i="13"/>
  <c r="H1147" i="13"/>
  <c r="H1148" i="13"/>
  <c r="H1149" i="13"/>
  <c r="H1150" i="13"/>
  <c r="H1151" i="13"/>
  <c r="H1152" i="13"/>
  <c r="H1153" i="13"/>
  <c r="H1154" i="13"/>
  <c r="H1155" i="13"/>
  <c r="H1156" i="13"/>
  <c r="H1157" i="13"/>
  <c r="H1158" i="13"/>
  <c r="H1159" i="13"/>
  <c r="H1160" i="13"/>
  <c r="H1161" i="13"/>
  <c r="H1162" i="13"/>
  <c r="H1163" i="13"/>
  <c r="H1164" i="13"/>
  <c r="H1165" i="13"/>
  <c r="H1166" i="13"/>
  <c r="H1167" i="13"/>
  <c r="H1168" i="13"/>
  <c r="H1169" i="13"/>
  <c r="H1170" i="13"/>
  <c r="H1171" i="13"/>
  <c r="H1172" i="13"/>
  <c r="H1173" i="13"/>
  <c r="H1174" i="13"/>
  <c r="H1175" i="13"/>
  <c r="H1176" i="13"/>
  <c r="H1177" i="13"/>
  <c r="H1178" i="13"/>
  <c r="H1179" i="13"/>
  <c r="H1180" i="13"/>
  <c r="H1181" i="13"/>
  <c r="H1182" i="13"/>
  <c r="H1183" i="13"/>
  <c r="H1184" i="13"/>
  <c r="H1185" i="13"/>
  <c r="H1186" i="13"/>
  <c r="H1187" i="13"/>
  <c r="H1188" i="13"/>
  <c r="H1189" i="13"/>
  <c r="H1190" i="13"/>
  <c r="H1191" i="13"/>
  <c r="H1192" i="13"/>
  <c r="H1193" i="13"/>
  <c r="H1194" i="13"/>
  <c r="H1195" i="13"/>
  <c r="H1196" i="13"/>
  <c r="H1197" i="13"/>
  <c r="H1198" i="13"/>
  <c r="H1199" i="13"/>
  <c r="H1200" i="13"/>
  <c r="H1201" i="13"/>
  <c r="H1202" i="13"/>
  <c r="H1203" i="13"/>
  <c r="H1204" i="13"/>
  <c r="H1205" i="13"/>
  <c r="H1206" i="13"/>
  <c r="H1207" i="13"/>
  <c r="H1208" i="13"/>
  <c r="H1209" i="13"/>
  <c r="H1210" i="13"/>
  <c r="H1211" i="13"/>
  <c r="H1212" i="13"/>
  <c r="H1213" i="13"/>
  <c r="H1214" i="13"/>
  <c r="H1215" i="13"/>
  <c r="H1216" i="13"/>
  <c r="H1217" i="13"/>
  <c r="H1218" i="13"/>
  <c r="H1219" i="13"/>
  <c r="H1220" i="13"/>
  <c r="H1221" i="13"/>
  <c r="H1222" i="13"/>
  <c r="H1223" i="13"/>
  <c r="H1224" i="13"/>
  <c r="H1225" i="13"/>
  <c r="H1226" i="13"/>
  <c r="H1227" i="13"/>
  <c r="H1228" i="13"/>
  <c r="H1229" i="13"/>
  <c r="H1230" i="13"/>
  <c r="H1231" i="13"/>
  <c r="H1232" i="13"/>
  <c r="H1233" i="13"/>
  <c r="H1234" i="13"/>
  <c r="H1235" i="13"/>
  <c r="H1236" i="13"/>
  <c r="H1237" i="13"/>
  <c r="H1238" i="13"/>
  <c r="H1239" i="13"/>
  <c r="H1240" i="13"/>
  <c r="H1241" i="13"/>
  <c r="H1242" i="13"/>
  <c r="H1243" i="13"/>
  <c r="H1244" i="13"/>
  <c r="H1245" i="13"/>
  <c r="H1246" i="13"/>
  <c r="H1247" i="13"/>
  <c r="H1248" i="13"/>
  <c r="H1249" i="13"/>
  <c r="H1250" i="13"/>
  <c r="H1251" i="13"/>
  <c r="H1252" i="13"/>
  <c r="H1253" i="13"/>
  <c r="H1254" i="13"/>
  <c r="H1255" i="13"/>
  <c r="H1256" i="13"/>
  <c r="H1257" i="13"/>
  <c r="H1258" i="13"/>
  <c r="H1259" i="13"/>
  <c r="H1260" i="13"/>
  <c r="H1261" i="13"/>
  <c r="H1262" i="13"/>
  <c r="H1263" i="13"/>
  <c r="H1264" i="13"/>
  <c r="H1265" i="13"/>
  <c r="H1266" i="13"/>
  <c r="H1267" i="13"/>
  <c r="H1268" i="13"/>
  <c r="H1269" i="13"/>
  <c r="H1270" i="13"/>
  <c r="H1271" i="13"/>
  <c r="H1272" i="13"/>
  <c r="H1273" i="13"/>
  <c r="H1274" i="13"/>
  <c r="H1275" i="13"/>
  <c r="H1276" i="13"/>
  <c r="H1277" i="13"/>
  <c r="H1278" i="13"/>
  <c r="H1279" i="13"/>
  <c r="H1280" i="13"/>
  <c r="H1281" i="13"/>
  <c r="H1282" i="13"/>
  <c r="H1283" i="13"/>
  <c r="H1284" i="13"/>
  <c r="H1285" i="13"/>
  <c r="H1286" i="13"/>
  <c r="H1287" i="13"/>
  <c r="H1288" i="13"/>
  <c r="H1289" i="13"/>
  <c r="H1290" i="13"/>
  <c r="H1291" i="13"/>
  <c r="H1292" i="13"/>
  <c r="H1293" i="13"/>
  <c r="H1294" i="13"/>
  <c r="H1295" i="13"/>
  <c r="H1296" i="13"/>
  <c r="H1297" i="13"/>
  <c r="H1298" i="13"/>
  <c r="H1299" i="13"/>
  <c r="H1300" i="13"/>
  <c r="H1301" i="13"/>
  <c r="H1302" i="13"/>
  <c r="H1303" i="13"/>
  <c r="H1304" i="13"/>
  <c r="H1305" i="13"/>
  <c r="H1306" i="13"/>
  <c r="H1307" i="13"/>
  <c r="H1308" i="13"/>
  <c r="H1309" i="13"/>
  <c r="H1310" i="13"/>
  <c r="H1311" i="13"/>
  <c r="H1312" i="13"/>
  <c r="H1313" i="13"/>
  <c r="H1314" i="13"/>
  <c r="H1315" i="13"/>
  <c r="H1316" i="13"/>
  <c r="H1317" i="13"/>
  <c r="H1318" i="13"/>
  <c r="H1319" i="13"/>
  <c r="H1320" i="13"/>
  <c r="H1321" i="13"/>
  <c r="H1322" i="13"/>
  <c r="H1323" i="13"/>
  <c r="H1324" i="13"/>
  <c r="H1325" i="13"/>
  <c r="H1326" i="13"/>
  <c r="H1327" i="13"/>
  <c r="H1328" i="13"/>
  <c r="H1329" i="13"/>
  <c r="H1330" i="13"/>
  <c r="H1331" i="13"/>
  <c r="H1332" i="13"/>
  <c r="H1333" i="13"/>
  <c r="H1334" i="13"/>
  <c r="H1335" i="13"/>
  <c r="H1336" i="13"/>
  <c r="H1337" i="13"/>
  <c r="H1338" i="13"/>
  <c r="H1339" i="13"/>
  <c r="H1340" i="13"/>
  <c r="H1341" i="13"/>
  <c r="H1342" i="13"/>
  <c r="H1343" i="13"/>
  <c r="H1344" i="13"/>
  <c r="H1345" i="13"/>
  <c r="H1346" i="13"/>
  <c r="H1347" i="13"/>
  <c r="H1348" i="13"/>
  <c r="H1349" i="13"/>
  <c r="H1350" i="13"/>
  <c r="H1351" i="13"/>
  <c r="H1352" i="13"/>
  <c r="H1353" i="13"/>
  <c r="H1354" i="13"/>
  <c r="H1355" i="13"/>
  <c r="H1356" i="13"/>
  <c r="H1357" i="13"/>
  <c r="H1358" i="13"/>
  <c r="H1359" i="13"/>
  <c r="H1360" i="13"/>
  <c r="H1361" i="13"/>
  <c r="H1362" i="13"/>
  <c r="H1363" i="13"/>
  <c r="H1364" i="13"/>
  <c r="H1365" i="13"/>
  <c r="H1366" i="13"/>
  <c r="H1367" i="13"/>
  <c r="H1368" i="13"/>
  <c r="H1369" i="13"/>
  <c r="H1370" i="13"/>
  <c r="H1371" i="13"/>
  <c r="H1372" i="13"/>
  <c r="H1373" i="13"/>
  <c r="H1374" i="13"/>
  <c r="H1375" i="13"/>
  <c r="H1376" i="13"/>
  <c r="H1377" i="13"/>
  <c r="H1378" i="13"/>
  <c r="H1379" i="13"/>
  <c r="H1380" i="13"/>
  <c r="H1381" i="13"/>
  <c r="H1382" i="13"/>
  <c r="H1383" i="13"/>
  <c r="H1384" i="13"/>
  <c r="H1385" i="13"/>
  <c r="H1386" i="13"/>
  <c r="H1387" i="13"/>
  <c r="H1388" i="13"/>
  <c r="H1389" i="13"/>
  <c r="H1390" i="13"/>
  <c r="H1391" i="13"/>
  <c r="H1392" i="13"/>
  <c r="H1393" i="13"/>
  <c r="H1394" i="13"/>
  <c r="H1395" i="13"/>
  <c r="H1396" i="13"/>
  <c r="H1397" i="13"/>
  <c r="H1398" i="13"/>
  <c r="H1399" i="13"/>
  <c r="H1400" i="13"/>
  <c r="H1401" i="13"/>
  <c r="H1402" i="13"/>
  <c r="H1403" i="13"/>
  <c r="H1404" i="13"/>
  <c r="H1405" i="13"/>
  <c r="H1406" i="13"/>
  <c r="H1407" i="13"/>
  <c r="H1408" i="13"/>
  <c r="H1409" i="13"/>
  <c r="H1410" i="13"/>
  <c r="H1411" i="13"/>
  <c r="H1412" i="13"/>
  <c r="H1413" i="13"/>
  <c r="H1414" i="13"/>
  <c r="H1415" i="13"/>
  <c r="H1416" i="13"/>
  <c r="H1417" i="13"/>
  <c r="H1418" i="13"/>
  <c r="H1419" i="13"/>
  <c r="H1420" i="13"/>
  <c r="H1421" i="13"/>
  <c r="H1422" i="13"/>
  <c r="H1423" i="13"/>
  <c r="H1424" i="13"/>
  <c r="H1425" i="13"/>
  <c r="H1426" i="13"/>
  <c r="H1427" i="13"/>
  <c r="H1428" i="13"/>
  <c r="H1429" i="13"/>
  <c r="H1430" i="13"/>
  <c r="H1431" i="13"/>
  <c r="H1432" i="13"/>
  <c r="H1433" i="13"/>
  <c r="H1434" i="13"/>
  <c r="H1435" i="13"/>
  <c r="H1436" i="13"/>
  <c r="H1437" i="13"/>
  <c r="H1438" i="13"/>
  <c r="H1439" i="13"/>
  <c r="H1440" i="13"/>
  <c r="H1441" i="13"/>
  <c r="H1442" i="13"/>
  <c r="H1443" i="13"/>
  <c r="H1444" i="13"/>
  <c r="H1445" i="13"/>
  <c r="H1446" i="13"/>
  <c r="H1447" i="13"/>
  <c r="H1448" i="13"/>
  <c r="H1449" i="13"/>
  <c r="H1450" i="13"/>
  <c r="H1451" i="13"/>
  <c r="H1452" i="13"/>
  <c r="H1453" i="13"/>
  <c r="H1454" i="13"/>
  <c r="H1455" i="13"/>
  <c r="H1456" i="13"/>
  <c r="H1457" i="13"/>
  <c r="H1458" i="13"/>
  <c r="H1459" i="13"/>
  <c r="H1460" i="13"/>
  <c r="H1461" i="13"/>
  <c r="H1462" i="13"/>
  <c r="H1463" i="13"/>
  <c r="H1464" i="13"/>
  <c r="H1465" i="13"/>
  <c r="H1466" i="13"/>
  <c r="H1467" i="13"/>
  <c r="H1468" i="13"/>
  <c r="H1469" i="13"/>
  <c r="H1470" i="13"/>
  <c r="H1471" i="13"/>
  <c r="H1472" i="13"/>
  <c r="H1473" i="13"/>
  <c r="H1474" i="13"/>
  <c r="H1475" i="13"/>
  <c r="H1476" i="13"/>
  <c r="H1477" i="13"/>
  <c r="H1478" i="13"/>
  <c r="H1479" i="13"/>
  <c r="H1480" i="13"/>
  <c r="H1481" i="13"/>
  <c r="H1482" i="13"/>
  <c r="H1483" i="13"/>
  <c r="H1484" i="13"/>
  <c r="H1485" i="13"/>
  <c r="H1486" i="13"/>
  <c r="H1487" i="13"/>
  <c r="H1488" i="13"/>
  <c r="H1489" i="13"/>
  <c r="H1490" i="13"/>
  <c r="H1491" i="13"/>
  <c r="H1492" i="13"/>
  <c r="H1493" i="13"/>
  <c r="H1494" i="13"/>
  <c r="H1495" i="13"/>
  <c r="H1496" i="13"/>
  <c r="H1497" i="13"/>
  <c r="H1498" i="13"/>
  <c r="H1499" i="13"/>
  <c r="H1500" i="13"/>
  <c r="P809" i="13" l="1"/>
  <c r="P653" i="13"/>
  <c r="P545" i="13"/>
  <c r="P497" i="13"/>
  <c r="P245" i="13"/>
  <c r="P137" i="13"/>
  <c r="P1132" i="13"/>
  <c r="P1108" i="13"/>
  <c r="P1096" i="13"/>
  <c r="P1084" i="13"/>
  <c r="P1072" i="13"/>
  <c r="P1060" i="13"/>
  <c r="P1024" i="13"/>
  <c r="P1012" i="13"/>
  <c r="P1000" i="13"/>
  <c r="P988" i="13"/>
  <c r="P976" i="13"/>
  <c r="P952" i="13"/>
  <c r="P940" i="13"/>
  <c r="P880" i="13"/>
  <c r="P868" i="13"/>
  <c r="P856" i="13"/>
  <c r="P832" i="13"/>
  <c r="P808" i="13"/>
  <c r="P736" i="13"/>
  <c r="P652" i="13"/>
  <c r="P556" i="13"/>
  <c r="P544" i="13"/>
  <c r="P508" i="13"/>
  <c r="P496" i="13"/>
  <c r="P484" i="13"/>
  <c r="P412" i="13"/>
  <c r="P400" i="13"/>
  <c r="P376" i="13"/>
  <c r="P364" i="13"/>
  <c r="P280" i="13"/>
  <c r="P268" i="13"/>
  <c r="P256" i="13"/>
  <c r="P244" i="13"/>
  <c r="P232" i="13"/>
  <c r="P220" i="13"/>
  <c r="P208" i="13"/>
  <c r="P196" i="13"/>
  <c r="P184" i="13"/>
  <c r="P172" i="13"/>
  <c r="P160" i="13"/>
  <c r="P1013" i="13"/>
  <c r="P677" i="13"/>
  <c r="P557" i="13"/>
  <c r="P185" i="13"/>
  <c r="P53" i="13"/>
  <c r="Y21" i="13"/>
  <c r="L21" i="13"/>
  <c r="P1131" i="13"/>
  <c r="P1107" i="13"/>
  <c r="P1095" i="13"/>
  <c r="P1083" i="13"/>
  <c r="P1071" i="13"/>
  <c r="P1023" i="13"/>
  <c r="P1011" i="13"/>
  <c r="P987" i="13"/>
  <c r="P975" i="13"/>
  <c r="P963" i="13"/>
  <c r="P951" i="13"/>
  <c r="P939" i="13"/>
  <c r="P879" i="13"/>
  <c r="P867" i="13"/>
  <c r="P855" i="13"/>
  <c r="P831" i="13"/>
  <c r="P807" i="13"/>
  <c r="P783" i="13"/>
  <c r="P735" i="13"/>
  <c r="P543" i="13"/>
  <c r="P507" i="13"/>
  <c r="P483" i="13"/>
  <c r="P459" i="13"/>
  <c r="P411" i="13"/>
  <c r="P399" i="13"/>
  <c r="P375" i="13"/>
  <c r="P363" i="13"/>
  <c r="P315" i="13"/>
  <c r="P291" i="13"/>
  <c r="P279" i="13"/>
  <c r="P267" i="13"/>
  <c r="P255" i="13"/>
  <c r="P243" i="13"/>
  <c r="P231" i="13"/>
  <c r="P219" i="13"/>
  <c r="P207" i="13"/>
  <c r="P195" i="13"/>
  <c r="P183" i="13"/>
  <c r="P171" i="13"/>
  <c r="P159" i="13"/>
  <c r="P147" i="13"/>
  <c r="P135" i="13"/>
  <c r="P123" i="13"/>
  <c r="P111" i="13"/>
  <c r="P87" i="13"/>
  <c r="P75" i="13"/>
  <c r="P63" i="13"/>
  <c r="P51" i="13"/>
  <c r="P39" i="13"/>
  <c r="P977" i="13"/>
  <c r="P881" i="13"/>
  <c r="P401" i="13"/>
  <c r="P365" i="13"/>
  <c r="P269" i="13"/>
  <c r="P221" i="13"/>
  <c r="P173" i="13"/>
  <c r="P149" i="13"/>
  <c r="P125" i="13"/>
  <c r="P77" i="13"/>
  <c r="P1130" i="13"/>
  <c r="P1106" i="13"/>
  <c r="P1094" i="13"/>
  <c r="P1082" i="13"/>
  <c r="P1070" i="13"/>
  <c r="P1022" i="13"/>
  <c r="P1010" i="13"/>
  <c r="P986" i="13"/>
  <c r="P974" i="13"/>
  <c r="P962" i="13"/>
  <c r="P950" i="13"/>
  <c r="P938" i="13"/>
  <c r="P890" i="13"/>
  <c r="P878" i="13"/>
  <c r="P866" i="13"/>
  <c r="P854" i="13"/>
  <c r="P806" i="13"/>
  <c r="P734" i="13"/>
  <c r="P662" i="13"/>
  <c r="P542" i="13"/>
  <c r="P422" i="13"/>
  <c r="P398" i="13"/>
  <c r="P374" i="13"/>
  <c r="P290" i="13"/>
  <c r="P278" i="13"/>
  <c r="P254" i="13"/>
  <c r="P242" i="13"/>
  <c r="P230" i="13"/>
  <c r="P206" i="13"/>
  <c r="P194" i="13"/>
  <c r="P182" i="13"/>
  <c r="P170" i="13"/>
  <c r="P158" i="13"/>
  <c r="P146" i="13"/>
  <c r="P122" i="13"/>
  <c r="P110" i="13"/>
  <c r="P86" i="13"/>
  <c r="P74" i="13"/>
  <c r="P62" i="13"/>
  <c r="P50" i="13"/>
  <c r="P266" i="13"/>
  <c r="P41" i="13"/>
  <c r="P1097" i="13"/>
  <c r="P989" i="13"/>
  <c r="P737" i="13"/>
  <c r="P257" i="13"/>
  <c r="P1141" i="13"/>
  <c r="P1129" i="13"/>
  <c r="P1117" i="13"/>
  <c r="P1105" i="13"/>
  <c r="P1093" i="13"/>
  <c r="P1081" i="13"/>
  <c r="P1069" i="13"/>
  <c r="P1057" i="13"/>
  <c r="P1021" i="13"/>
  <c r="P1009" i="13"/>
  <c r="P997" i="13"/>
  <c r="P985" i="13"/>
  <c r="P973" i="13"/>
  <c r="P961" i="13"/>
  <c r="P949" i="13"/>
  <c r="P925" i="13"/>
  <c r="P889" i="13"/>
  <c r="P865" i="13"/>
  <c r="P853" i="13"/>
  <c r="P733" i="13"/>
  <c r="P673" i="13"/>
  <c r="P661" i="13"/>
  <c r="P553" i="13"/>
  <c r="P541" i="13"/>
  <c r="P505" i="13"/>
  <c r="P421" i="13"/>
  <c r="P409" i="13"/>
  <c r="P397" i="13"/>
  <c r="P373" i="13"/>
  <c r="P361" i="13"/>
  <c r="P313" i="13"/>
  <c r="P265" i="13"/>
  <c r="P253" i="13"/>
  <c r="P241" i="13"/>
  <c r="P229" i="13"/>
  <c r="P217" i="13"/>
  <c r="P205" i="13"/>
  <c r="P193" i="13"/>
  <c r="P169" i="13"/>
  <c r="P157" i="13"/>
  <c r="P145" i="13"/>
  <c r="P121" i="13"/>
  <c r="P109" i="13"/>
  <c r="P97" i="13"/>
  <c r="P85" i="13"/>
  <c r="P1025" i="13"/>
  <c r="P857" i="13"/>
  <c r="P485" i="13"/>
  <c r="P209" i="13"/>
  <c r="P65" i="13"/>
  <c r="P1128" i="13"/>
  <c r="P1116" i="13"/>
  <c r="P1104" i="13"/>
  <c r="P1092" i="13"/>
  <c r="P1080" i="13"/>
  <c r="P1068" i="13"/>
  <c r="P1056" i="13"/>
  <c r="P1032" i="13"/>
  <c r="P1020" i="13"/>
  <c r="P1008" i="13"/>
  <c r="P996" i="13"/>
  <c r="P984" i="13"/>
  <c r="P972" i="13"/>
  <c r="P960" i="13"/>
  <c r="P948" i="13"/>
  <c r="P924" i="13"/>
  <c r="P888" i="13"/>
  <c r="P864" i="13"/>
  <c r="P852" i="13"/>
  <c r="P792" i="13"/>
  <c r="P732" i="13"/>
  <c r="P684" i="13"/>
  <c r="P672" i="13"/>
  <c r="P660" i="13"/>
  <c r="P540" i="13"/>
  <c r="P504" i="13"/>
  <c r="P408" i="13"/>
  <c r="P384" i="13"/>
  <c r="P372" i="13"/>
  <c r="P1133" i="13"/>
  <c r="P833" i="13"/>
  <c r="P1127" i="13"/>
  <c r="P1115" i="13"/>
  <c r="P1103" i="13"/>
  <c r="P1091" i="13"/>
  <c r="P1067" i="13"/>
  <c r="P1055" i="13"/>
  <c r="P1031" i="13"/>
  <c r="P1019" i="13"/>
  <c r="P1007" i="13"/>
  <c r="P995" i="13"/>
  <c r="P983" i="13"/>
  <c r="P971" i="13"/>
  <c r="P959" i="13"/>
  <c r="P947" i="13"/>
  <c r="P923" i="13"/>
  <c r="P887" i="13"/>
  <c r="P863" i="13"/>
  <c r="P851" i="13"/>
  <c r="P839" i="13"/>
  <c r="P803" i="13"/>
  <c r="P791" i="13"/>
  <c r="P731" i="13"/>
  <c r="P671" i="13"/>
  <c r="P659" i="13"/>
  <c r="P551" i="13"/>
  <c r="P503" i="13"/>
  <c r="P467" i="13"/>
  <c r="P431" i="13"/>
  <c r="P407" i="13"/>
  <c r="P383" i="13"/>
  <c r="P371" i="13"/>
  <c r="P263" i="13"/>
  <c r="P239" i="13"/>
  <c r="P227" i="13"/>
  <c r="P215" i="13"/>
  <c r="P191" i="13"/>
  <c r="P179" i="13"/>
  <c r="P167" i="13"/>
  <c r="P155" i="13"/>
  <c r="P143" i="13"/>
  <c r="P119" i="13"/>
  <c r="P95" i="13"/>
  <c r="P83" i="13"/>
  <c r="P71" i="13"/>
  <c r="P59" i="13"/>
  <c r="P47" i="13"/>
  <c r="P410" i="13"/>
  <c r="P218" i="13"/>
  <c r="P1073" i="13"/>
  <c r="P953" i="13"/>
  <c r="P1126" i="13"/>
  <c r="P1114" i="13"/>
  <c r="P1102" i="13"/>
  <c r="P1090" i="13"/>
  <c r="P1078" i="13"/>
  <c r="P1066" i="13"/>
  <c r="P1054" i="13"/>
  <c r="P1030" i="13"/>
  <c r="P1018" i="13"/>
  <c r="P1006" i="13"/>
  <c r="P994" i="13"/>
  <c r="P982" i="13"/>
  <c r="P970" i="13"/>
  <c r="P958" i="13"/>
  <c r="P946" i="13"/>
  <c r="P922" i="13"/>
  <c r="P862" i="13"/>
  <c r="P850" i="13"/>
  <c r="P838" i="13"/>
  <c r="P802" i="13"/>
  <c r="P790" i="13"/>
  <c r="P730" i="13"/>
  <c r="P682" i="13"/>
  <c r="P670" i="13"/>
  <c r="P658" i="13"/>
  <c r="P562" i="13"/>
  <c r="P550" i="13"/>
  <c r="P514" i="13"/>
  <c r="P502" i="13"/>
  <c r="P466" i="13"/>
  <c r="P418" i="13"/>
  <c r="P406" i="13"/>
  <c r="P382" i="13"/>
  <c r="P370" i="13"/>
  <c r="P346" i="13"/>
  <c r="P298" i="13"/>
  <c r="P286" i="13"/>
  <c r="P274" i="13"/>
  <c r="P262" i="13"/>
  <c r="P250" i="13"/>
  <c r="P238" i="13"/>
  <c r="P226" i="13"/>
  <c r="P214" i="13"/>
  <c r="P202" i="13"/>
  <c r="P190" i="13"/>
  <c r="P178" i="13"/>
  <c r="P166" i="13"/>
  <c r="P154" i="13"/>
  <c r="P118" i="13"/>
  <c r="P106" i="13"/>
  <c r="P94" i="13"/>
  <c r="P82" i="13"/>
  <c r="P70" i="13"/>
  <c r="P58" i="13"/>
  <c r="P46" i="13"/>
  <c r="P203" i="13"/>
  <c r="P1061" i="13"/>
  <c r="P941" i="13"/>
  <c r="P681" i="13"/>
  <c r="P669" i="13"/>
  <c r="P657" i="13"/>
  <c r="P561" i="13"/>
  <c r="P549" i="13"/>
  <c r="P513" i="13"/>
  <c r="P501" i="13"/>
  <c r="P465" i="13"/>
  <c r="P453" i="13"/>
  <c r="P417" i="13"/>
  <c r="P405" i="13"/>
  <c r="P381" i="13"/>
  <c r="P345" i="13"/>
  <c r="P297" i="13"/>
  <c r="P285" i="13"/>
  <c r="P273" i="13"/>
  <c r="P261" i="13"/>
  <c r="P249" i="13"/>
  <c r="P237" i="13"/>
  <c r="P225" i="13"/>
  <c r="P213" i="13"/>
  <c r="P201" i="13"/>
  <c r="P189" i="13"/>
  <c r="P177" i="13"/>
  <c r="P165" i="13"/>
  <c r="P153" i="13"/>
  <c r="P141" i="13"/>
  <c r="P105" i="13"/>
  <c r="P81" i="13"/>
  <c r="P69" i="13"/>
  <c r="P377" i="13"/>
  <c r="P1085" i="13"/>
  <c r="P965" i="13"/>
  <c r="P1124" i="13"/>
  <c r="P1112" i="13"/>
  <c r="P1100" i="13"/>
  <c r="P1088" i="13"/>
  <c r="P1076" i="13"/>
  <c r="P1064" i="13"/>
  <c r="P1028" i="13"/>
  <c r="P1016" i="13"/>
  <c r="P1004" i="13"/>
  <c r="P992" i="13"/>
  <c r="P980" i="13"/>
  <c r="P968" i="13"/>
  <c r="P944" i="13"/>
  <c r="P920" i="13"/>
  <c r="P860" i="13"/>
  <c r="P848" i="13"/>
  <c r="P812" i="13"/>
  <c r="P800" i="13"/>
  <c r="P788" i="13"/>
  <c r="P680" i="13"/>
  <c r="P668" i="13"/>
  <c r="P656" i="13"/>
  <c r="P560" i="13"/>
  <c r="P512" i="13"/>
  <c r="P500" i="13"/>
  <c r="P1029" i="13"/>
  <c r="P362" i="13"/>
  <c r="P161" i="13"/>
  <c r="P1109" i="13"/>
  <c r="P1001" i="13"/>
  <c r="P917" i="13"/>
  <c r="P509" i="13"/>
  <c r="P197" i="13"/>
  <c r="P1135" i="13"/>
  <c r="P1111" i="13"/>
  <c r="P1099" i="13"/>
  <c r="P1087" i="13"/>
  <c r="P1075" i="13"/>
  <c r="P1063" i="13"/>
  <c r="P1027" i="13"/>
  <c r="P1015" i="13"/>
  <c r="P1003" i="13"/>
  <c r="P991" i="13"/>
  <c r="P979" i="13"/>
  <c r="P967" i="13"/>
  <c r="P955" i="13"/>
  <c r="P943" i="13"/>
  <c r="P919" i="13"/>
  <c r="P859" i="13"/>
  <c r="P847" i="13"/>
  <c r="P811" i="13"/>
  <c r="P799" i="13"/>
  <c r="P751" i="13"/>
  <c r="P679" i="13"/>
  <c r="P667" i="13"/>
  <c r="P655" i="13"/>
  <c r="P499" i="13"/>
  <c r="P1017" i="13"/>
  <c r="P1134" i="13"/>
  <c r="P1098" i="13"/>
  <c r="P1086" i="13"/>
  <c r="P1074" i="13"/>
  <c r="P1062" i="13"/>
  <c r="P1026" i="13"/>
  <c r="P1014" i="13"/>
  <c r="P1002" i="13"/>
  <c r="P990" i="13"/>
  <c r="P978" i="13"/>
  <c r="P966" i="13"/>
  <c r="P954" i="13"/>
  <c r="P942" i="13"/>
  <c r="P918" i="13"/>
  <c r="P882" i="13"/>
  <c r="P858" i="13"/>
  <c r="P834" i="13"/>
  <c r="P810" i="13"/>
  <c r="P798" i="13"/>
  <c r="P678" i="13"/>
  <c r="P666" i="13"/>
  <c r="P654" i="13"/>
  <c r="P558" i="13"/>
  <c r="P546" i="13"/>
  <c r="P510" i="13"/>
  <c r="P498" i="13"/>
  <c r="P438" i="13"/>
  <c r="P402" i="13"/>
  <c r="P378" i="13"/>
  <c r="P366" i="13"/>
  <c r="P270" i="13"/>
  <c r="P258" i="13"/>
  <c r="P246" i="13"/>
  <c r="P234" i="13"/>
  <c r="P222" i="13"/>
  <c r="P210" i="13"/>
  <c r="P198" i="13"/>
  <c r="P186" i="13"/>
  <c r="P174" i="13"/>
  <c r="P1005" i="13"/>
  <c r="P861" i="13"/>
  <c r="P117" i="13"/>
  <c r="P108" i="13"/>
  <c r="P84" i="13"/>
  <c r="P300" i="13"/>
  <c r="P252" i="13"/>
  <c r="P204" i="13"/>
  <c r="P162" i="13"/>
  <c r="P96" i="13"/>
  <c r="P72" i="13"/>
  <c r="P180" i="13"/>
  <c r="P57" i="13"/>
  <c r="P312" i="13"/>
  <c r="P264" i="13"/>
  <c r="P216" i="13"/>
  <c r="P404" i="13"/>
  <c r="P380" i="13"/>
  <c r="P368" i="13"/>
  <c r="P296" i="13"/>
  <c r="P284" i="13"/>
  <c r="P272" i="13"/>
  <c r="P260" i="13"/>
  <c r="P248" i="13"/>
  <c r="P236" i="13"/>
  <c r="P212" i="13"/>
  <c r="P200" i="13"/>
  <c r="P188" i="13"/>
  <c r="P176" i="13"/>
  <c r="P164" i="13"/>
  <c r="P152" i="13"/>
  <c r="P92" i="13"/>
  <c r="P156" i="13"/>
  <c r="P379" i="13"/>
  <c r="P367" i="13"/>
  <c r="P271" i="13"/>
  <c r="P259" i="13"/>
  <c r="P247" i="13"/>
  <c r="P235" i="13"/>
  <c r="P223" i="13"/>
  <c r="P211" i="13"/>
  <c r="P199" i="13"/>
  <c r="P187" i="13"/>
  <c r="P175" i="13"/>
  <c r="P163" i="13"/>
  <c r="P151" i="13"/>
  <c r="P139" i="13"/>
  <c r="P115" i="13"/>
  <c r="P67" i="13"/>
  <c r="P55" i="13"/>
  <c r="P43" i="13"/>
  <c r="P60" i="13"/>
  <c r="P150" i="13"/>
  <c r="P138" i="13"/>
  <c r="P126" i="13"/>
  <c r="P90" i="13"/>
  <c r="P78" i="13"/>
  <c r="P66" i="13"/>
  <c r="P54" i="13"/>
  <c r="P42" i="13"/>
  <c r="P228" i="13"/>
  <c r="P192" i="13"/>
  <c r="P56" i="13"/>
  <c r="P64" i="13"/>
  <c r="P52" i="13"/>
  <c r="P40" i="13"/>
  <c r="P148" i="13"/>
  <c r="P104" i="13"/>
  <c r="P240" i="13"/>
  <c r="P168" i="13"/>
  <c r="P76" i="13"/>
  <c r="P144" i="13"/>
  <c r="Q31" i="13"/>
  <c r="P73" i="13"/>
  <c r="P49" i="13"/>
  <c r="P120" i="13"/>
  <c r="P45" i="13"/>
  <c r="O8" i="13"/>
  <c r="O7" i="13"/>
  <c r="H19" i="13"/>
  <c r="W19" i="13" s="1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1270" i="13"/>
  <c r="G1271" i="13"/>
  <c r="G1272" i="13"/>
  <c r="G1273" i="13"/>
  <c r="G1274" i="13"/>
  <c r="G1275" i="13"/>
  <c r="G1276" i="13"/>
  <c r="G1277" i="13"/>
  <c r="G1278" i="13"/>
  <c r="G1279" i="13"/>
  <c r="G1280" i="13"/>
  <c r="G1281" i="13"/>
  <c r="G1282" i="13"/>
  <c r="G1283" i="13"/>
  <c r="G1284" i="13"/>
  <c r="G1285" i="13"/>
  <c r="G1286" i="13"/>
  <c r="G1287" i="13"/>
  <c r="G1288" i="13"/>
  <c r="G1289" i="13"/>
  <c r="G1290" i="13"/>
  <c r="G1291" i="13"/>
  <c r="G1292" i="13"/>
  <c r="G1293" i="13"/>
  <c r="G1294" i="13"/>
  <c r="G1295" i="13"/>
  <c r="G1296" i="13"/>
  <c r="G1297" i="13"/>
  <c r="G1298" i="13"/>
  <c r="G1299" i="13"/>
  <c r="G1300" i="13"/>
  <c r="G1301" i="13"/>
  <c r="G1302" i="13"/>
  <c r="G1303" i="13"/>
  <c r="G1304" i="13"/>
  <c r="G1305" i="13"/>
  <c r="G1306" i="13"/>
  <c r="G1307" i="13"/>
  <c r="G1308" i="13"/>
  <c r="G1309" i="13"/>
  <c r="G1310" i="13"/>
  <c r="G1311" i="13"/>
  <c r="G1312" i="13"/>
  <c r="G1313" i="13"/>
  <c r="G1314" i="13"/>
  <c r="G1315" i="13"/>
  <c r="G1316" i="13"/>
  <c r="G1317" i="13"/>
  <c r="G1318" i="13"/>
  <c r="G1319" i="13"/>
  <c r="G1320" i="13"/>
  <c r="G1321" i="13"/>
  <c r="G1322" i="13"/>
  <c r="G1323" i="13"/>
  <c r="G1324" i="13"/>
  <c r="G1325" i="13"/>
  <c r="G1326" i="13"/>
  <c r="G1327" i="13"/>
  <c r="G1328" i="13"/>
  <c r="G1329" i="13"/>
  <c r="G1330" i="13"/>
  <c r="G1331" i="13"/>
  <c r="G1332" i="13"/>
  <c r="G1333" i="13"/>
  <c r="G1334" i="13"/>
  <c r="G1335" i="13"/>
  <c r="G1336" i="13"/>
  <c r="G1337" i="13"/>
  <c r="G1338" i="13"/>
  <c r="G1339" i="13"/>
  <c r="G1340" i="13"/>
  <c r="G1341" i="13"/>
  <c r="G1342" i="13"/>
  <c r="G1343" i="13"/>
  <c r="G1344" i="13"/>
  <c r="G1345" i="13"/>
  <c r="G1346" i="13"/>
  <c r="G1347" i="13"/>
  <c r="G1348" i="13"/>
  <c r="G1349" i="13"/>
  <c r="G1350" i="13"/>
  <c r="G1351" i="13"/>
  <c r="G1352" i="13"/>
  <c r="G1353" i="13"/>
  <c r="G1354" i="13"/>
  <c r="G1355" i="13"/>
  <c r="G1356" i="13"/>
  <c r="G1357" i="13"/>
  <c r="G1358" i="13"/>
  <c r="G1359" i="13"/>
  <c r="G1360" i="13"/>
  <c r="G1361" i="13"/>
  <c r="G1362" i="13"/>
  <c r="G1363" i="13"/>
  <c r="G1364" i="13"/>
  <c r="G1365" i="13"/>
  <c r="G1366" i="13"/>
  <c r="G1367" i="13"/>
  <c r="G1368" i="13"/>
  <c r="G1369" i="13"/>
  <c r="G1370" i="13"/>
  <c r="G1371" i="13"/>
  <c r="G1372" i="13"/>
  <c r="G1373" i="13"/>
  <c r="G1374" i="13"/>
  <c r="G1375" i="13"/>
  <c r="G1376" i="13"/>
  <c r="G1377" i="13"/>
  <c r="G1378" i="13"/>
  <c r="G1379" i="13"/>
  <c r="G1380" i="13"/>
  <c r="G1381" i="13"/>
  <c r="G1382" i="13"/>
  <c r="G1383" i="13"/>
  <c r="G1384" i="13"/>
  <c r="G1385" i="13"/>
  <c r="G1386" i="13"/>
  <c r="G1387" i="13"/>
  <c r="G1388" i="13"/>
  <c r="G1389" i="13"/>
  <c r="G1390" i="13"/>
  <c r="G1391" i="13"/>
  <c r="G1392" i="13"/>
  <c r="G1393" i="13"/>
  <c r="G1394" i="13"/>
  <c r="G1395" i="13"/>
  <c r="G1396" i="13"/>
  <c r="G1397" i="13"/>
  <c r="G1398" i="13"/>
  <c r="G1399" i="13"/>
  <c r="G1400" i="13"/>
  <c r="G1401" i="13"/>
  <c r="G1402" i="13"/>
  <c r="G1403" i="13"/>
  <c r="G1404" i="13"/>
  <c r="G1405" i="13"/>
  <c r="G1406" i="13"/>
  <c r="G1407" i="13"/>
  <c r="G1408" i="13"/>
  <c r="G1409" i="13"/>
  <c r="G1410" i="13"/>
  <c r="G1411" i="13"/>
  <c r="G1412" i="13"/>
  <c r="G1413" i="13"/>
  <c r="G1414" i="13"/>
  <c r="G1415" i="13"/>
  <c r="G1416" i="13"/>
  <c r="G1417" i="13"/>
  <c r="G1418" i="13"/>
  <c r="G1419" i="13"/>
  <c r="G1420" i="13"/>
  <c r="G1421" i="13"/>
  <c r="G1422" i="13"/>
  <c r="G1423" i="13"/>
  <c r="G1424" i="13"/>
  <c r="G1425" i="13"/>
  <c r="G1426" i="13"/>
  <c r="G1427" i="13"/>
  <c r="G1428" i="13"/>
  <c r="G1429" i="13"/>
  <c r="G1430" i="13"/>
  <c r="G1431" i="13"/>
  <c r="G1432" i="13"/>
  <c r="G1433" i="13"/>
  <c r="G1434" i="13"/>
  <c r="G1435" i="13"/>
  <c r="G1436" i="13"/>
  <c r="G1437" i="13"/>
  <c r="G1438" i="13"/>
  <c r="G1439" i="13"/>
  <c r="G1440" i="13"/>
  <c r="G1441" i="13"/>
  <c r="G1442" i="13"/>
  <c r="G1443" i="13"/>
  <c r="G1444" i="13"/>
  <c r="G1445" i="13"/>
  <c r="G1446" i="13"/>
  <c r="G1447" i="13"/>
  <c r="G1448" i="13"/>
  <c r="G1449" i="13"/>
  <c r="G1450" i="13"/>
  <c r="G1451" i="13"/>
  <c r="G1452" i="13"/>
  <c r="G1453" i="13"/>
  <c r="G1454" i="13"/>
  <c r="G1455" i="13"/>
  <c r="G1456" i="13"/>
  <c r="G1457" i="13"/>
  <c r="G1458" i="13"/>
  <c r="G1459" i="13"/>
  <c r="G1460" i="13"/>
  <c r="G1461" i="13"/>
  <c r="G1462" i="13"/>
  <c r="G1463" i="13"/>
  <c r="G1464" i="13"/>
  <c r="G1465" i="13"/>
  <c r="G1466" i="13"/>
  <c r="G1467" i="13"/>
  <c r="G1468" i="13"/>
  <c r="G1469" i="13"/>
  <c r="G1470" i="13"/>
  <c r="G1471" i="13"/>
  <c r="G1472" i="13"/>
  <c r="G1473" i="13"/>
  <c r="G1474" i="13"/>
  <c r="G1475" i="13"/>
  <c r="G1476" i="13"/>
  <c r="G1477" i="13"/>
  <c r="G1478" i="13"/>
  <c r="G1479" i="13"/>
  <c r="G1480" i="13"/>
  <c r="G1481" i="13"/>
  <c r="G1482" i="13"/>
  <c r="G1483" i="13"/>
  <c r="G1484" i="13"/>
  <c r="G1485" i="13"/>
  <c r="G1486" i="13"/>
  <c r="G1487" i="13"/>
  <c r="G1488" i="13"/>
  <c r="G1489" i="13"/>
  <c r="G1490" i="13"/>
  <c r="G1491" i="13"/>
  <c r="G1492" i="13"/>
  <c r="G1493" i="13"/>
  <c r="G1494" i="13"/>
  <c r="G1495" i="13"/>
  <c r="G1496" i="13"/>
  <c r="G1497" i="13"/>
  <c r="G1498" i="13"/>
  <c r="G1499" i="13"/>
  <c r="G1500" i="13"/>
  <c r="G20" i="13"/>
  <c r="G19" i="13"/>
  <c r="O24" i="13"/>
  <c r="AP20" i="4" l="1"/>
  <c r="AP19" i="4"/>
  <c r="AP18" i="4"/>
  <c r="AP17" i="4"/>
  <c r="AP16" i="4"/>
  <c r="AP15" i="4"/>
  <c r="AP14" i="4"/>
  <c r="AP13" i="4"/>
  <c r="AP12" i="4"/>
  <c r="AP11" i="4"/>
  <c r="AP10" i="4"/>
  <c r="AP9" i="4"/>
  <c r="AP8" i="4"/>
  <c r="AP7" i="4"/>
  <c r="AP6" i="4"/>
  <c r="AM20" i="4"/>
  <c r="AM19" i="4"/>
  <c r="AM18" i="4"/>
  <c r="AM17" i="4"/>
  <c r="AM16" i="4"/>
  <c r="AM15" i="4"/>
  <c r="AM14" i="4"/>
  <c r="AM13" i="4"/>
  <c r="AM12" i="4"/>
  <c r="AM11" i="4"/>
  <c r="AM10" i="4"/>
  <c r="AM9" i="4"/>
  <c r="AM8" i="4"/>
  <c r="AM7" i="4"/>
  <c r="AM6" i="4"/>
  <c r="AJ20" i="4"/>
  <c r="AJ19" i="4"/>
  <c r="AJ18" i="4"/>
  <c r="AJ17" i="4"/>
  <c r="AJ16" i="4"/>
  <c r="AJ15" i="4"/>
  <c r="AJ14" i="4"/>
  <c r="AJ13" i="4"/>
  <c r="AJ12" i="4"/>
  <c r="AJ11" i="4"/>
  <c r="AJ10" i="4"/>
  <c r="AJ9" i="4"/>
  <c r="AJ8" i="4"/>
  <c r="AJ7" i="4"/>
  <c r="AJ6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D20" i="4"/>
  <c r="AD19" i="4"/>
  <c r="AD18" i="4"/>
  <c r="AD17" i="4"/>
  <c r="AD16" i="4"/>
  <c r="AD15" i="4"/>
  <c r="AD14" i="4"/>
  <c r="AD13" i="4"/>
  <c r="AD12" i="4"/>
  <c r="AD11" i="4"/>
  <c r="AD10" i="4"/>
  <c r="AD9" i="4"/>
  <c r="AD8" i="4"/>
  <c r="AD7" i="4"/>
  <c r="AD6" i="4"/>
  <c r="AA20" i="4"/>
  <c r="AA19" i="4"/>
  <c r="AA18" i="4"/>
  <c r="AA17" i="4"/>
  <c r="AA16" i="4"/>
  <c r="AA15" i="4"/>
  <c r="X20" i="4"/>
  <c r="X19" i="4"/>
  <c r="X18" i="4"/>
  <c r="X17" i="4"/>
  <c r="X16" i="4"/>
  <c r="X15" i="4"/>
  <c r="U20" i="4"/>
  <c r="U19" i="4"/>
  <c r="U18" i="4"/>
  <c r="U17" i="4"/>
  <c r="U16" i="4"/>
  <c r="U15" i="4"/>
  <c r="R20" i="4"/>
  <c r="R19" i="4"/>
  <c r="R18" i="4"/>
  <c r="R17" i="4"/>
  <c r="R16" i="4"/>
  <c r="R15" i="4"/>
  <c r="O20" i="4"/>
  <c r="O19" i="4"/>
  <c r="AP86" i="4" l="1"/>
  <c r="AM86" i="4"/>
  <c r="AJ86" i="4"/>
  <c r="AG86" i="4"/>
  <c r="AD86" i="4"/>
  <c r="AA86" i="4"/>
  <c r="X86" i="4"/>
  <c r="U86" i="4"/>
  <c r="R86" i="4"/>
  <c r="O86" i="4"/>
  <c r="AP85" i="4"/>
  <c r="AM85" i="4"/>
  <c r="AJ85" i="4"/>
  <c r="AG85" i="4"/>
  <c r="AD85" i="4"/>
  <c r="AA85" i="4"/>
  <c r="X85" i="4"/>
  <c r="U85" i="4"/>
  <c r="R85" i="4"/>
  <c r="O85" i="4"/>
  <c r="AP84" i="4"/>
  <c r="AM84" i="4"/>
  <c r="AJ84" i="4"/>
  <c r="AG84" i="4"/>
  <c r="AD84" i="4"/>
  <c r="AA84" i="4"/>
  <c r="X84" i="4"/>
  <c r="U84" i="4"/>
  <c r="R84" i="4"/>
  <c r="O84" i="4"/>
  <c r="AP83" i="4"/>
  <c r="AM83" i="4"/>
  <c r="AJ83" i="4"/>
  <c r="AG83" i="4"/>
  <c r="AD83" i="4"/>
  <c r="AA83" i="4"/>
  <c r="X83" i="4"/>
  <c r="U83" i="4"/>
  <c r="R83" i="4"/>
  <c r="O83" i="4"/>
  <c r="AP82" i="4"/>
  <c r="AM82" i="4"/>
  <c r="AJ82" i="4"/>
  <c r="AG82" i="4"/>
  <c r="AD82" i="4"/>
  <c r="AA82" i="4"/>
  <c r="X82" i="4"/>
  <c r="U82" i="4"/>
  <c r="AP81" i="4"/>
  <c r="AM81" i="4"/>
  <c r="AJ81" i="4"/>
  <c r="AG81" i="4"/>
  <c r="AD81" i="4"/>
  <c r="AA81" i="4"/>
  <c r="X81" i="4"/>
  <c r="U81" i="4"/>
  <c r="R81" i="4"/>
  <c r="AP80" i="4"/>
  <c r="AM80" i="4"/>
  <c r="AJ80" i="4"/>
  <c r="AG80" i="4"/>
  <c r="AD80" i="4"/>
  <c r="AA80" i="4"/>
  <c r="X80" i="4"/>
  <c r="U80" i="4"/>
  <c r="AP79" i="4"/>
  <c r="AM79" i="4"/>
  <c r="AJ79" i="4"/>
  <c r="AG79" i="4"/>
  <c r="AD79" i="4"/>
  <c r="AA79" i="4"/>
  <c r="X79" i="4"/>
  <c r="U79" i="4"/>
  <c r="AP78" i="4"/>
  <c r="AM78" i="4"/>
  <c r="AJ78" i="4"/>
  <c r="AG78" i="4"/>
  <c r="AD78" i="4"/>
  <c r="AA78" i="4"/>
  <c r="X78" i="4"/>
  <c r="U78" i="4"/>
  <c r="AP77" i="4"/>
  <c r="AM77" i="4"/>
  <c r="AJ77" i="4"/>
  <c r="AG77" i="4"/>
  <c r="AD77" i="4"/>
  <c r="AA77" i="4"/>
  <c r="X77" i="4"/>
  <c r="U77" i="4"/>
  <c r="R77" i="4"/>
  <c r="AP76" i="4"/>
  <c r="AM76" i="4"/>
  <c r="AJ76" i="4"/>
  <c r="AG76" i="4"/>
  <c r="AD76" i="4"/>
  <c r="AA76" i="4"/>
  <c r="X76" i="4"/>
  <c r="U76" i="4"/>
  <c r="AP75" i="4"/>
  <c r="AM75" i="4"/>
  <c r="AJ75" i="4"/>
  <c r="AG75" i="4"/>
  <c r="AD75" i="4"/>
  <c r="AA75" i="4"/>
  <c r="X75" i="4"/>
  <c r="U75" i="4"/>
  <c r="R75" i="4"/>
  <c r="AP74" i="4"/>
  <c r="AM74" i="4"/>
  <c r="AJ74" i="4"/>
  <c r="AG74" i="4"/>
  <c r="AD74" i="4"/>
  <c r="AA74" i="4"/>
  <c r="X74" i="4"/>
  <c r="U74" i="4"/>
  <c r="O74" i="4"/>
  <c r="AP73" i="4"/>
  <c r="AM73" i="4"/>
  <c r="AJ73" i="4"/>
  <c r="AG73" i="4"/>
  <c r="AD73" i="4"/>
  <c r="AA73" i="4"/>
  <c r="X73" i="4"/>
  <c r="U73" i="4"/>
  <c r="AP72" i="4"/>
  <c r="AM72" i="4"/>
  <c r="AJ72" i="4"/>
  <c r="AG72" i="4"/>
  <c r="AD72" i="4"/>
  <c r="AA72" i="4"/>
  <c r="X72" i="4"/>
  <c r="U72" i="4"/>
  <c r="P95" i="4"/>
  <c r="P105" i="4"/>
  <c r="R90" i="4"/>
  <c r="P91" i="4"/>
  <c r="O18" i="4" l="1"/>
  <c r="O16" i="4"/>
  <c r="O17" i="4"/>
  <c r="O15" i="4"/>
  <c r="AA11" i="4"/>
  <c r="AA8" i="4"/>
  <c r="AA6" i="4"/>
  <c r="AA9" i="4"/>
  <c r="AA14" i="4"/>
  <c r="AA13" i="4"/>
  <c r="AA12" i="4"/>
  <c r="AA10" i="4"/>
  <c r="AA7" i="4"/>
  <c r="X14" i="4"/>
  <c r="X9" i="4"/>
  <c r="X8" i="4"/>
  <c r="X13" i="4"/>
  <c r="X12" i="4"/>
  <c r="X11" i="4"/>
  <c r="X10" i="4"/>
  <c r="X7" i="4"/>
  <c r="X6" i="4"/>
  <c r="U13" i="4"/>
  <c r="U12" i="4"/>
  <c r="U11" i="4"/>
  <c r="U9" i="4"/>
  <c r="U8" i="4"/>
  <c r="U6" i="4"/>
  <c r="U10" i="4"/>
  <c r="U7" i="4"/>
  <c r="U14" i="4"/>
  <c r="R13" i="4"/>
  <c r="R14" i="4"/>
  <c r="O13" i="4"/>
  <c r="O14" i="4"/>
  <c r="R12" i="4"/>
  <c r="R10" i="4"/>
  <c r="R11" i="4"/>
  <c r="O11" i="4"/>
  <c r="O12" i="4"/>
  <c r="O10" i="4"/>
  <c r="R8" i="4"/>
  <c r="R7" i="4"/>
  <c r="R6" i="4"/>
  <c r="R9" i="4"/>
  <c r="O72" i="4"/>
  <c r="O6" i="4"/>
  <c r="O7" i="4"/>
  <c r="O9" i="4"/>
  <c r="O8" i="4"/>
  <c r="R76" i="4"/>
  <c r="O80" i="4"/>
  <c r="O76" i="4"/>
  <c r="O75" i="4"/>
  <c r="R80" i="4"/>
  <c r="R74" i="4"/>
  <c r="R79" i="4"/>
  <c r="O73" i="4"/>
  <c r="R73" i="4"/>
  <c r="O78" i="4"/>
  <c r="R72" i="4"/>
  <c r="R78" i="4"/>
  <c r="O77" i="4"/>
  <c r="R82" i="4"/>
  <c r="O81" i="4"/>
  <c r="O79" i="4"/>
  <c r="O82" i="4"/>
  <c r="Y20" i="13"/>
  <c r="E69" i="5" l="1"/>
  <c r="AF83" i="5"/>
  <c r="AC83" i="5"/>
  <c r="Z83" i="5"/>
  <c r="W83" i="5"/>
  <c r="T83" i="5"/>
  <c r="Q83" i="5"/>
  <c r="N83" i="5"/>
  <c r="K83" i="5"/>
  <c r="H83" i="5"/>
  <c r="E83" i="5"/>
  <c r="AF82" i="5"/>
  <c r="AC82" i="5"/>
  <c r="Z82" i="5"/>
  <c r="W82" i="5"/>
  <c r="T82" i="5"/>
  <c r="Q82" i="5"/>
  <c r="N82" i="5"/>
  <c r="K82" i="5"/>
  <c r="H82" i="5"/>
  <c r="E82" i="5"/>
  <c r="AF81" i="5"/>
  <c r="AC81" i="5"/>
  <c r="Z81" i="5"/>
  <c r="W81" i="5"/>
  <c r="T81" i="5"/>
  <c r="Q81" i="5"/>
  <c r="N81" i="5"/>
  <c r="K81" i="5"/>
  <c r="H81" i="5"/>
  <c r="E81" i="5"/>
  <c r="AF80" i="5"/>
  <c r="AC80" i="5"/>
  <c r="Z80" i="5"/>
  <c r="W80" i="5"/>
  <c r="T80" i="5"/>
  <c r="Q80" i="5"/>
  <c r="N80" i="5"/>
  <c r="K80" i="5"/>
  <c r="H80" i="5"/>
  <c r="E80" i="5"/>
  <c r="AF79" i="5"/>
  <c r="AC79" i="5"/>
  <c r="Z79" i="5"/>
  <c r="W79" i="5"/>
  <c r="T79" i="5"/>
  <c r="Q79" i="5"/>
  <c r="N79" i="5"/>
  <c r="K79" i="5"/>
  <c r="H79" i="5"/>
  <c r="E79" i="5"/>
  <c r="AF78" i="5"/>
  <c r="AC78" i="5"/>
  <c r="Z78" i="5"/>
  <c r="W78" i="5"/>
  <c r="T78" i="5"/>
  <c r="Q78" i="5"/>
  <c r="N78" i="5"/>
  <c r="K78" i="5"/>
  <c r="H78" i="5"/>
  <c r="E78" i="5"/>
  <c r="AF77" i="5"/>
  <c r="AC77" i="5"/>
  <c r="Z77" i="5"/>
  <c r="W77" i="5"/>
  <c r="T77" i="5"/>
  <c r="Q77" i="5"/>
  <c r="N77" i="5"/>
  <c r="K77" i="5"/>
  <c r="H77" i="5"/>
  <c r="E77" i="5"/>
  <c r="AF76" i="5"/>
  <c r="AC76" i="5"/>
  <c r="Z76" i="5"/>
  <c r="W76" i="5"/>
  <c r="T76" i="5"/>
  <c r="Q76" i="5"/>
  <c r="N76" i="5"/>
  <c r="K76" i="5"/>
  <c r="H76" i="5"/>
  <c r="E76" i="5"/>
  <c r="AF75" i="5"/>
  <c r="AC75" i="5"/>
  <c r="Z75" i="5"/>
  <c r="W75" i="5"/>
  <c r="T75" i="5"/>
  <c r="Q75" i="5"/>
  <c r="N75" i="5"/>
  <c r="K75" i="5"/>
  <c r="H75" i="5"/>
  <c r="E75" i="5"/>
  <c r="AF74" i="5"/>
  <c r="AC74" i="5"/>
  <c r="Z74" i="5"/>
  <c r="W74" i="5"/>
  <c r="T74" i="5"/>
  <c r="Q74" i="5"/>
  <c r="N74" i="5"/>
  <c r="K74" i="5"/>
  <c r="H74" i="5"/>
  <c r="E74" i="5"/>
  <c r="AF73" i="5"/>
  <c r="AC73" i="5"/>
  <c r="Z73" i="5"/>
  <c r="W73" i="5"/>
  <c r="T73" i="5"/>
  <c r="Q73" i="5"/>
  <c r="N73" i="5"/>
  <c r="K73" i="5"/>
  <c r="H73" i="5"/>
  <c r="E73" i="5"/>
  <c r="AF72" i="5"/>
  <c r="AC72" i="5"/>
  <c r="Z72" i="5"/>
  <c r="W72" i="5"/>
  <c r="T72" i="5"/>
  <c r="Q72" i="5"/>
  <c r="N72" i="5"/>
  <c r="K72" i="5"/>
  <c r="H72" i="5"/>
  <c r="E72" i="5"/>
  <c r="AF71" i="5"/>
  <c r="AC71" i="5"/>
  <c r="Z71" i="5"/>
  <c r="W71" i="5"/>
  <c r="T71" i="5"/>
  <c r="Q71" i="5"/>
  <c r="N71" i="5"/>
  <c r="K71" i="5"/>
  <c r="H71" i="5"/>
  <c r="E71" i="5"/>
  <c r="AF70" i="5"/>
  <c r="AC70" i="5"/>
  <c r="Z70" i="5"/>
  <c r="W70" i="5"/>
  <c r="T70" i="5"/>
  <c r="Q70" i="5"/>
  <c r="N70" i="5"/>
  <c r="K70" i="5"/>
  <c r="H70" i="5"/>
  <c r="E70" i="5"/>
  <c r="AF69" i="5"/>
  <c r="AC69" i="5"/>
  <c r="Z69" i="5"/>
  <c r="W69" i="5"/>
  <c r="T69" i="5"/>
  <c r="Q69" i="5"/>
  <c r="N69" i="5"/>
  <c r="K69" i="5"/>
  <c r="H69" i="5"/>
  <c r="F8" i="13" a="1"/>
  <c r="C8" i="13" a="1"/>
  <c r="G8" i="13" a="1"/>
  <c r="D8" i="13" a="1"/>
  <c r="B8" i="13" a="1"/>
  <c r="E8" i="13" a="1"/>
  <c r="F8" i="13" l="1"/>
  <c r="Y38" i="13"/>
  <c r="G8" i="13"/>
  <c r="E8" i="13"/>
  <c r="D8" i="13"/>
  <c r="C8" i="13"/>
  <c r="B8" i="13"/>
  <c r="H13" i="16"/>
  <c r="A8" i="13" a="1"/>
  <c r="K20" i="13" l="1"/>
  <c r="J19" i="13"/>
  <c r="J28" i="13"/>
  <c r="K27" i="13"/>
  <c r="J22" i="13"/>
  <c r="J21" i="13"/>
  <c r="A8" i="13"/>
  <c r="Q19" i="13"/>
  <c r="X50" i="4" l="1"/>
  <c r="AP64" i="4"/>
  <c r="AP63" i="4"/>
  <c r="AP62" i="4"/>
  <c r="AP61" i="4"/>
  <c r="AP60" i="4"/>
  <c r="AP59" i="4"/>
  <c r="AP58" i="4"/>
  <c r="AP57" i="4"/>
  <c r="AP56" i="4"/>
  <c r="AP55" i="4"/>
  <c r="AP54" i="4"/>
  <c r="AP53" i="4"/>
  <c r="AP52" i="4"/>
  <c r="AP51" i="4"/>
  <c r="AP50" i="4"/>
  <c r="AM64" i="4"/>
  <c r="AM63" i="4"/>
  <c r="AM62" i="4"/>
  <c r="AM61" i="4"/>
  <c r="AM60" i="4"/>
  <c r="AM59" i="4"/>
  <c r="AM58" i="4"/>
  <c r="AM57" i="4"/>
  <c r="AM56" i="4"/>
  <c r="AM55" i="4"/>
  <c r="AM54" i="4"/>
  <c r="AM53" i="4"/>
  <c r="AM52" i="4"/>
  <c r="AM51" i="4"/>
  <c r="AM50" i="4"/>
  <c r="AJ64" i="4"/>
  <c r="AJ63" i="4"/>
  <c r="AJ62" i="4"/>
  <c r="AJ61" i="4"/>
  <c r="AJ60" i="4"/>
  <c r="AJ59" i="4"/>
  <c r="AJ58" i="4"/>
  <c r="AJ57" i="4"/>
  <c r="AJ56" i="4"/>
  <c r="AJ55" i="4"/>
  <c r="AJ54" i="4"/>
  <c r="AJ53" i="4"/>
  <c r="AJ52" i="4"/>
  <c r="AJ51" i="4"/>
  <c r="AJ50" i="4"/>
  <c r="AG64" i="4"/>
  <c r="AG63" i="4"/>
  <c r="AG62" i="4"/>
  <c r="AG61" i="4"/>
  <c r="AG60" i="4"/>
  <c r="AG59" i="4"/>
  <c r="AG58" i="4"/>
  <c r="AG57" i="4"/>
  <c r="AG56" i="4"/>
  <c r="AG55" i="4"/>
  <c r="AG54" i="4"/>
  <c r="AG53" i="4"/>
  <c r="AG52" i="4"/>
  <c r="AG51" i="4"/>
  <c r="AG50" i="4"/>
  <c r="AD64" i="4"/>
  <c r="AD63" i="4"/>
  <c r="AD62" i="4"/>
  <c r="AD61" i="4"/>
  <c r="AD60" i="4"/>
  <c r="AD59" i="4"/>
  <c r="AD58" i="4"/>
  <c r="AD57" i="4"/>
  <c r="AD56" i="4"/>
  <c r="AD55" i="4"/>
  <c r="AD54" i="4"/>
  <c r="AD53" i="4"/>
  <c r="AD52" i="4"/>
  <c r="AD51" i="4"/>
  <c r="AD50" i="4"/>
  <c r="AA64" i="4"/>
  <c r="AA63" i="4"/>
  <c r="AA62" i="4"/>
  <c r="AA61" i="4"/>
  <c r="AA60" i="4"/>
  <c r="AA59" i="4"/>
  <c r="AA58" i="4"/>
  <c r="AA57" i="4"/>
  <c r="AA56" i="4"/>
  <c r="AA55" i="4"/>
  <c r="AA54" i="4"/>
  <c r="AA53" i="4"/>
  <c r="AA52" i="4"/>
  <c r="AA51" i="4"/>
  <c r="AA50" i="4"/>
  <c r="X64" i="4"/>
  <c r="X63" i="4"/>
  <c r="X62" i="4"/>
  <c r="X61" i="4"/>
  <c r="X60" i="4"/>
  <c r="X59" i="4"/>
  <c r="X58" i="4"/>
  <c r="X57" i="4"/>
  <c r="X56" i="4"/>
  <c r="X55" i="4"/>
  <c r="X54" i="4"/>
  <c r="X53" i="4"/>
  <c r="X52" i="4"/>
  <c r="X51" i="4"/>
  <c r="U64" i="4"/>
  <c r="U63" i="4"/>
  <c r="U62" i="4"/>
  <c r="U61" i="4"/>
  <c r="R64" i="4"/>
  <c r="R63" i="4"/>
  <c r="R62" i="4"/>
  <c r="R61" i="4"/>
  <c r="O61" i="4"/>
  <c r="O62" i="4"/>
  <c r="O63" i="4"/>
  <c r="O64" i="4"/>
  <c r="AP42" i="4"/>
  <c r="AP41" i="4"/>
  <c r="AP40" i="4"/>
  <c r="AP39" i="4"/>
  <c r="AP38" i="4"/>
  <c r="AP37" i="4"/>
  <c r="AP36" i="4"/>
  <c r="AP35" i="4"/>
  <c r="AP34" i="4"/>
  <c r="AP33" i="4"/>
  <c r="AP32" i="4"/>
  <c r="AP31" i="4"/>
  <c r="AP30" i="4"/>
  <c r="AP29" i="4"/>
  <c r="AP28" i="4"/>
  <c r="AM42" i="4"/>
  <c r="AM41" i="4"/>
  <c r="AM40" i="4"/>
  <c r="AM39" i="4"/>
  <c r="AM38" i="4"/>
  <c r="AM37" i="4"/>
  <c r="AM36" i="4"/>
  <c r="AM35" i="4"/>
  <c r="AM34" i="4"/>
  <c r="AM33" i="4"/>
  <c r="AM32" i="4"/>
  <c r="AM31" i="4"/>
  <c r="AM30" i="4"/>
  <c r="AM29" i="4"/>
  <c r="AM28" i="4"/>
  <c r="AJ42" i="4"/>
  <c r="AJ41" i="4"/>
  <c r="AJ40" i="4"/>
  <c r="AJ39" i="4"/>
  <c r="AJ38" i="4"/>
  <c r="AJ37" i="4"/>
  <c r="AJ36" i="4"/>
  <c r="AJ35" i="4"/>
  <c r="AJ34" i="4"/>
  <c r="AJ33" i="4"/>
  <c r="AJ32" i="4"/>
  <c r="AJ31" i="4"/>
  <c r="AJ30" i="4"/>
  <c r="AJ29" i="4"/>
  <c r="AJ28" i="4"/>
  <c r="AG42" i="4"/>
  <c r="AG41" i="4"/>
  <c r="AG40" i="4"/>
  <c r="AG39" i="4"/>
  <c r="AG38" i="4"/>
  <c r="AG37" i="4"/>
  <c r="AG36" i="4"/>
  <c r="AG35" i="4"/>
  <c r="AG34" i="4"/>
  <c r="AG33" i="4"/>
  <c r="AG32" i="4"/>
  <c r="AG31" i="4"/>
  <c r="AG30" i="4"/>
  <c r="AG29" i="4"/>
  <c r="AG28" i="4"/>
  <c r="AD42" i="4"/>
  <c r="AD41" i="4"/>
  <c r="AD40" i="4"/>
  <c r="AD39" i="4"/>
  <c r="AD38" i="4"/>
  <c r="AD37" i="4"/>
  <c r="AD36" i="4"/>
  <c r="AD35" i="4"/>
  <c r="AD34" i="4"/>
  <c r="AD33" i="4"/>
  <c r="AD32" i="4"/>
  <c r="AD31" i="4"/>
  <c r="AD30" i="4"/>
  <c r="AD29" i="4"/>
  <c r="AD28" i="4"/>
  <c r="AA42" i="4"/>
  <c r="AA41" i="4"/>
  <c r="AA40" i="4"/>
  <c r="AA39" i="4"/>
  <c r="AA38" i="4"/>
  <c r="AA37" i="4"/>
  <c r="AA36" i="4"/>
  <c r="AA35" i="4"/>
  <c r="AA34" i="4"/>
  <c r="AA33" i="4"/>
  <c r="AA32" i="4"/>
  <c r="AA31" i="4"/>
  <c r="AA30" i="4"/>
  <c r="AA29" i="4"/>
  <c r="AA28" i="4"/>
  <c r="X42" i="4"/>
  <c r="X41" i="4"/>
  <c r="X40" i="4"/>
  <c r="X39" i="4"/>
  <c r="X38" i="4"/>
  <c r="X37" i="4"/>
  <c r="X36" i="4"/>
  <c r="X35" i="4"/>
  <c r="X34" i="4"/>
  <c r="X33" i="4"/>
  <c r="X32" i="4"/>
  <c r="X31" i="4"/>
  <c r="X30" i="4"/>
  <c r="X29" i="4"/>
  <c r="X28" i="4"/>
  <c r="U42" i="4"/>
  <c r="U41" i="4"/>
  <c r="U40" i="4"/>
  <c r="U39" i="4"/>
  <c r="R42" i="4"/>
  <c r="R41" i="4"/>
  <c r="R40" i="4"/>
  <c r="R39" i="4"/>
  <c r="O39" i="4"/>
  <c r="O40" i="4"/>
  <c r="O41" i="4"/>
  <c r="O42" i="4"/>
  <c r="G18" i="2"/>
  <c r="AF62" i="5" l="1"/>
  <c r="AC62" i="5"/>
  <c r="Z62" i="5"/>
  <c r="W62" i="5"/>
  <c r="T62" i="5"/>
  <c r="Q62" i="5"/>
  <c r="N62" i="5"/>
  <c r="K62" i="5"/>
  <c r="H62" i="5"/>
  <c r="E62" i="5"/>
  <c r="AF61" i="5"/>
  <c r="AC61" i="5"/>
  <c r="Z61" i="5"/>
  <c r="W61" i="5"/>
  <c r="T61" i="5"/>
  <c r="Q61" i="5"/>
  <c r="N61" i="5"/>
  <c r="K61" i="5"/>
  <c r="H61" i="5"/>
  <c r="E61" i="5"/>
  <c r="AF60" i="5"/>
  <c r="AC60" i="5"/>
  <c r="Z60" i="5"/>
  <c r="W60" i="5"/>
  <c r="T60" i="5"/>
  <c r="Q60" i="5"/>
  <c r="N60" i="5"/>
  <c r="K60" i="5"/>
  <c r="H60" i="5"/>
  <c r="E60" i="5"/>
  <c r="AF59" i="5"/>
  <c r="AC59" i="5"/>
  <c r="Z59" i="5"/>
  <c r="W59" i="5"/>
  <c r="T59" i="5"/>
  <c r="Q59" i="5"/>
  <c r="N59" i="5"/>
  <c r="K59" i="5"/>
  <c r="H59" i="5"/>
  <c r="E59" i="5"/>
  <c r="AF58" i="5"/>
  <c r="AC58" i="5"/>
  <c r="Z58" i="5"/>
  <c r="W58" i="5"/>
  <c r="T58" i="5"/>
  <c r="Q58" i="5"/>
  <c r="N58" i="5"/>
  <c r="K58" i="5"/>
  <c r="H58" i="5"/>
  <c r="E58" i="5"/>
  <c r="AF57" i="5"/>
  <c r="AC57" i="5"/>
  <c r="Z57" i="5"/>
  <c r="W57" i="5"/>
  <c r="T57" i="5"/>
  <c r="Q57" i="5"/>
  <c r="N57" i="5"/>
  <c r="K57" i="5"/>
  <c r="H57" i="5"/>
  <c r="E57" i="5"/>
  <c r="AF56" i="5"/>
  <c r="AC56" i="5"/>
  <c r="Z56" i="5"/>
  <c r="W56" i="5"/>
  <c r="T56" i="5"/>
  <c r="Q56" i="5"/>
  <c r="N56" i="5"/>
  <c r="K56" i="5"/>
  <c r="H56" i="5"/>
  <c r="E56" i="5"/>
  <c r="AF55" i="5"/>
  <c r="AC55" i="5"/>
  <c r="Z55" i="5"/>
  <c r="W55" i="5"/>
  <c r="T55" i="5"/>
  <c r="Q55" i="5"/>
  <c r="N55" i="5"/>
  <c r="K55" i="5"/>
  <c r="H55" i="5"/>
  <c r="E55" i="5"/>
  <c r="AF54" i="5"/>
  <c r="AC54" i="5"/>
  <c r="Z54" i="5"/>
  <c r="W54" i="5"/>
  <c r="T54" i="5"/>
  <c r="Q54" i="5"/>
  <c r="N54" i="5"/>
  <c r="K54" i="5"/>
  <c r="H54" i="5"/>
  <c r="E54" i="5"/>
  <c r="AF53" i="5"/>
  <c r="AC53" i="5"/>
  <c r="Z53" i="5"/>
  <c r="W53" i="5"/>
  <c r="T53" i="5"/>
  <c r="Q53" i="5"/>
  <c r="N53" i="5"/>
  <c r="K53" i="5"/>
  <c r="H53" i="5"/>
  <c r="E53" i="5"/>
  <c r="AF52" i="5"/>
  <c r="AC52" i="5"/>
  <c r="Z52" i="5"/>
  <c r="W52" i="5"/>
  <c r="T52" i="5"/>
  <c r="Q52" i="5"/>
  <c r="N52" i="5"/>
  <c r="K52" i="5"/>
  <c r="H52" i="5"/>
  <c r="E52" i="5"/>
  <c r="AF51" i="5"/>
  <c r="AC51" i="5"/>
  <c r="Z51" i="5"/>
  <c r="W51" i="5"/>
  <c r="T51" i="5"/>
  <c r="Q51" i="5"/>
  <c r="N51" i="5"/>
  <c r="K51" i="5"/>
  <c r="H51" i="5"/>
  <c r="E51" i="5"/>
  <c r="AF50" i="5"/>
  <c r="AC50" i="5"/>
  <c r="Z50" i="5"/>
  <c r="W50" i="5"/>
  <c r="T50" i="5"/>
  <c r="Q50" i="5"/>
  <c r="N50" i="5"/>
  <c r="K50" i="5"/>
  <c r="H50" i="5"/>
  <c r="E50" i="5"/>
  <c r="AF49" i="5"/>
  <c r="AC49" i="5"/>
  <c r="Z49" i="5"/>
  <c r="W49" i="5"/>
  <c r="T49" i="5"/>
  <c r="Q49" i="5"/>
  <c r="N49" i="5"/>
  <c r="K49" i="5"/>
  <c r="H49" i="5"/>
  <c r="E49" i="5"/>
  <c r="AF48" i="5"/>
  <c r="AC48" i="5"/>
  <c r="Z48" i="5"/>
  <c r="W48" i="5"/>
  <c r="T48" i="5"/>
  <c r="Q48" i="5"/>
  <c r="N48" i="5"/>
  <c r="K48" i="5"/>
  <c r="H48" i="5"/>
  <c r="E48" i="5"/>
  <c r="AF41" i="5"/>
  <c r="AC41" i="5"/>
  <c r="Z41" i="5"/>
  <c r="W41" i="5"/>
  <c r="T41" i="5"/>
  <c r="Q41" i="5"/>
  <c r="N41" i="5"/>
  <c r="K41" i="5"/>
  <c r="H41" i="5"/>
  <c r="E41" i="5"/>
  <c r="AF40" i="5"/>
  <c r="AC40" i="5"/>
  <c r="Z40" i="5"/>
  <c r="W40" i="5"/>
  <c r="T40" i="5"/>
  <c r="Q40" i="5"/>
  <c r="N40" i="5"/>
  <c r="K40" i="5"/>
  <c r="H40" i="5"/>
  <c r="E40" i="5"/>
  <c r="AF39" i="5"/>
  <c r="AC39" i="5"/>
  <c r="Z39" i="5"/>
  <c r="W39" i="5"/>
  <c r="T39" i="5"/>
  <c r="Q39" i="5"/>
  <c r="N39" i="5"/>
  <c r="K39" i="5"/>
  <c r="H39" i="5"/>
  <c r="E39" i="5"/>
  <c r="AF38" i="5"/>
  <c r="AC38" i="5"/>
  <c r="Z38" i="5"/>
  <c r="W38" i="5"/>
  <c r="T38" i="5"/>
  <c r="Q38" i="5"/>
  <c r="N38" i="5"/>
  <c r="K38" i="5"/>
  <c r="H38" i="5"/>
  <c r="E38" i="5"/>
  <c r="AF37" i="5"/>
  <c r="AC37" i="5"/>
  <c r="Z37" i="5"/>
  <c r="W37" i="5"/>
  <c r="T37" i="5"/>
  <c r="Q37" i="5"/>
  <c r="N37" i="5"/>
  <c r="K37" i="5"/>
  <c r="H37" i="5"/>
  <c r="E37" i="5"/>
  <c r="AF36" i="5"/>
  <c r="AC36" i="5"/>
  <c r="Z36" i="5"/>
  <c r="W36" i="5"/>
  <c r="T36" i="5"/>
  <c r="Q36" i="5"/>
  <c r="N36" i="5"/>
  <c r="K36" i="5"/>
  <c r="H36" i="5"/>
  <c r="E36" i="5"/>
  <c r="AF35" i="5"/>
  <c r="AC35" i="5"/>
  <c r="Z35" i="5"/>
  <c r="W35" i="5"/>
  <c r="T35" i="5"/>
  <c r="Q35" i="5"/>
  <c r="N35" i="5"/>
  <c r="K35" i="5"/>
  <c r="H35" i="5"/>
  <c r="E35" i="5"/>
  <c r="AF34" i="5"/>
  <c r="AC34" i="5"/>
  <c r="Z34" i="5"/>
  <c r="W34" i="5"/>
  <c r="T34" i="5"/>
  <c r="Q34" i="5"/>
  <c r="N34" i="5"/>
  <c r="K34" i="5"/>
  <c r="H34" i="5"/>
  <c r="E34" i="5"/>
  <c r="AF33" i="5"/>
  <c r="AC33" i="5"/>
  <c r="Z33" i="5"/>
  <c r="W33" i="5"/>
  <c r="T33" i="5"/>
  <c r="Q33" i="5"/>
  <c r="N33" i="5"/>
  <c r="K33" i="5"/>
  <c r="H33" i="5"/>
  <c r="E33" i="5"/>
  <c r="AF32" i="5"/>
  <c r="AC32" i="5"/>
  <c r="Z32" i="5"/>
  <c r="W32" i="5"/>
  <c r="T32" i="5"/>
  <c r="Q32" i="5"/>
  <c r="N32" i="5"/>
  <c r="K32" i="5"/>
  <c r="H32" i="5"/>
  <c r="E32" i="5"/>
  <c r="AF31" i="5"/>
  <c r="AC31" i="5"/>
  <c r="Z31" i="5"/>
  <c r="W31" i="5"/>
  <c r="T31" i="5"/>
  <c r="Q31" i="5"/>
  <c r="N31" i="5"/>
  <c r="K31" i="5"/>
  <c r="H31" i="5"/>
  <c r="E31" i="5"/>
  <c r="AF30" i="5"/>
  <c r="AC30" i="5"/>
  <c r="Z30" i="5"/>
  <c r="W30" i="5"/>
  <c r="T30" i="5"/>
  <c r="Q30" i="5"/>
  <c r="N30" i="5"/>
  <c r="K30" i="5"/>
  <c r="H30" i="5"/>
  <c r="E30" i="5"/>
  <c r="AF29" i="5"/>
  <c r="AC29" i="5"/>
  <c r="Z29" i="5"/>
  <c r="W29" i="5"/>
  <c r="T29" i="5"/>
  <c r="Q29" i="5"/>
  <c r="N29" i="5"/>
  <c r="K29" i="5"/>
  <c r="H29" i="5"/>
  <c r="E29" i="5"/>
  <c r="AF28" i="5"/>
  <c r="AC28" i="5"/>
  <c r="Z28" i="5"/>
  <c r="W28" i="5"/>
  <c r="T28" i="5"/>
  <c r="Q28" i="5"/>
  <c r="N28" i="5"/>
  <c r="K28" i="5"/>
  <c r="H28" i="5"/>
  <c r="E28" i="5"/>
  <c r="AF27" i="5"/>
  <c r="AC27" i="5"/>
  <c r="Z27" i="5"/>
  <c r="W27" i="5"/>
  <c r="T27" i="5"/>
  <c r="Q27" i="5"/>
  <c r="N27" i="5"/>
  <c r="K27" i="5"/>
  <c r="H27" i="5"/>
  <c r="E27" i="5"/>
  <c r="U56" i="4" l="1"/>
  <c r="U36" i="4"/>
  <c r="U34" i="4"/>
  <c r="U35" i="4"/>
  <c r="U58" i="4"/>
  <c r="U38" i="4"/>
  <c r="U60" i="4"/>
  <c r="U59" i="4"/>
  <c r="U57" i="4"/>
  <c r="U37" i="4"/>
  <c r="R38" i="4"/>
  <c r="R37" i="4"/>
  <c r="R36" i="4"/>
  <c r="R34" i="4"/>
  <c r="R35" i="4"/>
  <c r="R60" i="4"/>
  <c r="R59" i="4"/>
  <c r="R58" i="4"/>
  <c r="R57" i="4"/>
  <c r="R56" i="4"/>
  <c r="O58" i="4"/>
  <c r="O36" i="4"/>
  <c r="O37" i="4"/>
  <c r="O59" i="4"/>
  <c r="O60" i="4"/>
  <c r="O38" i="4"/>
  <c r="O35" i="4"/>
  <c r="O56" i="4"/>
  <c r="O57" i="4"/>
  <c r="O34" i="4"/>
  <c r="U33" i="4"/>
  <c r="U55" i="4"/>
  <c r="U54" i="4"/>
  <c r="U32" i="4"/>
  <c r="U53" i="4"/>
  <c r="U31" i="4"/>
  <c r="R55" i="4"/>
  <c r="R54" i="4"/>
  <c r="R53" i="4"/>
  <c r="R32" i="4"/>
  <c r="R31" i="4"/>
  <c r="R33" i="4"/>
  <c r="O31" i="4"/>
  <c r="O32" i="4"/>
  <c r="O33" i="4"/>
  <c r="O53" i="4"/>
  <c r="O54" i="4"/>
  <c r="O55" i="4"/>
  <c r="R52" i="4"/>
  <c r="U30" i="4"/>
  <c r="R51" i="4"/>
  <c r="R30" i="4"/>
  <c r="O30" i="4"/>
  <c r="R50" i="4"/>
  <c r="U29" i="4"/>
  <c r="U28" i="4"/>
  <c r="O29" i="4"/>
  <c r="O51" i="4"/>
  <c r="O52" i="4"/>
  <c r="O50" i="4"/>
  <c r="R29" i="4"/>
  <c r="R28" i="4"/>
  <c r="U52" i="4"/>
  <c r="U51" i="4"/>
  <c r="U50" i="4"/>
  <c r="O28" i="4"/>
  <c r="P98" i="4"/>
  <c r="Q98" i="4" s="1"/>
  <c r="G16" i="2"/>
  <c r="G17" i="2"/>
  <c r="G19" i="2"/>
  <c r="G20" i="2"/>
  <c r="G21" i="2"/>
  <c r="G22" i="2"/>
  <c r="G23" i="2"/>
  <c r="G24" i="2"/>
  <c r="G25" i="2"/>
  <c r="G26" i="2"/>
  <c r="G27" i="2"/>
  <c r="G28" i="2"/>
  <c r="G29" i="2"/>
  <c r="G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15" i="2"/>
  <c r="S2" i="13"/>
  <c r="S4" i="13" l="1"/>
  <c r="O10" i="13" s="1"/>
  <c r="O11" i="13" s="1"/>
  <c r="S3" i="13"/>
  <c r="O9" i="13" s="1"/>
  <c r="L19" i="13"/>
  <c r="Y19" i="13"/>
  <c r="Q99" i="4"/>
  <c r="P102" i="4" s="1"/>
  <c r="L6" i="4"/>
  <c r="Q105" i="4" l="1"/>
  <c r="L50" i="4"/>
  <c r="L28" i="4"/>
  <c r="L72" i="4" s="1"/>
  <c r="AD3" i="5"/>
  <c r="AD66" i="5" s="1"/>
  <c r="AA3" i="5"/>
  <c r="AA66" i="5" s="1"/>
  <c r="X3" i="5"/>
  <c r="X66" i="5" s="1"/>
  <c r="U3" i="5"/>
  <c r="U66" i="5" s="1"/>
  <c r="R3" i="5"/>
  <c r="R66" i="5" s="1"/>
  <c r="Y3" i="4"/>
  <c r="R24" i="5" l="1"/>
  <c r="R45" i="5"/>
  <c r="AD24" i="5"/>
  <c r="AD45" i="5"/>
  <c r="X24" i="5"/>
  <c r="X45" i="5"/>
  <c r="U24" i="5"/>
  <c r="U45" i="5"/>
  <c r="AA24" i="5"/>
  <c r="AA45" i="5"/>
  <c r="Y47" i="4"/>
  <c r="Y25" i="4"/>
  <c r="Y69" i="4" s="1"/>
  <c r="B3" i="14"/>
  <c r="B4" i="14"/>
  <c r="B5" i="14"/>
  <c r="B6" i="14"/>
  <c r="B7" i="14"/>
  <c r="B2" i="14"/>
  <c r="F12" i="14"/>
  <c r="J12" i="14"/>
  <c r="N12" i="14"/>
  <c r="F13" i="14"/>
  <c r="J13" i="14"/>
  <c r="N13" i="14"/>
  <c r="F14" i="14"/>
  <c r="J14" i="14"/>
  <c r="N14" i="14"/>
  <c r="F15" i="14"/>
  <c r="J15" i="14"/>
  <c r="N15" i="14"/>
  <c r="F16" i="14"/>
  <c r="J16" i="14"/>
  <c r="N16" i="14"/>
  <c r="F17" i="14"/>
  <c r="J17" i="14"/>
  <c r="N17" i="14"/>
  <c r="F18" i="14"/>
  <c r="J18" i="14"/>
  <c r="N18" i="14"/>
  <c r="F19" i="14"/>
  <c r="J19" i="14"/>
  <c r="N19" i="14"/>
  <c r="F20" i="14"/>
  <c r="J20" i="14"/>
  <c r="N20" i="14"/>
  <c r="F31" i="14"/>
  <c r="J31" i="14"/>
  <c r="N31" i="14"/>
  <c r="F32" i="14"/>
  <c r="J32" i="14"/>
  <c r="N32" i="14"/>
  <c r="F33" i="14"/>
  <c r="J33" i="14"/>
  <c r="N33" i="14"/>
  <c r="F34" i="14"/>
  <c r="J34" i="14"/>
  <c r="N34" i="14"/>
  <c r="F35" i="14"/>
  <c r="J35" i="14"/>
  <c r="N35" i="14"/>
  <c r="F36" i="14"/>
  <c r="J36" i="14"/>
  <c r="N36" i="14"/>
  <c r="F37" i="14"/>
  <c r="J37" i="14"/>
  <c r="N37" i="14"/>
  <c r="F38" i="14"/>
  <c r="J38" i="14"/>
  <c r="N38" i="14"/>
  <c r="F39" i="14"/>
  <c r="J39" i="14"/>
  <c r="N39" i="14"/>
  <c r="W20" i="13" l="1"/>
  <c r="X20" i="13" s="1"/>
  <c r="W23" i="13"/>
  <c r="L25" i="13"/>
  <c r="Y37" i="13"/>
  <c r="W38" i="13"/>
  <c r="X38" i="13" s="1"/>
  <c r="Z38" i="13" s="1"/>
  <c r="L38" i="13"/>
  <c r="W251" i="13"/>
  <c r="X251" i="13" s="1"/>
  <c r="W254" i="13"/>
  <c r="X254" i="13" s="1"/>
  <c r="W257" i="13"/>
  <c r="X257" i="13" s="1"/>
  <c r="W260" i="13"/>
  <c r="X260" i="13" s="1"/>
  <c r="W263" i="13"/>
  <c r="X263" i="13" s="1"/>
  <c r="W266" i="13"/>
  <c r="X266" i="13" s="1"/>
  <c r="W269" i="13"/>
  <c r="W272" i="13"/>
  <c r="X272" i="13" s="1"/>
  <c r="W275" i="13"/>
  <c r="X275" i="13" s="1"/>
  <c r="W278" i="13"/>
  <c r="X278" i="13" s="1"/>
  <c r="W281" i="13"/>
  <c r="X281" i="13" s="1"/>
  <c r="W284" i="13"/>
  <c r="X284" i="13" s="1"/>
  <c r="W287" i="13"/>
  <c r="X287" i="13" s="1"/>
  <c r="W290" i="13"/>
  <c r="X290" i="13" s="1"/>
  <c r="W293" i="13"/>
  <c r="X293" i="13" s="1"/>
  <c r="W296" i="13"/>
  <c r="X296" i="13" s="1"/>
  <c r="W299" i="13"/>
  <c r="X299" i="13" s="1"/>
  <c r="W302" i="13"/>
  <c r="X302" i="13" s="1"/>
  <c r="W305" i="13"/>
  <c r="X305" i="13" s="1"/>
  <c r="W308" i="13"/>
  <c r="X308" i="13" s="1"/>
  <c r="W311" i="13"/>
  <c r="X311" i="13" s="1"/>
  <c r="W314" i="13"/>
  <c r="X314" i="13" s="1"/>
  <c r="W317" i="13"/>
  <c r="X317" i="13" s="1"/>
  <c r="W320" i="13"/>
  <c r="X320" i="13" s="1"/>
  <c r="W323" i="13"/>
  <c r="X323" i="13" s="1"/>
  <c r="W326" i="13"/>
  <c r="X326" i="13" s="1"/>
  <c r="W329" i="13"/>
  <c r="X329" i="13" s="1"/>
  <c r="W332" i="13"/>
  <c r="X332" i="13" s="1"/>
  <c r="W335" i="13"/>
  <c r="X335" i="13" s="1"/>
  <c r="W338" i="13"/>
  <c r="X338" i="13" s="1"/>
  <c r="W341" i="13"/>
  <c r="X341" i="13" s="1"/>
  <c r="W344" i="13"/>
  <c r="X344" i="13" s="1"/>
  <c r="W347" i="13"/>
  <c r="X347" i="13" s="1"/>
  <c r="W350" i="13"/>
  <c r="X350" i="13" s="1"/>
  <c r="W353" i="13"/>
  <c r="X353" i="13" s="1"/>
  <c r="W356" i="13"/>
  <c r="X356" i="13" s="1"/>
  <c r="W359" i="13"/>
  <c r="X359" i="13" s="1"/>
  <c r="W362" i="13"/>
  <c r="X362" i="13" s="1"/>
  <c r="W365" i="13"/>
  <c r="X365" i="13" s="1"/>
  <c r="W368" i="13"/>
  <c r="X368" i="13" s="1"/>
  <c r="W371" i="13"/>
  <c r="X371" i="13" s="1"/>
  <c r="W374" i="13"/>
  <c r="X374" i="13" s="1"/>
  <c r="W377" i="13"/>
  <c r="X377" i="13" s="1"/>
  <c r="W380" i="13"/>
  <c r="X380" i="13" s="1"/>
  <c r="W383" i="13"/>
  <c r="X383" i="13" s="1"/>
  <c r="W386" i="13"/>
  <c r="X386" i="13" s="1"/>
  <c r="W389" i="13"/>
  <c r="X389" i="13" s="1"/>
  <c r="W392" i="13"/>
  <c r="X392" i="13" s="1"/>
  <c r="W395" i="13"/>
  <c r="X395" i="13" s="1"/>
  <c r="W398" i="13"/>
  <c r="X398" i="13" s="1"/>
  <c r="W401" i="13"/>
  <c r="X401" i="13" s="1"/>
  <c r="W404" i="13"/>
  <c r="X404" i="13" s="1"/>
  <c r="W407" i="13"/>
  <c r="X407" i="13" s="1"/>
  <c r="W410" i="13"/>
  <c r="X410" i="13" s="1"/>
  <c r="W413" i="13"/>
  <c r="X413" i="13" s="1"/>
  <c r="W416" i="13"/>
  <c r="X416" i="13" s="1"/>
  <c r="W419" i="13"/>
  <c r="X419" i="13" s="1"/>
  <c r="W422" i="13"/>
  <c r="X422" i="13" s="1"/>
  <c r="W425" i="13"/>
  <c r="X425" i="13" s="1"/>
  <c r="W428" i="13"/>
  <c r="X428" i="13" s="1"/>
  <c r="W431" i="13"/>
  <c r="X431" i="13" s="1"/>
  <c r="W434" i="13"/>
  <c r="X434" i="13" s="1"/>
  <c r="W437" i="13"/>
  <c r="X437" i="13" s="1"/>
  <c r="W440" i="13"/>
  <c r="X440" i="13" s="1"/>
  <c r="W443" i="13"/>
  <c r="X443" i="13" s="1"/>
  <c r="W446" i="13"/>
  <c r="X446" i="13" s="1"/>
  <c r="W449" i="13"/>
  <c r="X449" i="13" s="1"/>
  <c r="W452" i="13"/>
  <c r="X452" i="13" s="1"/>
  <c r="W455" i="13"/>
  <c r="X455" i="13" s="1"/>
  <c r="W458" i="13"/>
  <c r="X458" i="13" s="1"/>
  <c r="W461" i="13"/>
  <c r="X461" i="13" s="1"/>
  <c r="W464" i="13"/>
  <c r="X464" i="13" s="1"/>
  <c r="W467" i="13"/>
  <c r="X467" i="13" s="1"/>
  <c r="W470" i="13"/>
  <c r="X470" i="13" s="1"/>
  <c r="W473" i="13"/>
  <c r="X473" i="13" s="1"/>
  <c r="W476" i="13"/>
  <c r="X476" i="13" s="1"/>
  <c r="W479" i="13"/>
  <c r="X479" i="13" s="1"/>
  <c r="W482" i="13"/>
  <c r="X482" i="13" s="1"/>
  <c r="W485" i="13"/>
  <c r="X485" i="13" s="1"/>
  <c r="W488" i="13"/>
  <c r="X488" i="13" s="1"/>
  <c r="W491" i="13"/>
  <c r="X491" i="13" s="1"/>
  <c r="W494" i="13"/>
  <c r="X494" i="13" s="1"/>
  <c r="W497" i="13"/>
  <c r="X497" i="13" s="1"/>
  <c r="W500" i="13"/>
  <c r="X500" i="13" s="1"/>
  <c r="W503" i="13"/>
  <c r="X503" i="13" s="1"/>
  <c r="W506" i="13"/>
  <c r="X506" i="13" s="1"/>
  <c r="W509" i="13"/>
  <c r="X509" i="13" s="1"/>
  <c r="W512" i="13"/>
  <c r="X512" i="13" s="1"/>
  <c r="W515" i="13"/>
  <c r="X515" i="13" s="1"/>
  <c r="W518" i="13"/>
  <c r="X518" i="13" s="1"/>
  <c r="W521" i="13"/>
  <c r="X521" i="13" s="1"/>
  <c r="W524" i="13"/>
  <c r="X524" i="13" s="1"/>
  <c r="W527" i="13"/>
  <c r="X527" i="13" s="1"/>
  <c r="W530" i="13"/>
  <c r="X530" i="13" s="1"/>
  <c r="W533" i="13"/>
  <c r="X533" i="13" s="1"/>
  <c r="W536" i="13"/>
  <c r="X536" i="13" s="1"/>
  <c r="W539" i="13"/>
  <c r="X539" i="13" s="1"/>
  <c r="W542" i="13"/>
  <c r="X542" i="13" s="1"/>
  <c r="W545" i="13"/>
  <c r="X545" i="13" s="1"/>
  <c r="W548" i="13"/>
  <c r="X548" i="13" s="1"/>
  <c r="W551" i="13"/>
  <c r="X551" i="13" s="1"/>
  <c r="W554" i="13"/>
  <c r="X554" i="13" s="1"/>
  <c r="W557" i="13"/>
  <c r="X557" i="13" s="1"/>
  <c r="W560" i="13"/>
  <c r="X560" i="13" s="1"/>
  <c r="W563" i="13"/>
  <c r="X563" i="13" s="1"/>
  <c r="W566" i="13"/>
  <c r="X566" i="13" s="1"/>
  <c r="W569" i="13"/>
  <c r="X569" i="13" s="1"/>
  <c r="W572" i="13"/>
  <c r="X572" i="13" s="1"/>
  <c r="W575" i="13"/>
  <c r="X575" i="13" s="1"/>
  <c r="W578" i="13"/>
  <c r="X578" i="13" s="1"/>
  <c r="W581" i="13"/>
  <c r="X581" i="13" s="1"/>
  <c r="W584" i="13"/>
  <c r="X584" i="13" s="1"/>
  <c r="W587" i="13"/>
  <c r="X587" i="13" s="1"/>
  <c r="W590" i="13"/>
  <c r="X590" i="13" s="1"/>
  <c r="W593" i="13"/>
  <c r="X593" i="13" s="1"/>
  <c r="W596" i="13"/>
  <c r="X596" i="13" s="1"/>
  <c r="W599" i="13"/>
  <c r="X599" i="13" s="1"/>
  <c r="W602" i="13"/>
  <c r="X602" i="13" s="1"/>
  <c r="W605" i="13"/>
  <c r="X605" i="13" s="1"/>
  <c r="W608" i="13"/>
  <c r="X608" i="13" s="1"/>
  <c r="W611" i="13"/>
  <c r="X611" i="13" s="1"/>
  <c r="W614" i="13"/>
  <c r="X614" i="13" s="1"/>
  <c r="W617" i="13"/>
  <c r="X617" i="13" s="1"/>
  <c r="W620" i="13"/>
  <c r="X620" i="13" s="1"/>
  <c r="W623" i="13"/>
  <c r="X623" i="13" s="1"/>
  <c r="W626" i="13"/>
  <c r="X626" i="13" s="1"/>
  <c r="W629" i="13"/>
  <c r="X629" i="13" s="1"/>
  <c r="W632" i="13"/>
  <c r="X632" i="13" s="1"/>
  <c r="W635" i="13"/>
  <c r="X635" i="13" s="1"/>
  <c r="W638" i="13"/>
  <c r="X638" i="13" s="1"/>
  <c r="W641" i="13"/>
  <c r="X641" i="13" s="1"/>
  <c r="W644" i="13"/>
  <c r="X644" i="13" s="1"/>
  <c r="W647" i="13"/>
  <c r="X647" i="13" s="1"/>
  <c r="W650" i="13"/>
  <c r="X650" i="13" s="1"/>
  <c r="W653" i="13"/>
  <c r="X653" i="13" s="1"/>
  <c r="W656" i="13"/>
  <c r="X656" i="13" s="1"/>
  <c r="W659" i="13"/>
  <c r="X659" i="13" s="1"/>
  <c r="W662" i="13"/>
  <c r="X662" i="13" s="1"/>
  <c r="W665" i="13"/>
  <c r="X665" i="13" s="1"/>
  <c r="W668" i="13"/>
  <c r="X668" i="13" s="1"/>
  <c r="W671" i="13"/>
  <c r="X671" i="13" s="1"/>
  <c r="W674" i="13"/>
  <c r="X674" i="13" s="1"/>
  <c r="W677" i="13"/>
  <c r="X677" i="13" s="1"/>
  <c r="W680" i="13"/>
  <c r="X680" i="13" s="1"/>
  <c r="W683" i="13"/>
  <c r="X683" i="13" s="1"/>
  <c r="W686" i="13"/>
  <c r="X686" i="13" s="1"/>
  <c r="W689" i="13"/>
  <c r="X689" i="13" s="1"/>
  <c r="W692" i="13"/>
  <c r="X692" i="13" s="1"/>
  <c r="W695" i="13"/>
  <c r="X695" i="13" s="1"/>
  <c r="W698" i="13"/>
  <c r="X698" i="13" s="1"/>
  <c r="W701" i="13"/>
  <c r="X701" i="13" s="1"/>
  <c r="W704" i="13"/>
  <c r="X704" i="13" s="1"/>
  <c r="W707" i="13"/>
  <c r="X707" i="13" s="1"/>
  <c r="W710" i="13"/>
  <c r="X710" i="13" s="1"/>
  <c r="W713" i="13"/>
  <c r="X713" i="13" s="1"/>
  <c r="W716" i="13"/>
  <c r="X716" i="13" s="1"/>
  <c r="W719" i="13"/>
  <c r="X719" i="13" s="1"/>
  <c r="W722" i="13"/>
  <c r="X722" i="13" s="1"/>
  <c r="W725" i="13"/>
  <c r="X725" i="13" s="1"/>
  <c r="W728" i="13"/>
  <c r="X728" i="13" s="1"/>
  <c r="W731" i="13"/>
  <c r="X731" i="13" s="1"/>
  <c r="W734" i="13"/>
  <c r="X734" i="13" s="1"/>
  <c r="W737" i="13"/>
  <c r="X737" i="13" s="1"/>
  <c r="W740" i="13"/>
  <c r="X740" i="13" s="1"/>
  <c r="W743" i="13"/>
  <c r="X743" i="13" s="1"/>
  <c r="W746" i="13"/>
  <c r="X746" i="13" s="1"/>
  <c r="W749" i="13"/>
  <c r="X749" i="13" s="1"/>
  <c r="W752" i="13"/>
  <c r="X752" i="13" s="1"/>
  <c r="W755" i="13"/>
  <c r="X755" i="13" s="1"/>
  <c r="W758" i="13"/>
  <c r="X758" i="13" s="1"/>
  <c r="W761" i="13"/>
  <c r="X761" i="13" s="1"/>
  <c r="W764" i="13"/>
  <c r="X764" i="13" s="1"/>
  <c r="W767" i="13"/>
  <c r="X767" i="13" s="1"/>
  <c r="W770" i="13"/>
  <c r="X770" i="13" s="1"/>
  <c r="W773" i="13"/>
  <c r="X773" i="13" s="1"/>
  <c r="W776" i="13"/>
  <c r="X776" i="13" s="1"/>
  <c r="W779" i="13"/>
  <c r="X779" i="13" s="1"/>
  <c r="W782" i="13"/>
  <c r="X782" i="13" s="1"/>
  <c r="W785" i="13"/>
  <c r="X785" i="13" s="1"/>
  <c r="W788" i="13"/>
  <c r="X788" i="13" s="1"/>
  <c r="W791" i="13"/>
  <c r="X791" i="13" s="1"/>
  <c r="W794" i="13"/>
  <c r="X794" i="13" s="1"/>
  <c r="W797" i="13"/>
  <c r="X797" i="13" s="1"/>
  <c r="W800" i="13"/>
  <c r="X800" i="13" s="1"/>
  <c r="W803" i="13"/>
  <c r="X803" i="13" s="1"/>
  <c r="W806" i="13"/>
  <c r="X806" i="13" s="1"/>
  <c r="W809" i="13"/>
  <c r="X809" i="13" s="1"/>
  <c r="W812" i="13"/>
  <c r="X812" i="13" s="1"/>
  <c r="W814" i="13"/>
  <c r="X814" i="13" s="1"/>
  <c r="W815" i="13"/>
  <c r="X815" i="13" s="1"/>
  <c r="W817" i="13"/>
  <c r="X817" i="13" s="1"/>
  <c r="W818" i="13"/>
  <c r="X818" i="13" s="1"/>
  <c r="W820" i="13"/>
  <c r="X820" i="13" s="1"/>
  <c r="W821" i="13"/>
  <c r="X821" i="13" s="1"/>
  <c r="W823" i="13"/>
  <c r="X823" i="13" s="1"/>
  <c r="W824" i="13"/>
  <c r="X824" i="13" s="1"/>
  <c r="W826" i="13"/>
  <c r="X826" i="13" s="1"/>
  <c r="W827" i="13"/>
  <c r="X827" i="13" s="1"/>
  <c r="W829" i="13"/>
  <c r="X829" i="13" s="1"/>
  <c r="W830" i="13"/>
  <c r="X830" i="13" s="1"/>
  <c r="W832" i="13"/>
  <c r="X832" i="13" s="1"/>
  <c r="W833" i="13"/>
  <c r="X833" i="13" s="1"/>
  <c r="W835" i="13"/>
  <c r="X835" i="13" s="1"/>
  <c r="W836" i="13"/>
  <c r="X836" i="13" s="1"/>
  <c r="W838" i="13"/>
  <c r="X838" i="13" s="1"/>
  <c r="W839" i="13"/>
  <c r="X839" i="13" s="1"/>
  <c r="W841" i="13"/>
  <c r="X841" i="13" s="1"/>
  <c r="W842" i="13"/>
  <c r="X842" i="13" s="1"/>
  <c r="W844" i="13"/>
  <c r="X844" i="13" s="1"/>
  <c r="W845" i="13"/>
  <c r="X845" i="13" s="1"/>
  <c r="W847" i="13"/>
  <c r="X847" i="13" s="1"/>
  <c r="W848" i="13"/>
  <c r="X848" i="13" s="1"/>
  <c r="W850" i="13"/>
  <c r="X850" i="13" s="1"/>
  <c r="W851" i="13"/>
  <c r="X851" i="13" s="1"/>
  <c r="W853" i="13"/>
  <c r="X853" i="13" s="1"/>
  <c r="W854" i="13"/>
  <c r="X854" i="13" s="1"/>
  <c r="W856" i="13"/>
  <c r="X856" i="13" s="1"/>
  <c r="W857" i="13"/>
  <c r="X857" i="13" s="1"/>
  <c r="W859" i="13"/>
  <c r="X859" i="13" s="1"/>
  <c r="W860" i="13"/>
  <c r="X860" i="13" s="1"/>
  <c r="W862" i="13"/>
  <c r="X862" i="13" s="1"/>
  <c r="W863" i="13"/>
  <c r="X863" i="13" s="1"/>
  <c r="W865" i="13"/>
  <c r="X865" i="13" s="1"/>
  <c r="W866" i="13"/>
  <c r="X866" i="13" s="1"/>
  <c r="W868" i="13"/>
  <c r="X868" i="13" s="1"/>
  <c r="W869" i="13"/>
  <c r="X869" i="13" s="1"/>
  <c r="W871" i="13"/>
  <c r="X871" i="13" s="1"/>
  <c r="W872" i="13"/>
  <c r="X872" i="13" s="1"/>
  <c r="W874" i="13"/>
  <c r="X874" i="13" s="1"/>
  <c r="W875" i="13"/>
  <c r="X875" i="13" s="1"/>
  <c r="W877" i="13"/>
  <c r="X877" i="13" s="1"/>
  <c r="W878" i="13"/>
  <c r="X878" i="13" s="1"/>
  <c r="W880" i="13"/>
  <c r="X880" i="13" s="1"/>
  <c r="W881" i="13"/>
  <c r="X881" i="13" s="1"/>
  <c r="W883" i="13"/>
  <c r="X883" i="13" s="1"/>
  <c r="W884" i="13"/>
  <c r="X884" i="13" s="1"/>
  <c r="W886" i="13"/>
  <c r="X886" i="13" s="1"/>
  <c r="W887" i="13"/>
  <c r="X887" i="13" s="1"/>
  <c r="W889" i="13"/>
  <c r="X889" i="13" s="1"/>
  <c r="W890" i="13"/>
  <c r="X890" i="13" s="1"/>
  <c r="W892" i="13"/>
  <c r="X892" i="13" s="1"/>
  <c r="W893" i="13"/>
  <c r="X893" i="13" s="1"/>
  <c r="W895" i="13"/>
  <c r="X895" i="13" s="1"/>
  <c r="W896" i="13"/>
  <c r="X896" i="13" s="1"/>
  <c r="W898" i="13"/>
  <c r="X898" i="13" s="1"/>
  <c r="W899" i="13"/>
  <c r="X899" i="13" s="1"/>
  <c r="W901" i="13"/>
  <c r="X901" i="13" s="1"/>
  <c r="W902" i="13"/>
  <c r="X902" i="13" s="1"/>
  <c r="W904" i="13"/>
  <c r="X904" i="13" s="1"/>
  <c r="W905" i="13"/>
  <c r="X905" i="13" s="1"/>
  <c r="W907" i="13"/>
  <c r="X907" i="13" s="1"/>
  <c r="W908" i="13"/>
  <c r="X908" i="13" s="1"/>
  <c r="W910" i="13"/>
  <c r="X910" i="13" s="1"/>
  <c r="W911" i="13"/>
  <c r="X911" i="13" s="1"/>
  <c r="W913" i="13"/>
  <c r="X913" i="13" s="1"/>
  <c r="W914" i="13"/>
  <c r="X914" i="13" s="1"/>
  <c r="W916" i="13"/>
  <c r="X916" i="13" s="1"/>
  <c r="W917" i="13"/>
  <c r="X917" i="13" s="1"/>
  <c r="W919" i="13"/>
  <c r="X919" i="13" s="1"/>
  <c r="W920" i="13"/>
  <c r="X920" i="13" s="1"/>
  <c r="W922" i="13"/>
  <c r="X922" i="13" s="1"/>
  <c r="W923" i="13"/>
  <c r="X923" i="13" s="1"/>
  <c r="W925" i="13"/>
  <c r="X925" i="13" s="1"/>
  <c r="W926" i="13"/>
  <c r="X926" i="13" s="1"/>
  <c r="W928" i="13"/>
  <c r="X928" i="13" s="1"/>
  <c r="W929" i="13"/>
  <c r="X929" i="13" s="1"/>
  <c r="W931" i="13"/>
  <c r="X931" i="13" s="1"/>
  <c r="W932" i="13"/>
  <c r="X932" i="13" s="1"/>
  <c r="W934" i="13"/>
  <c r="X934" i="13" s="1"/>
  <c r="W935" i="13"/>
  <c r="X935" i="13" s="1"/>
  <c r="W937" i="13"/>
  <c r="X937" i="13" s="1"/>
  <c r="W938" i="13"/>
  <c r="X938" i="13" s="1"/>
  <c r="W940" i="13"/>
  <c r="X940" i="13" s="1"/>
  <c r="W941" i="13"/>
  <c r="X941" i="13" s="1"/>
  <c r="W943" i="13"/>
  <c r="X943" i="13" s="1"/>
  <c r="W944" i="13"/>
  <c r="X944" i="13" s="1"/>
  <c r="W946" i="13"/>
  <c r="X946" i="13" s="1"/>
  <c r="W947" i="13"/>
  <c r="X947" i="13" s="1"/>
  <c r="W949" i="13"/>
  <c r="X949" i="13" s="1"/>
  <c r="W950" i="13"/>
  <c r="X950" i="13" s="1"/>
  <c r="W952" i="13"/>
  <c r="X952" i="13" s="1"/>
  <c r="W953" i="13"/>
  <c r="X953" i="13" s="1"/>
  <c r="W955" i="13"/>
  <c r="X955" i="13" s="1"/>
  <c r="W956" i="13"/>
  <c r="X956" i="13" s="1"/>
  <c r="W958" i="13"/>
  <c r="X958" i="13" s="1"/>
  <c r="W959" i="13"/>
  <c r="X959" i="13" s="1"/>
  <c r="W961" i="13"/>
  <c r="X961" i="13" s="1"/>
  <c r="W962" i="13"/>
  <c r="X962" i="13" s="1"/>
  <c r="W964" i="13"/>
  <c r="X964" i="13" s="1"/>
  <c r="W965" i="13"/>
  <c r="X965" i="13" s="1"/>
  <c r="W967" i="13"/>
  <c r="X967" i="13" s="1"/>
  <c r="W968" i="13"/>
  <c r="X968" i="13" s="1"/>
  <c r="W970" i="13"/>
  <c r="X970" i="13" s="1"/>
  <c r="W971" i="13"/>
  <c r="X971" i="13" s="1"/>
  <c r="W973" i="13"/>
  <c r="X973" i="13" s="1"/>
  <c r="W974" i="13"/>
  <c r="X974" i="13" s="1"/>
  <c r="W976" i="13"/>
  <c r="X976" i="13" s="1"/>
  <c r="W977" i="13"/>
  <c r="X977" i="13" s="1"/>
  <c r="W979" i="13"/>
  <c r="X979" i="13" s="1"/>
  <c r="W980" i="13"/>
  <c r="X980" i="13" s="1"/>
  <c r="W982" i="13"/>
  <c r="X982" i="13" s="1"/>
  <c r="W983" i="13"/>
  <c r="X983" i="13" s="1"/>
  <c r="W985" i="13"/>
  <c r="X985" i="13" s="1"/>
  <c r="W986" i="13"/>
  <c r="X986" i="13" s="1"/>
  <c r="W988" i="13"/>
  <c r="X988" i="13" s="1"/>
  <c r="W989" i="13"/>
  <c r="X989" i="13" s="1"/>
  <c r="W991" i="13"/>
  <c r="X991" i="13" s="1"/>
  <c r="W992" i="13"/>
  <c r="X992" i="13" s="1"/>
  <c r="W994" i="13"/>
  <c r="X994" i="13" s="1"/>
  <c r="W995" i="13"/>
  <c r="X995" i="13" s="1"/>
  <c r="W997" i="13"/>
  <c r="X997" i="13" s="1"/>
  <c r="W998" i="13"/>
  <c r="X998" i="13" s="1"/>
  <c r="W1000" i="13"/>
  <c r="X1000" i="13" s="1"/>
  <c r="W1001" i="13"/>
  <c r="X1001" i="13" s="1"/>
  <c r="W1003" i="13"/>
  <c r="X1003" i="13" s="1"/>
  <c r="W1004" i="13"/>
  <c r="X1004" i="13" s="1"/>
  <c r="W1006" i="13"/>
  <c r="X1006" i="13" s="1"/>
  <c r="W1007" i="13"/>
  <c r="X1007" i="13" s="1"/>
  <c r="W1009" i="13"/>
  <c r="X1009" i="13" s="1"/>
  <c r="W1010" i="13"/>
  <c r="X1010" i="13" s="1"/>
  <c r="W1012" i="13"/>
  <c r="X1012" i="13" s="1"/>
  <c r="W1013" i="13"/>
  <c r="X1013" i="13" s="1"/>
  <c r="W1015" i="13"/>
  <c r="X1015" i="13" s="1"/>
  <c r="W1016" i="13"/>
  <c r="X1016" i="13" s="1"/>
  <c r="W1018" i="13"/>
  <c r="X1018" i="13" s="1"/>
  <c r="W1019" i="13"/>
  <c r="X1019" i="13" s="1"/>
  <c r="W1021" i="13"/>
  <c r="X1021" i="13" s="1"/>
  <c r="W1022" i="13"/>
  <c r="X1022" i="13" s="1"/>
  <c r="W1024" i="13"/>
  <c r="X1024" i="13" s="1"/>
  <c r="W1025" i="13"/>
  <c r="X1025" i="13" s="1"/>
  <c r="W1027" i="13"/>
  <c r="X1027" i="13" s="1"/>
  <c r="W1028" i="13"/>
  <c r="X1028" i="13" s="1"/>
  <c r="W1030" i="13"/>
  <c r="X1030" i="13" s="1"/>
  <c r="W1031" i="13"/>
  <c r="X1031" i="13" s="1"/>
  <c r="W1033" i="13"/>
  <c r="X1033" i="13" s="1"/>
  <c r="W1034" i="13"/>
  <c r="X1034" i="13" s="1"/>
  <c r="W1036" i="13"/>
  <c r="X1036" i="13" s="1"/>
  <c r="W1037" i="13"/>
  <c r="X1037" i="13" s="1"/>
  <c r="W1039" i="13"/>
  <c r="X1039" i="13" s="1"/>
  <c r="W1040" i="13"/>
  <c r="X1040" i="13" s="1"/>
  <c r="W1042" i="13"/>
  <c r="X1042" i="13" s="1"/>
  <c r="W1043" i="13"/>
  <c r="X1043" i="13" s="1"/>
  <c r="W1045" i="13"/>
  <c r="X1045" i="13" s="1"/>
  <c r="W1046" i="13"/>
  <c r="X1046" i="13" s="1"/>
  <c r="W1048" i="13"/>
  <c r="X1048" i="13" s="1"/>
  <c r="W1049" i="13"/>
  <c r="X1049" i="13" s="1"/>
  <c r="W1051" i="13"/>
  <c r="X1051" i="13" s="1"/>
  <c r="W1052" i="13"/>
  <c r="X1052" i="13" s="1"/>
  <c r="W1054" i="13"/>
  <c r="X1054" i="13" s="1"/>
  <c r="W1055" i="13"/>
  <c r="X1055" i="13" s="1"/>
  <c r="W1057" i="13"/>
  <c r="X1057" i="13" s="1"/>
  <c r="W1058" i="13"/>
  <c r="X1058" i="13" s="1"/>
  <c r="W1060" i="13"/>
  <c r="X1060" i="13" s="1"/>
  <c r="W1061" i="13"/>
  <c r="X1061" i="13" s="1"/>
  <c r="W1063" i="13"/>
  <c r="X1063" i="13" s="1"/>
  <c r="W1064" i="13"/>
  <c r="X1064" i="13" s="1"/>
  <c r="W1066" i="13"/>
  <c r="X1066" i="13" s="1"/>
  <c r="W1067" i="13"/>
  <c r="X1067" i="13" s="1"/>
  <c r="W1069" i="13"/>
  <c r="X1069" i="13" s="1"/>
  <c r="W1070" i="13"/>
  <c r="X1070" i="13" s="1"/>
  <c r="W1072" i="13"/>
  <c r="X1072" i="13" s="1"/>
  <c r="W1073" i="13"/>
  <c r="X1073" i="13" s="1"/>
  <c r="W1075" i="13"/>
  <c r="X1075" i="13" s="1"/>
  <c r="W1076" i="13"/>
  <c r="X1076" i="13" s="1"/>
  <c r="W1078" i="13"/>
  <c r="X1078" i="13" s="1"/>
  <c r="W1079" i="13"/>
  <c r="X1079" i="13" s="1"/>
  <c r="W1081" i="13"/>
  <c r="X1081" i="13" s="1"/>
  <c r="W1082" i="13"/>
  <c r="X1082" i="13" s="1"/>
  <c r="W1084" i="13"/>
  <c r="X1084" i="13" s="1"/>
  <c r="W1085" i="13"/>
  <c r="X1085" i="13" s="1"/>
  <c r="W1087" i="13"/>
  <c r="X1087" i="13" s="1"/>
  <c r="W1088" i="13"/>
  <c r="X1088" i="13" s="1"/>
  <c r="W1090" i="13"/>
  <c r="X1090" i="13" s="1"/>
  <c r="W1091" i="13"/>
  <c r="X1091" i="13" s="1"/>
  <c r="W1093" i="13"/>
  <c r="X1093" i="13" s="1"/>
  <c r="W1094" i="13"/>
  <c r="X1094" i="13" s="1"/>
  <c r="W1096" i="13"/>
  <c r="X1096" i="13" s="1"/>
  <c r="W1097" i="13"/>
  <c r="X1097" i="13" s="1"/>
  <c r="W1099" i="13"/>
  <c r="X1099" i="13" s="1"/>
  <c r="W1100" i="13"/>
  <c r="X1100" i="13" s="1"/>
  <c r="W1102" i="13"/>
  <c r="X1102" i="13" s="1"/>
  <c r="W1103" i="13"/>
  <c r="X1103" i="13" s="1"/>
  <c r="W1105" i="13"/>
  <c r="X1105" i="13" s="1"/>
  <c r="W1106" i="13"/>
  <c r="X1106" i="13" s="1"/>
  <c r="W1108" i="13"/>
  <c r="X1108" i="13" s="1"/>
  <c r="W1109" i="13"/>
  <c r="X1109" i="13" s="1"/>
  <c r="W1111" i="13"/>
  <c r="X1111" i="13" s="1"/>
  <c r="W1112" i="13"/>
  <c r="X1112" i="13" s="1"/>
  <c r="W1114" i="13"/>
  <c r="X1114" i="13" s="1"/>
  <c r="W1115" i="13"/>
  <c r="X1115" i="13" s="1"/>
  <c r="W1117" i="13"/>
  <c r="X1117" i="13" s="1"/>
  <c r="W1118" i="13"/>
  <c r="X1118" i="13" s="1"/>
  <c r="W1120" i="13"/>
  <c r="X1120" i="13" s="1"/>
  <c r="W1121" i="13"/>
  <c r="X1121" i="13" s="1"/>
  <c r="W1123" i="13"/>
  <c r="X1123" i="13" s="1"/>
  <c r="W1124" i="13"/>
  <c r="X1124" i="13" s="1"/>
  <c r="W1126" i="13"/>
  <c r="X1126" i="13" s="1"/>
  <c r="W1127" i="13"/>
  <c r="X1127" i="13" s="1"/>
  <c r="W1129" i="13"/>
  <c r="X1129" i="13" s="1"/>
  <c r="W1130" i="13"/>
  <c r="X1130" i="13" s="1"/>
  <c r="W1132" i="13"/>
  <c r="X1132" i="13" s="1"/>
  <c r="W1133" i="13"/>
  <c r="X1133" i="13" s="1"/>
  <c r="W1135" i="13"/>
  <c r="X1135" i="13" s="1"/>
  <c r="W1136" i="13"/>
  <c r="X1136" i="13" s="1"/>
  <c r="W1138" i="13"/>
  <c r="X1138" i="13" s="1"/>
  <c r="W1139" i="13"/>
  <c r="X1139" i="13" s="1"/>
  <c r="W1141" i="13"/>
  <c r="X1141" i="13" s="1"/>
  <c r="W1142" i="13"/>
  <c r="X1142" i="13" s="1"/>
  <c r="W1144" i="13"/>
  <c r="X1144" i="13" s="1"/>
  <c r="W1145" i="13"/>
  <c r="X1145" i="13" s="1"/>
  <c r="W1147" i="13"/>
  <c r="X1147" i="13" s="1"/>
  <c r="W1148" i="13"/>
  <c r="X1148" i="13" s="1"/>
  <c r="W1150" i="13"/>
  <c r="X1150" i="13" s="1"/>
  <c r="W1151" i="13"/>
  <c r="X1151" i="13" s="1"/>
  <c r="W1153" i="13"/>
  <c r="X1153" i="13" s="1"/>
  <c r="W1154" i="13"/>
  <c r="X1154" i="13" s="1"/>
  <c r="W1156" i="13"/>
  <c r="X1156" i="13" s="1"/>
  <c r="W1157" i="13"/>
  <c r="X1157" i="13" s="1"/>
  <c r="W1159" i="13"/>
  <c r="X1159" i="13" s="1"/>
  <c r="W1160" i="13"/>
  <c r="X1160" i="13" s="1"/>
  <c r="W1162" i="13"/>
  <c r="X1162" i="13" s="1"/>
  <c r="W1163" i="13"/>
  <c r="X1163" i="13" s="1"/>
  <c r="W1165" i="13"/>
  <c r="X1165" i="13" s="1"/>
  <c r="W1166" i="13"/>
  <c r="X1166" i="13" s="1"/>
  <c r="W1168" i="13"/>
  <c r="X1168" i="13" s="1"/>
  <c r="W1169" i="13"/>
  <c r="X1169" i="13" s="1"/>
  <c r="W1171" i="13"/>
  <c r="X1171" i="13" s="1"/>
  <c r="W1172" i="13"/>
  <c r="X1172" i="13" s="1"/>
  <c r="W1174" i="13"/>
  <c r="X1174" i="13" s="1"/>
  <c r="W1175" i="13"/>
  <c r="X1175" i="13" s="1"/>
  <c r="W1177" i="13"/>
  <c r="X1177" i="13" s="1"/>
  <c r="W1178" i="13"/>
  <c r="X1178" i="13" s="1"/>
  <c r="W1180" i="13"/>
  <c r="X1180" i="13" s="1"/>
  <c r="W1181" i="13"/>
  <c r="X1181" i="13" s="1"/>
  <c r="W1183" i="13"/>
  <c r="X1183" i="13" s="1"/>
  <c r="W1184" i="13"/>
  <c r="X1184" i="13" s="1"/>
  <c r="W1186" i="13"/>
  <c r="X1186" i="13" s="1"/>
  <c r="W1187" i="13"/>
  <c r="X1187" i="13" s="1"/>
  <c r="W1189" i="13"/>
  <c r="X1189" i="13" s="1"/>
  <c r="W1190" i="13"/>
  <c r="X1190" i="13" s="1"/>
  <c r="W1192" i="13"/>
  <c r="X1192" i="13" s="1"/>
  <c r="W1193" i="13"/>
  <c r="X1193" i="13" s="1"/>
  <c r="W1195" i="13"/>
  <c r="X1195" i="13" s="1"/>
  <c r="W1196" i="13"/>
  <c r="X1196" i="13" s="1"/>
  <c r="W1198" i="13"/>
  <c r="X1198" i="13" s="1"/>
  <c r="W1199" i="13"/>
  <c r="X1199" i="13" s="1"/>
  <c r="W1201" i="13"/>
  <c r="X1201" i="13" s="1"/>
  <c r="W1202" i="13"/>
  <c r="X1202" i="13" s="1"/>
  <c r="W1204" i="13"/>
  <c r="X1204" i="13" s="1"/>
  <c r="W1205" i="13"/>
  <c r="X1205" i="13" s="1"/>
  <c r="W1207" i="13"/>
  <c r="X1207" i="13" s="1"/>
  <c r="W1208" i="13"/>
  <c r="X1208" i="13" s="1"/>
  <c r="W1210" i="13"/>
  <c r="X1210" i="13" s="1"/>
  <c r="W1211" i="13"/>
  <c r="X1211" i="13" s="1"/>
  <c r="W1213" i="13"/>
  <c r="X1213" i="13" s="1"/>
  <c r="W1214" i="13"/>
  <c r="X1214" i="13" s="1"/>
  <c r="W1216" i="13"/>
  <c r="X1216" i="13" s="1"/>
  <c r="W1217" i="13"/>
  <c r="X1217" i="13" s="1"/>
  <c r="W1219" i="13"/>
  <c r="X1219" i="13" s="1"/>
  <c r="W1220" i="13"/>
  <c r="X1220" i="13" s="1"/>
  <c r="W1222" i="13"/>
  <c r="X1222" i="13" s="1"/>
  <c r="Q1222" i="13"/>
  <c r="R1222" i="13" s="1"/>
  <c r="S1222" i="13" s="1"/>
  <c r="T1222" i="13" s="1"/>
  <c r="Q1063" i="13" l="1"/>
  <c r="R1063" i="13" s="1"/>
  <c r="S1063" i="13" s="1"/>
  <c r="T1063" i="13" s="1"/>
  <c r="Q1007" i="13"/>
  <c r="R1007" i="13" s="1"/>
  <c r="S1007" i="13" s="1"/>
  <c r="T1007" i="13" s="1"/>
  <c r="Q922" i="13"/>
  <c r="R922" i="13" s="1"/>
  <c r="S922" i="13" s="1"/>
  <c r="T922" i="13" s="1"/>
  <c r="Q918" i="13"/>
  <c r="R918" i="13" s="1"/>
  <c r="S918" i="13" s="1"/>
  <c r="T918" i="13" s="1"/>
  <c r="Q890" i="13"/>
  <c r="R890" i="13" s="1"/>
  <c r="S890" i="13" s="1"/>
  <c r="T890" i="13" s="1"/>
  <c r="Q1134" i="13"/>
  <c r="R1134" i="13" s="1"/>
  <c r="S1134" i="13" s="1"/>
  <c r="T1134" i="13" s="1"/>
  <c r="Q949" i="13"/>
  <c r="R949" i="13" s="1"/>
  <c r="S949" i="13" s="1"/>
  <c r="T949" i="13" s="1"/>
  <c r="Q1088" i="13"/>
  <c r="R1088" i="13" s="1"/>
  <c r="S1088" i="13" s="1"/>
  <c r="T1088" i="13" s="1"/>
  <c r="Q888" i="13"/>
  <c r="R888" i="13" s="1"/>
  <c r="S888" i="13" s="1"/>
  <c r="T888" i="13" s="1"/>
  <c r="Q832" i="13"/>
  <c r="Q1132" i="13"/>
  <c r="R1132" i="13" s="1"/>
  <c r="S1132" i="13" s="1"/>
  <c r="T1132" i="13" s="1"/>
  <c r="Q1128" i="13"/>
  <c r="R1128" i="13" s="1"/>
  <c r="S1128" i="13" s="1"/>
  <c r="T1128" i="13" s="1"/>
  <c r="Q924" i="13"/>
  <c r="R924" i="13" s="1"/>
  <c r="S924" i="13" s="1"/>
  <c r="T924" i="13" s="1"/>
  <c r="W811" i="13"/>
  <c r="X811" i="13" s="1"/>
  <c r="W808" i="13"/>
  <c r="X808" i="13" s="1"/>
  <c r="W805" i="13"/>
  <c r="X805" i="13" s="1"/>
  <c r="W802" i="13"/>
  <c r="X802" i="13" s="1"/>
  <c r="W799" i="13"/>
  <c r="X799" i="13" s="1"/>
  <c r="W796" i="13"/>
  <c r="X796" i="13" s="1"/>
  <c r="W793" i="13"/>
  <c r="X793" i="13" s="1"/>
  <c r="W790" i="13"/>
  <c r="X790" i="13" s="1"/>
  <c r="W787" i="13"/>
  <c r="X787" i="13" s="1"/>
  <c r="W784" i="13"/>
  <c r="X784" i="13" s="1"/>
  <c r="W781" i="13"/>
  <c r="X781" i="13" s="1"/>
  <c r="W778" i="13"/>
  <c r="X778" i="13" s="1"/>
  <c r="W775" i="13"/>
  <c r="X775" i="13" s="1"/>
  <c r="W772" i="13"/>
  <c r="X772" i="13" s="1"/>
  <c r="W769" i="13"/>
  <c r="X769" i="13" s="1"/>
  <c r="W766" i="13"/>
  <c r="X766" i="13" s="1"/>
  <c r="W763" i="13"/>
  <c r="X763" i="13" s="1"/>
  <c r="W760" i="13"/>
  <c r="X760" i="13" s="1"/>
  <c r="W757" i="13"/>
  <c r="X757" i="13" s="1"/>
  <c r="W754" i="13"/>
  <c r="X754" i="13" s="1"/>
  <c r="W751" i="13"/>
  <c r="X751" i="13" s="1"/>
  <c r="W748" i="13"/>
  <c r="X748" i="13" s="1"/>
  <c r="W745" i="13"/>
  <c r="X745" i="13" s="1"/>
  <c r="W742" i="13"/>
  <c r="X742" i="13" s="1"/>
  <c r="W739" i="13"/>
  <c r="X739" i="13" s="1"/>
  <c r="W733" i="13"/>
  <c r="X733" i="13" s="1"/>
  <c r="W730" i="13"/>
  <c r="X730" i="13" s="1"/>
  <c r="W727" i="13"/>
  <c r="X727" i="13" s="1"/>
  <c r="Q731" i="13"/>
  <c r="R731" i="13" s="1"/>
  <c r="S731" i="13" s="1"/>
  <c r="T731" i="13" s="1"/>
  <c r="W50" i="13"/>
  <c r="X50" i="13" s="1"/>
  <c r="W47" i="13"/>
  <c r="X47" i="13" s="1"/>
  <c r="W44" i="13"/>
  <c r="X44" i="13" s="1"/>
  <c r="X269" i="13"/>
  <c r="W41" i="13"/>
  <c r="X41" i="13" s="1"/>
  <c r="W21" i="13"/>
  <c r="X21" i="13" s="1"/>
  <c r="Z21" i="13" s="1"/>
  <c r="O21" i="13"/>
  <c r="W248" i="13"/>
  <c r="X248" i="13" s="1"/>
  <c r="W245" i="13"/>
  <c r="X245" i="13" s="1"/>
  <c r="W242" i="13"/>
  <c r="X242" i="13" s="1"/>
  <c r="W239" i="13"/>
  <c r="X239" i="13" s="1"/>
  <c r="W236" i="13"/>
  <c r="X236" i="13" s="1"/>
  <c r="W233" i="13"/>
  <c r="X233" i="13" s="1"/>
  <c r="W230" i="13"/>
  <c r="X230" i="13" s="1"/>
  <c r="W227" i="13"/>
  <c r="X227" i="13" s="1"/>
  <c r="W224" i="13"/>
  <c r="X224" i="13" s="1"/>
  <c r="W221" i="13"/>
  <c r="X221" i="13" s="1"/>
  <c r="W218" i="13"/>
  <c r="X218" i="13" s="1"/>
  <c r="W215" i="13"/>
  <c r="X215" i="13" s="1"/>
  <c r="W212" i="13"/>
  <c r="X212" i="13" s="1"/>
  <c r="W209" i="13"/>
  <c r="X209" i="13" s="1"/>
  <c r="W206" i="13"/>
  <c r="X206" i="13" s="1"/>
  <c r="W203" i="13"/>
  <c r="X203" i="13" s="1"/>
  <c r="W200" i="13"/>
  <c r="X200" i="13" s="1"/>
  <c r="W197" i="13"/>
  <c r="X197" i="13" s="1"/>
  <c r="W194" i="13"/>
  <c r="X194" i="13" s="1"/>
  <c r="W191" i="13"/>
  <c r="X191" i="13" s="1"/>
  <c r="W188" i="13"/>
  <c r="X188" i="13" s="1"/>
  <c r="W185" i="13"/>
  <c r="X185" i="13" s="1"/>
  <c r="W182" i="13"/>
  <c r="X182" i="13" s="1"/>
  <c r="W179" i="13"/>
  <c r="X179" i="13" s="1"/>
  <c r="W176" i="13"/>
  <c r="X176" i="13" s="1"/>
  <c r="W173" i="13"/>
  <c r="X173" i="13" s="1"/>
  <c r="W53" i="13"/>
  <c r="X53" i="13" s="1"/>
  <c r="W22" i="13"/>
  <c r="X22" i="13" s="1"/>
  <c r="W736" i="13"/>
  <c r="X736" i="13" s="1"/>
  <c r="W724" i="13"/>
  <c r="X724" i="13" s="1"/>
  <c r="W721" i="13"/>
  <c r="X721" i="13" s="1"/>
  <c r="W718" i="13"/>
  <c r="X718" i="13" s="1"/>
  <c r="W715" i="13"/>
  <c r="X715" i="13" s="1"/>
  <c r="W712" i="13"/>
  <c r="X712" i="13" s="1"/>
  <c r="W709" i="13"/>
  <c r="X709" i="13" s="1"/>
  <c r="W706" i="13"/>
  <c r="X706" i="13" s="1"/>
  <c r="W703" i="13"/>
  <c r="X703" i="13" s="1"/>
  <c r="W700" i="13"/>
  <c r="X700" i="13" s="1"/>
  <c r="W697" i="13"/>
  <c r="X697" i="13" s="1"/>
  <c r="W694" i="13"/>
  <c r="X694" i="13" s="1"/>
  <c r="W691" i="13"/>
  <c r="X691" i="13" s="1"/>
  <c r="W688" i="13"/>
  <c r="X688" i="13" s="1"/>
  <c r="W685" i="13"/>
  <c r="X685" i="13" s="1"/>
  <c r="W682" i="13"/>
  <c r="X682" i="13" s="1"/>
  <c r="W679" i="13"/>
  <c r="X679" i="13" s="1"/>
  <c r="W676" i="13"/>
  <c r="X676" i="13" s="1"/>
  <c r="W673" i="13"/>
  <c r="X673" i="13" s="1"/>
  <c r="W670" i="13"/>
  <c r="X670" i="13" s="1"/>
  <c r="W667" i="13"/>
  <c r="X667" i="13" s="1"/>
  <c r="W664" i="13"/>
  <c r="X664" i="13" s="1"/>
  <c r="W661" i="13"/>
  <c r="X661" i="13" s="1"/>
  <c r="W658" i="13"/>
  <c r="X658" i="13" s="1"/>
  <c r="W655" i="13"/>
  <c r="X655" i="13" s="1"/>
  <c r="W652" i="13"/>
  <c r="X652" i="13" s="1"/>
  <c r="W649" i="13"/>
  <c r="X649" i="13" s="1"/>
  <c r="W646" i="13"/>
  <c r="X646" i="13" s="1"/>
  <c r="W643" i="13"/>
  <c r="X643" i="13" s="1"/>
  <c r="W640" i="13"/>
  <c r="X640" i="13" s="1"/>
  <c r="W637" i="13"/>
  <c r="X637" i="13" s="1"/>
  <c r="W634" i="13"/>
  <c r="X634" i="13" s="1"/>
  <c r="W631" i="13"/>
  <c r="X631" i="13" s="1"/>
  <c r="W628" i="13"/>
  <c r="X628" i="13" s="1"/>
  <c r="W625" i="13"/>
  <c r="X625" i="13" s="1"/>
  <c r="W622" i="13"/>
  <c r="X622" i="13" s="1"/>
  <c r="W619" i="13"/>
  <c r="X619" i="13" s="1"/>
  <c r="W616" i="13"/>
  <c r="X616" i="13" s="1"/>
  <c r="W613" i="13"/>
  <c r="X613" i="13" s="1"/>
  <c r="W610" i="13"/>
  <c r="X610" i="13" s="1"/>
  <c r="W607" i="13"/>
  <c r="X607" i="13" s="1"/>
  <c r="W604" i="13"/>
  <c r="X604" i="13" s="1"/>
  <c r="W601" i="13"/>
  <c r="X601" i="13" s="1"/>
  <c r="W598" i="13"/>
  <c r="X598" i="13" s="1"/>
  <c r="W595" i="13"/>
  <c r="X595" i="13" s="1"/>
  <c r="W592" i="13"/>
  <c r="X592" i="13" s="1"/>
  <c r="W589" i="13"/>
  <c r="X589" i="13" s="1"/>
  <c r="W586" i="13"/>
  <c r="X586" i="13" s="1"/>
  <c r="W583" i="13"/>
  <c r="X583" i="13" s="1"/>
  <c r="W580" i="13"/>
  <c r="X580" i="13" s="1"/>
  <c r="W577" i="13"/>
  <c r="X577" i="13" s="1"/>
  <c r="W574" i="13"/>
  <c r="X574" i="13" s="1"/>
  <c r="W571" i="13"/>
  <c r="X571" i="13" s="1"/>
  <c r="W568" i="13"/>
  <c r="X568" i="13" s="1"/>
  <c r="W565" i="13"/>
  <c r="X565" i="13" s="1"/>
  <c r="W562" i="13"/>
  <c r="X562" i="13" s="1"/>
  <c r="W559" i="13"/>
  <c r="X559" i="13" s="1"/>
  <c r="W556" i="13"/>
  <c r="X556" i="13" s="1"/>
  <c r="W553" i="13"/>
  <c r="X553" i="13" s="1"/>
  <c r="W550" i="13"/>
  <c r="X550" i="13" s="1"/>
  <c r="W547" i="13"/>
  <c r="X547" i="13" s="1"/>
  <c r="W544" i="13"/>
  <c r="X544" i="13" s="1"/>
  <c r="W541" i="13"/>
  <c r="X541" i="13" s="1"/>
  <c r="W538" i="13"/>
  <c r="X538" i="13" s="1"/>
  <c r="W535" i="13"/>
  <c r="X535" i="13" s="1"/>
  <c r="W532" i="13"/>
  <c r="X532" i="13" s="1"/>
  <c r="W529" i="13"/>
  <c r="X529" i="13" s="1"/>
  <c r="W526" i="13"/>
  <c r="X526" i="13" s="1"/>
  <c r="W523" i="13"/>
  <c r="X523" i="13" s="1"/>
  <c r="W520" i="13"/>
  <c r="X520" i="13" s="1"/>
  <c r="W517" i="13"/>
  <c r="X517" i="13" s="1"/>
  <c r="W514" i="13"/>
  <c r="X514" i="13" s="1"/>
  <c r="W511" i="13"/>
  <c r="X511" i="13" s="1"/>
  <c r="W508" i="13"/>
  <c r="X508" i="13" s="1"/>
  <c r="W505" i="13"/>
  <c r="X505" i="13" s="1"/>
  <c r="W502" i="13"/>
  <c r="X502" i="13" s="1"/>
  <c r="W499" i="13"/>
  <c r="X499" i="13" s="1"/>
  <c r="W496" i="13"/>
  <c r="X496" i="13" s="1"/>
  <c r="W493" i="13"/>
  <c r="X493" i="13" s="1"/>
  <c r="W490" i="13"/>
  <c r="X490" i="13" s="1"/>
  <c r="W487" i="13"/>
  <c r="X487" i="13" s="1"/>
  <c r="W484" i="13"/>
  <c r="X484" i="13" s="1"/>
  <c r="W481" i="13"/>
  <c r="X481" i="13" s="1"/>
  <c r="W478" i="13"/>
  <c r="X478" i="13" s="1"/>
  <c r="W475" i="13"/>
  <c r="X475" i="13" s="1"/>
  <c r="W472" i="13"/>
  <c r="X472" i="13" s="1"/>
  <c r="W469" i="13"/>
  <c r="X469" i="13" s="1"/>
  <c r="W466" i="13"/>
  <c r="X466" i="13" s="1"/>
  <c r="W463" i="13"/>
  <c r="X463" i="13" s="1"/>
  <c r="W460" i="13"/>
  <c r="X460" i="13" s="1"/>
  <c r="W457" i="13"/>
  <c r="X457" i="13" s="1"/>
  <c r="W454" i="13"/>
  <c r="X454" i="13" s="1"/>
  <c r="W451" i="13"/>
  <c r="X451" i="13" s="1"/>
  <c r="W448" i="13"/>
  <c r="X448" i="13" s="1"/>
  <c r="W445" i="13"/>
  <c r="X445" i="13" s="1"/>
  <c r="W442" i="13"/>
  <c r="X442" i="13" s="1"/>
  <c r="W439" i="13"/>
  <c r="X439" i="13" s="1"/>
  <c r="W436" i="13"/>
  <c r="X436" i="13" s="1"/>
  <c r="W433" i="13"/>
  <c r="X433" i="13" s="1"/>
  <c r="W430" i="13"/>
  <c r="X430" i="13" s="1"/>
  <c r="W427" i="13"/>
  <c r="X427" i="13" s="1"/>
  <c r="W424" i="13"/>
  <c r="X424" i="13" s="1"/>
  <c r="W421" i="13"/>
  <c r="X421" i="13" s="1"/>
  <c r="W418" i="13"/>
  <c r="X418" i="13" s="1"/>
  <c r="W415" i="13"/>
  <c r="X415" i="13" s="1"/>
  <c r="W412" i="13"/>
  <c r="X412" i="13" s="1"/>
  <c r="W409" i="13"/>
  <c r="X409" i="13" s="1"/>
  <c r="W406" i="13"/>
  <c r="X406" i="13" s="1"/>
  <c r="W403" i="13"/>
  <c r="X403" i="13" s="1"/>
  <c r="W400" i="13"/>
  <c r="X400" i="13" s="1"/>
  <c r="W397" i="13"/>
  <c r="X397" i="13" s="1"/>
  <c r="W394" i="13"/>
  <c r="X394" i="13" s="1"/>
  <c r="W391" i="13"/>
  <c r="X391" i="13" s="1"/>
  <c r="W388" i="13"/>
  <c r="X388" i="13" s="1"/>
  <c r="W385" i="13"/>
  <c r="X385" i="13" s="1"/>
  <c r="W382" i="13"/>
  <c r="X382" i="13" s="1"/>
  <c r="W379" i="13"/>
  <c r="X379" i="13" s="1"/>
  <c r="W376" i="13"/>
  <c r="X376" i="13" s="1"/>
  <c r="W373" i="13"/>
  <c r="X373" i="13" s="1"/>
  <c r="W370" i="13"/>
  <c r="X370" i="13" s="1"/>
  <c r="W367" i="13"/>
  <c r="X367" i="13" s="1"/>
  <c r="W364" i="13"/>
  <c r="X364" i="13" s="1"/>
  <c r="W361" i="13"/>
  <c r="X361" i="13" s="1"/>
  <c r="W358" i="13"/>
  <c r="X358" i="13" s="1"/>
  <c r="W355" i="13"/>
  <c r="X355" i="13" s="1"/>
  <c r="W352" i="13"/>
  <c r="X352" i="13" s="1"/>
  <c r="W349" i="13"/>
  <c r="X349" i="13" s="1"/>
  <c r="W346" i="13"/>
  <c r="X346" i="13" s="1"/>
  <c r="W343" i="13"/>
  <c r="X343" i="13" s="1"/>
  <c r="W340" i="13"/>
  <c r="X340" i="13" s="1"/>
  <c r="W337" i="13"/>
  <c r="X337" i="13" s="1"/>
  <c r="W334" i="13"/>
  <c r="X334" i="13" s="1"/>
  <c r="W331" i="13"/>
  <c r="X331" i="13" s="1"/>
  <c r="W328" i="13"/>
  <c r="X328" i="13" s="1"/>
  <c r="W325" i="13"/>
  <c r="X325" i="13" s="1"/>
  <c r="W322" i="13"/>
  <c r="X322" i="13" s="1"/>
  <c r="W319" i="13"/>
  <c r="X319" i="13" s="1"/>
  <c r="W316" i="13"/>
  <c r="X316" i="13" s="1"/>
  <c r="W313" i="13"/>
  <c r="X313" i="13" s="1"/>
  <c r="W310" i="13"/>
  <c r="X310" i="13" s="1"/>
  <c r="W307" i="13"/>
  <c r="X307" i="13" s="1"/>
  <c r="W304" i="13"/>
  <c r="X304" i="13" s="1"/>
  <c r="W301" i="13"/>
  <c r="X301" i="13" s="1"/>
  <c r="W298" i="13"/>
  <c r="X298" i="13" s="1"/>
  <c r="W295" i="13"/>
  <c r="X295" i="13" s="1"/>
  <c r="W292" i="13"/>
  <c r="X292" i="13" s="1"/>
  <c r="W289" i="13"/>
  <c r="X289" i="13" s="1"/>
  <c r="W286" i="13"/>
  <c r="X286" i="13" s="1"/>
  <c r="W283" i="13"/>
  <c r="X283" i="13" s="1"/>
  <c r="W280" i="13"/>
  <c r="X280" i="13" s="1"/>
  <c r="W277" i="13"/>
  <c r="X277" i="13" s="1"/>
  <c r="W274" i="13"/>
  <c r="X274" i="13" s="1"/>
  <c r="W271" i="13"/>
  <c r="X271" i="13" s="1"/>
  <c r="W268" i="13"/>
  <c r="X268" i="13" s="1"/>
  <c r="W265" i="13"/>
  <c r="X265" i="13" s="1"/>
  <c r="W262" i="13"/>
  <c r="X262" i="13" s="1"/>
  <c r="W259" i="13"/>
  <c r="X259" i="13" s="1"/>
  <c r="W256" i="13"/>
  <c r="X256" i="13" s="1"/>
  <c r="W253" i="13"/>
  <c r="X253" i="13" s="1"/>
  <c r="W250" i="13"/>
  <c r="X250" i="13" s="1"/>
  <c r="W247" i="13"/>
  <c r="X247" i="13" s="1"/>
  <c r="W244" i="13"/>
  <c r="X244" i="13" s="1"/>
  <c r="W241" i="13"/>
  <c r="X241" i="13" s="1"/>
  <c r="W238" i="13"/>
  <c r="X238" i="13" s="1"/>
  <c r="W235" i="13"/>
  <c r="X235" i="13" s="1"/>
  <c r="W232" i="13"/>
  <c r="X232" i="13" s="1"/>
  <c r="W229" i="13"/>
  <c r="X229" i="13" s="1"/>
  <c r="W226" i="13"/>
  <c r="X226" i="13" s="1"/>
  <c r="W223" i="13"/>
  <c r="X223" i="13" s="1"/>
  <c r="W220" i="13"/>
  <c r="X220" i="13" s="1"/>
  <c r="W35" i="13"/>
  <c r="X35" i="13" s="1"/>
  <c r="W32" i="13"/>
  <c r="X32" i="13" s="1"/>
  <c r="W29" i="13"/>
  <c r="X29" i="13" s="1"/>
  <c r="W217" i="13"/>
  <c r="X217" i="13" s="1"/>
  <c r="W214" i="13"/>
  <c r="X214" i="13" s="1"/>
  <c r="W211" i="13"/>
  <c r="X211" i="13" s="1"/>
  <c r="W208" i="13"/>
  <c r="X208" i="13" s="1"/>
  <c r="W205" i="13"/>
  <c r="X205" i="13" s="1"/>
  <c r="W202" i="13"/>
  <c r="X202" i="13" s="1"/>
  <c r="W199" i="13"/>
  <c r="X199" i="13" s="1"/>
  <c r="W196" i="13"/>
  <c r="X196" i="13" s="1"/>
  <c r="W193" i="13"/>
  <c r="X193" i="13" s="1"/>
  <c r="W190" i="13"/>
  <c r="X190" i="13" s="1"/>
  <c r="W187" i="13"/>
  <c r="X187" i="13" s="1"/>
  <c r="W170" i="13"/>
  <c r="X170" i="13" s="1"/>
  <c r="W167" i="13"/>
  <c r="X167" i="13" s="1"/>
  <c r="W164" i="13"/>
  <c r="X164" i="13" s="1"/>
  <c r="W161" i="13"/>
  <c r="X161" i="13" s="1"/>
  <c r="W158" i="13"/>
  <c r="X158" i="13" s="1"/>
  <c r="W155" i="13"/>
  <c r="X155" i="13" s="1"/>
  <c r="W152" i="13"/>
  <c r="X152" i="13" s="1"/>
  <c r="W149" i="13"/>
  <c r="X149" i="13" s="1"/>
  <c r="W146" i="13"/>
  <c r="X146" i="13" s="1"/>
  <c r="W143" i="13"/>
  <c r="X143" i="13" s="1"/>
  <c r="W140" i="13"/>
  <c r="X140" i="13" s="1"/>
  <c r="W137" i="13"/>
  <c r="X137" i="13" s="1"/>
  <c r="W134" i="13"/>
  <c r="X134" i="13" s="1"/>
  <c r="W131" i="13"/>
  <c r="X131" i="13" s="1"/>
  <c r="W128" i="13"/>
  <c r="X128" i="13" s="1"/>
  <c r="W125" i="13"/>
  <c r="X125" i="13" s="1"/>
  <c r="W122" i="13"/>
  <c r="X122" i="13" s="1"/>
  <c r="W119" i="13"/>
  <c r="X119" i="13" s="1"/>
  <c r="W116" i="13"/>
  <c r="X116" i="13" s="1"/>
  <c r="W113" i="13"/>
  <c r="X113" i="13" s="1"/>
  <c r="W110" i="13"/>
  <c r="X110" i="13" s="1"/>
  <c r="W107" i="13"/>
  <c r="X107" i="13" s="1"/>
  <c r="W104" i="13"/>
  <c r="X104" i="13" s="1"/>
  <c r="W101" i="13"/>
  <c r="X101" i="13" s="1"/>
  <c r="W98" i="13"/>
  <c r="X98" i="13" s="1"/>
  <c r="W95" i="13"/>
  <c r="X95" i="13" s="1"/>
  <c r="W92" i="13"/>
  <c r="X92" i="13" s="1"/>
  <c r="W89" i="13"/>
  <c r="X89" i="13" s="1"/>
  <c r="W86" i="13"/>
  <c r="X86" i="13" s="1"/>
  <c r="W83" i="13"/>
  <c r="X83" i="13" s="1"/>
  <c r="W80" i="13"/>
  <c r="X80" i="13" s="1"/>
  <c r="W77" i="13"/>
  <c r="X77" i="13" s="1"/>
  <c r="W74" i="13"/>
  <c r="X74" i="13" s="1"/>
  <c r="W71" i="13"/>
  <c r="X71" i="13" s="1"/>
  <c r="W68" i="13"/>
  <c r="X68" i="13" s="1"/>
  <c r="W65" i="13"/>
  <c r="X65" i="13" s="1"/>
  <c r="W62" i="13"/>
  <c r="X62" i="13" s="1"/>
  <c r="W59" i="13"/>
  <c r="X59" i="13" s="1"/>
  <c r="W56" i="13"/>
  <c r="X56" i="13" s="1"/>
  <c r="Q279" i="13"/>
  <c r="R279" i="13" s="1"/>
  <c r="S279" i="13" s="1"/>
  <c r="T279" i="13" s="1"/>
  <c r="W1221" i="13"/>
  <c r="X1221" i="13" s="1"/>
  <c r="W1218" i="13"/>
  <c r="X1218" i="13" s="1"/>
  <c r="W1215" i="13"/>
  <c r="X1215" i="13" s="1"/>
  <c r="W1212" i="13"/>
  <c r="X1212" i="13" s="1"/>
  <c r="W1209" i="13"/>
  <c r="X1209" i="13" s="1"/>
  <c r="W1206" i="13"/>
  <c r="X1206" i="13" s="1"/>
  <c r="W1203" i="13"/>
  <c r="X1203" i="13" s="1"/>
  <c r="W1200" i="13"/>
  <c r="X1200" i="13" s="1"/>
  <c r="W1197" i="13"/>
  <c r="X1197" i="13" s="1"/>
  <c r="W1194" i="13"/>
  <c r="X1194" i="13" s="1"/>
  <c r="W1191" i="13"/>
  <c r="X1191" i="13" s="1"/>
  <c r="W1188" i="13"/>
  <c r="X1188" i="13" s="1"/>
  <c r="W1185" i="13"/>
  <c r="X1185" i="13" s="1"/>
  <c r="W1182" i="13"/>
  <c r="X1182" i="13" s="1"/>
  <c r="W1179" i="13"/>
  <c r="X1179" i="13" s="1"/>
  <c r="W1176" i="13"/>
  <c r="X1176" i="13" s="1"/>
  <c r="W1173" i="13"/>
  <c r="X1173" i="13" s="1"/>
  <c r="W1170" i="13"/>
  <c r="X1170" i="13" s="1"/>
  <c r="W1167" i="13"/>
  <c r="X1167" i="13" s="1"/>
  <c r="W1164" i="13"/>
  <c r="X1164" i="13" s="1"/>
  <c r="W1161" i="13"/>
  <c r="X1161" i="13" s="1"/>
  <c r="Q408" i="13"/>
  <c r="R408" i="13" s="1"/>
  <c r="S408" i="13" s="1"/>
  <c r="T408" i="13" s="1"/>
  <c r="Q261" i="13"/>
  <c r="R261" i="13" s="1"/>
  <c r="S261" i="13" s="1"/>
  <c r="T261" i="13" s="1"/>
  <c r="Q195" i="13"/>
  <c r="R195" i="13" s="1"/>
  <c r="S195" i="13" s="1"/>
  <c r="T195" i="13" s="1"/>
  <c r="AA1222" i="13"/>
  <c r="AB1222" i="13" s="1"/>
  <c r="W1158" i="13"/>
  <c r="X1158" i="13" s="1"/>
  <c r="W1155" i="13"/>
  <c r="X1155" i="13" s="1"/>
  <c r="W1152" i="13"/>
  <c r="X1152" i="13" s="1"/>
  <c r="W1149" i="13"/>
  <c r="X1149" i="13" s="1"/>
  <c r="W1146" i="13"/>
  <c r="X1146" i="13" s="1"/>
  <c r="W1143" i="13"/>
  <c r="X1143" i="13" s="1"/>
  <c r="W1140" i="13"/>
  <c r="X1140" i="13" s="1"/>
  <c r="W1137" i="13"/>
  <c r="X1137" i="13" s="1"/>
  <c r="W1134" i="13"/>
  <c r="X1134" i="13" s="1"/>
  <c r="W1131" i="13"/>
  <c r="X1131" i="13" s="1"/>
  <c r="W1128" i="13"/>
  <c r="X1128" i="13" s="1"/>
  <c r="W1125" i="13"/>
  <c r="X1125" i="13" s="1"/>
  <c r="W1122" i="13"/>
  <c r="X1122" i="13" s="1"/>
  <c r="W1119" i="13"/>
  <c r="X1119" i="13" s="1"/>
  <c r="W1116" i="13"/>
  <c r="X1116" i="13" s="1"/>
  <c r="W1113" i="13"/>
  <c r="X1113" i="13" s="1"/>
  <c r="W1110" i="13"/>
  <c r="X1110" i="13" s="1"/>
  <c r="W1107" i="13"/>
  <c r="X1107" i="13" s="1"/>
  <c r="W1104" i="13"/>
  <c r="X1104" i="13" s="1"/>
  <c r="W1101" i="13"/>
  <c r="X1101" i="13" s="1"/>
  <c r="W1098" i="13"/>
  <c r="X1098" i="13" s="1"/>
  <c r="W1095" i="13"/>
  <c r="X1095" i="13" s="1"/>
  <c r="W1092" i="13"/>
  <c r="X1092" i="13" s="1"/>
  <c r="W1089" i="13"/>
  <c r="X1089" i="13" s="1"/>
  <c r="W1086" i="13"/>
  <c r="X1086" i="13" s="1"/>
  <c r="W1083" i="13"/>
  <c r="X1083" i="13" s="1"/>
  <c r="W1080" i="13"/>
  <c r="X1080" i="13" s="1"/>
  <c r="W1077" i="13"/>
  <c r="X1077" i="13" s="1"/>
  <c r="W1074" i="13"/>
  <c r="X1074" i="13" s="1"/>
  <c r="W1071" i="13"/>
  <c r="X1071" i="13" s="1"/>
  <c r="W1068" i="13"/>
  <c r="X1068" i="13" s="1"/>
  <c r="W1065" i="13"/>
  <c r="X1065" i="13" s="1"/>
  <c r="W1062" i="13"/>
  <c r="X1062" i="13" s="1"/>
  <c r="W1059" i="13"/>
  <c r="X1059" i="13" s="1"/>
  <c r="W1056" i="13"/>
  <c r="X1056" i="13" s="1"/>
  <c r="W1053" i="13"/>
  <c r="X1053" i="13" s="1"/>
  <c r="W1050" i="13"/>
  <c r="X1050" i="13" s="1"/>
  <c r="W1047" i="13"/>
  <c r="X1047" i="13" s="1"/>
  <c r="W1044" i="13"/>
  <c r="X1044" i="13" s="1"/>
  <c r="W1041" i="13"/>
  <c r="X1041" i="13" s="1"/>
  <c r="W1038" i="13"/>
  <c r="X1038" i="13" s="1"/>
  <c r="W1035" i="13"/>
  <c r="X1035" i="13" s="1"/>
  <c r="W1032" i="13"/>
  <c r="X1032" i="13" s="1"/>
  <c r="W1029" i="13"/>
  <c r="X1029" i="13" s="1"/>
  <c r="W1026" i="13"/>
  <c r="X1026" i="13" s="1"/>
  <c r="W1023" i="13"/>
  <c r="X1023" i="13" s="1"/>
  <c r="W1020" i="13"/>
  <c r="X1020" i="13" s="1"/>
  <c r="W1017" i="13"/>
  <c r="X1017" i="13" s="1"/>
  <c r="W1014" i="13"/>
  <c r="X1014" i="13" s="1"/>
  <c r="W1011" i="13"/>
  <c r="X1011" i="13" s="1"/>
  <c r="W1008" i="13"/>
  <c r="X1008" i="13" s="1"/>
  <c r="W1005" i="13"/>
  <c r="X1005" i="13" s="1"/>
  <c r="W1002" i="13"/>
  <c r="X1002" i="13" s="1"/>
  <c r="W999" i="13"/>
  <c r="X999" i="13" s="1"/>
  <c r="W996" i="13"/>
  <c r="X996" i="13" s="1"/>
  <c r="W993" i="13"/>
  <c r="X993" i="13" s="1"/>
  <c r="W990" i="13"/>
  <c r="X990" i="13" s="1"/>
  <c r="W987" i="13"/>
  <c r="X987" i="13" s="1"/>
  <c r="W984" i="13"/>
  <c r="X984" i="13" s="1"/>
  <c r="W981" i="13"/>
  <c r="X981" i="13" s="1"/>
  <c r="W978" i="13"/>
  <c r="X978" i="13" s="1"/>
  <c r="W975" i="13"/>
  <c r="X975" i="13" s="1"/>
  <c r="W972" i="13"/>
  <c r="X972" i="13" s="1"/>
  <c r="W969" i="13"/>
  <c r="X969" i="13" s="1"/>
  <c r="W966" i="13"/>
  <c r="X966" i="13" s="1"/>
  <c r="W963" i="13"/>
  <c r="X963" i="13" s="1"/>
  <c r="W960" i="13"/>
  <c r="X960" i="13" s="1"/>
  <c r="W957" i="13"/>
  <c r="X957" i="13" s="1"/>
  <c r="W954" i="13"/>
  <c r="X954" i="13" s="1"/>
  <c r="W951" i="13"/>
  <c r="X951" i="13" s="1"/>
  <c r="W948" i="13"/>
  <c r="X948" i="13" s="1"/>
  <c r="W945" i="13"/>
  <c r="X945" i="13" s="1"/>
  <c r="W942" i="13"/>
  <c r="X942" i="13" s="1"/>
  <c r="W939" i="13"/>
  <c r="X939" i="13" s="1"/>
  <c r="W936" i="13"/>
  <c r="X936" i="13" s="1"/>
  <c r="W933" i="13"/>
  <c r="X933" i="13" s="1"/>
  <c r="W930" i="13"/>
  <c r="X930" i="13" s="1"/>
  <c r="W927" i="13"/>
  <c r="X927" i="13" s="1"/>
  <c r="W924" i="13"/>
  <c r="X924" i="13" s="1"/>
  <c r="W921" i="13"/>
  <c r="X921" i="13" s="1"/>
  <c r="W918" i="13"/>
  <c r="X918" i="13" s="1"/>
  <c r="W915" i="13"/>
  <c r="X915" i="13" s="1"/>
  <c r="W912" i="13"/>
  <c r="X912" i="13" s="1"/>
  <c r="W909" i="13"/>
  <c r="X909" i="13" s="1"/>
  <c r="W906" i="13"/>
  <c r="X906" i="13" s="1"/>
  <c r="W903" i="13"/>
  <c r="X903" i="13" s="1"/>
  <c r="W900" i="13"/>
  <c r="X900" i="13" s="1"/>
  <c r="W897" i="13"/>
  <c r="X897" i="13" s="1"/>
  <c r="W894" i="13"/>
  <c r="X894" i="13" s="1"/>
  <c r="W891" i="13"/>
  <c r="X891" i="13" s="1"/>
  <c r="W888" i="13"/>
  <c r="X888" i="13" s="1"/>
  <c r="W885" i="13"/>
  <c r="X885" i="13" s="1"/>
  <c r="W882" i="13"/>
  <c r="X882" i="13" s="1"/>
  <c r="W879" i="13"/>
  <c r="X879" i="13" s="1"/>
  <c r="W876" i="13"/>
  <c r="X876" i="13" s="1"/>
  <c r="W873" i="13"/>
  <c r="X873" i="13" s="1"/>
  <c r="W870" i="13"/>
  <c r="X870" i="13" s="1"/>
  <c r="W867" i="13"/>
  <c r="X867" i="13" s="1"/>
  <c r="W864" i="13"/>
  <c r="X864" i="13" s="1"/>
  <c r="W861" i="13"/>
  <c r="X861" i="13" s="1"/>
  <c r="W858" i="13"/>
  <c r="X858" i="13" s="1"/>
  <c r="W855" i="13"/>
  <c r="X855" i="13" s="1"/>
  <c r="W852" i="13"/>
  <c r="X852" i="13" s="1"/>
  <c r="W849" i="13"/>
  <c r="X849" i="13" s="1"/>
  <c r="W846" i="13"/>
  <c r="X846" i="13" s="1"/>
  <c r="W843" i="13"/>
  <c r="X843" i="13" s="1"/>
  <c r="W840" i="13"/>
  <c r="X840" i="13" s="1"/>
  <c r="W837" i="13"/>
  <c r="X837" i="13" s="1"/>
  <c r="W834" i="13"/>
  <c r="X834" i="13" s="1"/>
  <c r="W831" i="13"/>
  <c r="X831" i="13" s="1"/>
  <c r="W828" i="13"/>
  <c r="X828" i="13" s="1"/>
  <c r="W825" i="13"/>
  <c r="X825" i="13" s="1"/>
  <c r="W822" i="13"/>
  <c r="X822" i="13" s="1"/>
  <c r="W819" i="13"/>
  <c r="X819" i="13" s="1"/>
  <c r="W816" i="13"/>
  <c r="X816" i="13" s="1"/>
  <c r="W813" i="13"/>
  <c r="X813" i="13" s="1"/>
  <c r="W810" i="13"/>
  <c r="X810" i="13" s="1"/>
  <c r="W807" i="13"/>
  <c r="X807" i="13" s="1"/>
  <c r="W804" i="13"/>
  <c r="X804" i="13" s="1"/>
  <c r="W801" i="13"/>
  <c r="X801" i="13" s="1"/>
  <c r="W798" i="13"/>
  <c r="X798" i="13" s="1"/>
  <c r="W795" i="13"/>
  <c r="X795" i="13" s="1"/>
  <c r="W792" i="13"/>
  <c r="X792" i="13" s="1"/>
  <c r="W789" i="13"/>
  <c r="X789" i="13" s="1"/>
  <c r="W786" i="13"/>
  <c r="X786" i="13" s="1"/>
  <c r="W783" i="13"/>
  <c r="X783" i="13" s="1"/>
  <c r="W780" i="13"/>
  <c r="X780" i="13" s="1"/>
  <c r="W777" i="13"/>
  <c r="X777" i="13" s="1"/>
  <c r="W774" i="13"/>
  <c r="X774" i="13" s="1"/>
  <c r="W771" i="13"/>
  <c r="X771" i="13" s="1"/>
  <c r="W768" i="13"/>
  <c r="X768" i="13" s="1"/>
  <c r="W765" i="13"/>
  <c r="X765" i="13" s="1"/>
  <c r="W762" i="13"/>
  <c r="X762" i="13" s="1"/>
  <c r="W759" i="13"/>
  <c r="X759" i="13" s="1"/>
  <c r="W756" i="13"/>
  <c r="X756" i="13" s="1"/>
  <c r="W753" i="13"/>
  <c r="X753" i="13" s="1"/>
  <c r="W750" i="13"/>
  <c r="X750" i="13" s="1"/>
  <c r="W747" i="13"/>
  <c r="X747" i="13" s="1"/>
  <c r="W744" i="13"/>
  <c r="X744" i="13" s="1"/>
  <c r="W741" i="13"/>
  <c r="X741" i="13" s="1"/>
  <c r="W738" i="13"/>
  <c r="X738" i="13" s="1"/>
  <c r="W735" i="13"/>
  <c r="X735" i="13" s="1"/>
  <c r="W732" i="13"/>
  <c r="X732" i="13" s="1"/>
  <c r="W729" i="13"/>
  <c r="X729" i="13" s="1"/>
  <c r="W726" i="13"/>
  <c r="X726" i="13" s="1"/>
  <c r="W723" i="13"/>
  <c r="X723" i="13" s="1"/>
  <c r="W720" i="13"/>
  <c r="X720" i="13" s="1"/>
  <c r="W717" i="13"/>
  <c r="X717" i="13" s="1"/>
  <c r="W714" i="13"/>
  <c r="X714" i="13" s="1"/>
  <c r="W711" i="13"/>
  <c r="X711" i="13" s="1"/>
  <c r="W708" i="13"/>
  <c r="X708" i="13" s="1"/>
  <c r="W705" i="13"/>
  <c r="X705" i="13" s="1"/>
  <c r="W702" i="13"/>
  <c r="X702" i="13" s="1"/>
  <c r="W699" i="13"/>
  <c r="X699" i="13" s="1"/>
  <c r="W696" i="13"/>
  <c r="X696" i="13" s="1"/>
  <c r="W693" i="13"/>
  <c r="X693" i="13" s="1"/>
  <c r="W690" i="13"/>
  <c r="X690" i="13" s="1"/>
  <c r="W687" i="13"/>
  <c r="X687" i="13" s="1"/>
  <c r="W684" i="13"/>
  <c r="X684" i="13" s="1"/>
  <c r="W681" i="13"/>
  <c r="X681" i="13" s="1"/>
  <c r="W678" i="13"/>
  <c r="X678" i="13" s="1"/>
  <c r="W675" i="13"/>
  <c r="X675" i="13" s="1"/>
  <c r="W672" i="13"/>
  <c r="X672" i="13" s="1"/>
  <c r="W669" i="13"/>
  <c r="X669" i="13" s="1"/>
  <c r="W666" i="13"/>
  <c r="X666" i="13" s="1"/>
  <c r="W663" i="13"/>
  <c r="X663" i="13" s="1"/>
  <c r="W660" i="13"/>
  <c r="X660" i="13" s="1"/>
  <c r="W657" i="13"/>
  <c r="X657" i="13" s="1"/>
  <c r="W654" i="13"/>
  <c r="X654" i="13" s="1"/>
  <c r="W651" i="13"/>
  <c r="X651" i="13" s="1"/>
  <c r="Q269" i="13"/>
  <c r="R269" i="13" s="1"/>
  <c r="S269" i="13" s="1"/>
  <c r="T269" i="13" s="1"/>
  <c r="Q251" i="13"/>
  <c r="R251" i="13" s="1"/>
  <c r="S251" i="13" s="1"/>
  <c r="T251" i="13" s="1"/>
  <c r="Q280" i="13"/>
  <c r="R280" i="13" s="1"/>
  <c r="S280" i="13" s="1"/>
  <c r="T280" i="13" s="1"/>
  <c r="Q271" i="13"/>
  <c r="R271" i="13" s="1"/>
  <c r="S271" i="13" s="1"/>
  <c r="T271" i="13" s="1"/>
  <c r="Q265" i="13"/>
  <c r="R265" i="13" s="1"/>
  <c r="S265" i="13" s="1"/>
  <c r="T265" i="13" s="1"/>
  <c r="Q202" i="13"/>
  <c r="R202" i="13" s="1"/>
  <c r="S202" i="13" s="1"/>
  <c r="T202" i="13" s="1"/>
  <c r="W49" i="13"/>
  <c r="X49" i="13" s="1"/>
  <c r="W46" i="13"/>
  <c r="X46" i="13" s="1"/>
  <c r="W43" i="13"/>
  <c r="X43" i="13" s="1"/>
  <c r="W40" i="13"/>
  <c r="X40" i="13" s="1"/>
  <c r="W37" i="13"/>
  <c r="X37" i="13" s="1"/>
  <c r="Z37" i="13" s="1"/>
  <c r="W34" i="13"/>
  <c r="X34" i="13" s="1"/>
  <c r="W31" i="13"/>
  <c r="X31" i="13" s="1"/>
  <c r="W648" i="13"/>
  <c r="X648" i="13" s="1"/>
  <c r="W645" i="13"/>
  <c r="X645" i="13" s="1"/>
  <c r="W642" i="13"/>
  <c r="X642" i="13" s="1"/>
  <c r="W639" i="13"/>
  <c r="X639" i="13" s="1"/>
  <c r="W636" i="13"/>
  <c r="X636" i="13" s="1"/>
  <c r="W633" i="13"/>
  <c r="X633" i="13" s="1"/>
  <c r="W630" i="13"/>
  <c r="X630" i="13" s="1"/>
  <c r="W627" i="13"/>
  <c r="X627" i="13" s="1"/>
  <c r="W624" i="13"/>
  <c r="X624" i="13" s="1"/>
  <c r="W621" i="13"/>
  <c r="X621" i="13" s="1"/>
  <c r="W618" i="13"/>
  <c r="X618" i="13" s="1"/>
  <c r="W615" i="13"/>
  <c r="X615" i="13" s="1"/>
  <c r="W612" i="13"/>
  <c r="X612" i="13" s="1"/>
  <c r="W609" i="13"/>
  <c r="X609" i="13" s="1"/>
  <c r="W606" i="13"/>
  <c r="X606" i="13" s="1"/>
  <c r="W603" i="13"/>
  <c r="X603" i="13" s="1"/>
  <c r="W600" i="13"/>
  <c r="X600" i="13" s="1"/>
  <c r="W597" i="13"/>
  <c r="X597" i="13" s="1"/>
  <c r="W594" i="13"/>
  <c r="X594" i="13" s="1"/>
  <c r="W591" i="13"/>
  <c r="X591" i="13" s="1"/>
  <c r="W588" i="13"/>
  <c r="X588" i="13" s="1"/>
  <c r="W585" i="13"/>
  <c r="X585" i="13" s="1"/>
  <c r="W582" i="13"/>
  <c r="X582" i="13" s="1"/>
  <c r="W579" i="13"/>
  <c r="X579" i="13" s="1"/>
  <c r="W576" i="13"/>
  <c r="X576" i="13" s="1"/>
  <c r="W573" i="13"/>
  <c r="X573" i="13" s="1"/>
  <c r="W570" i="13"/>
  <c r="X570" i="13" s="1"/>
  <c r="W567" i="13"/>
  <c r="X567" i="13" s="1"/>
  <c r="W564" i="13"/>
  <c r="X564" i="13" s="1"/>
  <c r="W561" i="13"/>
  <c r="X561" i="13" s="1"/>
  <c r="W558" i="13"/>
  <c r="X558" i="13" s="1"/>
  <c r="W555" i="13"/>
  <c r="X555" i="13" s="1"/>
  <c r="W552" i="13"/>
  <c r="X552" i="13" s="1"/>
  <c r="W549" i="13"/>
  <c r="X549" i="13" s="1"/>
  <c r="W546" i="13"/>
  <c r="X546" i="13" s="1"/>
  <c r="W543" i="13"/>
  <c r="X543" i="13" s="1"/>
  <c r="W540" i="13"/>
  <c r="X540" i="13" s="1"/>
  <c r="W537" i="13"/>
  <c r="X537" i="13" s="1"/>
  <c r="W534" i="13"/>
  <c r="X534" i="13" s="1"/>
  <c r="W531" i="13"/>
  <c r="X531" i="13" s="1"/>
  <c r="W528" i="13"/>
  <c r="X528" i="13" s="1"/>
  <c r="W525" i="13"/>
  <c r="X525" i="13" s="1"/>
  <c r="W522" i="13"/>
  <c r="X522" i="13" s="1"/>
  <c r="W519" i="13"/>
  <c r="X519" i="13" s="1"/>
  <c r="W516" i="13"/>
  <c r="X516" i="13" s="1"/>
  <c r="W513" i="13"/>
  <c r="X513" i="13" s="1"/>
  <c r="W510" i="13"/>
  <c r="X510" i="13" s="1"/>
  <c r="W507" i="13"/>
  <c r="X507" i="13" s="1"/>
  <c r="W504" i="13"/>
  <c r="X504" i="13" s="1"/>
  <c r="W501" i="13"/>
  <c r="X501" i="13" s="1"/>
  <c r="W498" i="13"/>
  <c r="X498" i="13" s="1"/>
  <c r="W495" i="13"/>
  <c r="X495" i="13" s="1"/>
  <c r="W492" i="13"/>
  <c r="X492" i="13" s="1"/>
  <c r="W489" i="13"/>
  <c r="X489" i="13" s="1"/>
  <c r="W486" i="13"/>
  <c r="X486" i="13" s="1"/>
  <c r="W483" i="13"/>
  <c r="X483" i="13" s="1"/>
  <c r="W480" i="13"/>
  <c r="X480" i="13" s="1"/>
  <c r="W477" i="13"/>
  <c r="X477" i="13" s="1"/>
  <c r="W474" i="13"/>
  <c r="X474" i="13" s="1"/>
  <c r="W471" i="13"/>
  <c r="X471" i="13" s="1"/>
  <c r="W468" i="13"/>
  <c r="X468" i="13" s="1"/>
  <c r="W465" i="13"/>
  <c r="X465" i="13" s="1"/>
  <c r="W462" i="13"/>
  <c r="X462" i="13" s="1"/>
  <c r="W459" i="13"/>
  <c r="X459" i="13" s="1"/>
  <c r="W456" i="13"/>
  <c r="X456" i="13" s="1"/>
  <c r="W453" i="13"/>
  <c r="X453" i="13" s="1"/>
  <c r="W450" i="13"/>
  <c r="X450" i="13" s="1"/>
  <c r="W447" i="13"/>
  <c r="X447" i="13" s="1"/>
  <c r="W444" i="13"/>
  <c r="X444" i="13" s="1"/>
  <c r="W441" i="13"/>
  <c r="X441" i="13" s="1"/>
  <c r="W438" i="13"/>
  <c r="X438" i="13" s="1"/>
  <c r="W435" i="13"/>
  <c r="X435" i="13" s="1"/>
  <c r="W432" i="13"/>
  <c r="X432" i="13" s="1"/>
  <c r="W429" i="13"/>
  <c r="X429" i="13" s="1"/>
  <c r="W426" i="13"/>
  <c r="X426" i="13" s="1"/>
  <c r="W423" i="13"/>
  <c r="X423" i="13" s="1"/>
  <c r="W420" i="13"/>
  <c r="X420" i="13" s="1"/>
  <c r="W417" i="13"/>
  <c r="X417" i="13" s="1"/>
  <c r="W414" i="13"/>
  <c r="X414" i="13" s="1"/>
  <c r="W411" i="13"/>
  <c r="X411" i="13" s="1"/>
  <c r="W408" i="13"/>
  <c r="X408" i="13" s="1"/>
  <c r="W405" i="13"/>
  <c r="X405" i="13" s="1"/>
  <c r="W402" i="13"/>
  <c r="X402" i="13" s="1"/>
  <c r="W399" i="13"/>
  <c r="X399" i="13" s="1"/>
  <c r="W396" i="13"/>
  <c r="X396" i="13" s="1"/>
  <c r="W393" i="13"/>
  <c r="X393" i="13" s="1"/>
  <c r="W390" i="13"/>
  <c r="X390" i="13" s="1"/>
  <c r="W387" i="13"/>
  <c r="X387" i="13" s="1"/>
  <c r="W384" i="13"/>
  <c r="X384" i="13" s="1"/>
  <c r="W381" i="13"/>
  <c r="X381" i="13" s="1"/>
  <c r="W378" i="13"/>
  <c r="X378" i="13" s="1"/>
  <c r="W375" i="13"/>
  <c r="X375" i="13" s="1"/>
  <c r="W372" i="13"/>
  <c r="X372" i="13" s="1"/>
  <c r="W369" i="13"/>
  <c r="X369" i="13" s="1"/>
  <c r="W366" i="13"/>
  <c r="X366" i="13" s="1"/>
  <c r="W363" i="13"/>
  <c r="X363" i="13" s="1"/>
  <c r="W360" i="13"/>
  <c r="X360" i="13" s="1"/>
  <c r="W357" i="13"/>
  <c r="X357" i="13" s="1"/>
  <c r="W354" i="13"/>
  <c r="X354" i="13" s="1"/>
  <c r="W351" i="13"/>
  <c r="X351" i="13" s="1"/>
  <c r="W348" i="13"/>
  <c r="X348" i="13" s="1"/>
  <c r="W345" i="13"/>
  <c r="X345" i="13" s="1"/>
  <c r="W342" i="13"/>
  <c r="X342" i="13" s="1"/>
  <c r="W339" i="13"/>
  <c r="X339" i="13" s="1"/>
  <c r="W184" i="13"/>
  <c r="X184" i="13" s="1"/>
  <c r="W181" i="13"/>
  <c r="X181" i="13" s="1"/>
  <c r="W178" i="13"/>
  <c r="X178" i="13" s="1"/>
  <c r="W175" i="13"/>
  <c r="X175" i="13" s="1"/>
  <c r="W172" i="13"/>
  <c r="X172" i="13" s="1"/>
  <c r="W169" i="13"/>
  <c r="X169" i="13" s="1"/>
  <c r="W166" i="13"/>
  <c r="X166" i="13" s="1"/>
  <c r="W163" i="13"/>
  <c r="X163" i="13" s="1"/>
  <c r="W160" i="13"/>
  <c r="X160" i="13" s="1"/>
  <c r="W157" i="13"/>
  <c r="X157" i="13" s="1"/>
  <c r="W154" i="13"/>
  <c r="X154" i="13" s="1"/>
  <c r="W151" i="13"/>
  <c r="X151" i="13" s="1"/>
  <c r="W148" i="13"/>
  <c r="X148" i="13" s="1"/>
  <c r="W145" i="13"/>
  <c r="X145" i="13" s="1"/>
  <c r="W142" i="13"/>
  <c r="X142" i="13" s="1"/>
  <c r="W139" i="13"/>
  <c r="X139" i="13" s="1"/>
  <c r="W136" i="13"/>
  <c r="X136" i="13" s="1"/>
  <c r="W133" i="13"/>
  <c r="X133" i="13" s="1"/>
  <c r="W130" i="13"/>
  <c r="X130" i="13" s="1"/>
  <c r="W127" i="13"/>
  <c r="X127" i="13" s="1"/>
  <c r="W124" i="13"/>
  <c r="X124" i="13" s="1"/>
  <c r="W121" i="13"/>
  <c r="X121" i="13" s="1"/>
  <c r="W118" i="13"/>
  <c r="X118" i="13" s="1"/>
  <c r="W115" i="13"/>
  <c r="X115" i="13" s="1"/>
  <c r="W112" i="13"/>
  <c r="X112" i="13" s="1"/>
  <c r="W109" i="13"/>
  <c r="X109" i="13" s="1"/>
  <c r="W106" i="13"/>
  <c r="X106" i="13" s="1"/>
  <c r="W103" i="13"/>
  <c r="X103" i="13" s="1"/>
  <c r="W100" i="13"/>
  <c r="X100" i="13" s="1"/>
  <c r="W97" i="13"/>
  <c r="X97" i="13" s="1"/>
  <c r="W94" i="13"/>
  <c r="X94" i="13" s="1"/>
  <c r="W91" i="13"/>
  <c r="X91" i="13" s="1"/>
  <c r="W88" i="13"/>
  <c r="X88" i="13" s="1"/>
  <c r="W85" i="13"/>
  <c r="X85" i="13" s="1"/>
  <c r="W82" i="13"/>
  <c r="X82" i="13" s="1"/>
  <c r="W79" i="13"/>
  <c r="X79" i="13" s="1"/>
  <c r="W76" i="13"/>
  <c r="X76" i="13" s="1"/>
  <c r="W73" i="13"/>
  <c r="X73" i="13" s="1"/>
  <c r="W70" i="13"/>
  <c r="X70" i="13" s="1"/>
  <c r="W67" i="13"/>
  <c r="X67" i="13" s="1"/>
  <c r="W64" i="13"/>
  <c r="X64" i="13" s="1"/>
  <c r="W61" i="13"/>
  <c r="X61" i="13" s="1"/>
  <c r="W58" i="13"/>
  <c r="X58" i="13" s="1"/>
  <c r="W336" i="13"/>
  <c r="X336" i="13" s="1"/>
  <c r="W333" i="13"/>
  <c r="X333" i="13" s="1"/>
  <c r="W330" i="13"/>
  <c r="X330" i="13" s="1"/>
  <c r="W327" i="13"/>
  <c r="X327" i="13" s="1"/>
  <c r="W324" i="13"/>
  <c r="X324" i="13" s="1"/>
  <c r="W321" i="13"/>
  <c r="X321" i="13" s="1"/>
  <c r="W318" i="13"/>
  <c r="X318" i="13" s="1"/>
  <c r="W315" i="13"/>
  <c r="X315" i="13" s="1"/>
  <c r="W312" i="13"/>
  <c r="X312" i="13" s="1"/>
  <c r="W309" i="13"/>
  <c r="X309" i="13" s="1"/>
  <c r="W306" i="13"/>
  <c r="X306" i="13" s="1"/>
  <c r="W303" i="13"/>
  <c r="X303" i="13" s="1"/>
  <c r="W300" i="13"/>
  <c r="X300" i="13" s="1"/>
  <c r="W297" i="13"/>
  <c r="X297" i="13" s="1"/>
  <c r="W294" i="13"/>
  <c r="X294" i="13" s="1"/>
  <c r="W291" i="13"/>
  <c r="X291" i="13" s="1"/>
  <c r="W288" i="13"/>
  <c r="X288" i="13" s="1"/>
  <c r="W285" i="13"/>
  <c r="X285" i="13" s="1"/>
  <c r="W282" i="13"/>
  <c r="X282" i="13" s="1"/>
  <c r="W279" i="13"/>
  <c r="X279" i="13" s="1"/>
  <c r="W276" i="13"/>
  <c r="X276" i="13" s="1"/>
  <c r="W273" i="13"/>
  <c r="X273" i="13" s="1"/>
  <c r="W270" i="13"/>
  <c r="X270" i="13" s="1"/>
  <c r="W267" i="13"/>
  <c r="X267" i="13" s="1"/>
  <c r="W264" i="13"/>
  <c r="X264" i="13" s="1"/>
  <c r="W261" i="13"/>
  <c r="X261" i="13" s="1"/>
  <c r="W258" i="13"/>
  <c r="X258" i="13" s="1"/>
  <c r="W255" i="13"/>
  <c r="X255" i="13" s="1"/>
  <c r="W252" i="13"/>
  <c r="X252" i="13" s="1"/>
  <c r="W249" i="13"/>
  <c r="X249" i="13" s="1"/>
  <c r="W246" i="13"/>
  <c r="X246" i="13" s="1"/>
  <c r="W243" i="13"/>
  <c r="X243" i="13" s="1"/>
  <c r="W240" i="13"/>
  <c r="X240" i="13" s="1"/>
  <c r="W237" i="13"/>
  <c r="X237" i="13" s="1"/>
  <c r="W234" i="13"/>
  <c r="X234" i="13" s="1"/>
  <c r="W231" i="13"/>
  <c r="X231" i="13" s="1"/>
  <c r="W228" i="13"/>
  <c r="X228" i="13" s="1"/>
  <c r="W225" i="13"/>
  <c r="X225" i="13" s="1"/>
  <c r="W222" i="13"/>
  <c r="X222" i="13" s="1"/>
  <c r="W219" i="13"/>
  <c r="X219" i="13" s="1"/>
  <c r="W216" i="13"/>
  <c r="X216" i="13" s="1"/>
  <c r="W213" i="13"/>
  <c r="X213" i="13" s="1"/>
  <c r="W210" i="13"/>
  <c r="X210" i="13" s="1"/>
  <c r="W207" i="13"/>
  <c r="X207" i="13" s="1"/>
  <c r="W204" i="13"/>
  <c r="X204" i="13" s="1"/>
  <c r="W201" i="13"/>
  <c r="X201" i="13" s="1"/>
  <c r="W198" i="13"/>
  <c r="X198" i="13" s="1"/>
  <c r="W195" i="13"/>
  <c r="X195" i="13" s="1"/>
  <c r="W192" i="13"/>
  <c r="X192" i="13" s="1"/>
  <c r="W189" i="13"/>
  <c r="X189" i="13" s="1"/>
  <c r="W186" i="13"/>
  <c r="X186" i="13" s="1"/>
  <c r="W183" i="13"/>
  <c r="X183" i="13" s="1"/>
  <c r="W180" i="13"/>
  <c r="X180" i="13" s="1"/>
  <c r="W177" i="13"/>
  <c r="X177" i="13" s="1"/>
  <c r="W174" i="13"/>
  <c r="X174" i="13" s="1"/>
  <c r="W171" i="13"/>
  <c r="X171" i="13" s="1"/>
  <c r="W168" i="13"/>
  <c r="X168" i="13" s="1"/>
  <c r="W165" i="13"/>
  <c r="X165" i="13" s="1"/>
  <c r="W162" i="13"/>
  <c r="X162" i="13" s="1"/>
  <c r="W159" i="13"/>
  <c r="X159" i="13" s="1"/>
  <c r="W156" i="13"/>
  <c r="X156" i="13" s="1"/>
  <c r="W153" i="13"/>
  <c r="X153" i="13" s="1"/>
  <c r="W150" i="13"/>
  <c r="X150" i="13" s="1"/>
  <c r="W147" i="13"/>
  <c r="X147" i="13" s="1"/>
  <c r="W144" i="13"/>
  <c r="X144" i="13" s="1"/>
  <c r="W141" i="13"/>
  <c r="X141" i="13" s="1"/>
  <c r="W138" i="13"/>
  <c r="X138" i="13" s="1"/>
  <c r="W135" i="13"/>
  <c r="X135" i="13" s="1"/>
  <c r="W132" i="13"/>
  <c r="X132" i="13" s="1"/>
  <c r="W129" i="13"/>
  <c r="X129" i="13" s="1"/>
  <c r="W126" i="13"/>
  <c r="X126" i="13" s="1"/>
  <c r="W123" i="13"/>
  <c r="X123" i="13" s="1"/>
  <c r="W120" i="13"/>
  <c r="X120" i="13" s="1"/>
  <c r="W117" i="13"/>
  <c r="X117" i="13" s="1"/>
  <c r="W114" i="13"/>
  <c r="X114" i="13" s="1"/>
  <c r="W111" i="13"/>
  <c r="X111" i="13" s="1"/>
  <c r="W108" i="13"/>
  <c r="X108" i="13" s="1"/>
  <c r="W105" i="13"/>
  <c r="X105" i="13" s="1"/>
  <c r="W102" i="13"/>
  <c r="X102" i="13" s="1"/>
  <c r="W99" i="13"/>
  <c r="X99" i="13" s="1"/>
  <c r="W96" i="13"/>
  <c r="X96" i="13" s="1"/>
  <c r="W93" i="13"/>
  <c r="X93" i="13" s="1"/>
  <c r="W90" i="13"/>
  <c r="X90" i="13" s="1"/>
  <c r="W87" i="13"/>
  <c r="X87" i="13" s="1"/>
  <c r="W84" i="13"/>
  <c r="X84" i="13" s="1"/>
  <c r="W28" i="13"/>
  <c r="X28" i="13" s="1"/>
  <c r="W25" i="13"/>
  <c r="X25" i="13" s="1"/>
  <c r="W26" i="13"/>
  <c r="X26" i="13" s="1"/>
  <c r="W1498" i="13"/>
  <c r="X1498" i="13" s="1"/>
  <c r="W1495" i="13"/>
  <c r="X1495" i="13" s="1"/>
  <c r="W1492" i="13"/>
  <c r="X1492" i="13" s="1"/>
  <c r="W1489" i="13"/>
  <c r="X1489" i="13" s="1"/>
  <c r="W1486" i="13"/>
  <c r="X1486" i="13" s="1"/>
  <c r="W1483" i="13"/>
  <c r="X1483" i="13" s="1"/>
  <c r="W1480" i="13"/>
  <c r="X1480" i="13" s="1"/>
  <c r="W1477" i="13"/>
  <c r="X1477" i="13" s="1"/>
  <c r="W1474" i="13"/>
  <c r="X1474" i="13" s="1"/>
  <c r="W1471" i="13"/>
  <c r="X1471" i="13" s="1"/>
  <c r="W1468" i="13"/>
  <c r="X1468" i="13" s="1"/>
  <c r="W1465" i="13"/>
  <c r="X1465" i="13" s="1"/>
  <c r="W1462" i="13"/>
  <c r="X1462" i="13" s="1"/>
  <c r="W1459" i="13"/>
  <c r="X1459" i="13" s="1"/>
  <c r="W1456" i="13"/>
  <c r="X1456" i="13" s="1"/>
  <c r="W55" i="13"/>
  <c r="X55" i="13" s="1"/>
  <c r="W52" i="13"/>
  <c r="X52" i="13" s="1"/>
  <c r="W1500" i="13"/>
  <c r="X1500" i="13" s="1"/>
  <c r="W1497" i="13"/>
  <c r="X1497" i="13" s="1"/>
  <c r="W1494" i="13"/>
  <c r="X1494" i="13" s="1"/>
  <c r="W1491" i="13"/>
  <c r="X1491" i="13" s="1"/>
  <c r="W1488" i="13"/>
  <c r="X1488" i="13" s="1"/>
  <c r="W1485" i="13"/>
  <c r="X1485" i="13" s="1"/>
  <c r="W1482" i="13"/>
  <c r="X1482" i="13" s="1"/>
  <c r="W1479" i="13"/>
  <c r="X1479" i="13" s="1"/>
  <c r="W1476" i="13"/>
  <c r="X1476" i="13" s="1"/>
  <c r="W1473" i="13"/>
  <c r="X1473" i="13" s="1"/>
  <c r="W1470" i="13"/>
  <c r="X1470" i="13" s="1"/>
  <c r="W1467" i="13"/>
  <c r="X1467" i="13" s="1"/>
  <c r="W1464" i="13"/>
  <c r="X1464" i="13" s="1"/>
  <c r="W1461" i="13"/>
  <c r="X1461" i="13" s="1"/>
  <c r="W1458" i="13"/>
  <c r="X1458" i="13" s="1"/>
  <c r="W1455" i="13"/>
  <c r="X1455" i="13" s="1"/>
  <c r="W1452" i="13"/>
  <c r="X1452" i="13" s="1"/>
  <c r="W1449" i="13"/>
  <c r="X1449" i="13" s="1"/>
  <c r="W1446" i="13"/>
  <c r="X1446" i="13" s="1"/>
  <c r="W1443" i="13"/>
  <c r="X1443" i="13" s="1"/>
  <c r="W1440" i="13"/>
  <c r="X1440" i="13" s="1"/>
  <c r="W1437" i="13"/>
  <c r="X1437" i="13" s="1"/>
  <c r="W1434" i="13"/>
  <c r="X1434" i="13" s="1"/>
  <c r="W1431" i="13"/>
  <c r="X1431" i="13" s="1"/>
  <c r="W1428" i="13"/>
  <c r="X1428" i="13" s="1"/>
  <c r="W1425" i="13"/>
  <c r="X1425" i="13" s="1"/>
  <c r="W1422" i="13"/>
  <c r="X1422" i="13" s="1"/>
  <c r="W1419" i="13"/>
  <c r="X1419" i="13" s="1"/>
  <c r="W1416" i="13"/>
  <c r="X1416" i="13" s="1"/>
  <c r="W1413" i="13"/>
  <c r="X1413" i="13" s="1"/>
  <c r="W48" i="13"/>
  <c r="X48" i="13" s="1"/>
  <c r="W45" i="13"/>
  <c r="X45" i="13" s="1"/>
  <c r="W42" i="13"/>
  <c r="X42" i="13" s="1"/>
  <c r="W39" i="13"/>
  <c r="X39" i="13" s="1"/>
  <c r="W36" i="13"/>
  <c r="X36" i="13" s="1"/>
  <c r="W33" i="13"/>
  <c r="X33" i="13" s="1"/>
  <c r="W30" i="13"/>
  <c r="X30" i="13" s="1"/>
  <c r="W27" i="13"/>
  <c r="X27" i="13" s="1"/>
  <c r="W81" i="13"/>
  <c r="X81" i="13" s="1"/>
  <c r="W78" i="13"/>
  <c r="X78" i="13" s="1"/>
  <c r="W75" i="13"/>
  <c r="X75" i="13" s="1"/>
  <c r="W72" i="13"/>
  <c r="X72" i="13" s="1"/>
  <c r="W69" i="13"/>
  <c r="X69" i="13" s="1"/>
  <c r="W66" i="13"/>
  <c r="X66" i="13" s="1"/>
  <c r="W63" i="13"/>
  <c r="X63" i="13" s="1"/>
  <c r="W60" i="13"/>
  <c r="X60" i="13" s="1"/>
  <c r="W57" i="13"/>
  <c r="X57" i="13" s="1"/>
  <c r="W54" i="13"/>
  <c r="X54" i="13" s="1"/>
  <c r="L1500" i="13"/>
  <c r="Y1500" i="13"/>
  <c r="L1497" i="13"/>
  <c r="Y1497" i="13"/>
  <c r="L1494" i="13"/>
  <c r="Y1494" i="13"/>
  <c r="L1491" i="13"/>
  <c r="Y1491" i="13"/>
  <c r="L1488" i="13"/>
  <c r="Y1488" i="13"/>
  <c r="L1485" i="13"/>
  <c r="Y1485" i="13"/>
  <c r="L1482" i="13"/>
  <c r="Y1482" i="13"/>
  <c r="L1479" i="13"/>
  <c r="Y1479" i="13"/>
  <c r="L1476" i="13"/>
  <c r="Y1476" i="13"/>
  <c r="L1473" i="13"/>
  <c r="Y1473" i="13"/>
  <c r="L1470" i="13"/>
  <c r="Y1470" i="13"/>
  <c r="L1467" i="13"/>
  <c r="Y1467" i="13"/>
  <c r="L1464" i="13"/>
  <c r="Y1464" i="13"/>
  <c r="L1461" i="13"/>
  <c r="Y1461" i="13"/>
  <c r="L1458" i="13"/>
  <c r="Y1458" i="13"/>
  <c r="L1455" i="13"/>
  <c r="Y1455" i="13"/>
  <c r="L1452" i="13"/>
  <c r="Y1452" i="13"/>
  <c r="L1449" i="13"/>
  <c r="Y1449" i="13"/>
  <c r="L1446" i="13"/>
  <c r="Y1446" i="13"/>
  <c r="L1443" i="13"/>
  <c r="Y1443" i="13"/>
  <c r="L1440" i="13"/>
  <c r="Y1440" i="13"/>
  <c r="L1437" i="13"/>
  <c r="Y1437" i="13"/>
  <c r="L1434" i="13"/>
  <c r="Y1434" i="13"/>
  <c r="L1431" i="13"/>
  <c r="Y1431" i="13"/>
  <c r="L1428" i="13"/>
  <c r="Y1428" i="13"/>
  <c r="L1425" i="13"/>
  <c r="Y1425" i="13"/>
  <c r="L1422" i="13"/>
  <c r="Y1422" i="13"/>
  <c r="L1419" i="13"/>
  <c r="Y1419" i="13"/>
  <c r="L1416" i="13"/>
  <c r="Y1416" i="13"/>
  <c r="L1413" i="13"/>
  <c r="Y1413" i="13"/>
  <c r="L1410" i="13"/>
  <c r="Y1410" i="13"/>
  <c r="L1407" i="13"/>
  <c r="Y1407" i="13"/>
  <c r="L1404" i="13"/>
  <c r="Y1404" i="13"/>
  <c r="L1401" i="13"/>
  <c r="Y1401" i="13"/>
  <c r="L1398" i="13"/>
  <c r="Y1398" i="13"/>
  <c r="L1395" i="13"/>
  <c r="Y1395" i="13"/>
  <c r="L1392" i="13"/>
  <c r="Y1392" i="13"/>
  <c r="L1389" i="13"/>
  <c r="Y1389" i="13"/>
  <c r="L1386" i="13"/>
  <c r="Y1386" i="13"/>
  <c r="L1383" i="13"/>
  <c r="Y1383" i="13"/>
  <c r="L1380" i="13"/>
  <c r="Y1380" i="13"/>
  <c r="L1377" i="13"/>
  <c r="Y1377" i="13"/>
  <c r="L1374" i="13"/>
  <c r="Y1374" i="13"/>
  <c r="L1371" i="13"/>
  <c r="Y1371" i="13"/>
  <c r="L1368" i="13"/>
  <c r="Y1368" i="13"/>
  <c r="L1365" i="13"/>
  <c r="Y1365" i="13"/>
  <c r="L1362" i="13"/>
  <c r="Y1362" i="13"/>
  <c r="L1359" i="13"/>
  <c r="Y1359" i="13"/>
  <c r="L1356" i="13"/>
  <c r="Y1356" i="13"/>
  <c r="L1353" i="13"/>
  <c r="Y1353" i="13"/>
  <c r="L1350" i="13"/>
  <c r="Y1350" i="13"/>
  <c r="L1347" i="13"/>
  <c r="Y1347" i="13"/>
  <c r="L1344" i="13"/>
  <c r="Y1344" i="13"/>
  <c r="L1341" i="13"/>
  <c r="Y1341" i="13"/>
  <c r="L1338" i="13"/>
  <c r="Y1338" i="13"/>
  <c r="L1335" i="13"/>
  <c r="Y1335" i="13"/>
  <c r="L1332" i="13"/>
  <c r="Y1332" i="13"/>
  <c r="L1329" i="13"/>
  <c r="Y1329" i="13"/>
  <c r="L1326" i="13"/>
  <c r="Y1326" i="13"/>
  <c r="L1323" i="13"/>
  <c r="Y1323" i="13"/>
  <c r="L1320" i="13"/>
  <c r="Y1320" i="13"/>
  <c r="L1317" i="13"/>
  <c r="Y1317" i="13"/>
  <c r="L1314" i="13"/>
  <c r="Y1314" i="13"/>
  <c r="L1311" i="13"/>
  <c r="Y1311" i="13"/>
  <c r="L1308" i="13"/>
  <c r="Y1308" i="13"/>
  <c r="L1305" i="13"/>
  <c r="Y1305" i="13"/>
  <c r="L1302" i="13"/>
  <c r="Y1302" i="13"/>
  <c r="L1299" i="13"/>
  <c r="Y1299" i="13"/>
  <c r="L1296" i="13"/>
  <c r="Y1296" i="13"/>
  <c r="L1293" i="13"/>
  <c r="Y1293" i="13"/>
  <c r="L1290" i="13"/>
  <c r="Y1290" i="13"/>
  <c r="L1287" i="13"/>
  <c r="Y1287" i="13"/>
  <c r="L1284" i="13"/>
  <c r="Y1284" i="13"/>
  <c r="L1281" i="13"/>
  <c r="Y1281" i="13"/>
  <c r="L1278" i="13"/>
  <c r="Y1278" i="13"/>
  <c r="L1275" i="13"/>
  <c r="Y1275" i="13"/>
  <c r="L1272" i="13"/>
  <c r="Y1272" i="13"/>
  <c r="L1269" i="13"/>
  <c r="Y1269" i="13"/>
  <c r="L1266" i="13"/>
  <c r="Y1266" i="13"/>
  <c r="L1263" i="13"/>
  <c r="Y1263" i="13"/>
  <c r="L1260" i="13"/>
  <c r="Y1260" i="13"/>
  <c r="L1257" i="13"/>
  <c r="Y1257" i="13"/>
  <c r="L1254" i="13"/>
  <c r="Y1254" i="13"/>
  <c r="L1251" i="13"/>
  <c r="Y1251" i="13"/>
  <c r="L1248" i="13"/>
  <c r="Y1248" i="13"/>
  <c r="L1245" i="13"/>
  <c r="Y1245" i="13"/>
  <c r="L1242" i="13"/>
  <c r="Y1242" i="13"/>
  <c r="L1239" i="13"/>
  <c r="Y1239" i="13"/>
  <c r="L1236" i="13"/>
  <c r="Y1236" i="13"/>
  <c r="L1233" i="13"/>
  <c r="Y1233" i="13"/>
  <c r="L1230" i="13"/>
  <c r="Y1230" i="13"/>
  <c r="L1227" i="13"/>
  <c r="Y1227" i="13"/>
  <c r="L1224" i="13"/>
  <c r="Y1224" i="13"/>
  <c r="L1496" i="13"/>
  <c r="Y1496" i="13"/>
  <c r="L1463" i="13"/>
  <c r="Y1463" i="13"/>
  <c r="L1379" i="13"/>
  <c r="Y1379" i="13"/>
  <c r="L1493" i="13"/>
  <c r="Y1493" i="13"/>
  <c r="L1487" i="13"/>
  <c r="Y1487" i="13"/>
  <c r="L1481" i="13"/>
  <c r="Y1481" i="13"/>
  <c r="L1478" i="13"/>
  <c r="Y1478" i="13"/>
  <c r="L1475" i="13"/>
  <c r="Y1475" i="13"/>
  <c r="L1469" i="13"/>
  <c r="Y1469" i="13"/>
  <c r="L1466" i="13"/>
  <c r="Y1466" i="13"/>
  <c r="L1460" i="13"/>
  <c r="Y1460" i="13"/>
  <c r="L1457" i="13"/>
  <c r="Y1457" i="13"/>
  <c r="L1454" i="13"/>
  <c r="Y1454" i="13"/>
  <c r="L1451" i="13"/>
  <c r="Y1451" i="13"/>
  <c r="L1448" i="13"/>
  <c r="Y1448" i="13"/>
  <c r="L1445" i="13"/>
  <c r="Y1445" i="13"/>
  <c r="L1442" i="13"/>
  <c r="Y1442" i="13"/>
  <c r="L1439" i="13"/>
  <c r="Y1439" i="13"/>
  <c r="L1433" i="13"/>
  <c r="Y1433" i="13"/>
  <c r="L1430" i="13"/>
  <c r="Y1430" i="13"/>
  <c r="L1427" i="13"/>
  <c r="Y1427" i="13"/>
  <c r="L1424" i="13"/>
  <c r="Y1424" i="13"/>
  <c r="L1421" i="13"/>
  <c r="Y1421" i="13"/>
  <c r="L1418" i="13"/>
  <c r="Y1418" i="13"/>
  <c r="L1415" i="13"/>
  <c r="Y1415" i="13"/>
  <c r="L1412" i="13"/>
  <c r="Y1412" i="13"/>
  <c r="L1409" i="13"/>
  <c r="Y1409" i="13"/>
  <c r="L1406" i="13"/>
  <c r="Y1406" i="13"/>
  <c r="L1403" i="13"/>
  <c r="Y1403" i="13"/>
  <c r="L1400" i="13"/>
  <c r="Y1400" i="13"/>
  <c r="L1397" i="13"/>
  <c r="Y1397" i="13"/>
  <c r="L1394" i="13"/>
  <c r="Y1394" i="13"/>
  <c r="L1391" i="13"/>
  <c r="Y1391" i="13"/>
  <c r="L1388" i="13"/>
  <c r="Y1388" i="13"/>
  <c r="L1385" i="13"/>
  <c r="Y1385" i="13"/>
  <c r="L1382" i="13"/>
  <c r="Y1382" i="13"/>
  <c r="L1376" i="13"/>
  <c r="Y1376" i="13"/>
  <c r="L1499" i="13"/>
  <c r="Y1499" i="13"/>
  <c r="L1490" i="13"/>
  <c r="Y1490" i="13"/>
  <c r="L1484" i="13"/>
  <c r="Y1484" i="13"/>
  <c r="L1472" i="13"/>
  <c r="Y1472" i="13"/>
  <c r="L1436" i="13"/>
  <c r="Y1436" i="13"/>
  <c r="W1499" i="13"/>
  <c r="X1499" i="13" s="1"/>
  <c r="W1496" i="13"/>
  <c r="X1496" i="13" s="1"/>
  <c r="W1493" i="13"/>
  <c r="X1493" i="13" s="1"/>
  <c r="W1490" i="13"/>
  <c r="X1490" i="13" s="1"/>
  <c r="W1487" i="13"/>
  <c r="X1487" i="13" s="1"/>
  <c r="W1484" i="13"/>
  <c r="X1484" i="13" s="1"/>
  <c r="W1481" i="13"/>
  <c r="X1481" i="13" s="1"/>
  <c r="W1478" i="13"/>
  <c r="X1478" i="13" s="1"/>
  <c r="Z1478" i="13" s="1"/>
  <c r="L1495" i="13"/>
  <c r="Y1495" i="13"/>
  <c r="L1486" i="13"/>
  <c r="Y1486" i="13"/>
  <c r="L1498" i="13"/>
  <c r="Y1498" i="13"/>
  <c r="L1492" i="13"/>
  <c r="Y1492" i="13"/>
  <c r="L1489" i="13"/>
  <c r="Y1489" i="13"/>
  <c r="L1221" i="13"/>
  <c r="Y1221" i="13"/>
  <c r="L1218" i="13"/>
  <c r="Y1218" i="13"/>
  <c r="L1215" i="13"/>
  <c r="Y1215" i="13"/>
  <c r="L1212" i="13"/>
  <c r="Y1212" i="13"/>
  <c r="L1209" i="13"/>
  <c r="Y1209" i="13"/>
  <c r="L1206" i="13"/>
  <c r="Y1206" i="13"/>
  <c r="L1203" i="13"/>
  <c r="Y1203" i="13"/>
  <c r="L1200" i="13"/>
  <c r="Y1200" i="13"/>
  <c r="L1197" i="13"/>
  <c r="Y1197" i="13"/>
  <c r="L1194" i="13"/>
  <c r="Y1194" i="13"/>
  <c r="L1191" i="13"/>
  <c r="Y1191" i="13"/>
  <c r="L1188" i="13"/>
  <c r="Y1188" i="13"/>
  <c r="L1185" i="13"/>
  <c r="Y1185" i="13"/>
  <c r="L1182" i="13"/>
  <c r="Y1182" i="13"/>
  <c r="L1179" i="13"/>
  <c r="Y1179" i="13"/>
  <c r="L1176" i="13"/>
  <c r="Y1176" i="13"/>
  <c r="L1173" i="13"/>
  <c r="Y1173" i="13"/>
  <c r="L1170" i="13"/>
  <c r="Y1170" i="13"/>
  <c r="L1167" i="13"/>
  <c r="Y1167" i="13"/>
  <c r="L1164" i="13"/>
  <c r="Y1164" i="13"/>
  <c r="L1161" i="13"/>
  <c r="Y1161" i="13"/>
  <c r="L1158" i="13"/>
  <c r="Y1158" i="13"/>
  <c r="L1155" i="13"/>
  <c r="Y1155" i="13"/>
  <c r="L1152" i="13"/>
  <c r="Y1152" i="13"/>
  <c r="L1149" i="13"/>
  <c r="Y1149" i="13"/>
  <c r="L1146" i="13"/>
  <c r="Y1146" i="13"/>
  <c r="L1143" i="13"/>
  <c r="Y1143" i="13"/>
  <c r="L1140" i="13"/>
  <c r="Y1140" i="13"/>
  <c r="L1137" i="13"/>
  <c r="Y1137" i="13"/>
  <c r="L1134" i="13"/>
  <c r="Y1134" i="13"/>
  <c r="L1131" i="13"/>
  <c r="Y1131" i="13"/>
  <c r="L1128" i="13"/>
  <c r="Y1128" i="13"/>
  <c r="L1125" i="13"/>
  <c r="Y1125" i="13"/>
  <c r="L1122" i="13"/>
  <c r="Y1122" i="13"/>
  <c r="L1119" i="13"/>
  <c r="Y1119" i="13"/>
  <c r="L1116" i="13"/>
  <c r="Y1116" i="13"/>
  <c r="L1113" i="13"/>
  <c r="Y1113" i="13"/>
  <c r="L1110" i="13"/>
  <c r="Y1110" i="13"/>
  <c r="L1107" i="13"/>
  <c r="Y1107" i="13"/>
  <c r="L1104" i="13"/>
  <c r="Y1104" i="13"/>
  <c r="L1101" i="13"/>
  <c r="Y1101" i="13"/>
  <c r="L1098" i="13"/>
  <c r="Y1098" i="13"/>
  <c r="L1095" i="13"/>
  <c r="Y1095" i="13"/>
  <c r="L1092" i="13"/>
  <c r="Y1092" i="13"/>
  <c r="L1089" i="13"/>
  <c r="Y1089" i="13"/>
  <c r="L1086" i="13"/>
  <c r="Y1086" i="13"/>
  <c r="L1083" i="13"/>
  <c r="Y1083" i="13"/>
  <c r="L1080" i="13"/>
  <c r="Y1080" i="13"/>
  <c r="L1077" i="13"/>
  <c r="Y1077" i="13"/>
  <c r="L1074" i="13"/>
  <c r="Y1074" i="13"/>
  <c r="L1071" i="13"/>
  <c r="Y1071" i="13"/>
  <c r="L1068" i="13"/>
  <c r="Y1068" i="13"/>
  <c r="L1065" i="13"/>
  <c r="Y1065" i="13"/>
  <c r="L1062" i="13"/>
  <c r="Y1062" i="13"/>
  <c r="L1059" i="13"/>
  <c r="Y1059" i="13"/>
  <c r="L1056" i="13"/>
  <c r="Y1056" i="13"/>
  <c r="L1053" i="13"/>
  <c r="Y1053" i="13"/>
  <c r="L1050" i="13"/>
  <c r="Y1050" i="13"/>
  <c r="L1047" i="13"/>
  <c r="Y1047" i="13"/>
  <c r="L1044" i="13"/>
  <c r="Y1044" i="13"/>
  <c r="L1041" i="13"/>
  <c r="Y1041" i="13"/>
  <c r="L1038" i="13"/>
  <c r="Y1038" i="13"/>
  <c r="L1035" i="13"/>
  <c r="Y1035" i="13"/>
  <c r="L1032" i="13"/>
  <c r="Y1032" i="13"/>
  <c r="L1029" i="13"/>
  <c r="Y1029" i="13"/>
  <c r="L1026" i="13"/>
  <c r="Y1026" i="13"/>
  <c r="L1023" i="13"/>
  <c r="Y1023" i="13"/>
  <c r="L1020" i="13"/>
  <c r="Y1020" i="13"/>
  <c r="L1017" i="13"/>
  <c r="Y1017" i="13"/>
  <c r="L1014" i="13"/>
  <c r="Y1014" i="13"/>
  <c r="L1011" i="13"/>
  <c r="Y1011" i="13"/>
  <c r="L1008" i="13"/>
  <c r="Y1008" i="13"/>
  <c r="L1005" i="13"/>
  <c r="Y1005" i="13"/>
  <c r="L1002" i="13"/>
  <c r="Y1002" i="13"/>
  <c r="L999" i="13"/>
  <c r="Y999" i="13"/>
  <c r="L996" i="13"/>
  <c r="Y996" i="13"/>
  <c r="L993" i="13"/>
  <c r="Y993" i="13"/>
  <c r="L990" i="13"/>
  <c r="Y990" i="13"/>
  <c r="L987" i="13"/>
  <c r="Y987" i="13"/>
  <c r="L984" i="13"/>
  <c r="Y984" i="13"/>
  <c r="L981" i="13"/>
  <c r="Y981" i="13"/>
  <c r="L978" i="13"/>
  <c r="Y978" i="13"/>
  <c r="L975" i="13"/>
  <c r="Y975" i="13"/>
  <c r="L972" i="13"/>
  <c r="Y972" i="13"/>
  <c r="L969" i="13"/>
  <c r="Y969" i="13"/>
  <c r="L966" i="13"/>
  <c r="Y966" i="13"/>
  <c r="L963" i="13"/>
  <c r="Y963" i="13"/>
  <c r="L960" i="13"/>
  <c r="Y960" i="13"/>
  <c r="L957" i="13"/>
  <c r="Y957" i="13"/>
  <c r="L954" i="13"/>
  <c r="Y954" i="13"/>
  <c r="L951" i="13"/>
  <c r="Y951" i="13"/>
  <c r="L948" i="13"/>
  <c r="Y948" i="13"/>
  <c r="L945" i="13"/>
  <c r="Y945" i="13"/>
  <c r="L942" i="13"/>
  <c r="Y942" i="13"/>
  <c r="L939" i="13"/>
  <c r="Y939" i="13"/>
  <c r="L936" i="13"/>
  <c r="Y936" i="13"/>
  <c r="L933" i="13"/>
  <c r="Y933" i="13"/>
  <c r="L930" i="13"/>
  <c r="Y930" i="13"/>
  <c r="L927" i="13"/>
  <c r="Y927" i="13"/>
  <c r="L924" i="13"/>
  <c r="Y924" i="13"/>
  <c r="L921" i="13"/>
  <c r="Y921" i="13"/>
  <c r="L918" i="13"/>
  <c r="Y918" i="13"/>
  <c r="L915" i="13"/>
  <c r="Y915" i="13"/>
  <c r="L912" i="13"/>
  <c r="Y912" i="13"/>
  <c r="L909" i="13"/>
  <c r="Y909" i="13"/>
  <c r="L906" i="13"/>
  <c r="Y906" i="13"/>
  <c r="L903" i="13"/>
  <c r="Y903" i="13"/>
  <c r="L900" i="13"/>
  <c r="Y900" i="13"/>
  <c r="L897" i="13"/>
  <c r="Y897" i="13"/>
  <c r="L894" i="13"/>
  <c r="Y894" i="13"/>
  <c r="L891" i="13"/>
  <c r="Y891" i="13"/>
  <c r="L888" i="13"/>
  <c r="Y888" i="13"/>
  <c r="L885" i="13"/>
  <c r="Y885" i="13"/>
  <c r="L882" i="13"/>
  <c r="Y882" i="13"/>
  <c r="L879" i="13"/>
  <c r="Y879" i="13"/>
  <c r="L876" i="13"/>
  <c r="Y876" i="13"/>
  <c r="L873" i="13"/>
  <c r="Y873" i="13"/>
  <c r="L870" i="13"/>
  <c r="Y870" i="13"/>
  <c r="L867" i="13"/>
  <c r="Y867" i="13"/>
  <c r="L864" i="13"/>
  <c r="Y864" i="13"/>
  <c r="L861" i="13"/>
  <c r="Y861" i="13"/>
  <c r="L858" i="13"/>
  <c r="Y858" i="13"/>
  <c r="L855" i="13"/>
  <c r="Y855" i="13"/>
  <c r="L852" i="13"/>
  <c r="Y852" i="13"/>
  <c r="L849" i="13"/>
  <c r="Y849" i="13"/>
  <c r="L846" i="13"/>
  <c r="Y846" i="13"/>
  <c r="L843" i="13"/>
  <c r="Y843" i="13"/>
  <c r="L840" i="13"/>
  <c r="Y840" i="13"/>
  <c r="L837" i="13"/>
  <c r="Y837" i="13"/>
  <c r="L834" i="13"/>
  <c r="Y834" i="13"/>
  <c r="L831" i="13"/>
  <c r="Y831" i="13"/>
  <c r="L828" i="13"/>
  <c r="Y828" i="13"/>
  <c r="L825" i="13"/>
  <c r="Y825" i="13"/>
  <c r="L822" i="13"/>
  <c r="Y822" i="13"/>
  <c r="L819" i="13"/>
  <c r="Y819" i="13"/>
  <c r="L816" i="13"/>
  <c r="Y816" i="13"/>
  <c r="L813" i="13"/>
  <c r="Y813" i="13"/>
  <c r="L810" i="13"/>
  <c r="Y810" i="13"/>
  <c r="L807" i="13"/>
  <c r="Y807" i="13"/>
  <c r="L804" i="13"/>
  <c r="Y804" i="13"/>
  <c r="L801" i="13"/>
  <c r="Y801" i="13"/>
  <c r="L798" i="13"/>
  <c r="Y798" i="13"/>
  <c r="L795" i="13"/>
  <c r="Y795" i="13"/>
  <c r="L792" i="13"/>
  <c r="Y792" i="13"/>
  <c r="L789" i="13"/>
  <c r="Y789" i="13"/>
  <c r="L786" i="13"/>
  <c r="Y786" i="13"/>
  <c r="L783" i="13"/>
  <c r="Y783" i="13"/>
  <c r="L780" i="13"/>
  <c r="Y780" i="13"/>
  <c r="L777" i="13"/>
  <c r="Y777" i="13"/>
  <c r="L774" i="13"/>
  <c r="Y774" i="13"/>
  <c r="L771" i="13"/>
  <c r="Y771" i="13"/>
  <c r="L768" i="13"/>
  <c r="Y768" i="13"/>
  <c r="L765" i="13"/>
  <c r="Y765" i="13"/>
  <c r="L762" i="13"/>
  <c r="Y762" i="13"/>
  <c r="L759" i="13"/>
  <c r="Y759" i="13"/>
  <c r="L756" i="13"/>
  <c r="Y756" i="13"/>
  <c r="L753" i="13"/>
  <c r="Y753" i="13"/>
  <c r="L750" i="13"/>
  <c r="Y750" i="13"/>
  <c r="L747" i="13"/>
  <c r="Y747" i="13"/>
  <c r="L744" i="13"/>
  <c r="Y744" i="13"/>
  <c r="L741" i="13"/>
  <c r="Y741" i="13"/>
  <c r="L738" i="13"/>
  <c r="Y738" i="13"/>
  <c r="L735" i="13"/>
  <c r="Y735" i="13"/>
  <c r="L732" i="13"/>
  <c r="Y732" i="13"/>
  <c r="L729" i="13"/>
  <c r="Y729" i="13"/>
  <c r="L726" i="13"/>
  <c r="Y726" i="13"/>
  <c r="L723" i="13"/>
  <c r="Y723" i="13"/>
  <c r="L720" i="13"/>
  <c r="Y720" i="13"/>
  <c r="L717" i="13"/>
  <c r="Y717" i="13"/>
  <c r="L714" i="13"/>
  <c r="Y714" i="13"/>
  <c r="L711" i="13"/>
  <c r="Y711" i="13"/>
  <c r="L708" i="13"/>
  <c r="Y708" i="13"/>
  <c r="L705" i="13"/>
  <c r="Y705" i="13"/>
  <c r="L702" i="13"/>
  <c r="Y702" i="13"/>
  <c r="L699" i="13"/>
  <c r="Y699" i="13"/>
  <c r="L696" i="13"/>
  <c r="Y696" i="13"/>
  <c r="L693" i="13"/>
  <c r="Y693" i="13"/>
  <c r="L690" i="13"/>
  <c r="Y690" i="13"/>
  <c r="L687" i="13"/>
  <c r="Y687" i="13"/>
  <c r="L684" i="13"/>
  <c r="Y684" i="13"/>
  <c r="L681" i="13"/>
  <c r="Y681" i="13"/>
  <c r="L678" i="13"/>
  <c r="Y678" i="13"/>
  <c r="L675" i="13"/>
  <c r="Y675" i="13"/>
  <c r="L672" i="13"/>
  <c r="Y672" i="13"/>
  <c r="L669" i="13"/>
  <c r="Y669" i="13"/>
  <c r="L666" i="13"/>
  <c r="Y666" i="13"/>
  <c r="L663" i="13"/>
  <c r="Y663" i="13"/>
  <c r="L660" i="13"/>
  <c r="Y660" i="13"/>
  <c r="L657" i="13"/>
  <c r="Y657" i="13"/>
  <c r="L654" i="13"/>
  <c r="Y654" i="13"/>
  <c r="L651" i="13"/>
  <c r="Y651" i="13"/>
  <c r="L648" i="13"/>
  <c r="Y648" i="13"/>
  <c r="L645" i="13"/>
  <c r="Y645" i="13"/>
  <c r="L642" i="13"/>
  <c r="Y642" i="13"/>
  <c r="L639" i="13"/>
  <c r="Y639" i="13"/>
  <c r="L636" i="13"/>
  <c r="Y636" i="13"/>
  <c r="L633" i="13"/>
  <c r="Y633" i="13"/>
  <c r="L630" i="13"/>
  <c r="Y630" i="13"/>
  <c r="L627" i="13"/>
  <c r="Y627" i="13"/>
  <c r="L624" i="13"/>
  <c r="Y624" i="13"/>
  <c r="L621" i="13"/>
  <c r="Y621" i="13"/>
  <c r="L618" i="13"/>
  <c r="Y618" i="13"/>
  <c r="L615" i="13"/>
  <c r="Y615" i="13"/>
  <c r="L612" i="13"/>
  <c r="Y612" i="13"/>
  <c r="L609" i="13"/>
  <c r="Y609" i="13"/>
  <c r="L606" i="13"/>
  <c r="Y606" i="13"/>
  <c r="L603" i="13"/>
  <c r="Y603" i="13"/>
  <c r="L600" i="13"/>
  <c r="Y600" i="13"/>
  <c r="L597" i="13"/>
  <c r="Y597" i="13"/>
  <c r="W1410" i="13"/>
  <c r="X1410" i="13" s="1"/>
  <c r="W1407" i="13"/>
  <c r="X1407" i="13" s="1"/>
  <c r="W1404" i="13"/>
  <c r="X1404" i="13" s="1"/>
  <c r="W1401" i="13"/>
  <c r="X1401" i="13" s="1"/>
  <c r="Z1401" i="13" s="1"/>
  <c r="W1398" i="13"/>
  <c r="X1398" i="13" s="1"/>
  <c r="W1395" i="13"/>
  <c r="X1395" i="13" s="1"/>
  <c r="W1392" i="13"/>
  <c r="X1392" i="13" s="1"/>
  <c r="W1389" i="13"/>
  <c r="X1389" i="13" s="1"/>
  <c r="Z1389" i="13" s="1"/>
  <c r="W1386" i="13"/>
  <c r="X1386" i="13" s="1"/>
  <c r="Z1386" i="13" s="1"/>
  <c r="W1383" i="13"/>
  <c r="X1383" i="13" s="1"/>
  <c r="W1380" i="13"/>
  <c r="X1380" i="13" s="1"/>
  <c r="W1377" i="13"/>
  <c r="X1377" i="13" s="1"/>
  <c r="W1374" i="13"/>
  <c r="X1374" i="13" s="1"/>
  <c r="W1371" i="13"/>
  <c r="X1371" i="13" s="1"/>
  <c r="W1368" i="13"/>
  <c r="X1368" i="13" s="1"/>
  <c r="W1365" i="13"/>
  <c r="X1365" i="13" s="1"/>
  <c r="W1362" i="13"/>
  <c r="X1362" i="13" s="1"/>
  <c r="W1359" i="13"/>
  <c r="X1359" i="13" s="1"/>
  <c r="W1356" i="13"/>
  <c r="X1356" i="13" s="1"/>
  <c r="W1353" i="13"/>
  <c r="X1353" i="13" s="1"/>
  <c r="Z1353" i="13" s="1"/>
  <c r="W1350" i="13"/>
  <c r="X1350" i="13" s="1"/>
  <c r="Z1350" i="13" s="1"/>
  <c r="W1347" i="13"/>
  <c r="X1347" i="13" s="1"/>
  <c r="Z1347" i="13" s="1"/>
  <c r="W1344" i="13"/>
  <c r="X1344" i="13" s="1"/>
  <c r="W1341" i="13"/>
  <c r="X1341" i="13" s="1"/>
  <c r="W1338" i="13"/>
  <c r="X1338" i="13" s="1"/>
  <c r="W1335" i="13"/>
  <c r="X1335" i="13" s="1"/>
  <c r="W1332" i="13"/>
  <c r="X1332" i="13" s="1"/>
  <c r="W1329" i="13"/>
  <c r="X1329" i="13" s="1"/>
  <c r="Z1329" i="13" s="1"/>
  <c r="W1326" i="13"/>
  <c r="X1326" i="13" s="1"/>
  <c r="W1323" i="13"/>
  <c r="X1323" i="13" s="1"/>
  <c r="W1320" i="13"/>
  <c r="X1320" i="13" s="1"/>
  <c r="W1317" i="13"/>
  <c r="X1317" i="13" s="1"/>
  <c r="W1314" i="13"/>
  <c r="X1314" i="13" s="1"/>
  <c r="W1311" i="13"/>
  <c r="X1311" i="13" s="1"/>
  <c r="W1308" i="13"/>
  <c r="X1308" i="13" s="1"/>
  <c r="W1305" i="13"/>
  <c r="X1305" i="13" s="1"/>
  <c r="W1302" i="13"/>
  <c r="X1302" i="13" s="1"/>
  <c r="W1299" i="13"/>
  <c r="X1299" i="13" s="1"/>
  <c r="W1296" i="13"/>
  <c r="X1296" i="13" s="1"/>
  <c r="W1293" i="13"/>
  <c r="X1293" i="13" s="1"/>
  <c r="Z1293" i="13" s="1"/>
  <c r="W1290" i="13"/>
  <c r="X1290" i="13" s="1"/>
  <c r="W1287" i="13"/>
  <c r="X1287" i="13" s="1"/>
  <c r="W1284" i="13"/>
  <c r="X1284" i="13" s="1"/>
  <c r="W1281" i="13"/>
  <c r="X1281" i="13" s="1"/>
  <c r="Z1281" i="13" s="1"/>
  <c r="W1278" i="13"/>
  <c r="X1278" i="13" s="1"/>
  <c r="Z1278" i="13" s="1"/>
  <c r="W1275" i="13"/>
  <c r="X1275" i="13" s="1"/>
  <c r="Z1275" i="13" s="1"/>
  <c r="W1272" i="13"/>
  <c r="X1272" i="13" s="1"/>
  <c r="W1269" i="13"/>
  <c r="X1269" i="13" s="1"/>
  <c r="W1266" i="13"/>
  <c r="X1266" i="13" s="1"/>
  <c r="W1263" i="13"/>
  <c r="X1263" i="13" s="1"/>
  <c r="W1260" i="13"/>
  <c r="X1260" i="13" s="1"/>
  <c r="W1257" i="13"/>
  <c r="X1257" i="13" s="1"/>
  <c r="Z1257" i="13" s="1"/>
  <c r="W1254" i="13"/>
  <c r="X1254" i="13" s="1"/>
  <c r="W1251" i="13"/>
  <c r="X1251" i="13" s="1"/>
  <c r="W1248" i="13"/>
  <c r="X1248" i="13" s="1"/>
  <c r="W1245" i="13"/>
  <c r="X1245" i="13" s="1"/>
  <c r="Z1245" i="13" s="1"/>
  <c r="W1242" i="13"/>
  <c r="X1242" i="13" s="1"/>
  <c r="Z1242" i="13" s="1"/>
  <c r="W1239" i="13"/>
  <c r="X1239" i="13" s="1"/>
  <c r="W1236" i="13"/>
  <c r="X1236" i="13" s="1"/>
  <c r="W1233" i="13"/>
  <c r="X1233" i="13" s="1"/>
  <c r="W1230" i="13"/>
  <c r="X1230" i="13" s="1"/>
  <c r="W1227" i="13"/>
  <c r="X1227" i="13" s="1"/>
  <c r="W1224" i="13"/>
  <c r="X1224" i="13" s="1"/>
  <c r="L1373" i="13"/>
  <c r="Y1373" i="13"/>
  <c r="L1367" i="13"/>
  <c r="Y1367" i="13"/>
  <c r="L1361" i="13"/>
  <c r="Y1361" i="13"/>
  <c r="L1355" i="13"/>
  <c r="Y1355" i="13"/>
  <c r="L1349" i="13"/>
  <c r="Y1349" i="13"/>
  <c r="L1343" i="13"/>
  <c r="Y1343" i="13"/>
  <c r="L1337" i="13"/>
  <c r="Y1337" i="13"/>
  <c r="L1328" i="13"/>
  <c r="Y1328" i="13"/>
  <c r="L1322" i="13"/>
  <c r="Y1322" i="13"/>
  <c r="L1316" i="13"/>
  <c r="Y1316" i="13"/>
  <c r="L1310" i="13"/>
  <c r="Y1310" i="13"/>
  <c r="L1304" i="13"/>
  <c r="Y1304" i="13"/>
  <c r="L1298" i="13"/>
  <c r="Y1298" i="13"/>
  <c r="L1292" i="13"/>
  <c r="Y1292" i="13"/>
  <c r="L1286" i="13"/>
  <c r="Y1286" i="13"/>
  <c r="L1280" i="13"/>
  <c r="Y1280" i="13"/>
  <c r="L1274" i="13"/>
  <c r="Y1274" i="13"/>
  <c r="L1268" i="13"/>
  <c r="Y1268" i="13"/>
  <c r="L1262" i="13"/>
  <c r="Y1262" i="13"/>
  <c r="L1253" i="13"/>
  <c r="Y1253" i="13"/>
  <c r="L1247" i="13"/>
  <c r="Y1247" i="13"/>
  <c r="L1241" i="13"/>
  <c r="Y1241" i="13"/>
  <c r="L1235" i="13"/>
  <c r="Y1235" i="13"/>
  <c r="L1226" i="13"/>
  <c r="Y1226" i="13"/>
  <c r="L1370" i="13"/>
  <c r="Y1370" i="13"/>
  <c r="L1364" i="13"/>
  <c r="Y1364" i="13"/>
  <c r="L1358" i="13"/>
  <c r="Y1358" i="13"/>
  <c r="L1352" i="13"/>
  <c r="Y1352" i="13"/>
  <c r="L1346" i="13"/>
  <c r="Y1346" i="13"/>
  <c r="L1340" i="13"/>
  <c r="Y1340" i="13"/>
  <c r="L1334" i="13"/>
  <c r="Y1334" i="13"/>
  <c r="L1331" i="13"/>
  <c r="Y1331" i="13"/>
  <c r="L1325" i="13"/>
  <c r="Y1325" i="13"/>
  <c r="L1319" i="13"/>
  <c r="Y1319" i="13"/>
  <c r="L1313" i="13"/>
  <c r="Y1313" i="13"/>
  <c r="L1307" i="13"/>
  <c r="Y1307" i="13"/>
  <c r="L1301" i="13"/>
  <c r="Y1301" i="13"/>
  <c r="L1295" i="13"/>
  <c r="Y1295" i="13"/>
  <c r="L1289" i="13"/>
  <c r="Y1289" i="13"/>
  <c r="L1283" i="13"/>
  <c r="Y1283" i="13"/>
  <c r="L1277" i="13"/>
  <c r="Y1277" i="13"/>
  <c r="L1271" i="13"/>
  <c r="Y1271" i="13"/>
  <c r="L1265" i="13"/>
  <c r="Y1265" i="13"/>
  <c r="L1259" i="13"/>
  <c r="Y1259" i="13"/>
  <c r="L1256" i="13"/>
  <c r="Y1256" i="13"/>
  <c r="L1250" i="13"/>
  <c r="Y1250" i="13"/>
  <c r="L1244" i="13"/>
  <c r="Y1244" i="13"/>
  <c r="L1238" i="13"/>
  <c r="Y1238" i="13"/>
  <c r="L1232" i="13"/>
  <c r="Y1232" i="13"/>
  <c r="L1229" i="13"/>
  <c r="Y1229" i="13"/>
  <c r="L1223" i="13"/>
  <c r="Y1223" i="13"/>
  <c r="L1220" i="13"/>
  <c r="Y1220" i="13"/>
  <c r="Z1220" i="13" s="1"/>
  <c r="L1217" i="13"/>
  <c r="Y1217" i="13"/>
  <c r="Z1217" i="13" s="1"/>
  <c r="L1214" i="13"/>
  <c r="Y1214" i="13"/>
  <c r="Z1214" i="13" s="1"/>
  <c r="L1211" i="13"/>
  <c r="Y1211" i="13"/>
  <c r="Z1211" i="13" s="1"/>
  <c r="L1208" i="13"/>
  <c r="Y1208" i="13"/>
  <c r="Z1208" i="13" s="1"/>
  <c r="L1205" i="13"/>
  <c r="Y1205" i="13"/>
  <c r="Z1205" i="13" s="1"/>
  <c r="L1202" i="13"/>
  <c r="Y1202" i="13"/>
  <c r="Z1202" i="13" s="1"/>
  <c r="L1199" i="13"/>
  <c r="Y1199" i="13"/>
  <c r="Z1199" i="13" s="1"/>
  <c r="L1196" i="13"/>
  <c r="Y1196" i="13"/>
  <c r="Z1196" i="13" s="1"/>
  <c r="L1193" i="13"/>
  <c r="Y1193" i="13"/>
  <c r="Z1193" i="13" s="1"/>
  <c r="L1190" i="13"/>
  <c r="Y1190" i="13"/>
  <c r="Z1190" i="13" s="1"/>
  <c r="L1187" i="13"/>
  <c r="Y1187" i="13"/>
  <c r="Z1187" i="13" s="1"/>
  <c r="L1184" i="13"/>
  <c r="Y1184" i="13"/>
  <c r="Z1184" i="13" s="1"/>
  <c r="L1181" i="13"/>
  <c r="Y1181" i="13"/>
  <c r="Z1181" i="13" s="1"/>
  <c r="L1178" i="13"/>
  <c r="Y1178" i="13"/>
  <c r="Z1178" i="13" s="1"/>
  <c r="L1175" i="13"/>
  <c r="Y1175" i="13"/>
  <c r="Z1175" i="13" s="1"/>
  <c r="L1172" i="13"/>
  <c r="Y1172" i="13"/>
  <c r="Z1172" i="13" s="1"/>
  <c r="L1169" i="13"/>
  <c r="Y1169" i="13"/>
  <c r="Z1169" i="13" s="1"/>
  <c r="L1166" i="13"/>
  <c r="Y1166" i="13"/>
  <c r="Z1166" i="13" s="1"/>
  <c r="L1163" i="13"/>
  <c r="Y1163" i="13"/>
  <c r="Z1163" i="13" s="1"/>
  <c r="L1160" i="13"/>
  <c r="Y1160" i="13"/>
  <c r="Z1160" i="13" s="1"/>
  <c r="L1157" i="13"/>
  <c r="Y1157" i="13"/>
  <c r="Z1157" i="13" s="1"/>
  <c r="L1154" i="13"/>
  <c r="Y1154" i="13"/>
  <c r="Z1154" i="13" s="1"/>
  <c r="L1151" i="13"/>
  <c r="Y1151" i="13"/>
  <c r="Z1151" i="13" s="1"/>
  <c r="L1148" i="13"/>
  <c r="Y1148" i="13"/>
  <c r="Z1148" i="13" s="1"/>
  <c r="L1145" i="13"/>
  <c r="Y1145" i="13"/>
  <c r="Z1145" i="13" s="1"/>
  <c r="L1142" i="13"/>
  <c r="Y1142" i="13"/>
  <c r="Z1142" i="13" s="1"/>
  <c r="L1139" i="13"/>
  <c r="Y1139" i="13"/>
  <c r="Z1139" i="13" s="1"/>
  <c r="L1136" i="13"/>
  <c r="Y1136" i="13"/>
  <c r="Z1136" i="13" s="1"/>
  <c r="L1133" i="13"/>
  <c r="Y1133" i="13"/>
  <c r="Z1133" i="13" s="1"/>
  <c r="L1130" i="13"/>
  <c r="Y1130" i="13"/>
  <c r="Z1130" i="13" s="1"/>
  <c r="L1127" i="13"/>
  <c r="Y1127" i="13"/>
  <c r="Z1127" i="13" s="1"/>
  <c r="L1124" i="13"/>
  <c r="Y1124" i="13"/>
  <c r="Z1124" i="13" s="1"/>
  <c r="L1121" i="13"/>
  <c r="Y1121" i="13"/>
  <c r="Z1121" i="13" s="1"/>
  <c r="L1118" i="13"/>
  <c r="Y1118" i="13"/>
  <c r="Z1118" i="13" s="1"/>
  <c r="L1115" i="13"/>
  <c r="Y1115" i="13"/>
  <c r="Z1115" i="13" s="1"/>
  <c r="L1112" i="13"/>
  <c r="Y1112" i="13"/>
  <c r="Z1112" i="13" s="1"/>
  <c r="L1109" i="13"/>
  <c r="Y1109" i="13"/>
  <c r="Z1109" i="13" s="1"/>
  <c r="L1106" i="13"/>
  <c r="Y1106" i="13"/>
  <c r="Z1106" i="13" s="1"/>
  <c r="L1103" i="13"/>
  <c r="Y1103" i="13"/>
  <c r="Z1103" i="13" s="1"/>
  <c r="L1100" i="13"/>
  <c r="Y1100" i="13"/>
  <c r="Z1100" i="13" s="1"/>
  <c r="L1097" i="13"/>
  <c r="Y1097" i="13"/>
  <c r="Z1097" i="13" s="1"/>
  <c r="L1094" i="13"/>
  <c r="Y1094" i="13"/>
  <c r="Z1094" i="13" s="1"/>
  <c r="L1091" i="13"/>
  <c r="Y1091" i="13"/>
  <c r="Z1091" i="13" s="1"/>
  <c r="L1088" i="13"/>
  <c r="Y1088" i="13"/>
  <c r="Z1088" i="13" s="1"/>
  <c r="L1085" i="13"/>
  <c r="Y1085" i="13"/>
  <c r="Z1085" i="13" s="1"/>
  <c r="L1082" i="13"/>
  <c r="Y1082" i="13"/>
  <c r="Z1082" i="13" s="1"/>
  <c r="L1079" i="13"/>
  <c r="Y1079" i="13"/>
  <c r="Z1079" i="13" s="1"/>
  <c r="L1076" i="13"/>
  <c r="Y1076" i="13"/>
  <c r="Z1076" i="13" s="1"/>
  <c r="L1073" i="13"/>
  <c r="Y1073" i="13"/>
  <c r="Z1073" i="13" s="1"/>
  <c r="L1070" i="13"/>
  <c r="Y1070" i="13"/>
  <c r="Z1070" i="13" s="1"/>
  <c r="L1067" i="13"/>
  <c r="Y1067" i="13"/>
  <c r="Z1067" i="13" s="1"/>
  <c r="L1064" i="13"/>
  <c r="Y1064" i="13"/>
  <c r="Z1064" i="13" s="1"/>
  <c r="L1061" i="13"/>
  <c r="Y1061" i="13"/>
  <c r="Z1061" i="13" s="1"/>
  <c r="L1058" i="13"/>
  <c r="Y1058" i="13"/>
  <c r="Z1058" i="13" s="1"/>
  <c r="L1055" i="13"/>
  <c r="Y1055" i="13"/>
  <c r="Z1055" i="13" s="1"/>
  <c r="L1052" i="13"/>
  <c r="Y1052" i="13"/>
  <c r="Z1052" i="13" s="1"/>
  <c r="L1049" i="13"/>
  <c r="Y1049" i="13"/>
  <c r="Z1049" i="13" s="1"/>
  <c r="L1046" i="13"/>
  <c r="Y1046" i="13"/>
  <c r="Z1046" i="13" s="1"/>
  <c r="L1043" i="13"/>
  <c r="Y1043" i="13"/>
  <c r="Z1043" i="13" s="1"/>
  <c r="L1040" i="13"/>
  <c r="Y1040" i="13"/>
  <c r="Z1040" i="13" s="1"/>
  <c r="L1037" i="13"/>
  <c r="Y1037" i="13"/>
  <c r="Z1037" i="13" s="1"/>
  <c r="L1034" i="13"/>
  <c r="Y1034" i="13"/>
  <c r="Z1034" i="13" s="1"/>
  <c r="L1031" i="13"/>
  <c r="Y1031" i="13"/>
  <c r="Z1031" i="13" s="1"/>
  <c r="L1028" i="13"/>
  <c r="Y1028" i="13"/>
  <c r="Z1028" i="13" s="1"/>
  <c r="L1025" i="13"/>
  <c r="Y1025" i="13"/>
  <c r="Z1025" i="13" s="1"/>
  <c r="L1022" i="13"/>
  <c r="Y1022" i="13"/>
  <c r="Z1022" i="13" s="1"/>
  <c r="L1019" i="13"/>
  <c r="Y1019" i="13"/>
  <c r="Z1019" i="13" s="1"/>
  <c r="L1016" i="13"/>
  <c r="Y1016" i="13"/>
  <c r="Z1016" i="13" s="1"/>
  <c r="L1013" i="13"/>
  <c r="Y1013" i="13"/>
  <c r="Z1013" i="13" s="1"/>
  <c r="L1010" i="13"/>
  <c r="Y1010" i="13"/>
  <c r="Z1010" i="13" s="1"/>
  <c r="L1007" i="13"/>
  <c r="Y1007" i="13"/>
  <c r="Z1007" i="13" s="1"/>
  <c r="L1004" i="13"/>
  <c r="Y1004" i="13"/>
  <c r="Z1004" i="13" s="1"/>
  <c r="L1001" i="13"/>
  <c r="Y1001" i="13"/>
  <c r="Z1001" i="13" s="1"/>
  <c r="L998" i="13"/>
  <c r="Y998" i="13"/>
  <c r="Z998" i="13" s="1"/>
  <c r="L995" i="13"/>
  <c r="Y995" i="13"/>
  <c r="Z995" i="13" s="1"/>
  <c r="L992" i="13"/>
  <c r="Y992" i="13"/>
  <c r="Z992" i="13" s="1"/>
  <c r="L989" i="13"/>
  <c r="Y989" i="13"/>
  <c r="Z989" i="13" s="1"/>
  <c r="L986" i="13"/>
  <c r="Y986" i="13"/>
  <c r="Z986" i="13" s="1"/>
  <c r="L983" i="13"/>
  <c r="Y983" i="13"/>
  <c r="Z983" i="13" s="1"/>
  <c r="L980" i="13"/>
  <c r="Y980" i="13"/>
  <c r="Z980" i="13" s="1"/>
  <c r="L977" i="13"/>
  <c r="Y977" i="13"/>
  <c r="Z977" i="13" s="1"/>
  <c r="L974" i="13"/>
  <c r="Y974" i="13"/>
  <c r="Z974" i="13" s="1"/>
  <c r="L971" i="13"/>
  <c r="Y971" i="13"/>
  <c r="Z971" i="13" s="1"/>
  <c r="L968" i="13"/>
  <c r="Y968" i="13"/>
  <c r="Z968" i="13" s="1"/>
  <c r="L965" i="13"/>
  <c r="Y965" i="13"/>
  <c r="Z965" i="13" s="1"/>
  <c r="L962" i="13"/>
  <c r="Y962" i="13"/>
  <c r="Z962" i="13" s="1"/>
  <c r="L959" i="13"/>
  <c r="Y959" i="13"/>
  <c r="Z959" i="13" s="1"/>
  <c r="L956" i="13"/>
  <c r="Y956" i="13"/>
  <c r="Z956" i="13" s="1"/>
  <c r="L953" i="13"/>
  <c r="Y953" i="13"/>
  <c r="Z953" i="13" s="1"/>
  <c r="L950" i="13"/>
  <c r="Y950" i="13"/>
  <c r="Z950" i="13" s="1"/>
  <c r="L947" i="13"/>
  <c r="Y947" i="13"/>
  <c r="Z947" i="13" s="1"/>
  <c r="L944" i="13"/>
  <c r="Y944" i="13"/>
  <c r="Z944" i="13" s="1"/>
  <c r="L941" i="13"/>
  <c r="Y941" i="13"/>
  <c r="Z941" i="13" s="1"/>
  <c r="L938" i="13"/>
  <c r="Y938" i="13"/>
  <c r="Z938" i="13" s="1"/>
  <c r="L935" i="13"/>
  <c r="Y935" i="13"/>
  <c r="Z935" i="13" s="1"/>
  <c r="L932" i="13"/>
  <c r="Y932" i="13"/>
  <c r="Z932" i="13" s="1"/>
  <c r="L929" i="13"/>
  <c r="Y929" i="13"/>
  <c r="Z929" i="13" s="1"/>
  <c r="L926" i="13"/>
  <c r="Y926" i="13"/>
  <c r="Z926" i="13" s="1"/>
  <c r="L923" i="13"/>
  <c r="Y923" i="13"/>
  <c r="Z923" i="13" s="1"/>
  <c r="L920" i="13"/>
  <c r="Y920" i="13"/>
  <c r="Z920" i="13" s="1"/>
  <c r="L917" i="13"/>
  <c r="Y917" i="13"/>
  <c r="Z917" i="13" s="1"/>
  <c r="L914" i="13"/>
  <c r="Y914" i="13"/>
  <c r="Z914" i="13" s="1"/>
  <c r="L911" i="13"/>
  <c r="Y911" i="13"/>
  <c r="Z911" i="13" s="1"/>
  <c r="L908" i="13"/>
  <c r="Y908" i="13"/>
  <c r="Z908" i="13" s="1"/>
  <c r="L905" i="13"/>
  <c r="Y905" i="13"/>
  <c r="Z905" i="13" s="1"/>
  <c r="L902" i="13"/>
  <c r="Y902" i="13"/>
  <c r="Z902" i="13" s="1"/>
  <c r="L899" i="13"/>
  <c r="Y899" i="13"/>
  <c r="Z899" i="13" s="1"/>
  <c r="L896" i="13"/>
  <c r="Y896" i="13"/>
  <c r="Z896" i="13" s="1"/>
  <c r="L893" i="13"/>
  <c r="Y893" i="13"/>
  <c r="Z893" i="13" s="1"/>
  <c r="L890" i="13"/>
  <c r="Y890" i="13"/>
  <c r="Z890" i="13" s="1"/>
  <c r="L887" i="13"/>
  <c r="Y887" i="13"/>
  <c r="Z887" i="13" s="1"/>
  <c r="L884" i="13"/>
  <c r="Y884" i="13"/>
  <c r="Z884" i="13" s="1"/>
  <c r="L881" i="13"/>
  <c r="Y881" i="13"/>
  <c r="Z881" i="13" s="1"/>
  <c r="L878" i="13"/>
  <c r="Y878" i="13"/>
  <c r="Z878" i="13" s="1"/>
  <c r="L875" i="13"/>
  <c r="Y875" i="13"/>
  <c r="Z875" i="13" s="1"/>
  <c r="L872" i="13"/>
  <c r="Y872" i="13"/>
  <c r="Z872" i="13" s="1"/>
  <c r="L869" i="13"/>
  <c r="Y869" i="13"/>
  <c r="Z869" i="13" s="1"/>
  <c r="L866" i="13"/>
  <c r="Y866" i="13"/>
  <c r="Z866" i="13" s="1"/>
  <c r="L863" i="13"/>
  <c r="Y863" i="13"/>
  <c r="Z863" i="13" s="1"/>
  <c r="L860" i="13"/>
  <c r="Y860" i="13"/>
  <c r="Z860" i="13" s="1"/>
  <c r="L857" i="13"/>
  <c r="Y857" i="13"/>
  <c r="Z857" i="13" s="1"/>
  <c r="L854" i="13"/>
  <c r="Y854" i="13"/>
  <c r="Z854" i="13" s="1"/>
  <c r="L851" i="13"/>
  <c r="Y851" i="13"/>
  <c r="Z851" i="13" s="1"/>
  <c r="L848" i="13"/>
  <c r="Y848" i="13"/>
  <c r="Z848" i="13" s="1"/>
  <c r="L845" i="13"/>
  <c r="Y845" i="13"/>
  <c r="Z845" i="13" s="1"/>
  <c r="L842" i="13"/>
  <c r="Y842" i="13"/>
  <c r="Z842" i="13" s="1"/>
  <c r="L839" i="13"/>
  <c r="Y839" i="13"/>
  <c r="Z839" i="13" s="1"/>
  <c r="L836" i="13"/>
  <c r="Y836" i="13"/>
  <c r="Z836" i="13" s="1"/>
  <c r="L833" i="13"/>
  <c r="Y833" i="13"/>
  <c r="Z833" i="13" s="1"/>
  <c r="L830" i="13"/>
  <c r="Y830" i="13"/>
  <c r="Z830" i="13" s="1"/>
  <c r="L827" i="13"/>
  <c r="Y827" i="13"/>
  <c r="Z827" i="13" s="1"/>
  <c r="L824" i="13"/>
  <c r="Y824" i="13"/>
  <c r="Z824" i="13" s="1"/>
  <c r="L821" i="13"/>
  <c r="Y821" i="13"/>
  <c r="Z821" i="13" s="1"/>
  <c r="L818" i="13"/>
  <c r="Y818" i="13"/>
  <c r="Z818" i="13" s="1"/>
  <c r="L815" i="13"/>
  <c r="Y815" i="13"/>
  <c r="Z815" i="13" s="1"/>
  <c r="L812" i="13"/>
  <c r="Y812" i="13"/>
  <c r="Z812" i="13" s="1"/>
  <c r="L809" i="13"/>
  <c r="Y809" i="13"/>
  <c r="Z809" i="13" s="1"/>
  <c r="L806" i="13"/>
  <c r="Y806" i="13"/>
  <c r="Z806" i="13" s="1"/>
  <c r="L803" i="13"/>
  <c r="Y803" i="13"/>
  <c r="Z803" i="13" s="1"/>
  <c r="L800" i="13"/>
  <c r="Y800" i="13"/>
  <c r="Z800" i="13" s="1"/>
  <c r="L797" i="13"/>
  <c r="Y797" i="13"/>
  <c r="Z797" i="13" s="1"/>
  <c r="L794" i="13"/>
  <c r="Y794" i="13"/>
  <c r="Z794" i="13" s="1"/>
  <c r="L791" i="13"/>
  <c r="Y791" i="13"/>
  <c r="Z791" i="13" s="1"/>
  <c r="L788" i="13"/>
  <c r="Y788" i="13"/>
  <c r="Z788" i="13" s="1"/>
  <c r="L785" i="13"/>
  <c r="Y785" i="13"/>
  <c r="Z785" i="13" s="1"/>
  <c r="L782" i="13"/>
  <c r="Y782" i="13"/>
  <c r="Z782" i="13" s="1"/>
  <c r="L779" i="13"/>
  <c r="Y779" i="13"/>
  <c r="Z779" i="13" s="1"/>
  <c r="L776" i="13"/>
  <c r="Y776" i="13"/>
  <c r="Z776" i="13" s="1"/>
  <c r="L773" i="13"/>
  <c r="Y773" i="13"/>
  <c r="Z773" i="13" s="1"/>
  <c r="L770" i="13"/>
  <c r="Y770" i="13"/>
  <c r="Z770" i="13" s="1"/>
  <c r="L767" i="13"/>
  <c r="Y767" i="13"/>
  <c r="Z767" i="13" s="1"/>
  <c r="L764" i="13"/>
  <c r="Y764" i="13"/>
  <c r="Z764" i="13" s="1"/>
  <c r="L761" i="13"/>
  <c r="Y761" i="13"/>
  <c r="Z761" i="13" s="1"/>
  <c r="W1475" i="13"/>
  <c r="X1475" i="13" s="1"/>
  <c r="W1472" i="13"/>
  <c r="X1472" i="13" s="1"/>
  <c r="W1469" i="13"/>
  <c r="X1469" i="13" s="1"/>
  <c r="W1466" i="13"/>
  <c r="X1466" i="13" s="1"/>
  <c r="W1463" i="13"/>
  <c r="X1463" i="13" s="1"/>
  <c r="Z1463" i="13" s="1"/>
  <c r="W1460" i="13"/>
  <c r="X1460" i="13" s="1"/>
  <c r="W1457" i="13"/>
  <c r="X1457" i="13" s="1"/>
  <c r="W1454" i="13"/>
  <c r="X1454" i="13" s="1"/>
  <c r="Z1454" i="13" s="1"/>
  <c r="W1451" i="13"/>
  <c r="X1451" i="13" s="1"/>
  <c r="Z1451" i="13" s="1"/>
  <c r="W1448" i="13"/>
  <c r="X1448" i="13" s="1"/>
  <c r="W1445" i="13"/>
  <c r="X1445" i="13" s="1"/>
  <c r="W1442" i="13"/>
  <c r="X1442" i="13" s="1"/>
  <c r="W1439" i="13"/>
  <c r="X1439" i="13" s="1"/>
  <c r="W1436" i="13"/>
  <c r="X1436" i="13" s="1"/>
  <c r="W1433" i="13"/>
  <c r="X1433" i="13" s="1"/>
  <c r="Z1433" i="13" s="1"/>
  <c r="W1430" i="13"/>
  <c r="X1430" i="13" s="1"/>
  <c r="Z1430" i="13" s="1"/>
  <c r="W1427" i="13"/>
  <c r="X1427" i="13" s="1"/>
  <c r="W1424" i="13"/>
  <c r="X1424" i="13" s="1"/>
  <c r="W1421" i="13"/>
  <c r="X1421" i="13" s="1"/>
  <c r="W1418" i="13"/>
  <c r="X1418" i="13" s="1"/>
  <c r="W1415" i="13"/>
  <c r="X1415" i="13" s="1"/>
  <c r="Z1415" i="13" s="1"/>
  <c r="W1412" i="13"/>
  <c r="X1412" i="13" s="1"/>
  <c r="Z1412" i="13" s="1"/>
  <c r="W1409" i="13"/>
  <c r="X1409" i="13" s="1"/>
  <c r="W1406" i="13"/>
  <c r="X1406" i="13" s="1"/>
  <c r="W1403" i="13"/>
  <c r="X1403" i="13" s="1"/>
  <c r="Z1403" i="13" s="1"/>
  <c r="W1400" i="13"/>
  <c r="X1400" i="13" s="1"/>
  <c r="W1397" i="13"/>
  <c r="X1397" i="13" s="1"/>
  <c r="Z1397" i="13" s="1"/>
  <c r="W1394" i="13"/>
  <c r="X1394" i="13" s="1"/>
  <c r="W1391" i="13"/>
  <c r="X1391" i="13" s="1"/>
  <c r="W1388" i="13"/>
  <c r="X1388" i="13" s="1"/>
  <c r="W1385" i="13"/>
  <c r="X1385" i="13" s="1"/>
  <c r="W1382" i="13"/>
  <c r="X1382" i="13" s="1"/>
  <c r="W1379" i="13"/>
  <c r="X1379" i="13" s="1"/>
  <c r="Z1379" i="13" s="1"/>
  <c r="W1376" i="13"/>
  <c r="X1376" i="13" s="1"/>
  <c r="Z1376" i="13" s="1"/>
  <c r="W1373" i="13"/>
  <c r="X1373" i="13" s="1"/>
  <c r="Z1373" i="13" s="1"/>
  <c r="W1370" i="13"/>
  <c r="X1370" i="13" s="1"/>
  <c r="Z1370" i="13" s="1"/>
  <c r="W1367" i="13"/>
  <c r="X1367" i="13" s="1"/>
  <c r="W1364" i="13"/>
  <c r="X1364" i="13" s="1"/>
  <c r="W1361" i="13"/>
  <c r="X1361" i="13" s="1"/>
  <c r="W1358" i="13"/>
  <c r="X1358" i="13" s="1"/>
  <c r="W1355" i="13"/>
  <c r="X1355" i="13" s="1"/>
  <c r="W1352" i="13"/>
  <c r="X1352" i="13" s="1"/>
  <c r="W1349" i="13"/>
  <c r="X1349" i="13" s="1"/>
  <c r="W1346" i="13"/>
  <c r="X1346" i="13" s="1"/>
  <c r="Z1346" i="13" s="1"/>
  <c r="W1343" i="13"/>
  <c r="X1343" i="13" s="1"/>
  <c r="W1340" i="13"/>
  <c r="X1340" i="13" s="1"/>
  <c r="W1337" i="13"/>
  <c r="X1337" i="13" s="1"/>
  <c r="Z1337" i="13" s="1"/>
  <c r="W1334" i="13"/>
  <c r="X1334" i="13" s="1"/>
  <c r="Z1334" i="13" s="1"/>
  <c r="W1331" i="13"/>
  <c r="X1331" i="13" s="1"/>
  <c r="W1328" i="13"/>
  <c r="X1328" i="13" s="1"/>
  <c r="Z1328" i="13" s="1"/>
  <c r="W1325" i="13"/>
  <c r="X1325" i="13" s="1"/>
  <c r="W1322" i="13"/>
  <c r="X1322" i="13" s="1"/>
  <c r="Z1322" i="13" s="1"/>
  <c r="W1319" i="13"/>
  <c r="X1319" i="13" s="1"/>
  <c r="Z1319" i="13" s="1"/>
  <c r="W1316" i="13"/>
  <c r="X1316" i="13" s="1"/>
  <c r="W1313" i="13"/>
  <c r="X1313" i="13" s="1"/>
  <c r="W1310" i="13"/>
  <c r="X1310" i="13" s="1"/>
  <c r="W1307" i="13"/>
  <c r="X1307" i="13" s="1"/>
  <c r="W1304" i="13"/>
  <c r="X1304" i="13" s="1"/>
  <c r="W1301" i="13"/>
  <c r="X1301" i="13" s="1"/>
  <c r="W1298" i="13"/>
  <c r="X1298" i="13" s="1"/>
  <c r="Z1298" i="13" s="1"/>
  <c r="W1295" i="13"/>
  <c r="X1295" i="13" s="1"/>
  <c r="W1292" i="13"/>
  <c r="X1292" i="13" s="1"/>
  <c r="Z1292" i="13" s="1"/>
  <c r="W1289" i="13"/>
  <c r="X1289" i="13" s="1"/>
  <c r="W1286" i="13"/>
  <c r="X1286" i="13" s="1"/>
  <c r="Z1286" i="13" s="1"/>
  <c r="W1283" i="13"/>
  <c r="X1283" i="13" s="1"/>
  <c r="Z1283" i="13" s="1"/>
  <c r="W1280" i="13"/>
  <c r="X1280" i="13" s="1"/>
  <c r="Z1280" i="13" s="1"/>
  <c r="W1277" i="13"/>
  <c r="X1277" i="13" s="1"/>
  <c r="W1274" i="13"/>
  <c r="X1274" i="13" s="1"/>
  <c r="Z1274" i="13" s="1"/>
  <c r="W1271" i="13"/>
  <c r="X1271" i="13" s="1"/>
  <c r="W1268" i="13"/>
  <c r="X1268" i="13" s="1"/>
  <c r="W1265" i="13"/>
  <c r="X1265" i="13" s="1"/>
  <c r="W1262" i="13"/>
  <c r="X1262" i="13" s="1"/>
  <c r="W1259" i="13"/>
  <c r="X1259" i="13" s="1"/>
  <c r="W1256" i="13"/>
  <c r="X1256" i="13" s="1"/>
  <c r="W1253" i="13"/>
  <c r="X1253" i="13" s="1"/>
  <c r="W1250" i="13"/>
  <c r="X1250" i="13" s="1"/>
  <c r="Z1250" i="13" s="1"/>
  <c r="W1247" i="13"/>
  <c r="X1247" i="13" s="1"/>
  <c r="W1244" i="13"/>
  <c r="X1244" i="13" s="1"/>
  <c r="Z1244" i="13" s="1"/>
  <c r="W1241" i="13"/>
  <c r="X1241" i="13" s="1"/>
  <c r="W1238" i="13"/>
  <c r="X1238" i="13" s="1"/>
  <c r="W1235" i="13"/>
  <c r="X1235" i="13" s="1"/>
  <c r="W1232" i="13"/>
  <c r="X1232" i="13" s="1"/>
  <c r="Z1232" i="13" s="1"/>
  <c r="W1229" i="13"/>
  <c r="X1229" i="13" s="1"/>
  <c r="W1226" i="13"/>
  <c r="X1226" i="13" s="1"/>
  <c r="W1223" i="13"/>
  <c r="X1223" i="13" s="1"/>
  <c r="L1480" i="13"/>
  <c r="Y1480" i="13"/>
  <c r="L1474" i="13"/>
  <c r="Y1474" i="13"/>
  <c r="L1468" i="13"/>
  <c r="Y1468" i="13"/>
  <c r="L1462" i="13"/>
  <c r="Y1462" i="13"/>
  <c r="L1456" i="13"/>
  <c r="Y1456" i="13"/>
  <c r="L1450" i="13"/>
  <c r="Y1450" i="13"/>
  <c r="L1444" i="13"/>
  <c r="Y1444" i="13"/>
  <c r="L1435" i="13"/>
  <c r="Y1435" i="13"/>
  <c r="L1429" i="13"/>
  <c r="Y1429" i="13"/>
  <c r="L1423" i="13"/>
  <c r="Y1423" i="13"/>
  <c r="L1414" i="13"/>
  <c r="Y1414" i="13"/>
  <c r="L1405" i="13"/>
  <c r="Y1405" i="13"/>
  <c r="L1399" i="13"/>
  <c r="Y1399" i="13"/>
  <c r="L1390" i="13"/>
  <c r="Y1390" i="13"/>
  <c r="L1384" i="13"/>
  <c r="Y1384" i="13"/>
  <c r="L1378" i="13"/>
  <c r="Y1378" i="13"/>
  <c r="L1372" i="13"/>
  <c r="Y1372" i="13"/>
  <c r="L1366" i="13"/>
  <c r="Y1366" i="13"/>
  <c r="L1360" i="13"/>
  <c r="Y1360" i="13"/>
  <c r="L1354" i="13"/>
  <c r="Y1354" i="13"/>
  <c r="L1345" i="13"/>
  <c r="Y1345" i="13"/>
  <c r="L1339" i="13"/>
  <c r="Y1339" i="13"/>
  <c r="L1330" i="13"/>
  <c r="Y1330" i="13"/>
  <c r="L1324" i="13"/>
  <c r="Y1324" i="13"/>
  <c r="L1315" i="13"/>
  <c r="Y1315" i="13"/>
  <c r="L1309" i="13"/>
  <c r="Y1309" i="13"/>
  <c r="L1300" i="13"/>
  <c r="Y1300" i="13"/>
  <c r="L1294" i="13"/>
  <c r="Y1294" i="13"/>
  <c r="L1288" i="13"/>
  <c r="Y1288" i="13"/>
  <c r="L1282" i="13"/>
  <c r="Y1282" i="13"/>
  <c r="L1276" i="13"/>
  <c r="Y1276" i="13"/>
  <c r="L1270" i="13"/>
  <c r="Y1270" i="13"/>
  <c r="L1267" i="13"/>
  <c r="Y1267" i="13"/>
  <c r="L1261" i="13"/>
  <c r="Y1261" i="13"/>
  <c r="L1258" i="13"/>
  <c r="Y1258" i="13"/>
  <c r="L1255" i="13"/>
  <c r="Y1255" i="13"/>
  <c r="L1252" i="13"/>
  <c r="Y1252" i="13"/>
  <c r="L1246" i="13"/>
  <c r="Y1246" i="13"/>
  <c r="L1243" i="13"/>
  <c r="Y1243" i="13"/>
  <c r="L1240" i="13"/>
  <c r="Y1240" i="13"/>
  <c r="L1237" i="13"/>
  <c r="Y1237" i="13"/>
  <c r="L1234" i="13"/>
  <c r="Y1234" i="13"/>
  <c r="L1231" i="13"/>
  <c r="Y1231" i="13"/>
  <c r="L1228" i="13"/>
  <c r="Y1228" i="13"/>
  <c r="L1225" i="13"/>
  <c r="Y1225" i="13"/>
  <c r="L1483" i="13"/>
  <c r="Y1483" i="13"/>
  <c r="L1477" i="13"/>
  <c r="Y1477" i="13"/>
  <c r="L1471" i="13"/>
  <c r="Y1471" i="13"/>
  <c r="L1465" i="13"/>
  <c r="Y1465" i="13"/>
  <c r="L1459" i="13"/>
  <c r="Y1459" i="13"/>
  <c r="L1453" i="13"/>
  <c r="Y1453" i="13"/>
  <c r="L1447" i="13"/>
  <c r="Y1447" i="13"/>
  <c r="L1441" i="13"/>
  <c r="Y1441" i="13"/>
  <c r="L1438" i="13"/>
  <c r="Y1438" i="13"/>
  <c r="L1432" i="13"/>
  <c r="Y1432" i="13"/>
  <c r="L1426" i="13"/>
  <c r="Y1426" i="13"/>
  <c r="L1420" i="13"/>
  <c r="Y1420" i="13"/>
  <c r="L1417" i="13"/>
  <c r="Y1417" i="13"/>
  <c r="L1411" i="13"/>
  <c r="Y1411" i="13"/>
  <c r="L1408" i="13"/>
  <c r="Y1408" i="13"/>
  <c r="L1402" i="13"/>
  <c r="Y1402" i="13"/>
  <c r="L1396" i="13"/>
  <c r="Y1396" i="13"/>
  <c r="L1393" i="13"/>
  <c r="Y1393" i="13"/>
  <c r="L1387" i="13"/>
  <c r="Y1387" i="13"/>
  <c r="L1381" i="13"/>
  <c r="Y1381" i="13"/>
  <c r="L1375" i="13"/>
  <c r="Y1375" i="13"/>
  <c r="L1369" i="13"/>
  <c r="Y1369" i="13"/>
  <c r="L1363" i="13"/>
  <c r="Y1363" i="13"/>
  <c r="L1357" i="13"/>
  <c r="Y1357" i="13"/>
  <c r="L1351" i="13"/>
  <c r="Y1351" i="13"/>
  <c r="L1348" i="13"/>
  <c r="Y1348" i="13"/>
  <c r="L1342" i="13"/>
  <c r="Y1342" i="13"/>
  <c r="L1336" i="13"/>
  <c r="Y1336" i="13"/>
  <c r="L1333" i="13"/>
  <c r="Y1333" i="13"/>
  <c r="L1327" i="13"/>
  <c r="Y1327" i="13"/>
  <c r="L1321" i="13"/>
  <c r="Y1321" i="13"/>
  <c r="L1318" i="13"/>
  <c r="Y1318" i="13"/>
  <c r="L1312" i="13"/>
  <c r="Y1312" i="13"/>
  <c r="L1306" i="13"/>
  <c r="Y1306" i="13"/>
  <c r="L1303" i="13"/>
  <c r="Y1303" i="13"/>
  <c r="L1297" i="13"/>
  <c r="Y1297" i="13"/>
  <c r="L1291" i="13"/>
  <c r="Y1291" i="13"/>
  <c r="L1285" i="13"/>
  <c r="Y1285" i="13"/>
  <c r="L1279" i="13"/>
  <c r="Y1279" i="13"/>
  <c r="L1273" i="13"/>
  <c r="Y1273" i="13"/>
  <c r="L1264" i="13"/>
  <c r="Y1264" i="13"/>
  <c r="L1249" i="13"/>
  <c r="Y1249" i="13"/>
  <c r="L1222" i="13"/>
  <c r="Y1222" i="13"/>
  <c r="Z1222" i="13" s="1"/>
  <c r="L1219" i="13"/>
  <c r="Y1219" i="13"/>
  <c r="Z1219" i="13" s="1"/>
  <c r="L1216" i="13"/>
  <c r="Y1216" i="13"/>
  <c r="Z1216" i="13" s="1"/>
  <c r="L1213" i="13"/>
  <c r="Y1213" i="13"/>
  <c r="Z1213" i="13" s="1"/>
  <c r="L1210" i="13"/>
  <c r="Y1210" i="13"/>
  <c r="Z1210" i="13" s="1"/>
  <c r="L1207" i="13"/>
  <c r="Y1207" i="13"/>
  <c r="Z1207" i="13" s="1"/>
  <c r="L1204" i="13"/>
  <c r="Y1204" i="13"/>
  <c r="Z1204" i="13" s="1"/>
  <c r="L1201" i="13"/>
  <c r="Y1201" i="13"/>
  <c r="Z1201" i="13" s="1"/>
  <c r="L1198" i="13"/>
  <c r="Y1198" i="13"/>
  <c r="Z1198" i="13" s="1"/>
  <c r="L1195" i="13"/>
  <c r="Y1195" i="13"/>
  <c r="Z1195" i="13" s="1"/>
  <c r="L1192" i="13"/>
  <c r="Y1192" i="13"/>
  <c r="Z1192" i="13" s="1"/>
  <c r="L1189" i="13"/>
  <c r="Y1189" i="13"/>
  <c r="Z1189" i="13" s="1"/>
  <c r="L1186" i="13"/>
  <c r="Y1186" i="13"/>
  <c r="Z1186" i="13" s="1"/>
  <c r="L1183" i="13"/>
  <c r="Y1183" i="13"/>
  <c r="Z1183" i="13" s="1"/>
  <c r="L1180" i="13"/>
  <c r="Y1180" i="13"/>
  <c r="Z1180" i="13" s="1"/>
  <c r="L1177" i="13"/>
  <c r="Y1177" i="13"/>
  <c r="Z1177" i="13" s="1"/>
  <c r="L1174" i="13"/>
  <c r="Y1174" i="13"/>
  <c r="Z1174" i="13" s="1"/>
  <c r="L1171" i="13"/>
  <c r="Y1171" i="13"/>
  <c r="Z1171" i="13" s="1"/>
  <c r="L1168" i="13"/>
  <c r="Y1168" i="13"/>
  <c r="Z1168" i="13" s="1"/>
  <c r="L1165" i="13"/>
  <c r="Y1165" i="13"/>
  <c r="Z1165" i="13" s="1"/>
  <c r="L1162" i="13"/>
  <c r="Y1162" i="13"/>
  <c r="Z1162" i="13" s="1"/>
  <c r="L1159" i="13"/>
  <c r="Y1159" i="13"/>
  <c r="Z1159" i="13" s="1"/>
  <c r="L1156" i="13"/>
  <c r="Y1156" i="13"/>
  <c r="Z1156" i="13" s="1"/>
  <c r="L1153" i="13"/>
  <c r="Y1153" i="13"/>
  <c r="Z1153" i="13" s="1"/>
  <c r="L1150" i="13"/>
  <c r="Y1150" i="13"/>
  <c r="Z1150" i="13" s="1"/>
  <c r="L1147" i="13"/>
  <c r="Y1147" i="13"/>
  <c r="Z1147" i="13" s="1"/>
  <c r="L1144" i="13"/>
  <c r="Y1144" i="13"/>
  <c r="Z1144" i="13" s="1"/>
  <c r="L1141" i="13"/>
  <c r="Y1141" i="13"/>
  <c r="Z1141" i="13" s="1"/>
  <c r="L1138" i="13"/>
  <c r="Y1138" i="13"/>
  <c r="Z1138" i="13" s="1"/>
  <c r="L1135" i="13"/>
  <c r="Y1135" i="13"/>
  <c r="Z1135" i="13" s="1"/>
  <c r="L1132" i="13"/>
  <c r="Y1132" i="13"/>
  <c r="Z1132" i="13" s="1"/>
  <c r="L1129" i="13"/>
  <c r="Y1129" i="13"/>
  <c r="Z1129" i="13" s="1"/>
  <c r="L1126" i="13"/>
  <c r="Y1126" i="13"/>
  <c r="Z1126" i="13" s="1"/>
  <c r="L1123" i="13"/>
  <c r="Y1123" i="13"/>
  <c r="Z1123" i="13" s="1"/>
  <c r="L1120" i="13"/>
  <c r="Y1120" i="13"/>
  <c r="Z1120" i="13" s="1"/>
  <c r="L1117" i="13"/>
  <c r="Y1117" i="13"/>
  <c r="Z1117" i="13" s="1"/>
  <c r="L1114" i="13"/>
  <c r="Y1114" i="13"/>
  <c r="Z1114" i="13" s="1"/>
  <c r="L1111" i="13"/>
  <c r="Y1111" i="13"/>
  <c r="Z1111" i="13" s="1"/>
  <c r="L1108" i="13"/>
  <c r="Y1108" i="13"/>
  <c r="Z1108" i="13" s="1"/>
  <c r="L1105" i="13"/>
  <c r="Y1105" i="13"/>
  <c r="Z1105" i="13" s="1"/>
  <c r="L1102" i="13"/>
  <c r="Y1102" i="13"/>
  <c r="Z1102" i="13" s="1"/>
  <c r="L1099" i="13"/>
  <c r="Y1099" i="13"/>
  <c r="Z1099" i="13" s="1"/>
  <c r="L1096" i="13"/>
  <c r="Y1096" i="13"/>
  <c r="Z1096" i="13" s="1"/>
  <c r="L1093" i="13"/>
  <c r="Y1093" i="13"/>
  <c r="Z1093" i="13" s="1"/>
  <c r="L1090" i="13"/>
  <c r="Y1090" i="13"/>
  <c r="Z1090" i="13" s="1"/>
  <c r="L1087" i="13"/>
  <c r="Y1087" i="13"/>
  <c r="Z1087" i="13" s="1"/>
  <c r="L1084" i="13"/>
  <c r="Y1084" i="13"/>
  <c r="Z1084" i="13" s="1"/>
  <c r="L1081" i="13"/>
  <c r="Y1081" i="13"/>
  <c r="Z1081" i="13" s="1"/>
  <c r="L1078" i="13"/>
  <c r="Y1078" i="13"/>
  <c r="Z1078" i="13" s="1"/>
  <c r="L1075" i="13"/>
  <c r="Y1075" i="13"/>
  <c r="Z1075" i="13" s="1"/>
  <c r="L1072" i="13"/>
  <c r="Y1072" i="13"/>
  <c r="Z1072" i="13" s="1"/>
  <c r="L1069" i="13"/>
  <c r="Y1069" i="13"/>
  <c r="Z1069" i="13" s="1"/>
  <c r="L1066" i="13"/>
  <c r="Y1066" i="13"/>
  <c r="Z1066" i="13" s="1"/>
  <c r="L1063" i="13"/>
  <c r="Y1063" i="13"/>
  <c r="Z1063" i="13" s="1"/>
  <c r="L1060" i="13"/>
  <c r="Y1060" i="13"/>
  <c r="Z1060" i="13" s="1"/>
  <c r="L1057" i="13"/>
  <c r="Y1057" i="13"/>
  <c r="Z1057" i="13" s="1"/>
  <c r="L1054" i="13"/>
  <c r="Y1054" i="13"/>
  <c r="Z1054" i="13" s="1"/>
  <c r="L1051" i="13"/>
  <c r="Y1051" i="13"/>
  <c r="Z1051" i="13" s="1"/>
  <c r="L1048" i="13"/>
  <c r="Y1048" i="13"/>
  <c r="Z1048" i="13" s="1"/>
  <c r="L1045" i="13"/>
  <c r="Y1045" i="13"/>
  <c r="Z1045" i="13" s="1"/>
  <c r="L1042" i="13"/>
  <c r="Y1042" i="13"/>
  <c r="Z1042" i="13" s="1"/>
  <c r="L1039" i="13"/>
  <c r="Y1039" i="13"/>
  <c r="Z1039" i="13" s="1"/>
  <c r="L1036" i="13"/>
  <c r="Y1036" i="13"/>
  <c r="Z1036" i="13" s="1"/>
  <c r="L1033" i="13"/>
  <c r="Y1033" i="13"/>
  <c r="Z1033" i="13" s="1"/>
  <c r="L1030" i="13"/>
  <c r="Y1030" i="13"/>
  <c r="Z1030" i="13" s="1"/>
  <c r="L1027" i="13"/>
  <c r="Y1027" i="13"/>
  <c r="Z1027" i="13" s="1"/>
  <c r="L1024" i="13"/>
  <c r="Y1024" i="13"/>
  <c r="Z1024" i="13" s="1"/>
  <c r="L1021" i="13"/>
  <c r="Y1021" i="13"/>
  <c r="Z1021" i="13" s="1"/>
  <c r="L1018" i="13"/>
  <c r="Y1018" i="13"/>
  <c r="Z1018" i="13" s="1"/>
  <c r="L1015" i="13"/>
  <c r="Y1015" i="13"/>
  <c r="Z1015" i="13" s="1"/>
  <c r="L1012" i="13"/>
  <c r="Y1012" i="13"/>
  <c r="Z1012" i="13" s="1"/>
  <c r="L1009" i="13"/>
  <c r="Y1009" i="13"/>
  <c r="Z1009" i="13" s="1"/>
  <c r="L1006" i="13"/>
  <c r="Y1006" i="13"/>
  <c r="Z1006" i="13" s="1"/>
  <c r="L1003" i="13"/>
  <c r="Y1003" i="13"/>
  <c r="Z1003" i="13" s="1"/>
  <c r="L1000" i="13"/>
  <c r="Y1000" i="13"/>
  <c r="Z1000" i="13" s="1"/>
  <c r="L997" i="13"/>
  <c r="Y997" i="13"/>
  <c r="Z997" i="13" s="1"/>
  <c r="L994" i="13"/>
  <c r="Y994" i="13"/>
  <c r="Z994" i="13" s="1"/>
  <c r="L991" i="13"/>
  <c r="Y991" i="13"/>
  <c r="Z991" i="13" s="1"/>
  <c r="L988" i="13"/>
  <c r="Y988" i="13"/>
  <c r="Z988" i="13" s="1"/>
  <c r="L985" i="13"/>
  <c r="Y985" i="13"/>
  <c r="Z985" i="13" s="1"/>
  <c r="L982" i="13"/>
  <c r="Y982" i="13"/>
  <c r="Z982" i="13" s="1"/>
  <c r="L979" i="13"/>
  <c r="Y979" i="13"/>
  <c r="Z979" i="13" s="1"/>
  <c r="L976" i="13"/>
  <c r="Y976" i="13"/>
  <c r="Z976" i="13" s="1"/>
  <c r="L973" i="13"/>
  <c r="Y973" i="13"/>
  <c r="Z973" i="13" s="1"/>
  <c r="L970" i="13"/>
  <c r="Y970" i="13"/>
  <c r="Z970" i="13" s="1"/>
  <c r="L967" i="13"/>
  <c r="Y967" i="13"/>
  <c r="Z967" i="13" s="1"/>
  <c r="L964" i="13"/>
  <c r="Y964" i="13"/>
  <c r="Z964" i="13" s="1"/>
  <c r="L961" i="13"/>
  <c r="Y961" i="13"/>
  <c r="Z961" i="13" s="1"/>
  <c r="L958" i="13"/>
  <c r="Y958" i="13"/>
  <c r="Z958" i="13" s="1"/>
  <c r="L955" i="13"/>
  <c r="Y955" i="13"/>
  <c r="Z955" i="13" s="1"/>
  <c r="L952" i="13"/>
  <c r="Y952" i="13"/>
  <c r="Z952" i="13" s="1"/>
  <c r="L949" i="13"/>
  <c r="Y949" i="13"/>
  <c r="Z949" i="13" s="1"/>
  <c r="L946" i="13"/>
  <c r="Y946" i="13"/>
  <c r="Z946" i="13" s="1"/>
  <c r="L943" i="13"/>
  <c r="Y943" i="13"/>
  <c r="Z943" i="13" s="1"/>
  <c r="L940" i="13"/>
  <c r="Y940" i="13"/>
  <c r="Z940" i="13" s="1"/>
  <c r="L937" i="13"/>
  <c r="Y937" i="13"/>
  <c r="Z937" i="13" s="1"/>
  <c r="L934" i="13"/>
  <c r="Y934" i="13"/>
  <c r="Z934" i="13" s="1"/>
  <c r="L931" i="13"/>
  <c r="Y931" i="13"/>
  <c r="Z931" i="13" s="1"/>
  <c r="L928" i="13"/>
  <c r="Y928" i="13"/>
  <c r="Z928" i="13" s="1"/>
  <c r="L925" i="13"/>
  <c r="Y925" i="13"/>
  <c r="Z925" i="13" s="1"/>
  <c r="L922" i="13"/>
  <c r="Y922" i="13"/>
  <c r="Z922" i="13" s="1"/>
  <c r="L919" i="13"/>
  <c r="Y919" i="13"/>
  <c r="Z919" i="13" s="1"/>
  <c r="L916" i="13"/>
  <c r="Y916" i="13"/>
  <c r="Z916" i="13" s="1"/>
  <c r="L913" i="13"/>
  <c r="Y913" i="13"/>
  <c r="Z913" i="13" s="1"/>
  <c r="L910" i="13"/>
  <c r="Y910" i="13"/>
  <c r="Z910" i="13" s="1"/>
  <c r="L907" i="13"/>
  <c r="Y907" i="13"/>
  <c r="Z907" i="13" s="1"/>
  <c r="L904" i="13"/>
  <c r="Y904" i="13"/>
  <c r="Z904" i="13" s="1"/>
  <c r="L901" i="13"/>
  <c r="Y901" i="13"/>
  <c r="Z901" i="13" s="1"/>
  <c r="L898" i="13"/>
  <c r="Y898" i="13"/>
  <c r="Z898" i="13" s="1"/>
  <c r="L895" i="13"/>
  <c r="Y895" i="13"/>
  <c r="Z895" i="13" s="1"/>
  <c r="L892" i="13"/>
  <c r="Y892" i="13"/>
  <c r="Z892" i="13" s="1"/>
  <c r="L889" i="13"/>
  <c r="Y889" i="13"/>
  <c r="Z889" i="13" s="1"/>
  <c r="L886" i="13"/>
  <c r="Y886" i="13"/>
  <c r="Z886" i="13" s="1"/>
  <c r="L883" i="13"/>
  <c r="Y883" i="13"/>
  <c r="Z883" i="13" s="1"/>
  <c r="L880" i="13"/>
  <c r="Y880" i="13"/>
  <c r="Z880" i="13" s="1"/>
  <c r="L877" i="13"/>
  <c r="Y877" i="13"/>
  <c r="Z877" i="13" s="1"/>
  <c r="L874" i="13"/>
  <c r="Y874" i="13"/>
  <c r="Z874" i="13" s="1"/>
  <c r="L871" i="13"/>
  <c r="Y871" i="13"/>
  <c r="Z871" i="13" s="1"/>
  <c r="L868" i="13"/>
  <c r="Y868" i="13"/>
  <c r="Z868" i="13" s="1"/>
  <c r="L865" i="13"/>
  <c r="Y865" i="13"/>
  <c r="Z865" i="13" s="1"/>
  <c r="L862" i="13"/>
  <c r="Y862" i="13"/>
  <c r="Z862" i="13" s="1"/>
  <c r="L859" i="13"/>
  <c r="Y859" i="13"/>
  <c r="Z859" i="13" s="1"/>
  <c r="L856" i="13"/>
  <c r="Y856" i="13"/>
  <c r="Z856" i="13" s="1"/>
  <c r="L853" i="13"/>
  <c r="Y853" i="13"/>
  <c r="Z853" i="13" s="1"/>
  <c r="L850" i="13"/>
  <c r="Y850" i="13"/>
  <c r="Z850" i="13" s="1"/>
  <c r="L847" i="13"/>
  <c r="Y847" i="13"/>
  <c r="Z847" i="13" s="1"/>
  <c r="L844" i="13"/>
  <c r="Y844" i="13"/>
  <c r="Z844" i="13" s="1"/>
  <c r="L841" i="13"/>
  <c r="Y841" i="13"/>
  <c r="Z841" i="13" s="1"/>
  <c r="L838" i="13"/>
  <c r="Y838" i="13"/>
  <c r="Z838" i="13" s="1"/>
  <c r="L835" i="13"/>
  <c r="Y835" i="13"/>
  <c r="Z835" i="13" s="1"/>
  <c r="L832" i="13"/>
  <c r="Y832" i="13"/>
  <c r="Z832" i="13" s="1"/>
  <c r="L829" i="13"/>
  <c r="Y829" i="13"/>
  <c r="Z829" i="13" s="1"/>
  <c r="L826" i="13"/>
  <c r="Y826" i="13"/>
  <c r="Z826" i="13" s="1"/>
  <c r="L823" i="13"/>
  <c r="Y823" i="13"/>
  <c r="Z823" i="13" s="1"/>
  <c r="L820" i="13"/>
  <c r="Y820" i="13"/>
  <c r="Z820" i="13" s="1"/>
  <c r="L817" i="13"/>
  <c r="Y817" i="13"/>
  <c r="Z817" i="13" s="1"/>
  <c r="L814" i="13"/>
  <c r="Y814" i="13"/>
  <c r="Z814" i="13" s="1"/>
  <c r="W1453" i="13"/>
  <c r="X1453" i="13" s="1"/>
  <c r="W1450" i="13"/>
  <c r="X1450" i="13" s="1"/>
  <c r="W1447" i="13"/>
  <c r="X1447" i="13" s="1"/>
  <c r="W1444" i="13"/>
  <c r="X1444" i="13" s="1"/>
  <c r="W1441" i="13"/>
  <c r="X1441" i="13" s="1"/>
  <c r="W1438" i="13"/>
  <c r="X1438" i="13" s="1"/>
  <c r="W1435" i="13"/>
  <c r="X1435" i="13" s="1"/>
  <c r="Z1435" i="13" s="1"/>
  <c r="W1432" i="13"/>
  <c r="X1432" i="13" s="1"/>
  <c r="W1429" i="13"/>
  <c r="X1429" i="13" s="1"/>
  <c r="Z1429" i="13" s="1"/>
  <c r="W1426" i="13"/>
  <c r="X1426" i="13" s="1"/>
  <c r="Z1426" i="13" s="1"/>
  <c r="W1423" i="13"/>
  <c r="X1423" i="13" s="1"/>
  <c r="W1420" i="13"/>
  <c r="X1420" i="13" s="1"/>
  <c r="Z1420" i="13" s="1"/>
  <c r="W1417" i="13"/>
  <c r="X1417" i="13" s="1"/>
  <c r="W1414" i="13"/>
  <c r="X1414" i="13" s="1"/>
  <c r="W1411" i="13"/>
  <c r="X1411" i="13" s="1"/>
  <c r="W1408" i="13"/>
  <c r="X1408" i="13" s="1"/>
  <c r="W1405" i="13"/>
  <c r="X1405" i="13" s="1"/>
  <c r="W1402" i="13"/>
  <c r="X1402" i="13" s="1"/>
  <c r="W1399" i="13"/>
  <c r="X1399" i="13" s="1"/>
  <c r="W1396" i="13"/>
  <c r="X1396" i="13" s="1"/>
  <c r="W1393" i="13"/>
  <c r="X1393" i="13" s="1"/>
  <c r="W1390" i="13"/>
  <c r="X1390" i="13" s="1"/>
  <c r="W1387" i="13"/>
  <c r="X1387" i="13" s="1"/>
  <c r="W1384" i="13"/>
  <c r="X1384" i="13" s="1"/>
  <c r="Z1384" i="13" s="1"/>
  <c r="W1381" i="13"/>
  <c r="X1381" i="13" s="1"/>
  <c r="W1378" i="13"/>
  <c r="X1378" i="13" s="1"/>
  <c r="W1375" i="13"/>
  <c r="X1375" i="13" s="1"/>
  <c r="W1372" i="13"/>
  <c r="X1372" i="13" s="1"/>
  <c r="W1369" i="13"/>
  <c r="X1369" i="13" s="1"/>
  <c r="W1366" i="13"/>
  <c r="X1366" i="13" s="1"/>
  <c r="W1363" i="13"/>
  <c r="X1363" i="13" s="1"/>
  <c r="Z1363" i="13" s="1"/>
  <c r="W1360" i="13"/>
  <c r="X1360" i="13" s="1"/>
  <c r="W1357" i="13"/>
  <c r="X1357" i="13" s="1"/>
  <c r="W1354" i="13"/>
  <c r="X1354" i="13" s="1"/>
  <c r="W1351" i="13"/>
  <c r="X1351" i="13" s="1"/>
  <c r="W1348" i="13"/>
  <c r="X1348" i="13" s="1"/>
  <c r="W1345" i="13"/>
  <c r="X1345" i="13" s="1"/>
  <c r="W1342" i="13"/>
  <c r="X1342" i="13" s="1"/>
  <c r="W1339" i="13"/>
  <c r="X1339" i="13" s="1"/>
  <c r="W1336" i="13"/>
  <c r="X1336" i="13" s="1"/>
  <c r="W1333" i="13"/>
  <c r="X1333" i="13" s="1"/>
  <c r="Z1333" i="13" s="1"/>
  <c r="W1330" i="13"/>
  <c r="X1330" i="13" s="1"/>
  <c r="Z1330" i="13" s="1"/>
  <c r="W1327" i="13"/>
  <c r="X1327" i="13" s="1"/>
  <c r="Z1327" i="13" s="1"/>
  <c r="W1324" i="13"/>
  <c r="X1324" i="13" s="1"/>
  <c r="W1321" i="13"/>
  <c r="X1321" i="13" s="1"/>
  <c r="W1318" i="13"/>
  <c r="X1318" i="13" s="1"/>
  <c r="W1315" i="13"/>
  <c r="X1315" i="13" s="1"/>
  <c r="Z1315" i="13" s="1"/>
  <c r="W1312" i="13"/>
  <c r="X1312" i="13" s="1"/>
  <c r="W1309" i="13"/>
  <c r="X1309" i="13" s="1"/>
  <c r="Z1309" i="13" s="1"/>
  <c r="W1306" i="13"/>
  <c r="X1306" i="13" s="1"/>
  <c r="W1303" i="13"/>
  <c r="X1303" i="13" s="1"/>
  <c r="W1300" i="13"/>
  <c r="X1300" i="13" s="1"/>
  <c r="W1297" i="13"/>
  <c r="X1297" i="13" s="1"/>
  <c r="Z1297" i="13" s="1"/>
  <c r="W1294" i="13"/>
  <c r="X1294" i="13" s="1"/>
  <c r="W1291" i="13"/>
  <c r="X1291" i="13" s="1"/>
  <c r="W1288" i="13"/>
  <c r="X1288" i="13" s="1"/>
  <c r="W1285" i="13"/>
  <c r="X1285" i="13" s="1"/>
  <c r="W1282" i="13"/>
  <c r="X1282" i="13" s="1"/>
  <c r="W1279" i="13"/>
  <c r="X1279" i="13" s="1"/>
  <c r="Z1279" i="13" s="1"/>
  <c r="W1276" i="13"/>
  <c r="X1276" i="13" s="1"/>
  <c r="W1273" i="13"/>
  <c r="X1273" i="13" s="1"/>
  <c r="W1270" i="13"/>
  <c r="X1270" i="13" s="1"/>
  <c r="W1267" i="13"/>
  <c r="X1267" i="13" s="1"/>
  <c r="Z1267" i="13" s="1"/>
  <c r="W1264" i="13"/>
  <c r="X1264" i="13" s="1"/>
  <c r="W1261" i="13"/>
  <c r="X1261" i="13" s="1"/>
  <c r="W1258" i="13"/>
  <c r="X1258" i="13" s="1"/>
  <c r="W1255" i="13"/>
  <c r="X1255" i="13" s="1"/>
  <c r="W1252" i="13"/>
  <c r="X1252" i="13" s="1"/>
  <c r="W1249" i="13"/>
  <c r="X1249" i="13" s="1"/>
  <c r="W1246" i="13"/>
  <c r="X1246" i="13" s="1"/>
  <c r="W1243" i="13"/>
  <c r="X1243" i="13" s="1"/>
  <c r="Z1243" i="13" s="1"/>
  <c r="W1240" i="13"/>
  <c r="X1240" i="13" s="1"/>
  <c r="W1237" i="13"/>
  <c r="X1237" i="13" s="1"/>
  <c r="W1234" i="13"/>
  <c r="X1234" i="13" s="1"/>
  <c r="W1231" i="13"/>
  <c r="X1231" i="13" s="1"/>
  <c r="W1228" i="13"/>
  <c r="X1228" i="13" s="1"/>
  <c r="W1225" i="13"/>
  <c r="X1225" i="13" s="1"/>
  <c r="L48" i="13"/>
  <c r="Y48" i="13"/>
  <c r="L45" i="13"/>
  <c r="Y45" i="13"/>
  <c r="L42" i="13"/>
  <c r="Y42" i="13"/>
  <c r="L39" i="13"/>
  <c r="Y39" i="13"/>
  <c r="L36" i="13"/>
  <c r="Y36" i="13"/>
  <c r="L33" i="13"/>
  <c r="Y33" i="13"/>
  <c r="L30" i="13"/>
  <c r="Y30" i="13"/>
  <c r="L27" i="13"/>
  <c r="Y27" i="13"/>
  <c r="L24" i="13"/>
  <c r="Y24" i="13"/>
  <c r="W24" i="13"/>
  <c r="X24" i="13" s="1"/>
  <c r="L594" i="13"/>
  <c r="Y594" i="13"/>
  <c r="L591" i="13"/>
  <c r="Y591" i="13"/>
  <c r="L588" i="13"/>
  <c r="Y588" i="13"/>
  <c r="L585" i="13"/>
  <c r="Y585" i="13"/>
  <c r="L582" i="13"/>
  <c r="Y582" i="13"/>
  <c r="L579" i="13"/>
  <c r="Y579" i="13"/>
  <c r="L576" i="13"/>
  <c r="Y576" i="13"/>
  <c r="L573" i="13"/>
  <c r="Y573" i="13"/>
  <c r="L570" i="13"/>
  <c r="Y570" i="13"/>
  <c r="L567" i="13"/>
  <c r="Y567" i="13"/>
  <c r="L564" i="13"/>
  <c r="Y564" i="13"/>
  <c r="L561" i="13"/>
  <c r="Y561" i="13"/>
  <c r="L558" i="13"/>
  <c r="Y558" i="13"/>
  <c r="L555" i="13"/>
  <c r="Y555" i="13"/>
  <c r="L552" i="13"/>
  <c r="Y552" i="13"/>
  <c r="L549" i="13"/>
  <c r="Y549" i="13"/>
  <c r="L546" i="13"/>
  <c r="Y546" i="13"/>
  <c r="L543" i="13"/>
  <c r="Y543" i="13"/>
  <c r="L540" i="13"/>
  <c r="Y540" i="13"/>
  <c r="L537" i="13"/>
  <c r="Y537" i="13"/>
  <c r="L534" i="13"/>
  <c r="Y534" i="13"/>
  <c r="L531" i="13"/>
  <c r="Y531" i="13"/>
  <c r="L528" i="13"/>
  <c r="Y528" i="13"/>
  <c r="L525" i="13"/>
  <c r="Y525" i="13"/>
  <c r="L522" i="13"/>
  <c r="Y522" i="13"/>
  <c r="L519" i="13"/>
  <c r="Y519" i="13"/>
  <c r="L516" i="13"/>
  <c r="Y516" i="13"/>
  <c r="L513" i="13"/>
  <c r="Y513" i="13"/>
  <c r="L510" i="13"/>
  <c r="Y510" i="13"/>
  <c r="L507" i="13"/>
  <c r="Y507" i="13"/>
  <c r="L504" i="13"/>
  <c r="Y504" i="13"/>
  <c r="L501" i="13"/>
  <c r="Y501" i="13"/>
  <c r="L498" i="13"/>
  <c r="Y498" i="13"/>
  <c r="L495" i="13"/>
  <c r="Y495" i="13"/>
  <c r="L492" i="13"/>
  <c r="Y492" i="13"/>
  <c r="L489" i="13"/>
  <c r="Y489" i="13"/>
  <c r="L486" i="13"/>
  <c r="Y486" i="13"/>
  <c r="L483" i="13"/>
  <c r="Y483" i="13"/>
  <c r="L480" i="13"/>
  <c r="Y480" i="13"/>
  <c r="L477" i="13"/>
  <c r="Y477" i="13"/>
  <c r="L474" i="13"/>
  <c r="Y474" i="13"/>
  <c r="L471" i="13"/>
  <c r="Y471" i="13"/>
  <c r="L468" i="13"/>
  <c r="Y468" i="13"/>
  <c r="L465" i="13"/>
  <c r="Y465" i="13"/>
  <c r="L462" i="13"/>
  <c r="Y462" i="13"/>
  <c r="L459" i="13"/>
  <c r="Y459" i="13"/>
  <c r="L456" i="13"/>
  <c r="Y456" i="13"/>
  <c r="L453" i="13"/>
  <c r="Y453" i="13"/>
  <c r="L450" i="13"/>
  <c r="Y450" i="13"/>
  <c r="L447" i="13"/>
  <c r="Y447" i="13"/>
  <c r="L444" i="13"/>
  <c r="Y444" i="13"/>
  <c r="L441" i="13"/>
  <c r="Y441" i="13"/>
  <c r="L438" i="13"/>
  <c r="Y438" i="13"/>
  <c r="L435" i="13"/>
  <c r="Y435" i="13"/>
  <c r="L432" i="13"/>
  <c r="Y432" i="13"/>
  <c r="L429" i="13"/>
  <c r="Y429" i="13"/>
  <c r="L426" i="13"/>
  <c r="Y426" i="13"/>
  <c r="L423" i="13"/>
  <c r="Y423" i="13"/>
  <c r="L420" i="13"/>
  <c r="Y420" i="13"/>
  <c r="L417" i="13"/>
  <c r="Y417" i="13"/>
  <c r="L414" i="13"/>
  <c r="Y414" i="13"/>
  <c r="L411" i="13"/>
  <c r="Y411" i="13"/>
  <c r="L408" i="13"/>
  <c r="Y408" i="13"/>
  <c r="L405" i="13"/>
  <c r="Y405" i="13"/>
  <c r="L402" i="13"/>
  <c r="Y402" i="13"/>
  <c r="L399" i="13"/>
  <c r="Y399" i="13"/>
  <c r="L396" i="13"/>
  <c r="Y396" i="13"/>
  <c r="L393" i="13"/>
  <c r="Y393" i="13"/>
  <c r="L390" i="13"/>
  <c r="Y390" i="13"/>
  <c r="L387" i="13"/>
  <c r="Y387" i="13"/>
  <c r="L384" i="13"/>
  <c r="Y384" i="13"/>
  <c r="L381" i="13"/>
  <c r="Y381" i="13"/>
  <c r="L378" i="13"/>
  <c r="Y378" i="13"/>
  <c r="L375" i="13"/>
  <c r="Y375" i="13"/>
  <c r="L372" i="13"/>
  <c r="Y372" i="13"/>
  <c r="L369" i="13"/>
  <c r="Y369" i="13"/>
  <c r="L366" i="13"/>
  <c r="Y366" i="13"/>
  <c r="L363" i="13"/>
  <c r="Y363" i="13"/>
  <c r="L360" i="13"/>
  <c r="Y360" i="13"/>
  <c r="L357" i="13"/>
  <c r="Y357" i="13"/>
  <c r="L354" i="13"/>
  <c r="Y354" i="13"/>
  <c r="L351" i="13"/>
  <c r="Y351" i="13"/>
  <c r="L348" i="13"/>
  <c r="Y348" i="13"/>
  <c r="L345" i="13"/>
  <c r="Y345" i="13"/>
  <c r="L342" i="13"/>
  <c r="Y342" i="13"/>
  <c r="L339" i="13"/>
  <c r="Y339" i="13"/>
  <c r="L336" i="13"/>
  <c r="Y336" i="13"/>
  <c r="L333" i="13"/>
  <c r="Y333" i="13"/>
  <c r="L330" i="13"/>
  <c r="Y330" i="13"/>
  <c r="L327" i="13"/>
  <c r="Y327" i="13"/>
  <c r="L324" i="13"/>
  <c r="Y324" i="13"/>
  <c r="L321" i="13"/>
  <c r="Y321" i="13"/>
  <c r="L318" i="13"/>
  <c r="Y318" i="13"/>
  <c r="L315" i="13"/>
  <c r="Y315" i="13"/>
  <c r="L312" i="13"/>
  <c r="Y312" i="13"/>
  <c r="L309" i="13"/>
  <c r="Y309" i="13"/>
  <c r="L306" i="13"/>
  <c r="Y306" i="13"/>
  <c r="L303" i="13"/>
  <c r="Y303" i="13"/>
  <c r="L300" i="13"/>
  <c r="Y300" i="13"/>
  <c r="L297" i="13"/>
  <c r="Y297" i="13"/>
  <c r="L294" i="13"/>
  <c r="Y294" i="13"/>
  <c r="L291" i="13"/>
  <c r="Y291" i="13"/>
  <c r="L288" i="13"/>
  <c r="Y288" i="13"/>
  <c r="L285" i="13"/>
  <c r="Y285" i="13"/>
  <c r="L282" i="13"/>
  <c r="Y282" i="13"/>
  <c r="L279" i="13"/>
  <c r="Y279" i="13"/>
  <c r="L276" i="13"/>
  <c r="Y276" i="13"/>
  <c r="L273" i="13"/>
  <c r="Y273" i="13"/>
  <c r="L270" i="13"/>
  <c r="Y270" i="13"/>
  <c r="L267" i="13"/>
  <c r="Y267" i="13"/>
  <c r="L264" i="13"/>
  <c r="Y264" i="13"/>
  <c r="L261" i="13"/>
  <c r="Y261" i="13"/>
  <c r="L258" i="13"/>
  <c r="Y258" i="13"/>
  <c r="L255" i="13"/>
  <c r="Y255" i="13"/>
  <c r="L252" i="13"/>
  <c r="Y252" i="13"/>
  <c r="L249" i="13"/>
  <c r="Y249" i="13"/>
  <c r="L246" i="13"/>
  <c r="Y246" i="13"/>
  <c r="L243" i="13"/>
  <c r="Y243" i="13"/>
  <c r="L240" i="13"/>
  <c r="Y240" i="13"/>
  <c r="L237" i="13"/>
  <c r="Y237" i="13"/>
  <c r="L234" i="13"/>
  <c r="Y234" i="13"/>
  <c r="L231" i="13"/>
  <c r="Y231" i="13"/>
  <c r="L228" i="13"/>
  <c r="Y228" i="13"/>
  <c r="L225" i="13"/>
  <c r="Y225" i="13"/>
  <c r="L222" i="13"/>
  <c r="Y222" i="13"/>
  <c r="L219" i="13"/>
  <c r="Y219" i="13"/>
  <c r="L216" i="13"/>
  <c r="Y216" i="13"/>
  <c r="L213" i="13"/>
  <c r="Y213" i="13"/>
  <c r="L210" i="13"/>
  <c r="Y210" i="13"/>
  <c r="L207" i="13"/>
  <c r="Y207" i="13"/>
  <c r="L204" i="13"/>
  <c r="Y204" i="13"/>
  <c r="L201" i="13"/>
  <c r="Y201" i="13"/>
  <c r="L198" i="13"/>
  <c r="Y198" i="13"/>
  <c r="L195" i="13"/>
  <c r="Y195" i="13"/>
  <c r="L192" i="13"/>
  <c r="Y192" i="13"/>
  <c r="L189" i="13"/>
  <c r="Y189" i="13"/>
  <c r="L186" i="13"/>
  <c r="Y186" i="13"/>
  <c r="L183" i="13"/>
  <c r="Y183" i="13"/>
  <c r="L180" i="13"/>
  <c r="Y180" i="13"/>
  <c r="L177" i="13"/>
  <c r="Y177" i="13"/>
  <c r="L174" i="13"/>
  <c r="Y174" i="13"/>
  <c r="L171" i="13"/>
  <c r="Y171" i="13"/>
  <c r="L168" i="13"/>
  <c r="Y168" i="13"/>
  <c r="L165" i="13"/>
  <c r="Y165" i="13"/>
  <c r="L162" i="13"/>
  <c r="Y162" i="13"/>
  <c r="L159" i="13"/>
  <c r="Y159" i="13"/>
  <c r="L156" i="13"/>
  <c r="Y156" i="13"/>
  <c r="L153" i="13"/>
  <c r="Y153" i="13"/>
  <c r="L150" i="13"/>
  <c r="Y150" i="13"/>
  <c r="L147" i="13"/>
  <c r="Y147" i="13"/>
  <c r="L144" i="13"/>
  <c r="Y144" i="13"/>
  <c r="L141" i="13"/>
  <c r="Y141" i="13"/>
  <c r="L138" i="13"/>
  <c r="Y138" i="13"/>
  <c r="L135" i="13"/>
  <c r="Y135" i="13"/>
  <c r="L132" i="13"/>
  <c r="Y132" i="13"/>
  <c r="L129" i="13"/>
  <c r="Y129" i="13"/>
  <c r="L126" i="13"/>
  <c r="Y126" i="13"/>
  <c r="L123" i="13"/>
  <c r="Y123" i="13"/>
  <c r="L120" i="13"/>
  <c r="Y120" i="13"/>
  <c r="L117" i="13"/>
  <c r="Y117" i="13"/>
  <c r="L114" i="13"/>
  <c r="Y114" i="13"/>
  <c r="L111" i="13"/>
  <c r="Y111" i="13"/>
  <c r="L108" i="13"/>
  <c r="Y108" i="13"/>
  <c r="L105" i="13"/>
  <c r="Y105" i="13"/>
  <c r="L102" i="13"/>
  <c r="Y102" i="13"/>
  <c r="L99" i="13"/>
  <c r="Y99" i="13"/>
  <c r="L96" i="13"/>
  <c r="Y96" i="13"/>
  <c r="L93" i="13"/>
  <c r="Y93" i="13"/>
  <c r="L90" i="13"/>
  <c r="Y90" i="13"/>
  <c r="L87" i="13"/>
  <c r="Y87" i="13"/>
  <c r="L84" i="13"/>
  <c r="Y84" i="13"/>
  <c r="L81" i="13"/>
  <c r="Y81" i="13"/>
  <c r="L78" i="13"/>
  <c r="Y78" i="13"/>
  <c r="L75" i="13"/>
  <c r="Y75" i="13"/>
  <c r="L72" i="13"/>
  <c r="Y72" i="13"/>
  <c r="L69" i="13"/>
  <c r="Y69" i="13"/>
  <c r="L66" i="13"/>
  <c r="Y66" i="13"/>
  <c r="L63" i="13"/>
  <c r="Y63" i="13"/>
  <c r="L60" i="13"/>
  <c r="Y60" i="13"/>
  <c r="L57" i="13"/>
  <c r="Y57" i="13"/>
  <c r="L54" i="13"/>
  <c r="Y54" i="13"/>
  <c r="L51" i="13"/>
  <c r="Y51" i="13"/>
  <c r="W51" i="13"/>
  <c r="X51" i="13" s="1"/>
  <c r="L23" i="13"/>
  <c r="Y23" i="13"/>
  <c r="L20" i="13"/>
  <c r="L50" i="13"/>
  <c r="Y50" i="13"/>
  <c r="Z50" i="13" s="1"/>
  <c r="L47" i="13"/>
  <c r="Y47" i="13"/>
  <c r="L44" i="13"/>
  <c r="Y44" i="13"/>
  <c r="L41" i="13"/>
  <c r="Y41" i="13"/>
  <c r="L35" i="13"/>
  <c r="Y35" i="13"/>
  <c r="L32" i="13"/>
  <c r="Y32" i="13"/>
  <c r="L29" i="13"/>
  <c r="Y29" i="13"/>
  <c r="Z29" i="13" s="1"/>
  <c r="L26" i="13"/>
  <c r="Y26" i="13"/>
  <c r="L758" i="13"/>
  <c r="Y758" i="13"/>
  <c r="Z758" i="13" s="1"/>
  <c r="L755" i="13"/>
  <c r="Y755" i="13"/>
  <c r="Z755" i="13" s="1"/>
  <c r="L752" i="13"/>
  <c r="Y752" i="13"/>
  <c r="Z752" i="13" s="1"/>
  <c r="L749" i="13"/>
  <c r="Y749" i="13"/>
  <c r="Z749" i="13" s="1"/>
  <c r="L746" i="13"/>
  <c r="Y746" i="13"/>
  <c r="Z746" i="13" s="1"/>
  <c r="L743" i="13"/>
  <c r="Y743" i="13"/>
  <c r="Z743" i="13" s="1"/>
  <c r="L740" i="13"/>
  <c r="Y740" i="13"/>
  <c r="Z740" i="13" s="1"/>
  <c r="L737" i="13"/>
  <c r="Y737" i="13"/>
  <c r="Z737" i="13" s="1"/>
  <c r="L734" i="13"/>
  <c r="Y734" i="13"/>
  <c r="Z734" i="13" s="1"/>
  <c r="L731" i="13"/>
  <c r="Y731" i="13"/>
  <c r="Z731" i="13" s="1"/>
  <c r="L728" i="13"/>
  <c r="Y728" i="13"/>
  <c r="Z728" i="13" s="1"/>
  <c r="L725" i="13"/>
  <c r="Y725" i="13"/>
  <c r="Z725" i="13" s="1"/>
  <c r="L722" i="13"/>
  <c r="Y722" i="13"/>
  <c r="Z722" i="13" s="1"/>
  <c r="L719" i="13"/>
  <c r="Y719" i="13"/>
  <c r="Z719" i="13" s="1"/>
  <c r="L716" i="13"/>
  <c r="Y716" i="13"/>
  <c r="Z716" i="13" s="1"/>
  <c r="L713" i="13"/>
  <c r="Y713" i="13"/>
  <c r="Z713" i="13" s="1"/>
  <c r="L710" i="13"/>
  <c r="Y710" i="13"/>
  <c r="Z710" i="13" s="1"/>
  <c r="L707" i="13"/>
  <c r="Y707" i="13"/>
  <c r="Z707" i="13" s="1"/>
  <c r="L704" i="13"/>
  <c r="Y704" i="13"/>
  <c r="Z704" i="13" s="1"/>
  <c r="L701" i="13"/>
  <c r="Y701" i="13"/>
  <c r="Z701" i="13" s="1"/>
  <c r="L698" i="13"/>
  <c r="Y698" i="13"/>
  <c r="Z698" i="13" s="1"/>
  <c r="L695" i="13"/>
  <c r="Y695" i="13"/>
  <c r="Z695" i="13" s="1"/>
  <c r="L692" i="13"/>
  <c r="Y692" i="13"/>
  <c r="Z692" i="13" s="1"/>
  <c r="L689" i="13"/>
  <c r="Y689" i="13"/>
  <c r="Z689" i="13" s="1"/>
  <c r="L686" i="13"/>
  <c r="Y686" i="13"/>
  <c r="Z686" i="13" s="1"/>
  <c r="L683" i="13"/>
  <c r="Y683" i="13"/>
  <c r="Z683" i="13" s="1"/>
  <c r="L680" i="13"/>
  <c r="Y680" i="13"/>
  <c r="Z680" i="13" s="1"/>
  <c r="L677" i="13"/>
  <c r="Y677" i="13"/>
  <c r="Z677" i="13" s="1"/>
  <c r="L674" i="13"/>
  <c r="Y674" i="13"/>
  <c r="Z674" i="13" s="1"/>
  <c r="L671" i="13"/>
  <c r="Y671" i="13"/>
  <c r="Z671" i="13" s="1"/>
  <c r="L668" i="13"/>
  <c r="Y668" i="13"/>
  <c r="Z668" i="13" s="1"/>
  <c r="L665" i="13"/>
  <c r="Y665" i="13"/>
  <c r="Z665" i="13" s="1"/>
  <c r="L662" i="13"/>
  <c r="Y662" i="13"/>
  <c r="Z662" i="13" s="1"/>
  <c r="L659" i="13"/>
  <c r="Y659" i="13"/>
  <c r="Z659" i="13" s="1"/>
  <c r="L656" i="13"/>
  <c r="Y656" i="13"/>
  <c r="Z656" i="13" s="1"/>
  <c r="L653" i="13"/>
  <c r="Y653" i="13"/>
  <c r="Z653" i="13" s="1"/>
  <c r="L650" i="13"/>
  <c r="Y650" i="13"/>
  <c r="Z650" i="13" s="1"/>
  <c r="L647" i="13"/>
  <c r="Y647" i="13"/>
  <c r="Z647" i="13" s="1"/>
  <c r="L644" i="13"/>
  <c r="Y644" i="13"/>
  <c r="Z644" i="13" s="1"/>
  <c r="L641" i="13"/>
  <c r="Y641" i="13"/>
  <c r="Z641" i="13" s="1"/>
  <c r="L638" i="13"/>
  <c r="Y638" i="13"/>
  <c r="Z638" i="13" s="1"/>
  <c r="L635" i="13"/>
  <c r="Y635" i="13"/>
  <c r="Z635" i="13" s="1"/>
  <c r="L632" i="13"/>
  <c r="Y632" i="13"/>
  <c r="Z632" i="13" s="1"/>
  <c r="L629" i="13"/>
  <c r="Y629" i="13"/>
  <c r="Z629" i="13" s="1"/>
  <c r="L626" i="13"/>
  <c r="Y626" i="13"/>
  <c r="Z626" i="13" s="1"/>
  <c r="L623" i="13"/>
  <c r="Y623" i="13"/>
  <c r="Z623" i="13" s="1"/>
  <c r="L620" i="13"/>
  <c r="Y620" i="13"/>
  <c r="Z620" i="13" s="1"/>
  <c r="L617" i="13"/>
  <c r="Y617" i="13"/>
  <c r="Z617" i="13" s="1"/>
  <c r="L614" i="13"/>
  <c r="Y614" i="13"/>
  <c r="Z614" i="13" s="1"/>
  <c r="L611" i="13"/>
  <c r="Y611" i="13"/>
  <c r="Z611" i="13" s="1"/>
  <c r="L608" i="13"/>
  <c r="Y608" i="13"/>
  <c r="Z608" i="13" s="1"/>
  <c r="L605" i="13"/>
  <c r="Y605" i="13"/>
  <c r="Z605" i="13" s="1"/>
  <c r="L602" i="13"/>
  <c r="Y602" i="13"/>
  <c r="Z602" i="13" s="1"/>
  <c r="L599" i="13"/>
  <c r="Y599" i="13"/>
  <c r="Z599" i="13" s="1"/>
  <c r="L596" i="13"/>
  <c r="Y596" i="13"/>
  <c r="Z596" i="13" s="1"/>
  <c r="L593" i="13"/>
  <c r="Y593" i="13"/>
  <c r="Z593" i="13" s="1"/>
  <c r="L590" i="13"/>
  <c r="Y590" i="13"/>
  <c r="Z590" i="13" s="1"/>
  <c r="L587" i="13"/>
  <c r="Y587" i="13"/>
  <c r="Z587" i="13" s="1"/>
  <c r="L584" i="13"/>
  <c r="Y584" i="13"/>
  <c r="Z584" i="13" s="1"/>
  <c r="L581" i="13"/>
  <c r="Y581" i="13"/>
  <c r="Z581" i="13" s="1"/>
  <c r="L578" i="13"/>
  <c r="Y578" i="13"/>
  <c r="Z578" i="13" s="1"/>
  <c r="L575" i="13"/>
  <c r="Y575" i="13"/>
  <c r="Z575" i="13" s="1"/>
  <c r="L572" i="13"/>
  <c r="Y572" i="13"/>
  <c r="Z572" i="13" s="1"/>
  <c r="L569" i="13"/>
  <c r="Y569" i="13"/>
  <c r="Z569" i="13" s="1"/>
  <c r="L566" i="13"/>
  <c r="Y566" i="13"/>
  <c r="Z566" i="13" s="1"/>
  <c r="L563" i="13"/>
  <c r="Y563" i="13"/>
  <c r="Z563" i="13" s="1"/>
  <c r="L560" i="13"/>
  <c r="Y560" i="13"/>
  <c r="Z560" i="13" s="1"/>
  <c r="L557" i="13"/>
  <c r="Y557" i="13"/>
  <c r="Z557" i="13" s="1"/>
  <c r="L554" i="13"/>
  <c r="Y554" i="13"/>
  <c r="Z554" i="13" s="1"/>
  <c r="L551" i="13"/>
  <c r="Y551" i="13"/>
  <c r="Z551" i="13" s="1"/>
  <c r="L548" i="13"/>
  <c r="Y548" i="13"/>
  <c r="Z548" i="13" s="1"/>
  <c r="L545" i="13"/>
  <c r="Y545" i="13"/>
  <c r="Z545" i="13" s="1"/>
  <c r="L542" i="13"/>
  <c r="Y542" i="13"/>
  <c r="Z542" i="13" s="1"/>
  <c r="L539" i="13"/>
  <c r="Y539" i="13"/>
  <c r="Z539" i="13" s="1"/>
  <c r="L536" i="13"/>
  <c r="Y536" i="13"/>
  <c r="Z536" i="13" s="1"/>
  <c r="L533" i="13"/>
  <c r="Y533" i="13"/>
  <c r="Z533" i="13" s="1"/>
  <c r="L530" i="13"/>
  <c r="Y530" i="13"/>
  <c r="Z530" i="13" s="1"/>
  <c r="L527" i="13"/>
  <c r="Y527" i="13"/>
  <c r="Z527" i="13" s="1"/>
  <c r="L524" i="13"/>
  <c r="Y524" i="13"/>
  <c r="Z524" i="13" s="1"/>
  <c r="L521" i="13"/>
  <c r="Y521" i="13"/>
  <c r="Z521" i="13" s="1"/>
  <c r="L518" i="13"/>
  <c r="Y518" i="13"/>
  <c r="Z518" i="13" s="1"/>
  <c r="L515" i="13"/>
  <c r="Y515" i="13"/>
  <c r="Z515" i="13" s="1"/>
  <c r="L512" i="13"/>
  <c r="Y512" i="13"/>
  <c r="Z512" i="13" s="1"/>
  <c r="L509" i="13"/>
  <c r="Y509" i="13"/>
  <c r="Z509" i="13" s="1"/>
  <c r="L506" i="13"/>
  <c r="Y506" i="13"/>
  <c r="Z506" i="13" s="1"/>
  <c r="L503" i="13"/>
  <c r="Y503" i="13"/>
  <c r="Z503" i="13" s="1"/>
  <c r="L500" i="13"/>
  <c r="Y500" i="13"/>
  <c r="Z500" i="13" s="1"/>
  <c r="L497" i="13"/>
  <c r="Y497" i="13"/>
  <c r="Z497" i="13" s="1"/>
  <c r="L494" i="13"/>
  <c r="Y494" i="13"/>
  <c r="Z494" i="13" s="1"/>
  <c r="L491" i="13"/>
  <c r="Y491" i="13"/>
  <c r="Z491" i="13" s="1"/>
  <c r="L488" i="13"/>
  <c r="Y488" i="13"/>
  <c r="Z488" i="13" s="1"/>
  <c r="L485" i="13"/>
  <c r="Y485" i="13"/>
  <c r="Z485" i="13" s="1"/>
  <c r="L482" i="13"/>
  <c r="Y482" i="13"/>
  <c r="Z482" i="13" s="1"/>
  <c r="L479" i="13"/>
  <c r="Y479" i="13"/>
  <c r="Z479" i="13" s="1"/>
  <c r="L476" i="13"/>
  <c r="Y476" i="13"/>
  <c r="Z476" i="13" s="1"/>
  <c r="L473" i="13"/>
  <c r="Y473" i="13"/>
  <c r="Z473" i="13" s="1"/>
  <c r="L470" i="13"/>
  <c r="Y470" i="13"/>
  <c r="Z470" i="13" s="1"/>
  <c r="L467" i="13"/>
  <c r="Y467" i="13"/>
  <c r="Z467" i="13" s="1"/>
  <c r="L464" i="13"/>
  <c r="Y464" i="13"/>
  <c r="Z464" i="13" s="1"/>
  <c r="L461" i="13"/>
  <c r="Y461" i="13"/>
  <c r="Z461" i="13" s="1"/>
  <c r="L458" i="13"/>
  <c r="Y458" i="13"/>
  <c r="Z458" i="13" s="1"/>
  <c r="L455" i="13"/>
  <c r="Y455" i="13"/>
  <c r="Z455" i="13" s="1"/>
  <c r="L452" i="13"/>
  <c r="Y452" i="13"/>
  <c r="Z452" i="13" s="1"/>
  <c r="L449" i="13"/>
  <c r="Y449" i="13"/>
  <c r="Z449" i="13" s="1"/>
  <c r="L446" i="13"/>
  <c r="Y446" i="13"/>
  <c r="Z446" i="13" s="1"/>
  <c r="L443" i="13"/>
  <c r="Y443" i="13"/>
  <c r="Z443" i="13" s="1"/>
  <c r="L440" i="13"/>
  <c r="Y440" i="13"/>
  <c r="Z440" i="13" s="1"/>
  <c r="L437" i="13"/>
  <c r="Y437" i="13"/>
  <c r="Z437" i="13" s="1"/>
  <c r="L434" i="13"/>
  <c r="Y434" i="13"/>
  <c r="Z434" i="13" s="1"/>
  <c r="L431" i="13"/>
  <c r="Y431" i="13"/>
  <c r="Z431" i="13" s="1"/>
  <c r="L428" i="13"/>
  <c r="Y428" i="13"/>
  <c r="Z428" i="13" s="1"/>
  <c r="L425" i="13"/>
  <c r="Y425" i="13"/>
  <c r="Z425" i="13" s="1"/>
  <c r="L422" i="13"/>
  <c r="Y422" i="13"/>
  <c r="Z422" i="13" s="1"/>
  <c r="L419" i="13"/>
  <c r="Y419" i="13"/>
  <c r="Z419" i="13" s="1"/>
  <c r="L416" i="13"/>
  <c r="Y416" i="13"/>
  <c r="Z416" i="13" s="1"/>
  <c r="L413" i="13"/>
  <c r="Y413" i="13"/>
  <c r="Z413" i="13" s="1"/>
  <c r="L410" i="13"/>
  <c r="Y410" i="13"/>
  <c r="Z410" i="13" s="1"/>
  <c r="L407" i="13"/>
  <c r="Y407" i="13"/>
  <c r="Z407" i="13" s="1"/>
  <c r="L404" i="13"/>
  <c r="Y404" i="13"/>
  <c r="Z404" i="13" s="1"/>
  <c r="L401" i="13"/>
  <c r="Y401" i="13"/>
  <c r="Z401" i="13" s="1"/>
  <c r="L398" i="13"/>
  <c r="Y398" i="13"/>
  <c r="Z398" i="13" s="1"/>
  <c r="L395" i="13"/>
  <c r="Y395" i="13"/>
  <c r="Z395" i="13" s="1"/>
  <c r="L392" i="13"/>
  <c r="Y392" i="13"/>
  <c r="Z392" i="13" s="1"/>
  <c r="L389" i="13"/>
  <c r="Y389" i="13"/>
  <c r="Z389" i="13" s="1"/>
  <c r="L386" i="13"/>
  <c r="Y386" i="13"/>
  <c r="Z386" i="13" s="1"/>
  <c r="L383" i="13"/>
  <c r="Y383" i="13"/>
  <c r="Z383" i="13" s="1"/>
  <c r="L380" i="13"/>
  <c r="Y380" i="13"/>
  <c r="Z380" i="13" s="1"/>
  <c r="L377" i="13"/>
  <c r="Y377" i="13"/>
  <c r="Z377" i="13" s="1"/>
  <c r="L374" i="13"/>
  <c r="Y374" i="13"/>
  <c r="Z374" i="13" s="1"/>
  <c r="L371" i="13"/>
  <c r="Y371" i="13"/>
  <c r="Z371" i="13" s="1"/>
  <c r="L368" i="13"/>
  <c r="Y368" i="13"/>
  <c r="Z368" i="13" s="1"/>
  <c r="L365" i="13"/>
  <c r="Y365" i="13"/>
  <c r="Z365" i="13" s="1"/>
  <c r="L362" i="13"/>
  <c r="Y362" i="13"/>
  <c r="Z362" i="13" s="1"/>
  <c r="L359" i="13"/>
  <c r="Y359" i="13"/>
  <c r="Z359" i="13" s="1"/>
  <c r="L356" i="13"/>
  <c r="Y356" i="13"/>
  <c r="Z356" i="13" s="1"/>
  <c r="L353" i="13"/>
  <c r="Y353" i="13"/>
  <c r="Z353" i="13" s="1"/>
  <c r="L350" i="13"/>
  <c r="Y350" i="13"/>
  <c r="Z350" i="13" s="1"/>
  <c r="L347" i="13"/>
  <c r="Y347" i="13"/>
  <c r="Z347" i="13" s="1"/>
  <c r="L344" i="13"/>
  <c r="Y344" i="13"/>
  <c r="Z344" i="13" s="1"/>
  <c r="L341" i="13"/>
  <c r="Y341" i="13"/>
  <c r="Z341" i="13" s="1"/>
  <c r="L338" i="13"/>
  <c r="Y338" i="13"/>
  <c r="Z338" i="13" s="1"/>
  <c r="L335" i="13"/>
  <c r="Y335" i="13"/>
  <c r="Z335" i="13" s="1"/>
  <c r="L332" i="13"/>
  <c r="Y332" i="13"/>
  <c r="Z332" i="13" s="1"/>
  <c r="L329" i="13"/>
  <c r="Y329" i="13"/>
  <c r="Z329" i="13" s="1"/>
  <c r="L326" i="13"/>
  <c r="Y326" i="13"/>
  <c r="Z326" i="13" s="1"/>
  <c r="L323" i="13"/>
  <c r="Y323" i="13"/>
  <c r="Z323" i="13" s="1"/>
  <c r="L320" i="13"/>
  <c r="Y320" i="13"/>
  <c r="Z320" i="13" s="1"/>
  <c r="L317" i="13"/>
  <c r="Y317" i="13"/>
  <c r="Z317" i="13" s="1"/>
  <c r="L314" i="13"/>
  <c r="Y314" i="13"/>
  <c r="Z314" i="13" s="1"/>
  <c r="L311" i="13"/>
  <c r="Y311" i="13"/>
  <c r="Z311" i="13" s="1"/>
  <c r="L308" i="13"/>
  <c r="Y308" i="13"/>
  <c r="Z308" i="13" s="1"/>
  <c r="L305" i="13"/>
  <c r="Y305" i="13"/>
  <c r="Z305" i="13" s="1"/>
  <c r="L302" i="13"/>
  <c r="Y302" i="13"/>
  <c r="Z302" i="13" s="1"/>
  <c r="L299" i="13"/>
  <c r="Y299" i="13"/>
  <c r="Z299" i="13" s="1"/>
  <c r="L296" i="13"/>
  <c r="Y296" i="13"/>
  <c r="Z296" i="13" s="1"/>
  <c r="L293" i="13"/>
  <c r="Y293" i="13"/>
  <c r="Z293" i="13" s="1"/>
  <c r="L290" i="13"/>
  <c r="Y290" i="13"/>
  <c r="Z290" i="13" s="1"/>
  <c r="L287" i="13"/>
  <c r="Y287" i="13"/>
  <c r="Z287" i="13" s="1"/>
  <c r="L284" i="13"/>
  <c r="Y284" i="13"/>
  <c r="Z284" i="13" s="1"/>
  <c r="L281" i="13"/>
  <c r="Y281" i="13"/>
  <c r="Z281" i="13" s="1"/>
  <c r="L278" i="13"/>
  <c r="Y278" i="13"/>
  <c r="Z278" i="13" s="1"/>
  <c r="L275" i="13"/>
  <c r="Y275" i="13"/>
  <c r="Z275" i="13" s="1"/>
  <c r="L272" i="13"/>
  <c r="Y272" i="13"/>
  <c r="Z272" i="13" s="1"/>
  <c r="L269" i="13"/>
  <c r="Y269" i="13"/>
  <c r="Z269" i="13" s="1"/>
  <c r="L266" i="13"/>
  <c r="Y266" i="13"/>
  <c r="Z266" i="13" s="1"/>
  <c r="L263" i="13"/>
  <c r="Y263" i="13"/>
  <c r="Z263" i="13" s="1"/>
  <c r="L260" i="13"/>
  <c r="Y260" i="13"/>
  <c r="Z260" i="13" s="1"/>
  <c r="L257" i="13"/>
  <c r="Y257" i="13"/>
  <c r="Z257" i="13" s="1"/>
  <c r="L254" i="13"/>
  <c r="Y254" i="13"/>
  <c r="Z254" i="13" s="1"/>
  <c r="L251" i="13"/>
  <c r="Y251" i="13"/>
  <c r="Z251" i="13" s="1"/>
  <c r="L248" i="13"/>
  <c r="Y248" i="13"/>
  <c r="L245" i="13"/>
  <c r="Y245" i="13"/>
  <c r="Z245" i="13" s="1"/>
  <c r="L242" i="13"/>
  <c r="Y242" i="13"/>
  <c r="Z242" i="13" s="1"/>
  <c r="L239" i="13"/>
  <c r="Y239" i="13"/>
  <c r="Z239" i="13" s="1"/>
  <c r="L236" i="13"/>
  <c r="Y236" i="13"/>
  <c r="Z236" i="13" s="1"/>
  <c r="L233" i="13"/>
  <c r="Y233" i="13"/>
  <c r="Z233" i="13" s="1"/>
  <c r="L230" i="13"/>
  <c r="Y230" i="13"/>
  <c r="L227" i="13"/>
  <c r="Y227" i="13"/>
  <c r="L224" i="13"/>
  <c r="Y224" i="13"/>
  <c r="Z224" i="13" s="1"/>
  <c r="L221" i="13"/>
  <c r="Y221" i="13"/>
  <c r="L218" i="13"/>
  <c r="Y218" i="13"/>
  <c r="L215" i="13"/>
  <c r="Y215" i="13"/>
  <c r="L212" i="13"/>
  <c r="Y212" i="13"/>
  <c r="L209" i="13"/>
  <c r="Y209" i="13"/>
  <c r="L206" i="13"/>
  <c r="Y206" i="13"/>
  <c r="L203" i="13"/>
  <c r="Y203" i="13"/>
  <c r="Z203" i="13" s="1"/>
  <c r="L200" i="13"/>
  <c r="Y200" i="13"/>
  <c r="Z200" i="13" s="1"/>
  <c r="L197" i="13"/>
  <c r="Y197" i="13"/>
  <c r="Z197" i="13" s="1"/>
  <c r="L194" i="13"/>
  <c r="Y194" i="13"/>
  <c r="L191" i="13"/>
  <c r="Y191" i="13"/>
  <c r="L188" i="13"/>
  <c r="Y188" i="13"/>
  <c r="Z188" i="13" s="1"/>
  <c r="L185" i="13"/>
  <c r="Y185" i="13"/>
  <c r="L182" i="13"/>
  <c r="Y182" i="13"/>
  <c r="L179" i="13"/>
  <c r="Y179" i="13"/>
  <c r="L176" i="13"/>
  <c r="Y176" i="13"/>
  <c r="L173" i="13"/>
  <c r="Y173" i="13"/>
  <c r="Z173" i="13" s="1"/>
  <c r="L170" i="13"/>
  <c r="Y170" i="13"/>
  <c r="Z170" i="13" s="1"/>
  <c r="L167" i="13"/>
  <c r="Y167" i="13"/>
  <c r="L164" i="13"/>
  <c r="Y164" i="13"/>
  <c r="L161" i="13"/>
  <c r="Y161" i="13"/>
  <c r="L158" i="13"/>
  <c r="Y158" i="13"/>
  <c r="L155" i="13"/>
  <c r="Y155" i="13"/>
  <c r="Z155" i="13" s="1"/>
  <c r="L152" i="13"/>
  <c r="Y152" i="13"/>
  <c r="Z152" i="13" s="1"/>
  <c r="L149" i="13"/>
  <c r="Y149" i="13"/>
  <c r="L146" i="13"/>
  <c r="Y146" i="13"/>
  <c r="Z146" i="13" s="1"/>
  <c r="L143" i="13"/>
  <c r="Y143" i="13"/>
  <c r="L140" i="13"/>
  <c r="Y140" i="13"/>
  <c r="L137" i="13"/>
  <c r="Y137" i="13"/>
  <c r="L134" i="13"/>
  <c r="Y134" i="13"/>
  <c r="Z134" i="13" s="1"/>
  <c r="L131" i="13"/>
  <c r="Y131" i="13"/>
  <c r="L128" i="13"/>
  <c r="Y128" i="13"/>
  <c r="L125" i="13"/>
  <c r="Y125" i="13"/>
  <c r="L122" i="13"/>
  <c r="Y122" i="13"/>
  <c r="L119" i="13"/>
  <c r="Y119" i="13"/>
  <c r="Z119" i="13" s="1"/>
  <c r="L116" i="13"/>
  <c r="Y116" i="13"/>
  <c r="L113" i="13"/>
  <c r="Y113" i="13"/>
  <c r="Z113" i="13" s="1"/>
  <c r="L110" i="13"/>
  <c r="Y110" i="13"/>
  <c r="Z110" i="13" s="1"/>
  <c r="L107" i="13"/>
  <c r="Y107" i="13"/>
  <c r="Z107" i="13" s="1"/>
  <c r="L104" i="13"/>
  <c r="Y104" i="13"/>
  <c r="L101" i="13"/>
  <c r="Y101" i="13"/>
  <c r="L98" i="13"/>
  <c r="Y98" i="13"/>
  <c r="Z98" i="13" s="1"/>
  <c r="L95" i="13"/>
  <c r="Y95" i="13"/>
  <c r="L92" i="13"/>
  <c r="Y92" i="13"/>
  <c r="L89" i="13"/>
  <c r="Y89" i="13"/>
  <c r="L86" i="13"/>
  <c r="Y86" i="13"/>
  <c r="L83" i="13"/>
  <c r="Y83" i="13"/>
  <c r="Z83" i="13" s="1"/>
  <c r="L80" i="13"/>
  <c r="Y80" i="13"/>
  <c r="Z80" i="13" s="1"/>
  <c r="L77" i="13"/>
  <c r="Y77" i="13"/>
  <c r="Z77" i="13" s="1"/>
  <c r="L74" i="13"/>
  <c r="Y74" i="13"/>
  <c r="Z74" i="13" s="1"/>
  <c r="L71" i="13"/>
  <c r="Y71" i="13"/>
  <c r="Z71" i="13" s="1"/>
  <c r="L68" i="13"/>
  <c r="Y68" i="13"/>
  <c r="L65" i="13"/>
  <c r="Y65" i="13"/>
  <c r="L62" i="13"/>
  <c r="Y62" i="13"/>
  <c r="Z62" i="13" s="1"/>
  <c r="L59" i="13"/>
  <c r="Y59" i="13"/>
  <c r="L56" i="13"/>
  <c r="Y56" i="13"/>
  <c r="L53" i="13"/>
  <c r="Y53" i="13"/>
  <c r="X23" i="13"/>
  <c r="L22" i="13"/>
  <c r="Y22" i="13"/>
  <c r="X19" i="13"/>
  <c r="Z19" i="13" s="1"/>
  <c r="O19" i="13"/>
  <c r="L49" i="13"/>
  <c r="Y49" i="13"/>
  <c r="L46" i="13"/>
  <c r="Y46" i="13"/>
  <c r="L43" i="13"/>
  <c r="Y43" i="13"/>
  <c r="L40" i="13"/>
  <c r="Y40" i="13"/>
  <c r="L34" i="13"/>
  <c r="Y34" i="13"/>
  <c r="L31" i="13"/>
  <c r="Y31" i="13"/>
  <c r="L28" i="13"/>
  <c r="Y28" i="13"/>
  <c r="Y25" i="13"/>
  <c r="L811" i="13"/>
  <c r="Y811" i="13"/>
  <c r="Z811" i="13" s="1"/>
  <c r="L808" i="13"/>
  <c r="Y808" i="13"/>
  <c r="L805" i="13"/>
  <c r="Y805" i="13"/>
  <c r="L802" i="13"/>
  <c r="Y802" i="13"/>
  <c r="Z802" i="13" s="1"/>
  <c r="L799" i="13"/>
  <c r="Y799" i="13"/>
  <c r="L796" i="13"/>
  <c r="Y796" i="13"/>
  <c r="L793" i="13"/>
  <c r="Y793" i="13"/>
  <c r="L790" i="13"/>
  <c r="Y790" i="13"/>
  <c r="L787" i="13"/>
  <c r="Y787" i="13"/>
  <c r="Z787" i="13" s="1"/>
  <c r="L784" i="13"/>
  <c r="Y784" i="13"/>
  <c r="L781" i="13"/>
  <c r="Y781" i="13"/>
  <c r="L778" i="13"/>
  <c r="Y778" i="13"/>
  <c r="Z778" i="13" s="1"/>
  <c r="L775" i="13"/>
  <c r="Y775" i="13"/>
  <c r="Z775" i="13" s="1"/>
  <c r="L772" i="13"/>
  <c r="Y772" i="13"/>
  <c r="Z772" i="13" s="1"/>
  <c r="L769" i="13"/>
  <c r="Y769" i="13"/>
  <c r="Z769" i="13" s="1"/>
  <c r="L766" i="13"/>
  <c r="Y766" i="13"/>
  <c r="L763" i="13"/>
  <c r="Y763" i="13"/>
  <c r="L760" i="13"/>
  <c r="Y760" i="13"/>
  <c r="L757" i="13"/>
  <c r="Y757" i="13"/>
  <c r="L754" i="13"/>
  <c r="Y754" i="13"/>
  <c r="L751" i="13"/>
  <c r="Y751" i="13"/>
  <c r="L748" i="13"/>
  <c r="Y748" i="13"/>
  <c r="L745" i="13"/>
  <c r="Y745" i="13"/>
  <c r="L742" i="13"/>
  <c r="Y742" i="13"/>
  <c r="Z742" i="13" s="1"/>
  <c r="L739" i="13"/>
  <c r="Y739" i="13"/>
  <c r="Z739" i="13" s="1"/>
  <c r="L736" i="13"/>
  <c r="Y736" i="13"/>
  <c r="Z736" i="13" s="1"/>
  <c r="L733" i="13"/>
  <c r="Y733" i="13"/>
  <c r="Z733" i="13" s="1"/>
  <c r="L730" i="13"/>
  <c r="Y730" i="13"/>
  <c r="Z730" i="13" s="1"/>
  <c r="L727" i="13"/>
  <c r="Y727" i="13"/>
  <c r="Z727" i="13" s="1"/>
  <c r="L724" i="13"/>
  <c r="Y724" i="13"/>
  <c r="L721" i="13"/>
  <c r="Y721" i="13"/>
  <c r="L718" i="13"/>
  <c r="Y718" i="13"/>
  <c r="L715" i="13"/>
  <c r="Y715" i="13"/>
  <c r="Z715" i="13" s="1"/>
  <c r="L712" i="13"/>
  <c r="Y712" i="13"/>
  <c r="L709" i="13"/>
  <c r="Y709" i="13"/>
  <c r="L706" i="13"/>
  <c r="Y706" i="13"/>
  <c r="L703" i="13"/>
  <c r="Y703" i="13"/>
  <c r="L700" i="13"/>
  <c r="Y700" i="13"/>
  <c r="Z700" i="13" s="1"/>
  <c r="L697" i="13"/>
  <c r="Y697" i="13"/>
  <c r="L694" i="13"/>
  <c r="Y694" i="13"/>
  <c r="Z694" i="13" s="1"/>
  <c r="L691" i="13"/>
  <c r="Y691" i="13"/>
  <c r="Z691" i="13" s="1"/>
  <c r="L688" i="13"/>
  <c r="Y688" i="13"/>
  <c r="Z688" i="13" s="1"/>
  <c r="L685" i="13"/>
  <c r="Y685" i="13"/>
  <c r="L682" i="13"/>
  <c r="Y682" i="13"/>
  <c r="L679" i="13"/>
  <c r="Y679" i="13"/>
  <c r="Z679" i="13" s="1"/>
  <c r="L676" i="13"/>
  <c r="Y676" i="13"/>
  <c r="L673" i="13"/>
  <c r="Y673" i="13"/>
  <c r="L670" i="13"/>
  <c r="Y670" i="13"/>
  <c r="L667" i="13"/>
  <c r="Y667" i="13"/>
  <c r="L664" i="13"/>
  <c r="Y664" i="13"/>
  <c r="Z664" i="13" s="1"/>
  <c r="L661" i="13"/>
  <c r="Y661" i="13"/>
  <c r="Z661" i="13" s="1"/>
  <c r="L658" i="13"/>
  <c r="Y658" i="13"/>
  <c r="Z658" i="13" s="1"/>
  <c r="L655" i="13"/>
  <c r="Y655" i="13"/>
  <c r="Z655" i="13" s="1"/>
  <c r="L652" i="13"/>
  <c r="Y652" i="13"/>
  <c r="Z652" i="13" s="1"/>
  <c r="L649" i="13"/>
  <c r="Y649" i="13"/>
  <c r="L646" i="13"/>
  <c r="Y646" i="13"/>
  <c r="L643" i="13"/>
  <c r="Y643" i="13"/>
  <c r="Z643" i="13" s="1"/>
  <c r="L640" i="13"/>
  <c r="Y640" i="13"/>
  <c r="L637" i="13"/>
  <c r="Y637" i="13"/>
  <c r="L634" i="13"/>
  <c r="Y634" i="13"/>
  <c r="L631" i="13"/>
  <c r="Y631" i="13"/>
  <c r="L628" i="13"/>
  <c r="Y628" i="13"/>
  <c r="L625" i="13"/>
  <c r="Y625" i="13"/>
  <c r="L622" i="13"/>
  <c r="Y622" i="13"/>
  <c r="Z622" i="13" s="1"/>
  <c r="L619" i="13"/>
  <c r="Y619" i="13"/>
  <c r="Z619" i="13" s="1"/>
  <c r="L616" i="13"/>
  <c r="Y616" i="13"/>
  <c r="Z616" i="13" s="1"/>
  <c r="L613" i="13"/>
  <c r="Y613" i="13"/>
  <c r="L610" i="13"/>
  <c r="Y610" i="13"/>
  <c r="L607" i="13"/>
  <c r="Y607" i="13"/>
  <c r="Z607" i="13" s="1"/>
  <c r="L604" i="13"/>
  <c r="Y604" i="13"/>
  <c r="L601" i="13"/>
  <c r="Y601" i="13"/>
  <c r="L598" i="13"/>
  <c r="Y598" i="13"/>
  <c r="L595" i="13"/>
  <c r="Y595" i="13"/>
  <c r="L592" i="13"/>
  <c r="Y592" i="13"/>
  <c r="Z592" i="13" s="1"/>
  <c r="L589" i="13"/>
  <c r="Y589" i="13"/>
  <c r="Z589" i="13" s="1"/>
  <c r="L586" i="13"/>
  <c r="Y586" i="13"/>
  <c r="Z586" i="13" s="1"/>
  <c r="L583" i="13"/>
  <c r="Y583" i="13"/>
  <c r="Z583" i="13" s="1"/>
  <c r="L580" i="13"/>
  <c r="Y580" i="13"/>
  <c r="L577" i="13"/>
  <c r="Y577" i="13"/>
  <c r="L574" i="13"/>
  <c r="Y574" i="13"/>
  <c r="L571" i="13"/>
  <c r="Y571" i="13"/>
  <c r="Z571" i="13" s="1"/>
  <c r="L568" i="13"/>
  <c r="Y568" i="13"/>
  <c r="L565" i="13"/>
  <c r="Y565" i="13"/>
  <c r="L562" i="13"/>
  <c r="Y562" i="13"/>
  <c r="L559" i="13"/>
  <c r="Y559" i="13"/>
  <c r="L556" i="13"/>
  <c r="Y556" i="13"/>
  <c r="Z556" i="13" s="1"/>
  <c r="L553" i="13"/>
  <c r="Y553" i="13"/>
  <c r="L550" i="13"/>
  <c r="Y550" i="13"/>
  <c r="Z550" i="13" s="1"/>
  <c r="L547" i="13"/>
  <c r="Y547" i="13"/>
  <c r="Z547" i="13" s="1"/>
  <c r="L544" i="13"/>
  <c r="Y544" i="13"/>
  <c r="Z544" i="13" s="1"/>
  <c r="L541" i="13"/>
  <c r="Y541" i="13"/>
  <c r="L538" i="13"/>
  <c r="Y538" i="13"/>
  <c r="L535" i="13"/>
  <c r="Y535" i="13"/>
  <c r="Z535" i="13" s="1"/>
  <c r="L532" i="13"/>
  <c r="Y532" i="13"/>
  <c r="L529" i="13"/>
  <c r="Y529" i="13"/>
  <c r="L526" i="13"/>
  <c r="Y526" i="13"/>
  <c r="L523" i="13"/>
  <c r="Y523" i="13"/>
  <c r="L520" i="13"/>
  <c r="Y520" i="13"/>
  <c r="Z520" i="13" s="1"/>
  <c r="L517" i="13"/>
  <c r="Y517" i="13"/>
  <c r="Z517" i="13" s="1"/>
  <c r="L514" i="13"/>
  <c r="Y514" i="13"/>
  <c r="Z514" i="13" s="1"/>
  <c r="L511" i="13"/>
  <c r="Y511" i="13"/>
  <c r="Z511" i="13" s="1"/>
  <c r="L508" i="13"/>
  <c r="Y508" i="13"/>
  <c r="Z508" i="13" s="1"/>
  <c r="L505" i="13"/>
  <c r="Y505" i="13"/>
  <c r="L502" i="13"/>
  <c r="Y502" i="13"/>
  <c r="L499" i="13"/>
  <c r="Y499" i="13"/>
  <c r="Z499" i="13" s="1"/>
  <c r="L496" i="13"/>
  <c r="Y496" i="13"/>
  <c r="L493" i="13"/>
  <c r="Y493" i="13"/>
  <c r="L490" i="13"/>
  <c r="Y490" i="13"/>
  <c r="L487" i="13"/>
  <c r="Y487" i="13"/>
  <c r="L484" i="13"/>
  <c r="Y484" i="13"/>
  <c r="L481" i="13"/>
  <c r="Y481" i="13"/>
  <c r="L478" i="13"/>
  <c r="Y478" i="13"/>
  <c r="Z478" i="13" s="1"/>
  <c r="L475" i="13"/>
  <c r="Y475" i="13"/>
  <c r="Z475" i="13" s="1"/>
  <c r="L472" i="13"/>
  <c r="Y472" i="13"/>
  <c r="Z472" i="13" s="1"/>
  <c r="L469" i="13"/>
  <c r="Y469" i="13"/>
  <c r="L466" i="13"/>
  <c r="Y466" i="13"/>
  <c r="L463" i="13"/>
  <c r="Y463" i="13"/>
  <c r="Z463" i="13" s="1"/>
  <c r="L460" i="13"/>
  <c r="Y460" i="13"/>
  <c r="L457" i="13"/>
  <c r="Y457" i="13"/>
  <c r="L454" i="13"/>
  <c r="Y454" i="13"/>
  <c r="L451" i="13"/>
  <c r="Y451" i="13"/>
  <c r="L448" i="13"/>
  <c r="Y448" i="13"/>
  <c r="Z448" i="13" s="1"/>
  <c r="L445" i="13"/>
  <c r="Y445" i="13"/>
  <c r="Z445" i="13" s="1"/>
  <c r="L442" i="13"/>
  <c r="Y442" i="13"/>
  <c r="Z442" i="13" s="1"/>
  <c r="L439" i="13"/>
  <c r="Y439" i="13"/>
  <c r="Z439" i="13" s="1"/>
  <c r="L436" i="13"/>
  <c r="Y436" i="13"/>
  <c r="L433" i="13"/>
  <c r="Y433" i="13"/>
  <c r="L430" i="13"/>
  <c r="Y430" i="13"/>
  <c r="L427" i="13"/>
  <c r="Y427" i="13"/>
  <c r="Z427" i="13" s="1"/>
  <c r="L424" i="13"/>
  <c r="Y424" i="13"/>
  <c r="L421" i="13"/>
  <c r="Y421" i="13"/>
  <c r="L418" i="13"/>
  <c r="Y418" i="13"/>
  <c r="L415" i="13"/>
  <c r="Y415" i="13"/>
  <c r="L412" i="13"/>
  <c r="Y412" i="13"/>
  <c r="Z412" i="13" s="1"/>
  <c r="L409" i="13"/>
  <c r="Y409" i="13"/>
  <c r="L406" i="13"/>
  <c r="Y406" i="13"/>
  <c r="Z406" i="13" s="1"/>
  <c r="L403" i="13"/>
  <c r="Y403" i="13"/>
  <c r="Z403" i="13" s="1"/>
  <c r="L400" i="13"/>
  <c r="Y400" i="13"/>
  <c r="Z400" i="13" s="1"/>
  <c r="L397" i="13"/>
  <c r="Y397" i="13"/>
  <c r="L394" i="13"/>
  <c r="Y394" i="13"/>
  <c r="L391" i="13"/>
  <c r="Y391" i="13"/>
  <c r="Z391" i="13" s="1"/>
  <c r="L388" i="13"/>
  <c r="Y388" i="13"/>
  <c r="L385" i="13"/>
  <c r="Y385" i="13"/>
  <c r="L382" i="13"/>
  <c r="Y382" i="13"/>
  <c r="L379" i="13"/>
  <c r="Y379" i="13"/>
  <c r="L376" i="13"/>
  <c r="Y376" i="13"/>
  <c r="Z376" i="13" s="1"/>
  <c r="L373" i="13"/>
  <c r="Y373" i="13"/>
  <c r="Z373" i="13" s="1"/>
  <c r="L370" i="13"/>
  <c r="Y370" i="13"/>
  <c r="Z370" i="13" s="1"/>
  <c r="L367" i="13"/>
  <c r="Y367" i="13"/>
  <c r="Z367" i="13" s="1"/>
  <c r="L364" i="13"/>
  <c r="Y364" i="13"/>
  <c r="Z364" i="13" s="1"/>
  <c r="L361" i="13"/>
  <c r="Y361" i="13"/>
  <c r="L358" i="13"/>
  <c r="Y358" i="13"/>
  <c r="L355" i="13"/>
  <c r="Y355" i="13"/>
  <c r="Z355" i="13" s="1"/>
  <c r="L352" i="13"/>
  <c r="Y352" i="13"/>
  <c r="L349" i="13"/>
  <c r="Y349" i="13"/>
  <c r="L346" i="13"/>
  <c r="Y346" i="13"/>
  <c r="L343" i="13"/>
  <c r="Y343" i="13"/>
  <c r="L340" i="13"/>
  <c r="Y340" i="13"/>
  <c r="L337" i="13"/>
  <c r="Y337" i="13"/>
  <c r="L334" i="13"/>
  <c r="Y334" i="13"/>
  <c r="Z334" i="13" s="1"/>
  <c r="L331" i="13"/>
  <c r="Y331" i="13"/>
  <c r="Z331" i="13" s="1"/>
  <c r="L328" i="13"/>
  <c r="Y328" i="13"/>
  <c r="Z328" i="13" s="1"/>
  <c r="L325" i="13"/>
  <c r="Y325" i="13"/>
  <c r="L322" i="13"/>
  <c r="Y322" i="13"/>
  <c r="L319" i="13"/>
  <c r="Y319" i="13"/>
  <c r="Z319" i="13" s="1"/>
  <c r="L316" i="13"/>
  <c r="Y316" i="13"/>
  <c r="L313" i="13"/>
  <c r="Y313" i="13"/>
  <c r="L310" i="13"/>
  <c r="Y310" i="13"/>
  <c r="L307" i="13"/>
  <c r="Y307" i="13"/>
  <c r="L304" i="13"/>
  <c r="Y304" i="13"/>
  <c r="Z304" i="13" s="1"/>
  <c r="L301" i="13"/>
  <c r="Y301" i="13"/>
  <c r="Z301" i="13" s="1"/>
  <c r="L298" i="13"/>
  <c r="Y298" i="13"/>
  <c r="Z298" i="13" s="1"/>
  <c r="L295" i="13"/>
  <c r="Y295" i="13"/>
  <c r="Z295" i="13" s="1"/>
  <c r="L292" i="13"/>
  <c r="Y292" i="13"/>
  <c r="L289" i="13"/>
  <c r="Y289" i="13"/>
  <c r="L286" i="13"/>
  <c r="Y286" i="13"/>
  <c r="L283" i="13"/>
  <c r="Y283" i="13"/>
  <c r="Z283" i="13" s="1"/>
  <c r="L280" i="13"/>
  <c r="Y280" i="13"/>
  <c r="L277" i="13"/>
  <c r="Y277" i="13"/>
  <c r="L274" i="13"/>
  <c r="Y274" i="13"/>
  <c r="L271" i="13"/>
  <c r="Y271" i="13"/>
  <c r="L268" i="13"/>
  <c r="Y268" i="13"/>
  <c r="Z268" i="13" s="1"/>
  <c r="L265" i="13"/>
  <c r="Y265" i="13"/>
  <c r="L262" i="13"/>
  <c r="Y262" i="13"/>
  <c r="Z262" i="13" s="1"/>
  <c r="L259" i="13"/>
  <c r="Y259" i="13"/>
  <c r="Z259" i="13" s="1"/>
  <c r="L256" i="13"/>
  <c r="Y256" i="13"/>
  <c r="Z256" i="13" s="1"/>
  <c r="L253" i="13"/>
  <c r="Y253" i="13"/>
  <c r="L250" i="13"/>
  <c r="Y250" i="13"/>
  <c r="L247" i="13"/>
  <c r="Y247" i="13"/>
  <c r="Z247" i="13" s="1"/>
  <c r="L244" i="13"/>
  <c r="Y244" i="13"/>
  <c r="L241" i="13"/>
  <c r="Y241" i="13"/>
  <c r="L238" i="13"/>
  <c r="Y238" i="13"/>
  <c r="L235" i="13"/>
  <c r="Y235" i="13"/>
  <c r="L232" i="13"/>
  <c r="Y232" i="13"/>
  <c r="Z232" i="13" s="1"/>
  <c r="L229" i="13"/>
  <c r="Y229" i="13"/>
  <c r="Z229" i="13" s="1"/>
  <c r="L226" i="13"/>
  <c r="Y226" i="13"/>
  <c r="Z226" i="13" s="1"/>
  <c r="L223" i="13"/>
  <c r="Y223" i="13"/>
  <c r="Z223" i="13" s="1"/>
  <c r="L220" i="13"/>
  <c r="Y220" i="13"/>
  <c r="Z220" i="13" s="1"/>
  <c r="L217" i="13"/>
  <c r="Y217" i="13"/>
  <c r="L214" i="13"/>
  <c r="Y214" i="13"/>
  <c r="L211" i="13"/>
  <c r="Y211" i="13"/>
  <c r="L208" i="13"/>
  <c r="Y208" i="13"/>
  <c r="L205" i="13"/>
  <c r="Y205" i="13"/>
  <c r="L202" i="13"/>
  <c r="Y202" i="13"/>
  <c r="L199" i="13"/>
  <c r="Y199" i="13"/>
  <c r="Z199" i="13" s="1"/>
  <c r="L196" i="13"/>
  <c r="Y196" i="13"/>
  <c r="Z196" i="13" s="1"/>
  <c r="L193" i="13"/>
  <c r="Y193" i="13"/>
  <c r="Z193" i="13" s="1"/>
  <c r="L190" i="13"/>
  <c r="Y190" i="13"/>
  <c r="L187" i="13"/>
  <c r="Y187" i="13"/>
  <c r="L184" i="13"/>
  <c r="Y184" i="13"/>
  <c r="L181" i="13"/>
  <c r="Y181" i="13"/>
  <c r="L178" i="13"/>
  <c r="Y178" i="13"/>
  <c r="L175" i="13"/>
  <c r="Y175" i="13"/>
  <c r="L172" i="13"/>
  <c r="Y172" i="13"/>
  <c r="L169" i="13"/>
  <c r="Y169" i="13"/>
  <c r="L166" i="13"/>
  <c r="Y166" i="13"/>
  <c r="L163" i="13"/>
  <c r="Y163" i="13"/>
  <c r="L160" i="13"/>
  <c r="Y160" i="13"/>
  <c r="L157" i="13"/>
  <c r="Y157" i="13"/>
  <c r="L154" i="13"/>
  <c r="Y154" i="13"/>
  <c r="L151" i="13"/>
  <c r="Y151" i="13"/>
  <c r="L148" i="13"/>
  <c r="Y148" i="13"/>
  <c r="L145" i="13"/>
  <c r="Y145" i="13"/>
  <c r="L142" i="13"/>
  <c r="Y142" i="13"/>
  <c r="L139" i="13"/>
  <c r="Y139" i="13"/>
  <c r="L136" i="13"/>
  <c r="Y136" i="13"/>
  <c r="L133" i="13"/>
  <c r="Y133" i="13"/>
  <c r="L130" i="13"/>
  <c r="Y130" i="13"/>
  <c r="L127" i="13"/>
  <c r="Y127" i="13"/>
  <c r="L124" i="13"/>
  <c r="Y124" i="13"/>
  <c r="L121" i="13"/>
  <c r="Y121" i="13"/>
  <c r="L118" i="13"/>
  <c r="Y118" i="13"/>
  <c r="L115" i="13"/>
  <c r="Y115" i="13"/>
  <c r="L112" i="13"/>
  <c r="Y112" i="13"/>
  <c r="L109" i="13"/>
  <c r="Y109" i="13"/>
  <c r="L106" i="13"/>
  <c r="Y106" i="13"/>
  <c r="L103" i="13"/>
  <c r="Y103" i="13"/>
  <c r="L100" i="13"/>
  <c r="Y100" i="13"/>
  <c r="L97" i="13"/>
  <c r="Y97" i="13"/>
  <c r="L94" i="13"/>
  <c r="Y94" i="13"/>
  <c r="L91" i="13"/>
  <c r="Y91" i="13"/>
  <c r="L88" i="13"/>
  <c r="Y88" i="13"/>
  <c r="L85" i="13"/>
  <c r="Y85" i="13"/>
  <c r="L82" i="13"/>
  <c r="Y82" i="13"/>
  <c r="L79" i="13"/>
  <c r="Y79" i="13"/>
  <c r="L76" i="13"/>
  <c r="Y76" i="13"/>
  <c r="L73" i="13"/>
  <c r="Y73" i="13"/>
  <c r="L70" i="13"/>
  <c r="Y70" i="13"/>
  <c r="L67" i="13"/>
  <c r="Y67" i="13"/>
  <c r="L64" i="13"/>
  <c r="Y64" i="13"/>
  <c r="L61" i="13"/>
  <c r="Y61" i="13"/>
  <c r="L58" i="13"/>
  <c r="Y58" i="13"/>
  <c r="L55" i="13"/>
  <c r="Y55" i="13"/>
  <c r="L52" i="13"/>
  <c r="Y52" i="13"/>
  <c r="Q467" i="13"/>
  <c r="R467" i="13" s="1"/>
  <c r="S467" i="13" s="1"/>
  <c r="T467" i="13" s="1"/>
  <c r="Q431" i="13"/>
  <c r="R431" i="13" s="1"/>
  <c r="S431" i="13" s="1"/>
  <c r="T431" i="13" s="1"/>
  <c r="Q1282" i="13"/>
  <c r="R1282" i="13" s="1"/>
  <c r="S1282" i="13" s="1"/>
  <c r="T1282" i="13" s="1"/>
  <c r="AA1282" i="13" s="1"/>
  <c r="AB1282" i="13" s="1"/>
  <c r="L37" i="13"/>
  <c r="Q37" i="13"/>
  <c r="Q1238" i="13"/>
  <c r="R1238" i="13" s="1"/>
  <c r="S1238" i="13" s="1"/>
  <c r="T1238" i="13" s="1"/>
  <c r="AA1238" i="13" s="1"/>
  <c r="AB1238" i="13" s="1"/>
  <c r="O1324" i="13"/>
  <c r="O1480" i="13"/>
  <c r="O1494" i="13"/>
  <c r="O1338" i="13"/>
  <c r="O1326" i="13"/>
  <c r="O1302" i="13"/>
  <c r="O1242" i="13"/>
  <c r="O1252" i="13"/>
  <c r="O1144" i="13"/>
  <c r="O1470" i="13"/>
  <c r="O1314" i="13"/>
  <c r="O1290" i="13"/>
  <c r="O1266" i="13"/>
  <c r="O1254" i="13"/>
  <c r="O1312" i="13"/>
  <c r="O1482" i="13"/>
  <c r="O1458" i="13"/>
  <c r="O1278" i="13"/>
  <c r="O1276" i="13"/>
  <c r="O1288" i="13"/>
  <c r="O1264" i="13"/>
  <c r="O1294" i="13"/>
  <c r="O1246" i="13"/>
  <c r="O1498" i="13"/>
  <c r="O1426" i="13"/>
  <c r="O1330" i="13"/>
  <c r="O1282" i="13"/>
  <c r="O1336" i="13"/>
  <c r="O1300" i="13"/>
  <c r="O1342" i="13"/>
  <c r="O1318" i="13"/>
  <c r="O1306" i="13"/>
  <c r="O1270" i="13"/>
  <c r="O1490" i="13"/>
  <c r="O1334" i="13"/>
  <c r="O1322" i="13"/>
  <c r="O1298" i="13"/>
  <c r="O1274" i="13"/>
  <c r="O1250" i="13"/>
  <c r="O1238" i="13"/>
  <c r="Q1218" i="13"/>
  <c r="R1218" i="13" s="1"/>
  <c r="S1218" i="13" s="1"/>
  <c r="T1218" i="13" s="1"/>
  <c r="AA1218" i="13" s="1"/>
  <c r="AB1218" i="13" s="1"/>
  <c r="O1478" i="13"/>
  <c r="O1466" i="13"/>
  <c r="O1346" i="13"/>
  <c r="O1310" i="13"/>
  <c r="O1286" i="13"/>
  <c r="O1262" i="13"/>
  <c r="O1226" i="13"/>
  <c r="O1439" i="13"/>
  <c r="O1427" i="13"/>
  <c r="O1415" i="13"/>
  <c r="O1403" i="13"/>
  <c r="O1391" i="13"/>
  <c r="O1379" i="13"/>
  <c r="O1367" i="13"/>
  <c r="O1355" i="13"/>
  <c r="O1235" i="13"/>
  <c r="O1223" i="13"/>
  <c r="O1465" i="13"/>
  <c r="O1453" i="13"/>
  <c r="O1429" i="13"/>
  <c r="O1405" i="13"/>
  <c r="O1381" i="13"/>
  <c r="O1369" i="13"/>
  <c r="O1357" i="13"/>
  <c r="O1321" i="13"/>
  <c r="O1285" i="13"/>
  <c r="O1261" i="13"/>
  <c r="O1249" i="13"/>
  <c r="O1165" i="13"/>
  <c r="O1153" i="13"/>
  <c r="O1460" i="13"/>
  <c r="O1448" i="13"/>
  <c r="O1352" i="13"/>
  <c r="O1340" i="13"/>
  <c r="O1328" i="13"/>
  <c r="O1316" i="13"/>
  <c r="O1304" i="13"/>
  <c r="O1292" i="13"/>
  <c r="O1280" i="13"/>
  <c r="O1268" i="13"/>
  <c r="O1256" i="13"/>
  <c r="O1244" i="13"/>
  <c r="O1232" i="13"/>
  <c r="Q1224" i="13"/>
  <c r="R1224" i="13" s="1"/>
  <c r="S1224" i="13" s="1"/>
  <c r="T1224" i="13" s="1"/>
  <c r="AA1224" i="13" s="1"/>
  <c r="AB1224" i="13" s="1"/>
  <c r="O1148" i="13"/>
  <c r="O1146" i="13"/>
  <c r="O1496" i="13"/>
  <c r="O1436" i="13"/>
  <c r="O1443" i="13"/>
  <c r="O1419" i="13"/>
  <c r="O1383" i="13"/>
  <c r="O1371" i="13"/>
  <c r="O1359" i="13"/>
  <c r="O1347" i="13"/>
  <c r="O1335" i="13"/>
  <c r="O1287" i="13"/>
  <c r="O1433" i="13"/>
  <c r="O1421" i="13"/>
  <c r="O1409" i="13"/>
  <c r="O1397" i="13"/>
  <c r="O1373" i="13"/>
  <c r="O1361" i="13"/>
  <c r="O1313" i="13"/>
  <c r="O1289" i="13"/>
  <c r="O1265" i="13"/>
  <c r="O1181" i="13"/>
  <c r="O1157" i="13"/>
  <c r="O1145" i="13"/>
  <c r="O1344" i="13"/>
  <c r="O1332" i="13"/>
  <c r="O1320" i="13"/>
  <c r="Q1276" i="13"/>
  <c r="R1276" i="13" s="1"/>
  <c r="S1276" i="13" s="1"/>
  <c r="T1276" i="13" s="1"/>
  <c r="AA1276" i="13" s="1"/>
  <c r="AB1276" i="13" s="1"/>
  <c r="O1248" i="13"/>
  <c r="O1236" i="13"/>
  <c r="O1500" i="13"/>
  <c r="O1452" i="13"/>
  <c r="O1440" i="13"/>
  <c r="O1308" i="13"/>
  <c r="O1296" i="13"/>
  <c r="O1284" i="13"/>
  <c r="O1272" i="13"/>
  <c r="O1447" i="13"/>
  <c r="O1435" i="13"/>
  <c r="O1423" i="13"/>
  <c r="O1411" i="13"/>
  <c r="O1399" i="13"/>
  <c r="O1375" i="13"/>
  <c r="O1363" i="13"/>
  <c r="O1291" i="13"/>
  <c r="O1279" i="13"/>
  <c r="O1267" i="13"/>
  <c r="O1255" i="13"/>
  <c r="O1243" i="13"/>
  <c r="O1219" i="13"/>
  <c r="O1195" i="13"/>
  <c r="O1171" i="13"/>
  <c r="O1159" i="13"/>
  <c r="O1473" i="13"/>
  <c r="O1461" i="13"/>
  <c r="O1425" i="13"/>
  <c r="O1413" i="13"/>
  <c r="O1401" i="13"/>
  <c r="O1389" i="13"/>
  <c r="O1377" i="13"/>
  <c r="O1365" i="13"/>
  <c r="O1353" i="13"/>
  <c r="O1341" i="13"/>
  <c r="O1329" i="13"/>
  <c r="O1305" i="13"/>
  <c r="O1281" i="13"/>
  <c r="O1245" i="13"/>
  <c r="O1175" i="13"/>
  <c r="O1151" i="13"/>
  <c r="O1179" i="13"/>
  <c r="O1167" i="13"/>
  <c r="O1155" i="13"/>
  <c r="Q25" i="13"/>
  <c r="R25" i="13" s="1"/>
  <c r="S25" i="13" s="1"/>
  <c r="T25" i="13" s="1"/>
  <c r="O20" i="13"/>
  <c r="Q24" i="13"/>
  <c r="R24" i="13" s="1"/>
  <c r="S24" i="13" s="1"/>
  <c r="T24" i="13" s="1"/>
  <c r="O22" i="13"/>
  <c r="Q1471" i="13"/>
  <c r="R1471" i="13" s="1"/>
  <c r="S1471" i="13" s="1"/>
  <c r="T1471" i="13" s="1"/>
  <c r="AA1471" i="13" s="1"/>
  <c r="AB1471" i="13" s="1"/>
  <c r="Q1279" i="13"/>
  <c r="R1279" i="13" s="1"/>
  <c r="S1279" i="13" s="1"/>
  <c r="T1279" i="13" s="1"/>
  <c r="AA1279" i="13" s="1"/>
  <c r="AB1279" i="13" s="1"/>
  <c r="Q1271" i="13"/>
  <c r="R1271" i="13" s="1"/>
  <c r="S1271" i="13" s="1"/>
  <c r="T1271" i="13" s="1"/>
  <c r="AA1271" i="13" s="1"/>
  <c r="AB1271" i="13" s="1"/>
  <c r="Q1265" i="13"/>
  <c r="R1265" i="13" s="1"/>
  <c r="S1265" i="13" s="1"/>
  <c r="T1265" i="13" s="1"/>
  <c r="AA1265" i="13" s="1"/>
  <c r="AB1265" i="13" s="1"/>
  <c r="Q1243" i="13"/>
  <c r="R1243" i="13" s="1"/>
  <c r="S1243" i="13" s="1"/>
  <c r="T1243" i="13" s="1"/>
  <c r="AA1243" i="13" s="1"/>
  <c r="AB1243" i="13" s="1"/>
  <c r="Q1241" i="13"/>
  <c r="R1241" i="13" s="1"/>
  <c r="S1241" i="13" s="1"/>
  <c r="T1241" i="13" s="1"/>
  <c r="AA1241" i="13" s="1"/>
  <c r="AB1241" i="13" s="1"/>
  <c r="Q1239" i="13"/>
  <c r="R1239" i="13" s="1"/>
  <c r="S1239" i="13" s="1"/>
  <c r="T1239" i="13" s="1"/>
  <c r="AA1239" i="13" s="1"/>
  <c r="AB1239" i="13" s="1"/>
  <c r="Q1231" i="13"/>
  <c r="R1231" i="13" s="1"/>
  <c r="S1231" i="13" s="1"/>
  <c r="T1231" i="13" s="1"/>
  <c r="AA1231" i="13" s="1"/>
  <c r="AB1231" i="13" s="1"/>
  <c r="Q1229" i="13"/>
  <c r="R1229" i="13" s="1"/>
  <c r="S1229" i="13" s="1"/>
  <c r="T1229" i="13" s="1"/>
  <c r="AA1229" i="13" s="1"/>
  <c r="AB1229" i="13" s="1"/>
  <c r="Q1221" i="13"/>
  <c r="R1221" i="13" s="1"/>
  <c r="S1221" i="13" s="1"/>
  <c r="T1221" i="13" s="1"/>
  <c r="AA1221" i="13" s="1"/>
  <c r="AB1221" i="13" s="1"/>
  <c r="Q1193" i="13"/>
  <c r="R1193" i="13" s="1"/>
  <c r="S1193" i="13" s="1"/>
  <c r="T1193" i="13" s="1"/>
  <c r="AA1193" i="13" s="1"/>
  <c r="AB1193" i="13" s="1"/>
  <c r="Q1189" i="13"/>
  <c r="Q1187" i="13"/>
  <c r="R1187" i="13" s="1"/>
  <c r="S1187" i="13" s="1"/>
  <c r="T1187" i="13" s="1"/>
  <c r="AA1187" i="13" s="1"/>
  <c r="AB1187" i="13" s="1"/>
  <c r="Q1183" i="13"/>
  <c r="R1183" i="13" s="1"/>
  <c r="S1183" i="13" s="1"/>
  <c r="T1183" i="13" s="1"/>
  <c r="AA1183" i="13" s="1"/>
  <c r="AB1183" i="13" s="1"/>
  <c r="Q1179" i="13"/>
  <c r="R1179" i="13" s="1"/>
  <c r="S1179" i="13" s="1"/>
  <c r="T1179" i="13" s="1"/>
  <c r="AA1179" i="13" s="1"/>
  <c r="AB1179" i="13" s="1"/>
  <c r="Q1177" i="13"/>
  <c r="R1177" i="13" s="1"/>
  <c r="S1177" i="13" s="1"/>
  <c r="T1177" i="13" s="1"/>
  <c r="AA1177" i="13" s="1"/>
  <c r="AB1177" i="13" s="1"/>
  <c r="Q1175" i="13"/>
  <c r="R1175" i="13" s="1"/>
  <c r="S1175" i="13" s="1"/>
  <c r="T1175" i="13" s="1"/>
  <c r="AA1175" i="13" s="1"/>
  <c r="AB1175" i="13" s="1"/>
  <c r="Q1163" i="13"/>
  <c r="R1163" i="13" s="1"/>
  <c r="S1163" i="13" s="1"/>
  <c r="T1163" i="13" s="1"/>
  <c r="AA1163" i="13" s="1"/>
  <c r="AB1163" i="13" s="1"/>
  <c r="Q1159" i="13"/>
  <c r="R1159" i="13" s="1"/>
  <c r="S1159" i="13" s="1"/>
  <c r="T1159" i="13" s="1"/>
  <c r="AA1159" i="13" s="1"/>
  <c r="AB1159" i="13" s="1"/>
  <c r="Q1151" i="13"/>
  <c r="R1151" i="13" s="1"/>
  <c r="S1151" i="13" s="1"/>
  <c r="T1151" i="13" s="1"/>
  <c r="AA1151" i="13" s="1"/>
  <c r="AB1151" i="13" s="1"/>
  <c r="Q1149" i="13"/>
  <c r="R1149" i="13" s="1"/>
  <c r="S1149" i="13" s="1"/>
  <c r="T1149" i="13" s="1"/>
  <c r="AA1149" i="13" s="1"/>
  <c r="AB1149" i="13" s="1"/>
  <c r="Q1147" i="13"/>
  <c r="R1147" i="13" s="1"/>
  <c r="S1147" i="13" s="1"/>
  <c r="T1147" i="13" s="1"/>
  <c r="AA1147" i="13" s="1"/>
  <c r="AB1147" i="13" s="1"/>
  <c r="Q1143" i="13"/>
  <c r="R1143" i="13" s="1"/>
  <c r="S1143" i="13" s="1"/>
  <c r="T1143" i="13" s="1"/>
  <c r="AA1143" i="13" s="1"/>
  <c r="AB1143" i="13" s="1"/>
  <c r="Q1487" i="13"/>
  <c r="R1487" i="13" s="1"/>
  <c r="S1487" i="13" s="1"/>
  <c r="T1487" i="13" s="1"/>
  <c r="AA1487" i="13" s="1"/>
  <c r="AB1487" i="13" s="1"/>
  <c r="Q1408" i="13"/>
  <c r="R1408" i="13" s="1"/>
  <c r="S1408" i="13" s="1"/>
  <c r="T1408" i="13" s="1"/>
  <c r="AA1408" i="13" s="1"/>
  <c r="AB1408" i="13" s="1"/>
  <c r="Q1404" i="13"/>
  <c r="R1404" i="13" s="1"/>
  <c r="S1404" i="13" s="1"/>
  <c r="T1404" i="13" s="1"/>
  <c r="AA1404" i="13" s="1"/>
  <c r="AB1404" i="13" s="1"/>
  <c r="Q1301" i="13"/>
  <c r="R1301" i="13" s="1"/>
  <c r="S1301" i="13" s="1"/>
  <c r="T1301" i="13" s="1"/>
  <c r="AA1301" i="13" s="1"/>
  <c r="AB1301" i="13" s="1"/>
  <c r="Q1400" i="13"/>
  <c r="R1400" i="13" s="1"/>
  <c r="S1400" i="13" s="1"/>
  <c r="T1400" i="13" s="1"/>
  <c r="AA1400" i="13" s="1"/>
  <c r="AB1400" i="13" s="1"/>
  <c r="Q1394" i="13"/>
  <c r="R1394" i="13" s="1"/>
  <c r="S1394" i="13" s="1"/>
  <c r="T1394" i="13" s="1"/>
  <c r="AA1394" i="13" s="1"/>
  <c r="AB1394" i="13" s="1"/>
  <c r="Q1392" i="13"/>
  <c r="R1392" i="13" s="1"/>
  <c r="S1392" i="13" s="1"/>
  <c r="T1392" i="13" s="1"/>
  <c r="AA1392" i="13" s="1"/>
  <c r="AB1392" i="13" s="1"/>
  <c r="Q1386" i="13"/>
  <c r="R1386" i="13" s="1"/>
  <c r="S1386" i="13" s="1"/>
  <c r="T1386" i="13" s="1"/>
  <c r="AA1386" i="13" s="1"/>
  <c r="AB1386" i="13" s="1"/>
  <c r="Q1384" i="13"/>
  <c r="R1384" i="13" s="1"/>
  <c r="S1384" i="13" s="1"/>
  <c r="T1384" i="13" s="1"/>
  <c r="AA1384" i="13" s="1"/>
  <c r="AB1384" i="13" s="1"/>
  <c r="Q1378" i="13"/>
  <c r="R1378" i="13" s="1"/>
  <c r="S1378" i="13" s="1"/>
  <c r="T1378" i="13" s="1"/>
  <c r="AA1378" i="13" s="1"/>
  <c r="AB1378" i="13" s="1"/>
  <c r="Q1376" i="13"/>
  <c r="R1376" i="13" s="1"/>
  <c r="S1376" i="13" s="1"/>
  <c r="T1376" i="13" s="1"/>
  <c r="AA1376" i="13" s="1"/>
  <c r="AB1376" i="13" s="1"/>
  <c r="Q1174" i="13"/>
  <c r="R1174" i="13" s="1"/>
  <c r="S1174" i="13" s="1"/>
  <c r="T1174" i="13" s="1"/>
  <c r="AA1174" i="13" s="1"/>
  <c r="AB1174" i="13" s="1"/>
  <c r="Q1166" i="13"/>
  <c r="R1166" i="13" s="1"/>
  <c r="S1166" i="13" s="1"/>
  <c r="T1166" i="13" s="1"/>
  <c r="AA1166" i="13" s="1"/>
  <c r="AB1166" i="13" s="1"/>
  <c r="Q1158" i="13"/>
  <c r="R1158" i="13" s="1"/>
  <c r="S1158" i="13" s="1"/>
  <c r="T1158" i="13" s="1"/>
  <c r="AA1158" i="13" s="1"/>
  <c r="AB1158" i="13" s="1"/>
  <c r="Q1152" i="13"/>
  <c r="R1152" i="13" s="1"/>
  <c r="S1152" i="13" s="1"/>
  <c r="T1152" i="13" s="1"/>
  <c r="AA1152" i="13" s="1"/>
  <c r="AB1152" i="13" s="1"/>
  <c r="Q1150" i="13"/>
  <c r="R1150" i="13" s="1"/>
  <c r="S1150" i="13" s="1"/>
  <c r="T1150" i="13" s="1"/>
  <c r="AA1150" i="13" s="1"/>
  <c r="AB1150" i="13" s="1"/>
  <c r="Q1148" i="13"/>
  <c r="R1148" i="13" s="1"/>
  <c r="S1148" i="13" s="1"/>
  <c r="T1148" i="13" s="1"/>
  <c r="AA1148" i="13" s="1"/>
  <c r="AB1148" i="13" s="1"/>
  <c r="Q1142" i="13"/>
  <c r="R1142" i="13" s="1"/>
  <c r="S1142" i="13" s="1"/>
  <c r="T1142" i="13" s="1"/>
  <c r="AA1142" i="13" s="1"/>
  <c r="AB1142" i="13" s="1"/>
  <c r="Q1351" i="13"/>
  <c r="R1351" i="13" s="1"/>
  <c r="S1351" i="13" s="1"/>
  <c r="T1351" i="13" s="1"/>
  <c r="AA1351" i="13" s="1"/>
  <c r="AB1351" i="13" s="1"/>
  <c r="Q1370" i="13"/>
  <c r="R1370" i="13" s="1"/>
  <c r="S1370" i="13" s="1"/>
  <c r="T1370" i="13" s="1"/>
  <c r="AA1370" i="13" s="1"/>
  <c r="AB1370" i="13" s="1"/>
  <c r="Q1350" i="13"/>
  <c r="R1350" i="13" s="1"/>
  <c r="S1350" i="13" s="1"/>
  <c r="T1350" i="13" s="1"/>
  <c r="AA1350" i="13" s="1"/>
  <c r="AB1350" i="13" s="1"/>
  <c r="Q1199" i="13"/>
  <c r="R1199" i="13" s="1"/>
  <c r="S1199" i="13" s="1"/>
  <c r="T1199" i="13" s="1"/>
  <c r="AA1199" i="13" s="1"/>
  <c r="AB1199" i="13" s="1"/>
  <c r="Q1464" i="13"/>
  <c r="R1464" i="13" s="1"/>
  <c r="S1464" i="13" s="1"/>
  <c r="T1464" i="13" s="1"/>
  <c r="AA1464" i="13" s="1"/>
  <c r="AB1464" i="13" s="1"/>
  <c r="Q1309" i="13"/>
  <c r="R1309" i="13" s="1"/>
  <c r="S1309" i="13" s="1"/>
  <c r="T1309" i="13" s="1"/>
  <c r="AA1309" i="13" s="1"/>
  <c r="AB1309" i="13" s="1"/>
  <c r="Q1440" i="13"/>
  <c r="R1440" i="13" s="1"/>
  <c r="S1440" i="13" s="1"/>
  <c r="T1440" i="13" s="1"/>
  <c r="AA1440" i="13" s="1"/>
  <c r="AB1440" i="13" s="1"/>
  <c r="Q1420" i="13"/>
  <c r="R1420" i="13" s="1"/>
  <c r="S1420" i="13" s="1"/>
  <c r="T1420" i="13" s="1"/>
  <c r="AA1420" i="13" s="1"/>
  <c r="AB1420" i="13" s="1"/>
  <c r="Q1289" i="13"/>
  <c r="R1289" i="13" s="1"/>
  <c r="S1289" i="13" s="1"/>
  <c r="T1289" i="13" s="1"/>
  <c r="AA1289" i="13" s="1"/>
  <c r="AB1289" i="13" s="1"/>
  <c r="Q1208" i="13"/>
  <c r="R1208" i="13" s="1"/>
  <c r="S1208" i="13" s="1"/>
  <c r="T1208" i="13" s="1"/>
  <c r="AA1208" i="13" s="1"/>
  <c r="AB1208" i="13" s="1"/>
  <c r="Q1204" i="13"/>
  <c r="R1204" i="13" s="1"/>
  <c r="S1204" i="13" s="1"/>
  <c r="T1204" i="13" s="1"/>
  <c r="AA1204" i="13" s="1"/>
  <c r="AB1204" i="13" s="1"/>
  <c r="Q1200" i="13"/>
  <c r="R1200" i="13" s="1"/>
  <c r="S1200" i="13" s="1"/>
  <c r="T1200" i="13" s="1"/>
  <c r="AA1200" i="13" s="1"/>
  <c r="AB1200" i="13" s="1"/>
  <c r="Q1198" i="13"/>
  <c r="R1198" i="13" s="1"/>
  <c r="S1198" i="13" s="1"/>
  <c r="T1198" i="13" s="1"/>
  <c r="AA1198" i="13" s="1"/>
  <c r="AB1198" i="13" s="1"/>
  <c r="Q1194" i="13"/>
  <c r="R1194" i="13" s="1"/>
  <c r="S1194" i="13" s="1"/>
  <c r="T1194" i="13" s="1"/>
  <c r="AA1194" i="13" s="1"/>
  <c r="AB1194" i="13" s="1"/>
  <c r="Q1190" i="13"/>
  <c r="R1190" i="13" s="1"/>
  <c r="S1190" i="13" s="1"/>
  <c r="T1190" i="13" s="1"/>
  <c r="AA1190" i="13" s="1"/>
  <c r="AB1190" i="13" s="1"/>
  <c r="Q1186" i="13"/>
  <c r="R1186" i="13" s="1"/>
  <c r="S1186" i="13" s="1"/>
  <c r="T1186" i="13" s="1"/>
  <c r="AA1186" i="13" s="1"/>
  <c r="AB1186" i="13" s="1"/>
  <c r="Q1184" i="13"/>
  <c r="R1184" i="13" s="1"/>
  <c r="S1184" i="13" s="1"/>
  <c r="T1184" i="13" s="1"/>
  <c r="AA1184" i="13" s="1"/>
  <c r="AB1184" i="13" s="1"/>
  <c r="Q1446" i="13"/>
  <c r="R1446" i="13" s="1"/>
  <c r="S1446" i="13" s="1"/>
  <c r="T1446" i="13" s="1"/>
  <c r="AA1446" i="13" s="1"/>
  <c r="AB1446" i="13" s="1"/>
  <c r="Q1470" i="13"/>
  <c r="R1470" i="13" s="1"/>
  <c r="S1470" i="13" s="1"/>
  <c r="T1470" i="13" s="1"/>
  <c r="AA1470" i="13" s="1"/>
  <c r="AB1470" i="13" s="1"/>
  <c r="Q1285" i="13"/>
  <c r="R1285" i="13" s="1"/>
  <c r="S1285" i="13" s="1"/>
  <c r="T1285" i="13" s="1"/>
  <c r="AA1285" i="13" s="1"/>
  <c r="AB1285" i="13" s="1"/>
  <c r="Q1173" i="13"/>
  <c r="R1173" i="13" s="1"/>
  <c r="S1173" i="13" s="1"/>
  <c r="T1173" i="13" s="1"/>
  <c r="AA1173" i="13" s="1"/>
  <c r="AB1173" i="13" s="1"/>
  <c r="Q1169" i="13"/>
  <c r="R1169" i="13" s="1"/>
  <c r="S1169" i="13" s="1"/>
  <c r="T1169" i="13" s="1"/>
  <c r="AA1169" i="13" s="1"/>
  <c r="AB1169" i="13" s="1"/>
  <c r="Q1469" i="13"/>
  <c r="R1469" i="13" s="1"/>
  <c r="S1469" i="13" s="1"/>
  <c r="T1469" i="13" s="1"/>
  <c r="AA1469" i="13" s="1"/>
  <c r="AB1469" i="13" s="1"/>
  <c r="Q1467" i="13"/>
  <c r="R1467" i="13" s="1"/>
  <c r="S1467" i="13" s="1"/>
  <c r="T1467" i="13" s="1"/>
  <c r="AA1467" i="13" s="1"/>
  <c r="AB1467" i="13" s="1"/>
  <c r="Q1483" i="13"/>
  <c r="R1483" i="13" s="1"/>
  <c r="S1483" i="13" s="1"/>
  <c r="T1483" i="13" s="1"/>
  <c r="AA1483" i="13" s="1"/>
  <c r="AB1483" i="13" s="1"/>
  <c r="Q1402" i="13"/>
  <c r="R1402" i="13" s="1"/>
  <c r="S1402" i="13" s="1"/>
  <c r="T1402" i="13" s="1"/>
  <c r="AA1402" i="13" s="1"/>
  <c r="AB1402" i="13" s="1"/>
  <c r="Q1321" i="13"/>
  <c r="R1321" i="13" s="1"/>
  <c r="S1321" i="13" s="1"/>
  <c r="T1321" i="13" s="1"/>
  <c r="AA1321" i="13" s="1"/>
  <c r="AB1321" i="13" s="1"/>
  <c r="Q1319" i="13"/>
  <c r="R1319" i="13" s="1"/>
  <c r="S1319" i="13" s="1"/>
  <c r="T1319" i="13" s="1"/>
  <c r="AA1319" i="13" s="1"/>
  <c r="AB1319" i="13" s="1"/>
  <c r="Q1269" i="13"/>
  <c r="R1269" i="13" s="1"/>
  <c r="S1269" i="13" s="1"/>
  <c r="T1269" i="13" s="1"/>
  <c r="AA1269" i="13" s="1"/>
  <c r="AB1269" i="13" s="1"/>
  <c r="Q1347" i="13"/>
  <c r="R1347" i="13" s="1"/>
  <c r="S1347" i="13" s="1"/>
  <c r="T1347" i="13" s="1"/>
  <c r="AA1347" i="13" s="1"/>
  <c r="AB1347" i="13" s="1"/>
  <c r="Q1345" i="13"/>
  <c r="R1345" i="13" s="1"/>
  <c r="S1345" i="13" s="1"/>
  <c r="T1345" i="13" s="1"/>
  <c r="AA1345" i="13" s="1"/>
  <c r="AB1345" i="13" s="1"/>
  <c r="Q1333" i="13"/>
  <c r="R1333" i="13" s="1"/>
  <c r="S1333" i="13" s="1"/>
  <c r="T1333" i="13" s="1"/>
  <c r="AA1333" i="13" s="1"/>
  <c r="AB1333" i="13" s="1"/>
  <c r="Q1261" i="13"/>
  <c r="R1261" i="13" s="1"/>
  <c r="S1261" i="13" s="1"/>
  <c r="T1261" i="13" s="1"/>
  <c r="AA1261" i="13" s="1"/>
  <c r="AB1261" i="13" s="1"/>
  <c r="Q1255" i="13"/>
  <c r="R1255" i="13" s="1"/>
  <c r="S1255" i="13" s="1"/>
  <c r="T1255" i="13" s="1"/>
  <c r="AA1255" i="13" s="1"/>
  <c r="AB1255" i="13" s="1"/>
  <c r="Q1247" i="13"/>
  <c r="R1247" i="13" s="1"/>
  <c r="S1247" i="13" s="1"/>
  <c r="T1247" i="13" s="1"/>
  <c r="AA1247" i="13" s="1"/>
  <c r="AB1247" i="13" s="1"/>
  <c r="Q1181" i="13"/>
  <c r="R1181" i="13" s="1"/>
  <c r="S1181" i="13" s="1"/>
  <c r="T1181" i="13" s="1"/>
  <c r="AA1181" i="13" s="1"/>
  <c r="AB1181" i="13" s="1"/>
  <c r="Q1478" i="13"/>
  <c r="R1478" i="13" s="1"/>
  <c r="S1478" i="13" s="1"/>
  <c r="T1478" i="13" s="1"/>
  <c r="AA1478" i="13" s="1"/>
  <c r="AB1478" i="13" s="1"/>
  <c r="Q1476" i="13"/>
  <c r="R1476" i="13" s="1"/>
  <c r="S1476" i="13" s="1"/>
  <c r="T1476" i="13" s="1"/>
  <c r="AA1476" i="13" s="1"/>
  <c r="AB1476" i="13" s="1"/>
  <c r="Q1474" i="13"/>
  <c r="R1474" i="13" s="1"/>
  <c r="S1474" i="13" s="1"/>
  <c r="T1474" i="13" s="1"/>
  <c r="AA1474" i="13" s="1"/>
  <c r="AB1474" i="13" s="1"/>
  <c r="Q1264" i="13"/>
  <c r="R1264" i="13" s="1"/>
  <c r="S1264" i="13" s="1"/>
  <c r="T1264" i="13" s="1"/>
  <c r="AA1264" i="13" s="1"/>
  <c r="AB1264" i="13" s="1"/>
  <c r="Q1223" i="13"/>
  <c r="R1223" i="13" s="1"/>
  <c r="S1223" i="13" s="1"/>
  <c r="T1223" i="13" s="1"/>
  <c r="AA1223" i="13" s="1"/>
  <c r="AB1223" i="13" s="1"/>
  <c r="Q1362" i="13"/>
  <c r="R1362" i="13" s="1"/>
  <c r="S1362" i="13" s="1"/>
  <c r="T1362" i="13" s="1"/>
  <c r="AA1362" i="13" s="1"/>
  <c r="AB1362" i="13" s="1"/>
  <c r="Q1360" i="13"/>
  <c r="R1360" i="13" s="1"/>
  <c r="S1360" i="13" s="1"/>
  <c r="T1360" i="13" s="1"/>
  <c r="AA1360" i="13" s="1"/>
  <c r="AB1360" i="13" s="1"/>
  <c r="Q1352" i="13"/>
  <c r="R1352" i="13" s="1"/>
  <c r="S1352" i="13" s="1"/>
  <c r="T1352" i="13" s="1"/>
  <c r="AA1352" i="13" s="1"/>
  <c r="AB1352" i="13" s="1"/>
  <c r="Q1295" i="13"/>
  <c r="R1295" i="13" s="1"/>
  <c r="S1295" i="13" s="1"/>
  <c r="T1295" i="13" s="1"/>
  <c r="AA1295" i="13" s="1"/>
  <c r="AB1295" i="13" s="1"/>
  <c r="Q1259" i="13"/>
  <c r="R1259" i="13" s="1"/>
  <c r="S1259" i="13" s="1"/>
  <c r="T1259" i="13" s="1"/>
  <c r="AA1259" i="13" s="1"/>
  <c r="AB1259" i="13" s="1"/>
  <c r="Q1217" i="13"/>
  <c r="R1217" i="13" s="1"/>
  <c r="S1217" i="13" s="1"/>
  <c r="T1217" i="13" s="1"/>
  <c r="AA1217" i="13" s="1"/>
  <c r="AB1217" i="13" s="1"/>
  <c r="Q1209" i="13"/>
  <c r="R1209" i="13" s="1"/>
  <c r="S1209" i="13" s="1"/>
  <c r="T1209" i="13" s="1"/>
  <c r="AA1209" i="13" s="1"/>
  <c r="AB1209" i="13" s="1"/>
  <c r="Q1167" i="13"/>
  <c r="R1167" i="13" s="1"/>
  <c r="S1167" i="13" s="1"/>
  <c r="T1167" i="13" s="1"/>
  <c r="AA1167" i="13" s="1"/>
  <c r="AB1167" i="13" s="1"/>
  <c r="Q1499" i="13"/>
  <c r="R1499" i="13" s="1"/>
  <c r="S1499" i="13" s="1"/>
  <c r="T1499" i="13" s="1"/>
  <c r="AA1499" i="13" s="1"/>
  <c r="AB1499" i="13" s="1"/>
  <c r="Q1497" i="13"/>
  <c r="R1497" i="13" s="1"/>
  <c r="S1497" i="13" s="1"/>
  <c r="T1497" i="13" s="1"/>
  <c r="AA1497" i="13" s="1"/>
  <c r="AB1497" i="13" s="1"/>
  <c r="Q1495" i="13"/>
  <c r="R1495" i="13" s="1"/>
  <c r="S1495" i="13" s="1"/>
  <c r="T1495" i="13" s="1"/>
  <c r="AA1495" i="13" s="1"/>
  <c r="AB1495" i="13" s="1"/>
  <c r="Q1493" i="13"/>
  <c r="R1493" i="13" s="1"/>
  <c r="S1493" i="13" s="1"/>
  <c r="T1493" i="13" s="1"/>
  <c r="AA1493" i="13" s="1"/>
  <c r="AB1493" i="13" s="1"/>
  <c r="Q1491" i="13"/>
  <c r="R1491" i="13" s="1"/>
  <c r="S1491" i="13" s="1"/>
  <c r="T1491" i="13" s="1"/>
  <c r="AA1491" i="13" s="1"/>
  <c r="AB1491" i="13" s="1"/>
  <c r="Q1489" i="13"/>
  <c r="R1489" i="13" s="1"/>
  <c r="S1489" i="13" s="1"/>
  <c r="T1489" i="13" s="1"/>
  <c r="AA1489" i="13" s="1"/>
  <c r="AB1489" i="13" s="1"/>
  <c r="Q1293" i="13"/>
  <c r="R1293" i="13" s="1"/>
  <c r="S1293" i="13" s="1"/>
  <c r="T1293" i="13" s="1"/>
  <c r="AA1293" i="13" s="1"/>
  <c r="AB1293" i="13" s="1"/>
  <c r="Q1253" i="13"/>
  <c r="R1253" i="13" s="1"/>
  <c r="S1253" i="13" s="1"/>
  <c r="T1253" i="13" s="1"/>
  <c r="AA1253" i="13" s="1"/>
  <c r="AB1253" i="13" s="1"/>
  <c r="Q1249" i="13"/>
  <c r="R1249" i="13" s="1"/>
  <c r="S1249" i="13" s="1"/>
  <c r="T1249" i="13" s="1"/>
  <c r="AA1249" i="13" s="1"/>
  <c r="AB1249" i="13" s="1"/>
  <c r="Q1240" i="13"/>
  <c r="R1240" i="13" s="1"/>
  <c r="S1240" i="13" s="1"/>
  <c r="T1240" i="13" s="1"/>
  <c r="AA1240" i="13" s="1"/>
  <c r="AB1240" i="13" s="1"/>
  <c r="Q1205" i="13"/>
  <c r="R1205" i="13" s="1"/>
  <c r="S1205" i="13" s="1"/>
  <c r="T1205" i="13" s="1"/>
  <c r="AA1205" i="13" s="1"/>
  <c r="AB1205" i="13" s="1"/>
  <c r="Q1203" i="13"/>
  <c r="R1203" i="13" s="1"/>
  <c r="S1203" i="13" s="1"/>
  <c r="T1203" i="13" s="1"/>
  <c r="AA1203" i="13" s="1"/>
  <c r="AB1203" i="13" s="1"/>
  <c r="Q1201" i="13"/>
  <c r="R1201" i="13" s="1"/>
  <c r="S1201" i="13" s="1"/>
  <c r="T1201" i="13" s="1"/>
  <c r="AA1201" i="13" s="1"/>
  <c r="AB1201" i="13" s="1"/>
  <c r="Q1172" i="13"/>
  <c r="R1172" i="13" s="1"/>
  <c r="S1172" i="13" s="1"/>
  <c r="T1172" i="13" s="1"/>
  <c r="AA1172" i="13" s="1"/>
  <c r="AB1172" i="13" s="1"/>
  <c r="Q1485" i="13"/>
  <c r="R1485" i="13" s="1"/>
  <c r="S1485" i="13" s="1"/>
  <c r="T1485" i="13" s="1"/>
  <c r="AA1485" i="13" s="1"/>
  <c r="AB1485" i="13" s="1"/>
  <c r="Q1481" i="13"/>
  <c r="R1481" i="13" s="1"/>
  <c r="S1481" i="13" s="1"/>
  <c r="T1481" i="13" s="1"/>
  <c r="AA1481" i="13" s="1"/>
  <c r="AB1481" i="13" s="1"/>
  <c r="Q1176" i="13"/>
  <c r="R1176" i="13" s="1"/>
  <c r="S1176" i="13" s="1"/>
  <c r="T1176" i="13" s="1"/>
  <c r="AA1176" i="13" s="1"/>
  <c r="AB1176" i="13" s="1"/>
  <c r="Q1456" i="13"/>
  <c r="R1456" i="13" s="1"/>
  <c r="S1456" i="13" s="1"/>
  <c r="T1456" i="13" s="1"/>
  <c r="AA1456" i="13" s="1"/>
  <c r="AB1456" i="13" s="1"/>
  <c r="Q1436" i="13"/>
  <c r="R1436" i="13" s="1"/>
  <c r="S1436" i="13" s="1"/>
  <c r="T1436" i="13" s="1"/>
  <c r="AA1436" i="13" s="1"/>
  <c r="AB1436" i="13" s="1"/>
  <c r="Q1490" i="13"/>
  <c r="R1490" i="13" s="1"/>
  <c r="S1490" i="13" s="1"/>
  <c r="T1490" i="13" s="1"/>
  <c r="AA1490" i="13" s="1"/>
  <c r="AB1490" i="13" s="1"/>
  <c r="O1417" i="13"/>
  <c r="Q1406" i="13"/>
  <c r="R1406" i="13" s="1"/>
  <c r="S1406" i="13" s="1"/>
  <c r="T1406" i="13" s="1"/>
  <c r="AA1406" i="13" s="1"/>
  <c r="AB1406" i="13" s="1"/>
  <c r="Q1388" i="13"/>
  <c r="R1388" i="13" s="1"/>
  <c r="S1388" i="13" s="1"/>
  <c r="T1388" i="13" s="1"/>
  <c r="AA1388" i="13" s="1"/>
  <c r="AB1388" i="13" s="1"/>
  <c r="O1307" i="13"/>
  <c r="Q1237" i="13"/>
  <c r="R1237" i="13" s="1"/>
  <c r="S1237" i="13" s="1"/>
  <c r="T1237" i="13" s="1"/>
  <c r="AA1237" i="13" s="1"/>
  <c r="AB1237" i="13" s="1"/>
  <c r="Q1225" i="13"/>
  <c r="R1225" i="13" s="1"/>
  <c r="S1225" i="13" s="1"/>
  <c r="T1225" i="13" s="1"/>
  <c r="AA1225" i="13" s="1"/>
  <c r="AB1225" i="13" s="1"/>
  <c r="Q1206" i="13"/>
  <c r="R1206" i="13" s="1"/>
  <c r="S1206" i="13" s="1"/>
  <c r="T1206" i="13" s="1"/>
  <c r="AA1206" i="13" s="1"/>
  <c r="AB1206" i="13" s="1"/>
  <c r="Q1171" i="13"/>
  <c r="R1171" i="13" s="1"/>
  <c r="S1171" i="13" s="1"/>
  <c r="T1171" i="13" s="1"/>
  <c r="AA1171" i="13" s="1"/>
  <c r="AB1171" i="13" s="1"/>
  <c r="Q1162" i="13"/>
  <c r="R1162" i="13" s="1"/>
  <c r="S1162" i="13" s="1"/>
  <c r="T1162" i="13" s="1"/>
  <c r="AA1162" i="13" s="1"/>
  <c r="AB1162" i="13" s="1"/>
  <c r="Q1160" i="13"/>
  <c r="R1160" i="13" s="1"/>
  <c r="S1160" i="13" s="1"/>
  <c r="T1160" i="13" s="1"/>
  <c r="AA1160" i="13" s="1"/>
  <c r="AB1160" i="13" s="1"/>
  <c r="Q1349" i="13"/>
  <c r="R1349" i="13" s="1"/>
  <c r="S1349" i="13" s="1"/>
  <c r="T1349" i="13" s="1"/>
  <c r="AA1349" i="13" s="1"/>
  <c r="AB1349" i="13" s="1"/>
  <c r="Q1277" i="13"/>
  <c r="R1277" i="13" s="1"/>
  <c r="S1277" i="13" s="1"/>
  <c r="T1277" i="13" s="1"/>
  <c r="AA1277" i="13" s="1"/>
  <c r="AB1277" i="13" s="1"/>
  <c r="O1428" i="13"/>
  <c r="Q1396" i="13"/>
  <c r="R1396" i="13" s="1"/>
  <c r="S1396" i="13" s="1"/>
  <c r="T1396" i="13" s="1"/>
  <c r="AA1396" i="13" s="1"/>
  <c r="AB1396" i="13" s="1"/>
  <c r="Q1232" i="13"/>
  <c r="R1232" i="13" s="1"/>
  <c r="S1232" i="13" s="1"/>
  <c r="T1232" i="13" s="1"/>
  <c r="AA1232" i="13" s="1"/>
  <c r="AB1232" i="13" s="1"/>
  <c r="O1431" i="13"/>
  <c r="Q1410" i="13"/>
  <c r="R1410" i="13" s="1"/>
  <c r="S1410" i="13" s="1"/>
  <c r="T1410" i="13" s="1"/>
  <c r="AA1410" i="13" s="1"/>
  <c r="AB1410" i="13" s="1"/>
  <c r="Q1424" i="13"/>
  <c r="R1424" i="13" s="1"/>
  <c r="S1424" i="13" s="1"/>
  <c r="T1424" i="13" s="1"/>
  <c r="AA1424" i="13" s="1"/>
  <c r="AB1424" i="13" s="1"/>
  <c r="Q1323" i="13"/>
  <c r="R1323" i="13" s="1"/>
  <c r="S1323" i="13" s="1"/>
  <c r="T1323" i="13" s="1"/>
  <c r="AA1323" i="13" s="1"/>
  <c r="AB1323" i="13" s="1"/>
  <c r="Q1307" i="13"/>
  <c r="R1307" i="13" s="1"/>
  <c r="S1307" i="13" s="1"/>
  <c r="T1307" i="13" s="1"/>
  <c r="AA1307" i="13" s="1"/>
  <c r="AB1307" i="13" s="1"/>
  <c r="Q1235" i="13"/>
  <c r="R1235" i="13" s="1"/>
  <c r="S1235" i="13" s="1"/>
  <c r="T1235" i="13" s="1"/>
  <c r="AA1235" i="13" s="1"/>
  <c r="AB1235" i="13" s="1"/>
  <c r="Q1226" i="13"/>
  <c r="R1226" i="13" s="1"/>
  <c r="S1226" i="13" s="1"/>
  <c r="T1226" i="13" s="1"/>
  <c r="AA1226" i="13" s="1"/>
  <c r="AB1226" i="13" s="1"/>
  <c r="Q1398" i="13"/>
  <c r="R1398" i="13" s="1"/>
  <c r="S1398" i="13" s="1"/>
  <c r="T1398" i="13" s="1"/>
  <c r="AA1398" i="13" s="1"/>
  <c r="AB1398" i="13" s="1"/>
  <c r="Q1317" i="13"/>
  <c r="R1317" i="13" s="1"/>
  <c r="S1317" i="13" s="1"/>
  <c r="T1317" i="13" s="1"/>
  <c r="AA1317" i="13" s="1"/>
  <c r="AB1317" i="13" s="1"/>
  <c r="Q1315" i="13"/>
  <c r="R1315" i="13" s="1"/>
  <c r="S1315" i="13" s="1"/>
  <c r="T1315" i="13" s="1"/>
  <c r="AA1315" i="13" s="1"/>
  <c r="AB1315" i="13" s="1"/>
  <c r="O1283" i="13"/>
  <c r="Q1270" i="13"/>
  <c r="R1270" i="13" s="1"/>
  <c r="S1270" i="13" s="1"/>
  <c r="T1270" i="13" s="1"/>
  <c r="AA1270" i="13" s="1"/>
  <c r="AB1270" i="13" s="1"/>
  <c r="Q1457" i="13"/>
  <c r="R1457" i="13" s="1"/>
  <c r="S1457" i="13" s="1"/>
  <c r="T1457" i="13" s="1"/>
  <c r="AA1457" i="13" s="1"/>
  <c r="AB1457" i="13" s="1"/>
  <c r="Q1432" i="13"/>
  <c r="R1432" i="13" s="1"/>
  <c r="S1432" i="13" s="1"/>
  <c r="T1432" i="13" s="1"/>
  <c r="AA1432" i="13" s="1"/>
  <c r="AB1432" i="13" s="1"/>
  <c r="Q1372" i="13"/>
  <c r="R1372" i="13" s="1"/>
  <c r="S1372" i="13" s="1"/>
  <c r="T1372" i="13" s="1"/>
  <c r="AA1372" i="13" s="1"/>
  <c r="AB1372" i="13" s="1"/>
  <c r="O1444" i="13"/>
  <c r="O1432" i="13"/>
  <c r="Q1313" i="13"/>
  <c r="R1313" i="13" s="1"/>
  <c r="S1313" i="13" s="1"/>
  <c r="T1313" i="13" s="1"/>
  <c r="AA1313" i="13" s="1"/>
  <c r="AB1313" i="13" s="1"/>
  <c r="Q1291" i="13"/>
  <c r="R1291" i="13" s="1"/>
  <c r="S1291" i="13" s="1"/>
  <c r="T1291" i="13" s="1"/>
  <c r="AA1291" i="13" s="1"/>
  <c r="AB1291" i="13" s="1"/>
  <c r="Q1281" i="13"/>
  <c r="R1281" i="13" s="1"/>
  <c r="S1281" i="13" s="1"/>
  <c r="T1281" i="13" s="1"/>
  <c r="AA1281" i="13" s="1"/>
  <c r="AB1281" i="13" s="1"/>
  <c r="O1263" i="13"/>
  <c r="Q1251" i="13"/>
  <c r="R1251" i="13" s="1"/>
  <c r="S1251" i="13" s="1"/>
  <c r="T1251" i="13" s="1"/>
  <c r="AA1251" i="13" s="1"/>
  <c r="AB1251" i="13" s="1"/>
  <c r="Q1191" i="13"/>
  <c r="R1191" i="13" s="1"/>
  <c r="S1191" i="13" s="1"/>
  <c r="T1191" i="13" s="1"/>
  <c r="AA1191" i="13" s="1"/>
  <c r="AB1191" i="13" s="1"/>
  <c r="Q1185" i="13"/>
  <c r="R1185" i="13" s="1"/>
  <c r="S1185" i="13" s="1"/>
  <c r="T1185" i="13" s="1"/>
  <c r="AA1185" i="13" s="1"/>
  <c r="AB1185" i="13" s="1"/>
  <c r="Q1459" i="13"/>
  <c r="R1459" i="13" s="1"/>
  <c r="S1459" i="13" s="1"/>
  <c r="T1459" i="13" s="1"/>
  <c r="AA1459" i="13" s="1"/>
  <c r="AB1459" i="13" s="1"/>
  <c r="Q1444" i="13"/>
  <c r="R1444" i="13" s="1"/>
  <c r="S1444" i="13" s="1"/>
  <c r="T1444" i="13" s="1"/>
  <c r="AA1444" i="13" s="1"/>
  <c r="AB1444" i="13" s="1"/>
  <c r="Q1434" i="13"/>
  <c r="R1434" i="13" s="1"/>
  <c r="S1434" i="13" s="1"/>
  <c r="T1434" i="13" s="1"/>
  <c r="AA1434" i="13" s="1"/>
  <c r="AB1434" i="13" s="1"/>
  <c r="Q1368" i="13"/>
  <c r="R1368" i="13" s="1"/>
  <c r="S1368" i="13" s="1"/>
  <c r="T1368" i="13" s="1"/>
  <c r="AA1368" i="13" s="1"/>
  <c r="AB1368" i="13" s="1"/>
  <c r="Q1355" i="13"/>
  <c r="R1355" i="13" s="1"/>
  <c r="S1355" i="13" s="1"/>
  <c r="T1355" i="13" s="1"/>
  <c r="AA1355" i="13" s="1"/>
  <c r="AB1355" i="13" s="1"/>
  <c r="Q1339" i="13"/>
  <c r="R1339" i="13" s="1"/>
  <c r="S1339" i="13" s="1"/>
  <c r="T1339" i="13" s="1"/>
  <c r="AA1339" i="13" s="1"/>
  <c r="AB1339" i="13" s="1"/>
  <c r="Q1311" i="13"/>
  <c r="R1311" i="13" s="1"/>
  <c r="S1311" i="13" s="1"/>
  <c r="T1311" i="13" s="1"/>
  <c r="AA1311" i="13" s="1"/>
  <c r="AB1311" i="13" s="1"/>
  <c r="Q1236" i="13"/>
  <c r="R1236" i="13" s="1"/>
  <c r="S1236" i="13" s="1"/>
  <c r="T1236" i="13" s="1"/>
  <c r="AA1236" i="13" s="1"/>
  <c r="AB1236" i="13" s="1"/>
  <c r="Q1215" i="13"/>
  <c r="R1215" i="13" s="1"/>
  <c r="S1215" i="13" s="1"/>
  <c r="T1215" i="13" s="1"/>
  <c r="AA1215" i="13" s="1"/>
  <c r="AB1215" i="13" s="1"/>
  <c r="Q1213" i="13"/>
  <c r="R1213" i="13" s="1"/>
  <c r="S1213" i="13" s="1"/>
  <c r="T1213" i="13" s="1"/>
  <c r="AA1213" i="13" s="1"/>
  <c r="AB1213" i="13" s="1"/>
  <c r="Q1211" i="13"/>
  <c r="R1211" i="13" s="1"/>
  <c r="S1211" i="13" s="1"/>
  <c r="T1211" i="13" s="1"/>
  <c r="AA1211" i="13" s="1"/>
  <c r="AB1211" i="13" s="1"/>
  <c r="Q1156" i="13"/>
  <c r="R1156" i="13" s="1"/>
  <c r="S1156" i="13" s="1"/>
  <c r="T1156" i="13" s="1"/>
  <c r="AA1156" i="13" s="1"/>
  <c r="AB1156" i="13" s="1"/>
  <c r="Q1154" i="13"/>
  <c r="R1154" i="13" s="1"/>
  <c r="S1154" i="13" s="1"/>
  <c r="T1154" i="13" s="1"/>
  <c r="AA1154" i="13" s="1"/>
  <c r="AB1154" i="13" s="1"/>
  <c r="Q1144" i="13"/>
  <c r="Q1219" i="13"/>
  <c r="R1219" i="13" s="1"/>
  <c r="S1219" i="13" s="1"/>
  <c r="T1219" i="13" s="1"/>
  <c r="AA1219" i="13" s="1"/>
  <c r="AB1219" i="13" s="1"/>
  <c r="Q1165" i="13"/>
  <c r="R1165" i="13" s="1"/>
  <c r="S1165" i="13" s="1"/>
  <c r="T1165" i="13" s="1"/>
  <c r="AA1165" i="13" s="1"/>
  <c r="AB1165" i="13" s="1"/>
  <c r="Q1486" i="13"/>
  <c r="R1486" i="13" s="1"/>
  <c r="S1486" i="13" s="1"/>
  <c r="T1486" i="13" s="1"/>
  <c r="AA1486" i="13" s="1"/>
  <c r="AB1486" i="13" s="1"/>
  <c r="Q1462" i="13"/>
  <c r="R1462" i="13" s="1"/>
  <c r="S1462" i="13" s="1"/>
  <c r="T1462" i="13" s="1"/>
  <c r="AA1462" i="13" s="1"/>
  <c r="AB1462" i="13" s="1"/>
  <c r="Q1442" i="13"/>
  <c r="R1442" i="13" s="1"/>
  <c r="S1442" i="13" s="1"/>
  <c r="T1442" i="13" s="1"/>
  <c r="AA1442" i="13" s="1"/>
  <c r="AB1442" i="13" s="1"/>
  <c r="Q1430" i="13"/>
  <c r="R1430" i="13" s="1"/>
  <c r="S1430" i="13" s="1"/>
  <c r="T1430" i="13" s="1"/>
  <c r="AA1430" i="13" s="1"/>
  <c r="AB1430" i="13" s="1"/>
  <c r="Q1428" i="13"/>
  <c r="R1428" i="13" s="1"/>
  <c r="S1428" i="13" s="1"/>
  <c r="T1428" i="13" s="1"/>
  <c r="AA1428" i="13" s="1"/>
  <c r="AB1428" i="13" s="1"/>
  <c r="Q1364" i="13"/>
  <c r="R1364" i="13" s="1"/>
  <c r="S1364" i="13" s="1"/>
  <c r="T1364" i="13" s="1"/>
  <c r="AA1364" i="13" s="1"/>
  <c r="AB1364" i="13" s="1"/>
  <c r="Q1283" i="13"/>
  <c r="R1283" i="13" s="1"/>
  <c r="S1283" i="13" s="1"/>
  <c r="T1283" i="13" s="1"/>
  <c r="AA1283" i="13" s="1"/>
  <c r="AB1283" i="13" s="1"/>
  <c r="Q1275" i="13"/>
  <c r="R1275" i="13" s="1"/>
  <c r="S1275" i="13" s="1"/>
  <c r="T1275" i="13" s="1"/>
  <c r="AA1275" i="13" s="1"/>
  <c r="AB1275" i="13" s="1"/>
  <c r="Q1273" i="13"/>
  <c r="R1273" i="13" s="1"/>
  <c r="S1273" i="13" s="1"/>
  <c r="T1273" i="13" s="1"/>
  <c r="AA1273" i="13" s="1"/>
  <c r="AB1273" i="13" s="1"/>
  <c r="O1229" i="13"/>
  <c r="Q1207" i="13"/>
  <c r="R1207" i="13" s="1"/>
  <c r="S1207" i="13" s="1"/>
  <c r="T1207" i="13" s="1"/>
  <c r="AA1207" i="13" s="1"/>
  <c r="AB1207" i="13" s="1"/>
  <c r="Q1192" i="13"/>
  <c r="R1192" i="13" s="1"/>
  <c r="S1192" i="13" s="1"/>
  <c r="T1192" i="13" s="1"/>
  <c r="AA1192" i="13" s="1"/>
  <c r="AB1192" i="13" s="1"/>
  <c r="Q1146" i="13"/>
  <c r="R1146" i="13" s="1"/>
  <c r="S1146" i="13" s="1"/>
  <c r="T1146" i="13" s="1"/>
  <c r="AA1146" i="13" s="1"/>
  <c r="AB1146" i="13" s="1"/>
  <c r="Q1492" i="13"/>
  <c r="R1492" i="13" s="1"/>
  <c r="S1492" i="13" s="1"/>
  <c r="T1492" i="13" s="1"/>
  <c r="AA1492" i="13" s="1"/>
  <c r="AB1492" i="13" s="1"/>
  <c r="Q1479" i="13"/>
  <c r="R1479" i="13" s="1"/>
  <c r="S1479" i="13" s="1"/>
  <c r="T1479" i="13" s="1"/>
  <c r="AA1479" i="13" s="1"/>
  <c r="AB1479" i="13" s="1"/>
  <c r="Q1414" i="13"/>
  <c r="R1414" i="13" s="1"/>
  <c r="S1414" i="13" s="1"/>
  <c r="T1414" i="13" s="1"/>
  <c r="AA1414" i="13" s="1"/>
  <c r="AB1414" i="13" s="1"/>
  <c r="Q1482" i="13"/>
  <c r="R1482" i="13" s="1"/>
  <c r="S1482" i="13" s="1"/>
  <c r="T1482" i="13" s="1"/>
  <c r="AA1482" i="13" s="1"/>
  <c r="AB1482" i="13" s="1"/>
  <c r="Q1454" i="13"/>
  <c r="R1454" i="13" s="1"/>
  <c r="S1454" i="13" s="1"/>
  <c r="T1454" i="13" s="1"/>
  <c r="AA1454" i="13" s="1"/>
  <c r="AB1454" i="13" s="1"/>
  <c r="Q1358" i="13"/>
  <c r="R1358" i="13" s="1"/>
  <c r="S1358" i="13" s="1"/>
  <c r="T1358" i="13" s="1"/>
  <c r="AA1358" i="13" s="1"/>
  <c r="AB1358" i="13" s="1"/>
  <c r="O1323" i="13"/>
  <c r="Q1305" i="13"/>
  <c r="R1305" i="13" s="1"/>
  <c r="S1305" i="13" s="1"/>
  <c r="T1305" i="13" s="1"/>
  <c r="AA1305" i="13" s="1"/>
  <c r="AB1305" i="13" s="1"/>
  <c r="Q1178" i="13"/>
  <c r="R1178" i="13" s="1"/>
  <c r="S1178" i="13" s="1"/>
  <c r="T1178" i="13" s="1"/>
  <c r="AA1178" i="13" s="1"/>
  <c r="AB1178" i="13" s="1"/>
  <c r="Q1500" i="13"/>
  <c r="R1500" i="13" s="1"/>
  <c r="S1500" i="13" s="1"/>
  <c r="T1500" i="13" s="1"/>
  <c r="AA1500" i="13" s="1"/>
  <c r="AB1500" i="13" s="1"/>
  <c r="Q1496" i="13"/>
  <c r="R1496" i="13" s="1"/>
  <c r="S1496" i="13" s="1"/>
  <c r="T1496" i="13" s="1"/>
  <c r="AA1496" i="13" s="1"/>
  <c r="AB1496" i="13" s="1"/>
  <c r="Q1480" i="13"/>
  <c r="R1480" i="13" s="1"/>
  <c r="S1480" i="13" s="1"/>
  <c r="T1480" i="13" s="1"/>
  <c r="AA1480" i="13" s="1"/>
  <c r="AB1480" i="13" s="1"/>
  <c r="Q1477" i="13"/>
  <c r="R1477" i="13" s="1"/>
  <c r="S1477" i="13" s="1"/>
  <c r="T1477" i="13" s="1"/>
  <c r="AA1477" i="13" s="1"/>
  <c r="AB1477" i="13" s="1"/>
  <c r="Q1475" i="13"/>
  <c r="R1475" i="13" s="1"/>
  <c r="S1475" i="13" s="1"/>
  <c r="T1475" i="13" s="1"/>
  <c r="AA1475" i="13" s="1"/>
  <c r="AB1475" i="13" s="1"/>
  <c r="Q1450" i="13"/>
  <c r="R1450" i="13" s="1"/>
  <c r="S1450" i="13" s="1"/>
  <c r="T1450" i="13" s="1"/>
  <c r="AA1450" i="13" s="1"/>
  <c r="AB1450" i="13" s="1"/>
  <c r="Q1448" i="13"/>
  <c r="R1448" i="13" s="1"/>
  <c r="S1448" i="13" s="1"/>
  <c r="T1448" i="13" s="1"/>
  <c r="AA1448" i="13" s="1"/>
  <c r="AB1448" i="13" s="1"/>
  <c r="Q1438" i="13"/>
  <c r="R1438" i="13" s="1"/>
  <c r="S1438" i="13" s="1"/>
  <c r="T1438" i="13" s="1"/>
  <c r="AA1438" i="13" s="1"/>
  <c r="AB1438" i="13" s="1"/>
  <c r="Q1380" i="13"/>
  <c r="R1380" i="13" s="1"/>
  <c r="S1380" i="13" s="1"/>
  <c r="T1380" i="13" s="1"/>
  <c r="AA1380" i="13" s="1"/>
  <c r="AB1380" i="13" s="1"/>
  <c r="Q1327" i="13"/>
  <c r="R1327" i="13" s="1"/>
  <c r="S1327" i="13" s="1"/>
  <c r="T1327" i="13" s="1"/>
  <c r="AA1327" i="13" s="1"/>
  <c r="AB1327" i="13" s="1"/>
  <c r="Q1280" i="13"/>
  <c r="R1280" i="13" s="1"/>
  <c r="S1280" i="13" s="1"/>
  <c r="T1280" i="13" s="1"/>
  <c r="AA1280" i="13" s="1"/>
  <c r="AB1280" i="13" s="1"/>
  <c r="Q1267" i="13"/>
  <c r="R1267" i="13" s="1"/>
  <c r="S1267" i="13" s="1"/>
  <c r="T1267" i="13" s="1"/>
  <c r="AA1267" i="13" s="1"/>
  <c r="AB1267" i="13" s="1"/>
  <c r="Q1214" i="13"/>
  <c r="R1214" i="13" s="1"/>
  <c r="S1214" i="13" s="1"/>
  <c r="T1214" i="13" s="1"/>
  <c r="AA1214" i="13" s="1"/>
  <c r="AB1214" i="13" s="1"/>
  <c r="Q1197" i="13"/>
  <c r="R1197" i="13" s="1"/>
  <c r="S1197" i="13" s="1"/>
  <c r="T1197" i="13" s="1"/>
  <c r="AA1197" i="13" s="1"/>
  <c r="AB1197" i="13" s="1"/>
  <c r="Q1195" i="13"/>
  <c r="R1195" i="13" s="1"/>
  <c r="S1195" i="13" s="1"/>
  <c r="T1195" i="13" s="1"/>
  <c r="AA1195" i="13" s="1"/>
  <c r="AB1195" i="13" s="1"/>
  <c r="Q1460" i="13"/>
  <c r="R1460" i="13" s="1"/>
  <c r="S1460" i="13" s="1"/>
  <c r="T1460" i="13" s="1"/>
  <c r="AA1460" i="13" s="1"/>
  <c r="AB1460" i="13" s="1"/>
  <c r="Q1303" i="13"/>
  <c r="R1303" i="13" s="1"/>
  <c r="S1303" i="13" s="1"/>
  <c r="T1303" i="13" s="1"/>
  <c r="AA1303" i="13" s="1"/>
  <c r="AB1303" i="13" s="1"/>
  <c r="Q1299" i="13"/>
  <c r="R1299" i="13" s="1"/>
  <c r="S1299" i="13" s="1"/>
  <c r="T1299" i="13" s="1"/>
  <c r="AA1299" i="13" s="1"/>
  <c r="AB1299" i="13" s="1"/>
  <c r="Q1297" i="13"/>
  <c r="R1297" i="13" s="1"/>
  <c r="S1297" i="13" s="1"/>
  <c r="T1297" i="13" s="1"/>
  <c r="AA1297" i="13" s="1"/>
  <c r="AB1297" i="13" s="1"/>
  <c r="Q1257" i="13"/>
  <c r="R1257" i="13" s="1"/>
  <c r="S1257" i="13" s="1"/>
  <c r="T1257" i="13" s="1"/>
  <c r="AA1257" i="13" s="1"/>
  <c r="AB1257" i="13" s="1"/>
  <c r="Q1234" i="13"/>
  <c r="R1234" i="13" s="1"/>
  <c r="S1234" i="13" s="1"/>
  <c r="T1234" i="13" s="1"/>
  <c r="AA1234" i="13" s="1"/>
  <c r="AB1234" i="13" s="1"/>
  <c r="Q1230" i="13"/>
  <c r="R1230" i="13" s="1"/>
  <c r="S1230" i="13" s="1"/>
  <c r="T1230" i="13" s="1"/>
  <c r="AA1230" i="13" s="1"/>
  <c r="AB1230" i="13" s="1"/>
  <c r="Q1164" i="13"/>
  <c r="R1164" i="13" s="1"/>
  <c r="S1164" i="13" s="1"/>
  <c r="T1164" i="13" s="1"/>
  <c r="AA1164" i="13" s="1"/>
  <c r="AB1164" i="13" s="1"/>
  <c r="O1486" i="13"/>
  <c r="O1484" i="13"/>
  <c r="O1474" i="13"/>
  <c r="Q1488" i="13"/>
  <c r="R1488" i="13" s="1"/>
  <c r="S1488" i="13" s="1"/>
  <c r="T1488" i="13" s="1"/>
  <c r="AA1488" i="13" s="1"/>
  <c r="AB1488" i="13" s="1"/>
  <c r="O1462" i="13"/>
  <c r="O1488" i="13"/>
  <c r="O1476" i="13"/>
  <c r="O1457" i="13"/>
  <c r="O1492" i="13"/>
  <c r="O1467" i="13"/>
  <c r="O1469" i="13"/>
  <c r="Q1498" i="13"/>
  <c r="R1498" i="13" s="1"/>
  <c r="S1498" i="13" s="1"/>
  <c r="T1498" i="13" s="1"/>
  <c r="AA1498" i="13" s="1"/>
  <c r="AB1498" i="13" s="1"/>
  <c r="Q1494" i="13"/>
  <c r="R1494" i="13" s="1"/>
  <c r="S1494" i="13" s="1"/>
  <c r="T1494" i="13" s="1"/>
  <c r="AA1494" i="13" s="1"/>
  <c r="AB1494" i="13" s="1"/>
  <c r="Q1484" i="13"/>
  <c r="R1484" i="13" s="1"/>
  <c r="S1484" i="13" s="1"/>
  <c r="T1484" i="13" s="1"/>
  <c r="AA1484" i="13" s="1"/>
  <c r="AB1484" i="13" s="1"/>
  <c r="Q1472" i="13"/>
  <c r="R1472" i="13" s="1"/>
  <c r="S1472" i="13" s="1"/>
  <c r="T1472" i="13" s="1"/>
  <c r="AA1472" i="13" s="1"/>
  <c r="AB1472" i="13" s="1"/>
  <c r="Q1348" i="13"/>
  <c r="R1348" i="13" s="1"/>
  <c r="S1348" i="13" s="1"/>
  <c r="T1348" i="13" s="1"/>
  <c r="AA1348" i="13" s="1"/>
  <c r="AB1348" i="13" s="1"/>
  <c r="Q1343" i="13"/>
  <c r="R1343" i="13" s="1"/>
  <c r="S1343" i="13" s="1"/>
  <c r="T1343" i="13" s="1"/>
  <c r="AA1343" i="13" s="1"/>
  <c r="AB1343" i="13" s="1"/>
  <c r="Q1337" i="13"/>
  <c r="R1337" i="13" s="1"/>
  <c r="S1337" i="13" s="1"/>
  <c r="T1337" i="13" s="1"/>
  <c r="AA1337" i="13" s="1"/>
  <c r="AB1337" i="13" s="1"/>
  <c r="Q1331" i="13"/>
  <c r="R1331" i="13" s="1"/>
  <c r="S1331" i="13" s="1"/>
  <c r="T1331" i="13" s="1"/>
  <c r="AA1331" i="13" s="1"/>
  <c r="AB1331" i="13" s="1"/>
  <c r="Q1325" i="13"/>
  <c r="R1325" i="13" s="1"/>
  <c r="S1325" i="13" s="1"/>
  <c r="T1325" i="13" s="1"/>
  <c r="AA1325" i="13" s="1"/>
  <c r="AB1325" i="13" s="1"/>
  <c r="Q1287" i="13"/>
  <c r="R1287" i="13" s="1"/>
  <c r="S1287" i="13" s="1"/>
  <c r="T1287" i="13" s="1"/>
  <c r="AA1287" i="13" s="1"/>
  <c r="AB1287" i="13" s="1"/>
  <c r="Q1263" i="13"/>
  <c r="R1263" i="13" s="1"/>
  <c r="S1263" i="13" s="1"/>
  <c r="T1263" i="13" s="1"/>
  <c r="AA1263" i="13" s="1"/>
  <c r="AB1263" i="13" s="1"/>
  <c r="Q1161" i="13"/>
  <c r="R1161" i="13" s="1"/>
  <c r="S1161" i="13" s="1"/>
  <c r="T1161" i="13" s="1"/>
  <c r="AA1161" i="13" s="1"/>
  <c r="AB1161" i="13" s="1"/>
  <c r="O1407" i="13"/>
  <c r="O1393" i="13"/>
  <c r="O1385" i="13"/>
  <c r="O1297" i="13"/>
  <c r="O1273" i="13"/>
  <c r="Q1245" i="13"/>
  <c r="R1245" i="13" s="1"/>
  <c r="S1245" i="13" s="1"/>
  <c r="T1245" i="13" s="1"/>
  <c r="AA1245" i="13" s="1"/>
  <c r="AB1245" i="13" s="1"/>
  <c r="O1185" i="13"/>
  <c r="Q1473" i="13"/>
  <c r="R1473" i="13" s="1"/>
  <c r="S1473" i="13" s="1"/>
  <c r="T1473" i="13" s="1"/>
  <c r="AA1473" i="13" s="1"/>
  <c r="AB1473" i="13" s="1"/>
  <c r="Q1468" i="13"/>
  <c r="R1468" i="13" s="1"/>
  <c r="S1468" i="13" s="1"/>
  <c r="T1468" i="13" s="1"/>
  <c r="AA1468" i="13" s="1"/>
  <c r="AB1468" i="13" s="1"/>
  <c r="Q1463" i="13"/>
  <c r="R1463" i="13" s="1"/>
  <c r="S1463" i="13" s="1"/>
  <c r="T1463" i="13" s="1"/>
  <c r="AA1463" i="13" s="1"/>
  <c r="AB1463" i="13" s="1"/>
  <c r="Q1356" i="13"/>
  <c r="R1356" i="13" s="1"/>
  <c r="S1356" i="13" s="1"/>
  <c r="T1356" i="13" s="1"/>
  <c r="AA1356" i="13" s="1"/>
  <c r="AB1356" i="13" s="1"/>
  <c r="Q1353" i="13"/>
  <c r="R1353" i="13" s="1"/>
  <c r="S1353" i="13" s="1"/>
  <c r="T1353" i="13" s="1"/>
  <c r="AA1353" i="13" s="1"/>
  <c r="AB1353" i="13" s="1"/>
  <c r="Q1260" i="13"/>
  <c r="R1260" i="13" s="1"/>
  <c r="S1260" i="13" s="1"/>
  <c r="T1260" i="13" s="1"/>
  <c r="AA1260" i="13" s="1"/>
  <c r="AB1260" i="13" s="1"/>
  <c r="Q1254" i="13"/>
  <c r="R1254" i="13" s="1"/>
  <c r="S1254" i="13" s="1"/>
  <c r="T1254" i="13" s="1"/>
  <c r="AA1254" i="13" s="1"/>
  <c r="AB1254" i="13" s="1"/>
  <c r="Q1248" i="13"/>
  <c r="R1248" i="13" s="1"/>
  <c r="S1248" i="13" s="1"/>
  <c r="T1248" i="13" s="1"/>
  <c r="AA1248" i="13" s="1"/>
  <c r="AB1248" i="13" s="1"/>
  <c r="Q1242" i="13"/>
  <c r="R1242" i="13" s="1"/>
  <c r="S1242" i="13" s="1"/>
  <c r="T1242" i="13" s="1"/>
  <c r="AA1242" i="13" s="1"/>
  <c r="AB1242" i="13" s="1"/>
  <c r="O1193" i="13"/>
  <c r="Q1168" i="13"/>
  <c r="R1168" i="13" s="1"/>
  <c r="S1168" i="13" s="1"/>
  <c r="T1168" i="13" s="1"/>
  <c r="AA1168" i="13" s="1"/>
  <c r="AB1168" i="13" s="1"/>
  <c r="O1161" i="13"/>
  <c r="Q1422" i="13"/>
  <c r="R1422" i="13" s="1"/>
  <c r="S1422" i="13" s="1"/>
  <c r="T1422" i="13" s="1"/>
  <c r="AA1422" i="13" s="1"/>
  <c r="AB1422" i="13" s="1"/>
  <c r="Q1341" i="13"/>
  <c r="R1341" i="13" s="1"/>
  <c r="S1341" i="13" s="1"/>
  <c r="T1341" i="13" s="1"/>
  <c r="AA1341" i="13" s="1"/>
  <c r="AB1341" i="13" s="1"/>
  <c r="Q1335" i="13"/>
  <c r="R1335" i="13" s="1"/>
  <c r="S1335" i="13" s="1"/>
  <c r="T1335" i="13" s="1"/>
  <c r="AA1335" i="13" s="1"/>
  <c r="AB1335" i="13" s="1"/>
  <c r="Q1329" i="13"/>
  <c r="R1329" i="13" s="1"/>
  <c r="S1329" i="13" s="1"/>
  <c r="T1329" i="13" s="1"/>
  <c r="AA1329" i="13" s="1"/>
  <c r="AB1329" i="13" s="1"/>
  <c r="O1301" i="13"/>
  <c r="O1277" i="13"/>
  <c r="Q1274" i="13"/>
  <c r="R1274" i="13" s="1"/>
  <c r="S1274" i="13" s="1"/>
  <c r="T1274" i="13" s="1"/>
  <c r="AA1274" i="13" s="1"/>
  <c r="AB1274" i="13" s="1"/>
  <c r="O1257" i="13"/>
  <c r="O1251" i="13"/>
  <c r="Q1233" i="13"/>
  <c r="R1233" i="13" s="1"/>
  <c r="S1233" i="13" s="1"/>
  <c r="T1233" i="13" s="1"/>
  <c r="AA1233" i="13" s="1"/>
  <c r="AB1233" i="13" s="1"/>
  <c r="Q1228" i="13"/>
  <c r="R1228" i="13" s="1"/>
  <c r="S1228" i="13" s="1"/>
  <c r="T1228" i="13" s="1"/>
  <c r="AA1228" i="13" s="1"/>
  <c r="AB1228" i="13" s="1"/>
  <c r="Q1212" i="13"/>
  <c r="R1212" i="13" s="1"/>
  <c r="S1212" i="13" s="1"/>
  <c r="T1212" i="13" s="1"/>
  <c r="AA1212" i="13" s="1"/>
  <c r="AB1212" i="13" s="1"/>
  <c r="O1142" i="13"/>
  <c r="Q1465" i="13"/>
  <c r="R1465" i="13" s="1"/>
  <c r="S1465" i="13" s="1"/>
  <c r="T1465" i="13" s="1"/>
  <c r="AA1465" i="13" s="1"/>
  <c r="AB1465" i="13" s="1"/>
  <c r="Q1455" i="13"/>
  <c r="R1455" i="13" s="1"/>
  <c r="S1455" i="13" s="1"/>
  <c r="T1455" i="13" s="1"/>
  <c r="AA1455" i="13" s="1"/>
  <c r="AB1455" i="13" s="1"/>
  <c r="Q1452" i="13"/>
  <c r="R1452" i="13" s="1"/>
  <c r="S1452" i="13" s="1"/>
  <c r="T1452" i="13" s="1"/>
  <c r="AA1452" i="13" s="1"/>
  <c r="AB1452" i="13" s="1"/>
  <c r="Q1412" i="13"/>
  <c r="R1412" i="13" s="1"/>
  <c r="S1412" i="13" s="1"/>
  <c r="T1412" i="13" s="1"/>
  <c r="AA1412" i="13" s="1"/>
  <c r="AB1412" i="13" s="1"/>
  <c r="Q1354" i="13"/>
  <c r="R1354" i="13" s="1"/>
  <c r="S1354" i="13" s="1"/>
  <c r="T1354" i="13" s="1"/>
  <c r="AA1354" i="13" s="1"/>
  <c r="AB1354" i="13" s="1"/>
  <c r="Q1196" i="13"/>
  <c r="R1196" i="13" s="1"/>
  <c r="S1196" i="13" s="1"/>
  <c r="T1196" i="13" s="1"/>
  <c r="AA1196" i="13" s="1"/>
  <c r="AB1196" i="13" s="1"/>
  <c r="Q1188" i="13"/>
  <c r="R1188" i="13" s="1"/>
  <c r="S1188" i="13" s="1"/>
  <c r="T1188" i="13" s="1"/>
  <c r="AA1188" i="13" s="1"/>
  <c r="AB1188" i="13" s="1"/>
  <c r="Q1182" i="13"/>
  <c r="R1182" i="13" s="1"/>
  <c r="S1182" i="13" s="1"/>
  <c r="T1182" i="13" s="1"/>
  <c r="AA1182" i="13" s="1"/>
  <c r="AB1182" i="13" s="1"/>
  <c r="R1189" i="13"/>
  <c r="S1189" i="13" s="1"/>
  <c r="T1189" i="13" s="1"/>
  <c r="AA1189" i="13" s="1"/>
  <c r="AB1189" i="13" s="1"/>
  <c r="O1169" i="13"/>
  <c r="O1445" i="13"/>
  <c r="O1441" i="13"/>
  <c r="O1437" i="13"/>
  <c r="O1295" i="13"/>
  <c r="O1271" i="13"/>
  <c r="Q1268" i="13"/>
  <c r="R1268" i="13" s="1"/>
  <c r="S1268" i="13" s="1"/>
  <c r="T1268" i="13" s="1"/>
  <c r="AA1268" i="13" s="1"/>
  <c r="AB1268" i="13" s="1"/>
  <c r="Q1258" i="13"/>
  <c r="R1258" i="13" s="1"/>
  <c r="S1258" i="13" s="1"/>
  <c r="T1258" i="13" s="1"/>
  <c r="AA1258" i="13" s="1"/>
  <c r="AB1258" i="13" s="1"/>
  <c r="Q1252" i="13"/>
  <c r="R1252" i="13" s="1"/>
  <c r="S1252" i="13" s="1"/>
  <c r="T1252" i="13" s="1"/>
  <c r="AA1252" i="13" s="1"/>
  <c r="AB1252" i="13" s="1"/>
  <c r="Q1246" i="13"/>
  <c r="R1246" i="13" s="1"/>
  <c r="S1246" i="13" s="1"/>
  <c r="T1246" i="13" s="1"/>
  <c r="AA1246" i="13" s="1"/>
  <c r="AB1246" i="13" s="1"/>
  <c r="O1230" i="13"/>
  <c r="Q1227" i="13"/>
  <c r="R1227" i="13" s="1"/>
  <c r="S1227" i="13" s="1"/>
  <c r="T1227" i="13" s="1"/>
  <c r="AA1227" i="13" s="1"/>
  <c r="AB1227" i="13" s="1"/>
  <c r="Q1216" i="13"/>
  <c r="R1216" i="13" s="1"/>
  <c r="S1216" i="13" s="1"/>
  <c r="T1216" i="13" s="1"/>
  <c r="AA1216" i="13" s="1"/>
  <c r="AB1216" i="13" s="1"/>
  <c r="Q1210" i="13"/>
  <c r="R1210" i="13" s="1"/>
  <c r="S1210" i="13" s="1"/>
  <c r="T1210" i="13" s="1"/>
  <c r="AA1210" i="13" s="1"/>
  <c r="AB1210" i="13" s="1"/>
  <c r="O1205" i="13"/>
  <c r="Q1202" i="13"/>
  <c r="R1202" i="13" s="1"/>
  <c r="S1202" i="13" s="1"/>
  <c r="T1202" i="13" s="1"/>
  <c r="AA1202" i="13" s="1"/>
  <c r="AB1202" i="13" s="1"/>
  <c r="O1197" i="13"/>
  <c r="O1183" i="13"/>
  <c r="O1173" i="13"/>
  <c r="Q1461" i="13"/>
  <c r="R1461" i="13" s="1"/>
  <c r="S1461" i="13" s="1"/>
  <c r="T1461" i="13" s="1"/>
  <c r="AA1461" i="13" s="1"/>
  <c r="AB1461" i="13" s="1"/>
  <c r="Q1418" i="13"/>
  <c r="R1418" i="13" s="1"/>
  <c r="S1418" i="13" s="1"/>
  <c r="T1418" i="13" s="1"/>
  <c r="AA1418" i="13" s="1"/>
  <c r="AB1418" i="13" s="1"/>
  <c r="O1299" i="13"/>
  <c r="O1275" i="13"/>
  <c r="Q1272" i="13"/>
  <c r="R1272" i="13" s="1"/>
  <c r="S1272" i="13" s="1"/>
  <c r="T1272" i="13" s="1"/>
  <c r="AA1272" i="13" s="1"/>
  <c r="AB1272" i="13" s="1"/>
  <c r="O1211" i="13"/>
  <c r="Q1180" i="13"/>
  <c r="R1180" i="13" s="1"/>
  <c r="S1180" i="13" s="1"/>
  <c r="T1180" i="13" s="1"/>
  <c r="AA1180" i="13" s="1"/>
  <c r="AB1180" i="13" s="1"/>
  <c r="O1177" i="13"/>
  <c r="Q1458" i="13"/>
  <c r="R1458" i="13" s="1"/>
  <c r="S1458" i="13" s="1"/>
  <c r="T1458" i="13" s="1"/>
  <c r="AA1458" i="13" s="1"/>
  <c r="AB1458" i="13" s="1"/>
  <c r="Q1453" i="13"/>
  <c r="R1453" i="13" s="1"/>
  <c r="S1453" i="13" s="1"/>
  <c r="T1453" i="13" s="1"/>
  <c r="AA1453" i="13" s="1"/>
  <c r="AB1453" i="13" s="1"/>
  <c r="Q1449" i="13"/>
  <c r="R1449" i="13" s="1"/>
  <c r="S1449" i="13" s="1"/>
  <c r="T1449" i="13" s="1"/>
  <c r="AA1449" i="13" s="1"/>
  <c r="AB1449" i="13" s="1"/>
  <c r="Q1286" i="13"/>
  <c r="R1286" i="13" s="1"/>
  <c r="S1286" i="13" s="1"/>
  <c r="T1286" i="13" s="1"/>
  <c r="AA1286" i="13" s="1"/>
  <c r="AB1286" i="13" s="1"/>
  <c r="Q1262" i="13"/>
  <c r="R1262" i="13" s="1"/>
  <c r="S1262" i="13" s="1"/>
  <c r="T1262" i="13" s="1"/>
  <c r="AA1262" i="13" s="1"/>
  <c r="AB1262" i="13" s="1"/>
  <c r="O1224" i="13"/>
  <c r="O1163" i="13"/>
  <c r="Q1157" i="13"/>
  <c r="R1157" i="13" s="1"/>
  <c r="S1157" i="13" s="1"/>
  <c r="T1157" i="13" s="1"/>
  <c r="AA1157" i="13" s="1"/>
  <c r="AB1157" i="13" s="1"/>
  <c r="O1472" i="13"/>
  <c r="O1446" i="13"/>
  <c r="O1442" i="13"/>
  <c r="O1438" i="13"/>
  <c r="O1434" i="13"/>
  <c r="O1430" i="13"/>
  <c r="Q1426" i="13"/>
  <c r="R1426" i="13" s="1"/>
  <c r="S1426" i="13" s="1"/>
  <c r="T1426" i="13" s="1"/>
  <c r="AA1426" i="13" s="1"/>
  <c r="AB1426" i="13" s="1"/>
  <c r="O1395" i="13"/>
  <c r="O1387" i="13"/>
  <c r="O1303" i="13"/>
  <c r="Q1256" i="13"/>
  <c r="R1256" i="13" s="1"/>
  <c r="S1256" i="13" s="1"/>
  <c r="T1256" i="13" s="1"/>
  <c r="AA1256" i="13" s="1"/>
  <c r="AB1256" i="13" s="1"/>
  <c r="Q1250" i="13"/>
  <c r="R1250" i="13" s="1"/>
  <c r="S1250" i="13" s="1"/>
  <c r="T1250" i="13" s="1"/>
  <c r="AA1250" i="13" s="1"/>
  <c r="AB1250" i="13" s="1"/>
  <c r="Q1244" i="13"/>
  <c r="R1244" i="13" s="1"/>
  <c r="S1244" i="13" s="1"/>
  <c r="T1244" i="13" s="1"/>
  <c r="AA1244" i="13" s="1"/>
  <c r="AB1244" i="13" s="1"/>
  <c r="Q1220" i="13"/>
  <c r="R1220" i="13" s="1"/>
  <c r="S1220" i="13" s="1"/>
  <c r="T1220" i="13" s="1"/>
  <c r="AA1220" i="13" s="1"/>
  <c r="AB1220" i="13" s="1"/>
  <c r="Q1170" i="13"/>
  <c r="R1170" i="13" s="1"/>
  <c r="S1170" i="13" s="1"/>
  <c r="T1170" i="13" s="1"/>
  <c r="AA1170" i="13" s="1"/>
  <c r="AB1170" i="13" s="1"/>
  <c r="Q1155" i="13"/>
  <c r="R1155" i="13" s="1"/>
  <c r="S1155" i="13" s="1"/>
  <c r="T1155" i="13" s="1"/>
  <c r="AA1155" i="13" s="1"/>
  <c r="AB1155" i="13" s="1"/>
  <c r="Q1153" i="13"/>
  <c r="R1153" i="13" s="1"/>
  <c r="S1153" i="13" s="1"/>
  <c r="T1153" i="13" s="1"/>
  <c r="AA1153" i="13" s="1"/>
  <c r="AB1153" i="13" s="1"/>
  <c r="Q1416" i="13"/>
  <c r="R1416" i="13" s="1"/>
  <c r="S1416" i="13" s="1"/>
  <c r="T1416" i="13" s="1"/>
  <c r="AA1416" i="13" s="1"/>
  <c r="AB1416" i="13" s="1"/>
  <c r="Q1390" i="13"/>
  <c r="R1390" i="13" s="1"/>
  <c r="S1390" i="13" s="1"/>
  <c r="T1390" i="13" s="1"/>
  <c r="AA1390" i="13" s="1"/>
  <c r="AB1390" i="13" s="1"/>
  <c r="Q1382" i="13"/>
  <c r="R1382" i="13" s="1"/>
  <c r="S1382" i="13" s="1"/>
  <c r="T1382" i="13" s="1"/>
  <c r="AA1382" i="13" s="1"/>
  <c r="AB1382" i="13" s="1"/>
  <c r="Q1374" i="13"/>
  <c r="R1374" i="13" s="1"/>
  <c r="S1374" i="13" s="1"/>
  <c r="T1374" i="13" s="1"/>
  <c r="AA1374" i="13" s="1"/>
  <c r="AB1374" i="13" s="1"/>
  <c r="Q1366" i="13"/>
  <c r="R1366" i="13" s="1"/>
  <c r="S1366" i="13" s="1"/>
  <c r="T1366" i="13" s="1"/>
  <c r="AA1366" i="13" s="1"/>
  <c r="AB1366" i="13" s="1"/>
  <c r="O1293" i="13"/>
  <c r="O1269" i="13"/>
  <c r="Q1266" i="13"/>
  <c r="R1266" i="13" s="1"/>
  <c r="S1266" i="13" s="1"/>
  <c r="T1266" i="13" s="1"/>
  <c r="AA1266" i="13" s="1"/>
  <c r="AB1266" i="13" s="1"/>
  <c r="O1259" i="13"/>
  <c r="O1253" i="13"/>
  <c r="O1247" i="13"/>
  <c r="O1241" i="13"/>
  <c r="O1215" i="13"/>
  <c r="O1079" i="13"/>
  <c r="O1007" i="13"/>
  <c r="O251" i="13"/>
  <c r="O215" i="13"/>
  <c r="Q215" i="13" s="1"/>
  <c r="R215" i="13" s="1"/>
  <c r="S215" i="13" s="1"/>
  <c r="T215" i="13" s="1"/>
  <c r="O203" i="13"/>
  <c r="Q203" i="13" s="1"/>
  <c r="R203" i="13" s="1"/>
  <c r="S203" i="13" s="1"/>
  <c r="T203" i="13" s="1"/>
  <c r="O1136" i="13"/>
  <c r="P1136" i="13" s="1"/>
  <c r="O231" i="13"/>
  <c r="O1141" i="13"/>
  <c r="O768" i="13"/>
  <c r="P768" i="13" s="1"/>
  <c r="O247" i="13"/>
  <c r="Q247" i="13" s="1"/>
  <c r="R247" i="13" s="1"/>
  <c r="S247" i="13" s="1"/>
  <c r="T247" i="13" s="1"/>
  <c r="O340" i="13"/>
  <c r="P340" i="13" s="1"/>
  <c r="O892" i="13"/>
  <c r="P892" i="13" s="1"/>
  <c r="O592" i="13"/>
  <c r="O580" i="13"/>
  <c r="P580" i="13" s="1"/>
  <c r="O1134" i="13"/>
  <c r="O1110" i="13"/>
  <c r="P1110" i="13" s="1"/>
  <c r="O1086" i="13"/>
  <c r="O666" i="13"/>
  <c r="Q666" i="13" s="1"/>
  <c r="R666" i="13" s="1"/>
  <c r="S666" i="13" s="1"/>
  <c r="T666" i="13" s="1"/>
  <c r="O642" i="13"/>
  <c r="O498" i="13"/>
  <c r="Q498" i="13" s="1"/>
  <c r="O486" i="13"/>
  <c r="O354" i="13"/>
  <c r="P354" i="13" s="1"/>
  <c r="O685" i="13"/>
  <c r="P685" i="13" s="1"/>
  <c r="O833" i="13"/>
  <c r="O437" i="13"/>
  <c r="O273" i="13"/>
  <c r="O261" i="13"/>
  <c r="O431" i="13"/>
  <c r="O1059" i="13"/>
  <c r="P1059" i="13" s="1"/>
  <c r="O860" i="13"/>
  <c r="O776" i="13"/>
  <c r="P776" i="13" s="1"/>
  <c r="O929" i="13"/>
  <c r="P929" i="13" s="1"/>
  <c r="O917" i="13"/>
  <c r="O819" i="13"/>
  <c r="P819" i="13" s="1"/>
  <c r="O771" i="13"/>
  <c r="P771" i="13" s="1"/>
  <c r="O747" i="13"/>
  <c r="P747" i="13" s="1"/>
  <c r="O356" i="13"/>
  <c r="P356" i="13" s="1"/>
  <c r="Q231" i="13"/>
  <c r="R231" i="13" s="1"/>
  <c r="S231" i="13" s="1"/>
  <c r="T231" i="13" s="1"/>
  <c r="O850" i="13"/>
  <c r="O670" i="13"/>
  <c r="Q670" i="13" s="1"/>
  <c r="R670" i="13" s="1"/>
  <c r="S670" i="13" s="1"/>
  <c r="T670" i="13" s="1"/>
  <c r="O646" i="13"/>
  <c r="P646" i="13" s="1"/>
  <c r="O574" i="13"/>
  <c r="P574" i="13" s="1"/>
  <c r="O612" i="13"/>
  <c r="P612" i="13" s="1"/>
  <c r="O528" i="13"/>
  <c r="P528" i="13" s="1"/>
  <c r="O866" i="13"/>
  <c r="O571" i="13"/>
  <c r="P571" i="13" s="1"/>
  <c r="O463" i="13"/>
  <c r="P463" i="13" s="1"/>
  <c r="O451" i="13"/>
  <c r="P451" i="13" s="1"/>
  <c r="O439" i="13"/>
  <c r="P439" i="13" s="1"/>
  <c r="Q439" i="13" s="1"/>
  <c r="R439" i="13" s="1"/>
  <c r="S439" i="13" s="1"/>
  <c r="T439" i="13" s="1"/>
  <c r="O72" i="13"/>
  <c r="O856" i="13"/>
  <c r="O436" i="13"/>
  <c r="O1000" i="13"/>
  <c r="O461" i="13"/>
  <c r="R31" i="13"/>
  <c r="S31" i="13" s="1"/>
  <c r="T31" i="13" s="1"/>
  <c r="Q29" i="13"/>
  <c r="R29" i="13" s="1"/>
  <c r="S29" i="13" s="1"/>
  <c r="T29" i="13" s="1"/>
  <c r="Q27" i="13"/>
  <c r="R27" i="13" s="1"/>
  <c r="O1129" i="13"/>
  <c r="O1081" i="13"/>
  <c r="O1026" i="13"/>
  <c r="O492" i="13"/>
  <c r="O480" i="13"/>
  <c r="P480" i="13" s="1"/>
  <c r="Q480" i="13" s="1"/>
  <c r="R480" i="13" s="1"/>
  <c r="S480" i="13" s="1"/>
  <c r="T480" i="13" s="1"/>
  <c r="O401" i="13"/>
  <c r="Q401" i="13" s="1"/>
  <c r="R401" i="13" s="1"/>
  <c r="S401" i="13" s="1"/>
  <c r="T401" i="13" s="1"/>
  <c r="O308" i="13"/>
  <c r="P308" i="13" s="1"/>
  <c r="O265" i="13"/>
  <c r="O210" i="13"/>
  <c r="Q210" i="13" s="1"/>
  <c r="R210" i="13" s="1"/>
  <c r="S210" i="13" s="1"/>
  <c r="T210" i="13" s="1"/>
  <c r="O825" i="13"/>
  <c r="P825" i="13" s="1"/>
  <c r="O279" i="13"/>
  <c r="O891" i="13"/>
  <c r="P891" i="13" s="1"/>
  <c r="O453" i="13"/>
  <c r="O434" i="13"/>
  <c r="O422" i="13"/>
  <c r="Q422" i="13" s="1"/>
  <c r="R422" i="13" s="1"/>
  <c r="S422" i="13" s="1"/>
  <c r="T422" i="13" s="1"/>
  <c r="O87" i="13"/>
  <c r="O1107" i="13"/>
  <c r="O813" i="13"/>
  <c r="P813" i="13" s="1"/>
  <c r="O291" i="13"/>
  <c r="Q291" i="13" s="1"/>
  <c r="R291" i="13" s="1"/>
  <c r="S291" i="13" s="1"/>
  <c r="T291" i="13" s="1"/>
  <c r="O1095" i="13"/>
  <c r="O681" i="13"/>
  <c r="Q681" i="13" s="1"/>
  <c r="R681" i="13" s="1"/>
  <c r="S681" i="13" s="1"/>
  <c r="T681" i="13" s="1"/>
  <c r="O1128" i="13"/>
  <c r="Q864" i="13"/>
  <c r="R864" i="13" s="1"/>
  <c r="S864" i="13" s="1"/>
  <c r="T864" i="13" s="1"/>
  <c r="O841" i="13"/>
  <c r="P841" i="13" s="1"/>
  <c r="O678" i="13"/>
  <c r="Q678" i="13" s="1"/>
  <c r="R678" i="13" s="1"/>
  <c r="S678" i="13" s="1"/>
  <c r="T678" i="13" s="1"/>
  <c r="O599" i="13"/>
  <c r="P599" i="13" s="1"/>
  <c r="O587" i="13"/>
  <c r="P587" i="13" s="1"/>
  <c r="O539" i="13"/>
  <c r="P539" i="13" s="1"/>
  <c r="O455" i="13"/>
  <c r="O553" i="13"/>
  <c r="Q553" i="13" s="1"/>
  <c r="R553" i="13" s="1"/>
  <c r="S553" i="13" s="1"/>
  <c r="T553" i="13" s="1"/>
  <c r="O541" i="13"/>
  <c r="Q541" i="13" s="1"/>
  <c r="R541" i="13" s="1"/>
  <c r="S541" i="13" s="1"/>
  <c r="T541" i="13" s="1"/>
  <c r="O488" i="13"/>
  <c r="P488" i="13" s="1"/>
  <c r="O476" i="13"/>
  <c r="P476" i="13" s="1"/>
  <c r="Q476" i="13" s="1"/>
  <c r="R476" i="13" s="1"/>
  <c r="S476" i="13" s="1"/>
  <c r="T476" i="13" s="1"/>
  <c r="O206" i="13"/>
  <c r="Q206" i="13" s="1"/>
  <c r="R206" i="13" s="1"/>
  <c r="S206" i="13" s="1"/>
  <c r="T206" i="13" s="1"/>
  <c r="Q1141" i="13"/>
  <c r="R1141" i="13" s="1"/>
  <c r="S1141" i="13" s="1"/>
  <c r="T1141" i="13" s="1"/>
  <c r="AA1141" i="13" s="1"/>
  <c r="AB1141" i="13" s="1"/>
  <c r="O1060" i="13"/>
  <c r="O1053" i="13"/>
  <c r="O1041" i="13"/>
  <c r="P1041" i="13" s="1"/>
  <c r="O1017" i="13"/>
  <c r="O890" i="13"/>
  <c r="O821" i="13"/>
  <c r="P821" i="13" s="1"/>
  <c r="O459" i="13"/>
  <c r="O447" i="13"/>
  <c r="P447" i="13" s="1"/>
  <c r="O428" i="13"/>
  <c r="P428" i="13" s="1"/>
  <c r="O347" i="13"/>
  <c r="P347" i="13" s="1"/>
  <c r="O280" i="13"/>
  <c r="O894" i="13"/>
  <c r="P894" i="13" s="1"/>
  <c r="O852" i="13"/>
  <c r="O543" i="13"/>
  <c r="O424" i="13"/>
  <c r="O369" i="13"/>
  <c r="P369" i="13" s="1"/>
  <c r="Q369" i="13" s="1"/>
  <c r="R369" i="13" s="1"/>
  <c r="S369" i="13" s="1"/>
  <c r="T369" i="13" s="1"/>
  <c r="O288" i="13"/>
  <c r="P288" i="13" s="1"/>
  <c r="O269" i="13"/>
  <c r="O217" i="13"/>
  <c r="Q217" i="13" s="1"/>
  <c r="R217" i="13" s="1"/>
  <c r="S217" i="13" s="1"/>
  <c r="T217" i="13" s="1"/>
  <c r="O64" i="13"/>
  <c r="O1099" i="13"/>
  <c r="O920" i="13"/>
  <c r="O908" i="13"/>
  <c r="P908" i="13" s="1"/>
  <c r="O896" i="13"/>
  <c r="P896" i="13" s="1"/>
  <c r="O877" i="13"/>
  <c r="P877" i="13" s="1"/>
  <c r="Q862" i="13"/>
  <c r="R862" i="13" s="1"/>
  <c r="S862" i="13" s="1"/>
  <c r="T862" i="13" s="1"/>
  <c r="O823" i="13"/>
  <c r="P823" i="13" s="1"/>
  <c r="O514" i="13"/>
  <c r="O1049" i="13"/>
  <c r="O872" i="13"/>
  <c r="P872" i="13" s="1"/>
  <c r="O849" i="13"/>
  <c r="O837" i="13"/>
  <c r="O830" i="13"/>
  <c r="P830" i="13" s="1"/>
  <c r="O746" i="13"/>
  <c r="P746" i="13" s="1"/>
  <c r="O693" i="13"/>
  <c r="P693" i="13" s="1"/>
  <c r="O421" i="13"/>
  <c r="Q421" i="13" s="1"/>
  <c r="R421" i="13" s="1"/>
  <c r="S421" i="13" s="1"/>
  <c r="T421" i="13" s="1"/>
  <c r="O352" i="13"/>
  <c r="P352" i="13" s="1"/>
  <c r="Q352" i="13" s="1"/>
  <c r="R352" i="13" s="1"/>
  <c r="S352" i="13" s="1"/>
  <c r="T352" i="13" s="1"/>
  <c r="O266" i="13"/>
  <c r="O1015" i="13"/>
  <c r="O688" i="13"/>
  <c r="P688" i="13" s="1"/>
  <c r="O1065" i="13"/>
  <c r="O912" i="13"/>
  <c r="P912" i="13" s="1"/>
  <c r="O549" i="13"/>
  <c r="Q549" i="13" s="1"/>
  <c r="R549" i="13" s="1"/>
  <c r="S549" i="13" s="1"/>
  <c r="T549" i="13" s="1"/>
  <c r="O530" i="13"/>
  <c r="P530" i="13" s="1"/>
  <c r="O506" i="13"/>
  <c r="Q506" i="13" s="1"/>
  <c r="R506" i="13" s="1"/>
  <c r="S506" i="13" s="1"/>
  <c r="T506" i="13" s="1"/>
  <c r="O394" i="13"/>
  <c r="P394" i="13" s="1"/>
  <c r="O349" i="13"/>
  <c r="P349" i="13" s="1"/>
  <c r="O154" i="13"/>
  <c r="Q154" i="13" s="1"/>
  <c r="R154" i="13" s="1"/>
  <c r="S154" i="13" s="1"/>
  <c r="T154" i="13" s="1"/>
  <c r="O142" i="13"/>
  <c r="P142" i="13" s="1"/>
  <c r="Q142" i="13" s="1"/>
  <c r="R142" i="13" s="1"/>
  <c r="S142" i="13" s="1"/>
  <c r="T142" i="13" s="1"/>
  <c r="O733" i="13"/>
  <c r="O551" i="13"/>
  <c r="Q551" i="13" s="1"/>
  <c r="R551" i="13" s="1"/>
  <c r="S551" i="13" s="1"/>
  <c r="T551" i="13" s="1"/>
  <c r="O204" i="13"/>
  <c r="Q204" i="13" s="1"/>
  <c r="R204" i="13" s="1"/>
  <c r="S204" i="13" s="1"/>
  <c r="T204" i="13" s="1"/>
  <c r="O1112" i="13"/>
  <c r="O1088" i="13"/>
  <c r="O945" i="13"/>
  <c r="O909" i="13"/>
  <c r="P909" i="13" s="1"/>
  <c r="O857" i="13"/>
  <c r="O692" i="13"/>
  <c r="P692" i="13" s="1"/>
  <c r="O637" i="13"/>
  <c r="P637" i="13" s="1"/>
  <c r="O527" i="13"/>
  <c r="P527" i="13" s="1"/>
  <c r="O467" i="13"/>
  <c r="O1140" i="13"/>
  <c r="P1140" i="13" s="1"/>
  <c r="O1057" i="13"/>
  <c r="O923" i="13"/>
  <c r="O911" i="13"/>
  <c r="P911" i="13" s="1"/>
  <c r="O845" i="13"/>
  <c r="P845" i="13" s="1"/>
  <c r="O802" i="13"/>
  <c r="Q802" i="13" s="1"/>
  <c r="O663" i="13"/>
  <c r="O596" i="13"/>
  <c r="P596" i="13" s="1"/>
  <c r="O560" i="13"/>
  <c r="O505" i="13"/>
  <c r="Q505" i="13" s="1"/>
  <c r="O457" i="13"/>
  <c r="O348" i="13"/>
  <c r="P348" i="13" s="1"/>
  <c r="O781" i="13"/>
  <c r="O676" i="13"/>
  <c r="P676" i="13" s="1"/>
  <c r="O638" i="13"/>
  <c r="P638" i="13" s="1"/>
  <c r="O445" i="13"/>
  <c r="P445" i="13" s="1"/>
  <c r="Q1024" i="13"/>
  <c r="R1024" i="13" s="1"/>
  <c r="S1024" i="13" s="1"/>
  <c r="T1024" i="13" s="1"/>
  <c r="O922" i="13"/>
  <c r="O910" i="13"/>
  <c r="P910" i="13" s="1"/>
  <c r="O884" i="13"/>
  <c r="P884" i="13" s="1"/>
  <c r="O838" i="13"/>
  <c r="Q838" i="13" s="1"/>
  <c r="O824" i="13"/>
  <c r="P824" i="13" s="1"/>
  <c r="O795" i="13"/>
  <c r="P795" i="13" s="1"/>
  <c r="O652" i="13"/>
  <c r="O647" i="13"/>
  <c r="P647" i="13" s="1"/>
  <c r="O621" i="13"/>
  <c r="P621" i="13" s="1"/>
  <c r="O332" i="13"/>
  <c r="P332" i="13" s="1"/>
  <c r="O242" i="13"/>
  <c r="Q242" i="13" s="1"/>
  <c r="R242" i="13" s="1"/>
  <c r="S242" i="13" s="1"/>
  <c r="T242" i="13" s="1"/>
  <c r="O200" i="13"/>
  <c r="O188" i="13"/>
  <c r="O85" i="13"/>
  <c r="O829" i="13"/>
  <c r="P829" i="13" s="1"/>
  <c r="O547" i="13"/>
  <c r="P547" i="13" s="1"/>
  <c r="O452" i="13"/>
  <c r="O254" i="13"/>
  <c r="O193" i="13"/>
  <c r="O1130" i="13"/>
  <c r="Q1130" i="13" s="1"/>
  <c r="R1130" i="13" s="1"/>
  <c r="S1130" i="13" s="1"/>
  <c r="T1130" i="13" s="1"/>
  <c r="Q1053" i="13"/>
  <c r="R1053" i="13" s="1"/>
  <c r="S1053" i="13" s="1"/>
  <c r="T1053" i="13" s="1"/>
  <c r="O900" i="13"/>
  <c r="P900" i="13" s="1"/>
  <c r="O202" i="13"/>
  <c r="O1005" i="13"/>
  <c r="O993" i="13"/>
  <c r="O943" i="13"/>
  <c r="O907" i="13"/>
  <c r="P907" i="13" s="1"/>
  <c r="O854" i="13"/>
  <c r="O754" i="13"/>
  <c r="O618" i="13"/>
  <c r="P618" i="13" s="1"/>
  <c r="O513" i="13"/>
  <c r="O430" i="13"/>
  <c r="P430" i="13" s="1"/>
  <c r="Q430" i="13" s="1"/>
  <c r="R430" i="13" s="1"/>
  <c r="S430" i="13" s="1"/>
  <c r="T430" i="13" s="1"/>
  <c r="O392" i="13"/>
  <c r="P392" i="13" s="1"/>
  <c r="O373" i="13"/>
  <c r="O336" i="13"/>
  <c r="P336" i="13" s="1"/>
  <c r="O213" i="13"/>
  <c r="Q213" i="13" s="1"/>
  <c r="R213" i="13" s="1"/>
  <c r="S213" i="13" s="1"/>
  <c r="T213" i="13" s="1"/>
  <c r="O58" i="13"/>
  <c r="O1043" i="13"/>
  <c r="P1043" i="13" s="1"/>
  <c r="O950" i="13"/>
  <c r="O926" i="13"/>
  <c r="P926" i="13" s="1"/>
  <c r="O914" i="13"/>
  <c r="P914" i="13" s="1"/>
  <c r="O902" i="13"/>
  <c r="P902" i="13" s="1"/>
  <c r="O888" i="13"/>
  <c r="O874" i="13"/>
  <c r="P874" i="13" s="1"/>
  <c r="O869" i="13"/>
  <c r="P869" i="13" s="1"/>
  <c r="O835" i="13"/>
  <c r="P835" i="13" s="1"/>
  <c r="O725" i="13"/>
  <c r="P725" i="13" s="1"/>
  <c r="O589" i="13"/>
  <c r="P589" i="13" s="1"/>
  <c r="O465" i="13"/>
  <c r="Q465" i="13" s="1"/>
  <c r="O399" i="13"/>
  <c r="Q399" i="13" s="1"/>
  <c r="R399" i="13" s="1"/>
  <c r="S399" i="13" s="1"/>
  <c r="T399" i="13" s="1"/>
  <c r="O387" i="13"/>
  <c r="P387" i="13" s="1"/>
  <c r="O359" i="13"/>
  <c r="P359" i="13" s="1"/>
  <c r="O345" i="13"/>
  <c r="O253" i="13"/>
  <c r="O248" i="13"/>
  <c r="Q248" i="13" s="1"/>
  <c r="O132" i="13"/>
  <c r="P132" i="13" s="1"/>
  <c r="O101" i="13"/>
  <c r="P101" i="13" s="1"/>
  <c r="O1067" i="13"/>
  <c r="O1063" i="13"/>
  <c r="O928" i="13"/>
  <c r="P928" i="13" s="1"/>
  <c r="O446" i="13"/>
  <c r="P446" i="13" s="1"/>
  <c r="Q446" i="13" s="1"/>
  <c r="R446" i="13" s="1"/>
  <c r="S446" i="13" s="1"/>
  <c r="T446" i="13" s="1"/>
  <c r="O302" i="13"/>
  <c r="P302" i="13" s="1"/>
  <c r="O1051" i="13"/>
  <c r="P1051" i="13" s="1"/>
  <c r="O868" i="13"/>
  <c r="Q1112" i="13"/>
  <c r="R1112" i="13" s="1"/>
  <c r="S1112" i="13" s="1"/>
  <c r="T1112" i="13" s="1"/>
  <c r="O947" i="13"/>
  <c r="Q947" i="13" s="1"/>
  <c r="R947" i="13" s="1"/>
  <c r="S947" i="13" s="1"/>
  <c r="T947" i="13" s="1"/>
  <c r="O622" i="13"/>
  <c r="P622" i="13" s="1"/>
  <c r="O469" i="13"/>
  <c r="P469" i="13" s="1"/>
  <c r="Q469" i="13" s="1"/>
  <c r="R469" i="13" s="1"/>
  <c r="S469" i="13" s="1"/>
  <c r="T469" i="13" s="1"/>
  <c r="O328" i="13"/>
  <c r="P328" i="13" s="1"/>
  <c r="O259" i="13"/>
  <c r="O257" i="13"/>
  <c r="O117" i="13"/>
  <c r="O836" i="13"/>
  <c r="O817" i="13"/>
  <c r="P817" i="13" s="1"/>
  <c r="O1117" i="13"/>
  <c r="O1047" i="13"/>
  <c r="O985" i="13"/>
  <c r="O973" i="13"/>
  <c r="O942" i="13"/>
  <c r="Q942" i="13" s="1"/>
  <c r="R942" i="13" s="1"/>
  <c r="S942" i="13" s="1"/>
  <c r="T942" i="13" s="1"/>
  <c r="O918" i="13"/>
  <c r="O878" i="13"/>
  <c r="O862" i="13"/>
  <c r="O832" i="13"/>
  <c r="O796" i="13"/>
  <c r="P796" i="13" s="1"/>
  <c r="O784" i="13"/>
  <c r="P784" i="13" s="1"/>
  <c r="O686" i="13"/>
  <c r="P686" i="13" s="1"/>
  <c r="O660" i="13"/>
  <c r="Q660" i="13" s="1"/>
  <c r="R660" i="13" s="1"/>
  <c r="S660" i="13" s="1"/>
  <c r="T660" i="13" s="1"/>
  <c r="O605" i="13"/>
  <c r="P605" i="13" s="1"/>
  <c r="O581" i="13"/>
  <c r="P581" i="13" s="1"/>
  <c r="O569" i="13"/>
  <c r="P569" i="13" s="1"/>
  <c r="O272" i="13"/>
  <c r="Q272" i="13" s="1"/>
  <c r="R272" i="13" s="1"/>
  <c r="S272" i="13" s="1"/>
  <c r="T272" i="13" s="1"/>
  <c r="O999" i="13"/>
  <c r="P999" i="13" s="1"/>
  <c r="O949" i="13"/>
  <c r="O887" i="13"/>
  <c r="O880" i="13"/>
  <c r="O719" i="13"/>
  <c r="P719" i="13" s="1"/>
  <c r="O674" i="13"/>
  <c r="P674" i="13" s="1"/>
  <c r="O576" i="13"/>
  <c r="P576" i="13" s="1"/>
  <c r="O538" i="13"/>
  <c r="P538" i="13" s="1"/>
  <c r="O386" i="13"/>
  <c r="P386" i="13" s="1"/>
  <c r="O379" i="13"/>
  <c r="Q379" i="13" s="1"/>
  <c r="R379" i="13" s="1"/>
  <c r="S379" i="13" s="1"/>
  <c r="T379" i="13" s="1"/>
  <c r="O358" i="13"/>
  <c r="P358" i="13" s="1"/>
  <c r="O344" i="13"/>
  <c r="P344" i="13" s="1"/>
  <c r="O191" i="13"/>
  <c r="Q191" i="13" s="1"/>
  <c r="R191" i="13" s="1"/>
  <c r="S191" i="13" s="1"/>
  <c r="T191" i="13" s="1"/>
  <c r="O167" i="13"/>
  <c r="Q880" i="13"/>
  <c r="R880" i="13" s="1"/>
  <c r="S880" i="13" s="1"/>
  <c r="T880" i="13" s="1"/>
  <c r="Q878" i="13"/>
  <c r="R878" i="13" s="1"/>
  <c r="S878" i="13" s="1"/>
  <c r="T878" i="13" s="1"/>
  <c r="O83" i="13"/>
  <c r="O853" i="13"/>
  <c r="O842" i="13"/>
  <c r="P842" i="13" s="1"/>
  <c r="O826" i="13"/>
  <c r="P826" i="13" s="1"/>
  <c r="O749" i="13"/>
  <c r="P749" i="13" s="1"/>
  <c r="O590" i="13"/>
  <c r="P590" i="13" s="1"/>
  <c r="O578" i="13"/>
  <c r="P578" i="13" s="1"/>
  <c r="O494" i="13"/>
  <c r="O487" i="13"/>
  <c r="P487" i="13" s="1"/>
  <c r="O468" i="13"/>
  <c r="P468" i="13" s="1"/>
  <c r="O466" i="13"/>
  <c r="O423" i="13"/>
  <c r="O351" i="13"/>
  <c r="P351" i="13" s="1"/>
  <c r="O256" i="13"/>
  <c r="O233" i="13"/>
  <c r="O199" i="13"/>
  <c r="O175" i="13"/>
  <c r="O111" i="13"/>
  <c r="O66" i="13"/>
  <c r="O54" i="13"/>
  <c r="Q852" i="13"/>
  <c r="R852" i="13" s="1"/>
  <c r="S852" i="13" s="1"/>
  <c r="T852" i="13" s="1"/>
  <c r="Q850" i="13"/>
  <c r="R850" i="13" s="1"/>
  <c r="S850" i="13" s="1"/>
  <c r="T850" i="13" s="1"/>
  <c r="O844" i="13"/>
  <c r="P844" i="13" s="1"/>
  <c r="O751" i="13"/>
  <c r="Q751" i="13" s="1"/>
  <c r="O713" i="13"/>
  <c r="O482" i="13"/>
  <c r="Q1099" i="13"/>
  <c r="R1099" i="13" s="1"/>
  <c r="S1099" i="13" s="1"/>
  <c r="T1099" i="13" s="1"/>
  <c r="AA1099" i="13" s="1"/>
  <c r="AB1099" i="13" s="1"/>
  <c r="O1031" i="13"/>
  <c r="Q1017" i="13"/>
  <c r="R1017" i="13" s="1"/>
  <c r="S1017" i="13" s="1"/>
  <c r="T1017" i="13" s="1"/>
  <c r="O770" i="13"/>
  <c r="P770" i="13" s="1"/>
  <c r="O470" i="13"/>
  <c r="P470" i="13" s="1"/>
  <c r="Q470" i="13" s="1"/>
  <c r="R470" i="13" s="1"/>
  <c r="S470" i="13" s="1"/>
  <c r="T470" i="13" s="1"/>
  <c r="O364" i="13"/>
  <c r="O361" i="13"/>
  <c r="Q361" i="13" s="1"/>
  <c r="R361" i="13" s="1"/>
  <c r="S361" i="13" s="1"/>
  <c r="T361" i="13" s="1"/>
  <c r="O346" i="13"/>
  <c r="Q346" i="13" s="1"/>
  <c r="R346" i="13" s="1"/>
  <c r="S346" i="13" s="1"/>
  <c r="T346" i="13" s="1"/>
  <c r="O228" i="13"/>
  <c r="O80" i="13"/>
  <c r="P80" i="13" s="1"/>
  <c r="O56" i="13"/>
  <c r="O155" i="13"/>
  <c r="Q101" i="13"/>
  <c r="R101" i="13" s="1"/>
  <c r="S101" i="13" s="1"/>
  <c r="T101" i="13" s="1"/>
  <c r="Q87" i="13"/>
  <c r="O1133" i="13"/>
  <c r="O1101" i="13"/>
  <c r="Q1101" i="13" s="1"/>
  <c r="R1101" i="13" s="1"/>
  <c r="S1101" i="13" s="1"/>
  <c r="T1101" i="13" s="1"/>
  <c r="O1033" i="13"/>
  <c r="P1033" i="13" s="1"/>
  <c r="O1024" i="13"/>
  <c r="O865" i="13"/>
  <c r="O861" i="13"/>
  <c r="O846" i="13"/>
  <c r="P846" i="13" s="1"/>
  <c r="O741" i="13"/>
  <c r="P741" i="13" s="1"/>
  <c r="O689" i="13"/>
  <c r="P689" i="13" s="1"/>
  <c r="O680" i="13"/>
  <c r="O608" i="13"/>
  <c r="O561" i="13"/>
  <c r="Q561" i="13" s="1"/>
  <c r="R561" i="13" s="1"/>
  <c r="S561" i="13" s="1"/>
  <c r="T561" i="13" s="1"/>
  <c r="O545" i="13"/>
  <c r="Q545" i="13" s="1"/>
  <c r="R545" i="13" s="1"/>
  <c r="S545" i="13" s="1"/>
  <c r="T545" i="13" s="1"/>
  <c r="O522" i="13"/>
  <c r="O503" i="13"/>
  <c r="Q503" i="13" s="1"/>
  <c r="R503" i="13" s="1"/>
  <c r="S503" i="13" s="1"/>
  <c r="T503" i="13" s="1"/>
  <c r="O438" i="13"/>
  <c r="Q438" i="13" s="1"/>
  <c r="R438" i="13" s="1"/>
  <c r="S438" i="13" s="1"/>
  <c r="T438" i="13" s="1"/>
  <c r="O415" i="13"/>
  <c r="P415" i="13" s="1"/>
  <c r="Q415" i="13" s="1"/>
  <c r="R415" i="13" s="1"/>
  <c r="S415" i="13" s="1"/>
  <c r="T415" i="13" s="1"/>
  <c r="O408" i="13"/>
  <c r="O389" i="13"/>
  <c r="P389" i="13" s="1"/>
  <c r="O382" i="13"/>
  <c r="Q382" i="13" s="1"/>
  <c r="R382" i="13" s="1"/>
  <c r="S382" i="13" s="1"/>
  <c r="T382" i="13" s="1"/>
  <c r="O366" i="13"/>
  <c r="O357" i="13"/>
  <c r="P357" i="13" s="1"/>
  <c r="Q117" i="13"/>
  <c r="R117" i="13" s="1"/>
  <c r="S117" i="13" s="1"/>
  <c r="T117" i="13" s="1"/>
  <c r="Q860" i="13"/>
  <c r="R860" i="13" s="1"/>
  <c r="S860" i="13" s="1"/>
  <c r="T860" i="13" s="1"/>
  <c r="O368" i="13"/>
  <c r="O225" i="13"/>
  <c r="O933" i="13"/>
  <c r="P933" i="13" s="1"/>
  <c r="O904" i="13"/>
  <c r="P904" i="13" s="1"/>
  <c r="O864" i="13"/>
  <c r="O848" i="13"/>
  <c r="Q848" i="13" s="1"/>
  <c r="O834" i="13"/>
  <c r="Q834" i="13" s="1"/>
  <c r="R834" i="13" s="1"/>
  <c r="S834" i="13" s="1"/>
  <c r="T834" i="13" s="1"/>
  <c r="O783" i="13"/>
  <c r="Q783" i="13" s="1"/>
  <c r="R783" i="13" s="1"/>
  <c r="S783" i="13" s="1"/>
  <c r="T783" i="13" s="1"/>
  <c r="O743" i="13"/>
  <c r="P743" i="13" s="1"/>
  <c r="O717" i="13"/>
  <c r="O691" i="13"/>
  <c r="P691" i="13" s="1"/>
  <c r="O684" i="13"/>
  <c r="O591" i="13"/>
  <c r="P591" i="13" s="1"/>
  <c r="O570" i="13"/>
  <c r="O537" i="13"/>
  <c r="P537" i="13" s="1"/>
  <c r="O481" i="13"/>
  <c r="P481" i="13" s="1"/>
  <c r="Q266" i="13"/>
  <c r="O140" i="13"/>
  <c r="O1037" i="13"/>
  <c r="P1037" i="13" s="1"/>
  <c r="O991" i="13"/>
  <c r="O967" i="13"/>
  <c r="O944" i="13"/>
  <c r="Q944" i="13" s="1"/>
  <c r="O921" i="13"/>
  <c r="O677" i="13"/>
  <c r="Q677" i="13" s="1"/>
  <c r="R677" i="13" s="1"/>
  <c r="S677" i="13" s="1"/>
  <c r="T677" i="13" s="1"/>
  <c r="O640" i="13"/>
  <c r="P640" i="13" s="1"/>
  <c r="O572" i="13"/>
  <c r="P572" i="13" s="1"/>
  <c r="O526" i="13"/>
  <c r="P526" i="13" s="1"/>
  <c r="O432" i="13"/>
  <c r="P432" i="13" s="1"/>
  <c r="Q432" i="13" s="1"/>
  <c r="R432" i="13" s="1"/>
  <c r="S432" i="13" s="1"/>
  <c r="T432" i="13" s="1"/>
  <c r="O426" i="13"/>
  <c r="P426" i="13" s="1"/>
  <c r="Q426" i="13" s="1"/>
  <c r="R426" i="13" s="1"/>
  <c r="S426" i="13" s="1"/>
  <c r="T426" i="13" s="1"/>
  <c r="O363" i="13"/>
  <c r="Q363" i="13" s="1"/>
  <c r="R363" i="13" s="1"/>
  <c r="S363" i="13" s="1"/>
  <c r="T363" i="13" s="1"/>
  <c r="O334" i="13"/>
  <c r="P334" i="13" s="1"/>
  <c r="O268" i="13"/>
  <c r="O243" i="13"/>
  <c r="Q243" i="13" s="1"/>
  <c r="R243" i="13" s="1"/>
  <c r="S243" i="13" s="1"/>
  <c r="T243" i="13" s="1"/>
  <c r="O195" i="13"/>
  <c r="O171" i="13"/>
  <c r="O159" i="13"/>
  <c r="O147" i="13"/>
  <c r="O74" i="13"/>
  <c r="O1132" i="13"/>
  <c r="Q1107" i="13"/>
  <c r="R1107" i="13" s="1"/>
  <c r="S1107" i="13" s="1"/>
  <c r="T1107" i="13" s="1"/>
  <c r="O1025" i="13"/>
  <c r="Q1000" i="13"/>
  <c r="R1000" i="13" s="1"/>
  <c r="S1000" i="13" s="1"/>
  <c r="T1000" i="13" s="1"/>
  <c r="O881" i="13"/>
  <c r="O840" i="13"/>
  <c r="O735" i="13"/>
  <c r="O310" i="13"/>
  <c r="P310" i="13" s="1"/>
  <c r="O286" i="13"/>
  <c r="Q286" i="13" s="1"/>
  <c r="R286" i="13" s="1"/>
  <c r="S286" i="13" s="1"/>
  <c r="T286" i="13" s="1"/>
  <c r="O263" i="13"/>
  <c r="Q1095" i="13"/>
  <c r="R1095" i="13" s="1"/>
  <c r="S1095" i="13" s="1"/>
  <c r="T1095" i="13" s="1"/>
  <c r="O903" i="13"/>
  <c r="P903" i="13" s="1"/>
  <c r="O697" i="13"/>
  <c r="P697" i="13" s="1"/>
  <c r="O462" i="13"/>
  <c r="Q35" i="13"/>
  <c r="R35" i="13" s="1"/>
  <c r="S35" i="13" s="1"/>
  <c r="T35" i="13" s="1"/>
  <c r="O885" i="13"/>
  <c r="P885" i="13" s="1"/>
  <c r="O737" i="13"/>
  <c r="O938" i="13"/>
  <c r="Q938" i="13" s="1"/>
  <c r="O828" i="13"/>
  <c r="P828" i="13" s="1"/>
  <c r="O889" i="13"/>
  <c r="O641" i="13"/>
  <c r="P641" i="13" s="1"/>
  <c r="O554" i="13"/>
  <c r="O211" i="13"/>
  <c r="O1127" i="13"/>
  <c r="Q1127" i="13" s="1"/>
  <c r="R1127" i="13" s="1"/>
  <c r="S1127" i="13" s="1"/>
  <c r="T1127" i="13" s="1"/>
  <c r="O897" i="13"/>
  <c r="P897" i="13" s="1"/>
  <c r="O871" i="13"/>
  <c r="P871" i="13" s="1"/>
  <c r="O584" i="13"/>
  <c r="P584" i="13" s="1"/>
  <c r="O1027" i="13"/>
  <c r="O946" i="13"/>
  <c r="O661" i="13"/>
  <c r="O901" i="13"/>
  <c r="P901" i="13" s="1"/>
  <c r="O905" i="13"/>
  <c r="P905" i="13" s="1"/>
  <c r="O711" i="13"/>
  <c r="O1097" i="13"/>
  <c r="O1029" i="13"/>
  <c r="Q1029" i="13" s="1"/>
  <c r="R1029" i="13" s="1"/>
  <c r="S1029" i="13" s="1"/>
  <c r="T1029" i="13" s="1"/>
  <c r="O975" i="13"/>
  <c r="Q975" i="13" s="1"/>
  <c r="R975" i="13" s="1"/>
  <c r="S975" i="13" s="1"/>
  <c r="T975" i="13" s="1"/>
  <c r="O919" i="13"/>
  <c r="O906" i="13"/>
  <c r="P906" i="13" s="1"/>
  <c r="O893" i="13"/>
  <c r="P893" i="13" s="1"/>
  <c r="O873" i="13"/>
  <c r="P873" i="13" s="1"/>
  <c r="O807" i="13"/>
  <c r="Q807" i="13" s="1"/>
  <c r="R807" i="13" s="1"/>
  <c r="S807" i="13" s="1"/>
  <c r="T807" i="13" s="1"/>
  <c r="O787" i="13"/>
  <c r="P787" i="13" s="1"/>
  <c r="O673" i="13"/>
  <c r="Q673" i="13" s="1"/>
  <c r="O669" i="13"/>
  <c r="Q669" i="13" s="1"/>
  <c r="R669" i="13" s="1"/>
  <c r="S669" i="13" s="1"/>
  <c r="T669" i="13" s="1"/>
  <c r="O639" i="13"/>
  <c r="P639" i="13" s="1"/>
  <c r="O573" i="13"/>
  <c r="P573" i="13" s="1"/>
  <c r="O464" i="13"/>
  <c r="P464" i="13" s="1"/>
  <c r="O239" i="13"/>
  <c r="O209" i="13"/>
  <c r="O525" i="13"/>
  <c r="P525" i="13" s="1"/>
  <c r="O376" i="13"/>
  <c r="O989" i="13"/>
  <c r="O1062" i="13"/>
  <c r="Q1062" i="13" s="1"/>
  <c r="R1062" i="13" s="1"/>
  <c r="S1062" i="13" s="1"/>
  <c r="T1062" i="13" s="1"/>
  <c r="O1035" i="13"/>
  <c r="Q1026" i="13"/>
  <c r="R1026" i="13" s="1"/>
  <c r="S1026" i="13" s="1"/>
  <c r="T1026" i="13" s="1"/>
  <c r="Q995" i="13"/>
  <c r="R995" i="13" s="1"/>
  <c r="S995" i="13" s="1"/>
  <c r="T995" i="13" s="1"/>
  <c r="AA995" i="13" s="1"/>
  <c r="AB995" i="13" s="1"/>
  <c r="Q945" i="13"/>
  <c r="R945" i="13" s="1"/>
  <c r="S945" i="13" s="1"/>
  <c r="T945" i="13" s="1"/>
  <c r="O931" i="13"/>
  <c r="P931" i="13" s="1"/>
  <c r="O859" i="13"/>
  <c r="O822" i="13"/>
  <c r="P822" i="13" s="1"/>
  <c r="O782" i="13"/>
  <c r="O654" i="13"/>
  <c r="O645" i="13"/>
  <c r="P645" i="13" s="1"/>
  <c r="O616" i="13"/>
  <c r="P616" i="13" s="1"/>
  <c r="O607" i="13"/>
  <c r="P607" i="13" s="1"/>
  <c r="O586" i="13"/>
  <c r="P586" i="13" s="1"/>
  <c r="O556" i="13"/>
  <c r="Q556" i="13" s="1"/>
  <c r="R556" i="13" s="1"/>
  <c r="S556" i="13" s="1"/>
  <c r="T556" i="13" s="1"/>
  <c r="O157" i="13"/>
  <c r="Q157" i="13" s="1"/>
  <c r="R157" i="13" s="1"/>
  <c r="S157" i="13" s="1"/>
  <c r="T157" i="13" s="1"/>
  <c r="Q1030" i="13"/>
  <c r="R1030" i="13" s="1"/>
  <c r="S1030" i="13" s="1"/>
  <c r="T1030" i="13" s="1"/>
  <c r="Q943" i="13"/>
  <c r="R943" i="13" s="1"/>
  <c r="S943" i="13" s="1"/>
  <c r="T943" i="13" s="1"/>
  <c r="AA943" i="13" s="1"/>
  <c r="AB943" i="13" s="1"/>
  <c r="O1120" i="13"/>
  <c r="P1120" i="13" s="1"/>
  <c r="O924" i="13"/>
  <c r="O898" i="13"/>
  <c r="P898" i="13" s="1"/>
  <c r="O847" i="13"/>
  <c r="O793" i="13"/>
  <c r="O750" i="13"/>
  <c r="P750" i="13" s="1"/>
  <c r="O729" i="13"/>
  <c r="P729" i="13" s="1"/>
  <c r="O727" i="13"/>
  <c r="P727" i="13" s="1"/>
  <c r="O695" i="13"/>
  <c r="O668" i="13"/>
  <c r="O662" i="13"/>
  <c r="O658" i="13"/>
  <c r="O245" i="13"/>
  <c r="O1076" i="13"/>
  <c r="O1083" i="13"/>
  <c r="Q1083" i="13" s="1"/>
  <c r="R1083" i="13" s="1"/>
  <c r="S1083" i="13" s="1"/>
  <c r="T1083" i="13" s="1"/>
  <c r="O882" i="13"/>
  <c r="Q882" i="13" s="1"/>
  <c r="O745" i="13"/>
  <c r="P745" i="13" s="1"/>
  <c r="O731" i="13"/>
  <c r="O705" i="13"/>
  <c r="P705" i="13" s="1"/>
  <c r="O631" i="13"/>
  <c r="P631" i="13" s="1"/>
  <c r="O531" i="13"/>
  <c r="P531" i="13" s="1"/>
  <c r="O517" i="13"/>
  <c r="P517" i="13" s="1"/>
  <c r="O440" i="13"/>
  <c r="P440" i="13" s="1"/>
  <c r="O1116" i="13"/>
  <c r="Q1116" i="13" s="1"/>
  <c r="O1085" i="13"/>
  <c r="O1039" i="13"/>
  <c r="P1039" i="13" s="1"/>
  <c r="O941" i="13"/>
  <c r="O875" i="13"/>
  <c r="P875" i="13" s="1"/>
  <c r="O808" i="13"/>
  <c r="O788" i="13"/>
  <c r="O723" i="13"/>
  <c r="P723" i="13" s="1"/>
  <c r="O709" i="13"/>
  <c r="P709" i="13" s="1"/>
  <c r="O633" i="13"/>
  <c r="P633" i="13" s="1"/>
  <c r="O500" i="13"/>
  <c r="O149" i="13"/>
  <c r="O130" i="13"/>
  <c r="Q1133" i="13"/>
  <c r="R1133" i="13" s="1"/>
  <c r="S1133" i="13" s="1"/>
  <c r="T1133" i="13" s="1"/>
  <c r="O1089" i="13"/>
  <c r="Q1089" i="13" s="1"/>
  <c r="R1089" i="13" s="1"/>
  <c r="S1089" i="13" s="1"/>
  <c r="T1089" i="13" s="1"/>
  <c r="O1087" i="13"/>
  <c r="Q1087" i="13" s="1"/>
  <c r="R1087" i="13" s="1"/>
  <c r="S1087" i="13" s="1"/>
  <c r="T1087" i="13" s="1"/>
  <c r="AA1087" i="13" s="1"/>
  <c r="AB1087" i="13" s="1"/>
  <c r="O1072" i="13"/>
  <c r="Q1072" i="13" s="1"/>
  <c r="R1072" i="13" s="1"/>
  <c r="S1072" i="13" s="1"/>
  <c r="T1072" i="13" s="1"/>
  <c r="O1069" i="13"/>
  <c r="Q1069" i="13" s="1"/>
  <c r="R1069" i="13" s="1"/>
  <c r="S1069" i="13" s="1"/>
  <c r="T1069" i="13" s="1"/>
  <c r="AA1069" i="13" s="1"/>
  <c r="AB1069" i="13" s="1"/>
  <c r="O1055" i="13"/>
  <c r="O1045" i="13"/>
  <c r="P1045" i="13" s="1"/>
  <c r="O979" i="13"/>
  <c r="Q967" i="13"/>
  <c r="R967" i="13" s="1"/>
  <c r="S967" i="13" s="1"/>
  <c r="T967" i="13" s="1"/>
  <c r="AA967" i="13" s="1"/>
  <c r="AB967" i="13" s="1"/>
  <c r="Q921" i="13"/>
  <c r="R921" i="13" s="1"/>
  <c r="S921" i="13" s="1"/>
  <c r="T921" i="13" s="1"/>
  <c r="O810" i="13"/>
  <c r="O1091" i="13"/>
  <c r="Q1091" i="13" s="1"/>
  <c r="R1091" i="13" s="1"/>
  <c r="S1091" i="13" s="1"/>
  <c r="T1091" i="13" s="1"/>
  <c r="O1070" i="13"/>
  <c r="O1068" i="13"/>
  <c r="Q1068" i="13" s="1"/>
  <c r="R1068" i="13" s="1"/>
  <c r="S1068" i="13" s="1"/>
  <c r="T1068" i="13" s="1"/>
  <c r="Q1027" i="13"/>
  <c r="R1027" i="13" s="1"/>
  <c r="S1027" i="13" s="1"/>
  <c r="T1027" i="13" s="1"/>
  <c r="Q1025" i="13"/>
  <c r="R1025" i="13" s="1"/>
  <c r="S1025" i="13" s="1"/>
  <c r="T1025" i="13" s="1"/>
  <c r="O1021" i="13"/>
  <c r="Q946" i="13"/>
  <c r="R946" i="13" s="1"/>
  <c r="S946" i="13" s="1"/>
  <c r="T946" i="13" s="1"/>
  <c r="Q919" i="13"/>
  <c r="R919" i="13" s="1"/>
  <c r="S919" i="13" s="1"/>
  <c r="T919" i="13" s="1"/>
  <c r="AA919" i="13" s="1"/>
  <c r="AB919" i="13" s="1"/>
  <c r="O739" i="13"/>
  <c r="Q735" i="13"/>
  <c r="R735" i="13" s="1"/>
  <c r="S735" i="13" s="1"/>
  <c r="T735" i="13" s="1"/>
  <c r="Q733" i="13"/>
  <c r="R733" i="13" s="1"/>
  <c r="S733" i="13" s="1"/>
  <c r="T733" i="13" s="1"/>
  <c r="O564" i="13"/>
  <c r="P564" i="13" s="1"/>
  <c r="O339" i="13"/>
  <c r="P339" i="13" s="1"/>
  <c r="O1105" i="13"/>
  <c r="Q1086" i="13"/>
  <c r="Q985" i="13"/>
  <c r="R985" i="13" s="1"/>
  <c r="S985" i="13" s="1"/>
  <c r="T985" i="13" s="1"/>
  <c r="Q973" i="13"/>
  <c r="R973" i="13" s="1"/>
  <c r="S973" i="13" s="1"/>
  <c r="T973" i="13" s="1"/>
  <c r="Q917" i="13"/>
  <c r="Q889" i="13"/>
  <c r="R889" i="13" s="1"/>
  <c r="S889" i="13" s="1"/>
  <c r="T889" i="13" s="1"/>
  <c r="O785" i="13"/>
  <c r="P785" i="13" s="1"/>
  <c r="Q737" i="13"/>
  <c r="R737" i="13" s="1"/>
  <c r="S737" i="13" s="1"/>
  <c r="T737" i="13" s="1"/>
  <c r="O548" i="13"/>
  <c r="O493" i="13"/>
  <c r="P493" i="13" s="1"/>
  <c r="O475" i="13"/>
  <c r="P475" i="13" s="1"/>
  <c r="O237" i="13"/>
  <c r="Q199" i="13"/>
  <c r="R199" i="13" s="1"/>
  <c r="S199" i="13" s="1"/>
  <c r="T199" i="13" s="1"/>
  <c r="O190" i="13"/>
  <c r="Q190" i="13" s="1"/>
  <c r="R190" i="13" s="1"/>
  <c r="S190" i="13" s="1"/>
  <c r="T190" i="13" s="1"/>
  <c r="O400" i="13"/>
  <c r="O337" i="13"/>
  <c r="P337" i="13" s="1"/>
  <c r="O335" i="13"/>
  <c r="P335" i="13" s="1"/>
  <c r="O331" i="13"/>
  <c r="O207" i="13"/>
  <c r="O205" i="13"/>
  <c r="O197" i="13"/>
  <c r="O62" i="13"/>
  <c r="O60" i="13"/>
  <c r="O460" i="13"/>
  <c r="P460" i="13" s="1"/>
  <c r="O442" i="13"/>
  <c r="P442" i="13" s="1"/>
  <c r="O393" i="13"/>
  <c r="P393" i="13" s="1"/>
  <c r="O372" i="13"/>
  <c r="O370" i="13"/>
  <c r="O360" i="13"/>
  <c r="P360" i="13" s="1"/>
  <c r="O333" i="13"/>
  <c r="P333" i="13" s="1"/>
  <c r="O293" i="13"/>
  <c r="P293" i="13" s="1"/>
  <c r="O271" i="13"/>
  <c r="O260" i="13"/>
  <c r="O201" i="13"/>
  <c r="O163" i="13"/>
  <c r="O136" i="13"/>
  <c r="Q136" i="13" s="1"/>
  <c r="O119" i="13"/>
  <c r="O90" i="13"/>
  <c r="O78" i="13"/>
  <c r="Q78" i="13" s="1"/>
  <c r="Q21" i="13"/>
  <c r="R21" i="13" s="1"/>
  <c r="S21" i="13" s="1"/>
  <c r="T21" i="13" s="1"/>
  <c r="Q227" i="13"/>
  <c r="R227" i="13" s="1"/>
  <c r="S227" i="13" s="1"/>
  <c r="T227" i="13" s="1"/>
  <c r="O223" i="13"/>
  <c r="O86" i="13"/>
  <c r="O579" i="13"/>
  <c r="P579" i="13" s="1"/>
  <c r="O577" i="13"/>
  <c r="P577" i="13" s="1"/>
  <c r="O575" i="13"/>
  <c r="P575" i="13" s="1"/>
  <c r="O499" i="13"/>
  <c r="O474" i="13"/>
  <c r="P474" i="13" s="1"/>
  <c r="O411" i="13"/>
  <c r="O405" i="13"/>
  <c r="O403" i="13"/>
  <c r="O375" i="13"/>
  <c r="O342" i="13"/>
  <c r="P342" i="13" s="1"/>
  <c r="O306" i="13"/>
  <c r="P306" i="13" s="1"/>
  <c r="O274" i="13"/>
  <c r="Q259" i="13"/>
  <c r="R259" i="13" s="1"/>
  <c r="S259" i="13" s="1"/>
  <c r="T259" i="13" s="1"/>
  <c r="O250" i="13"/>
  <c r="O240" i="13"/>
  <c r="O238" i="13"/>
  <c r="Q233" i="13"/>
  <c r="R233" i="13" s="1"/>
  <c r="S233" i="13" s="1"/>
  <c r="T233" i="13" s="1"/>
  <c r="O194" i="13"/>
  <c r="O179" i="13"/>
  <c r="O158" i="13"/>
  <c r="O152" i="13"/>
  <c r="Q32" i="13"/>
  <c r="Q347" i="13"/>
  <c r="R347" i="13" s="1"/>
  <c r="S347" i="13" s="1"/>
  <c r="T347" i="13" s="1"/>
  <c r="Q253" i="13"/>
  <c r="R253" i="13" s="1"/>
  <c r="S253" i="13" s="1"/>
  <c r="T253" i="13" s="1"/>
  <c r="O77" i="13"/>
  <c r="O520" i="13"/>
  <c r="P520" i="13" s="1"/>
  <c r="O413" i="13"/>
  <c r="P413" i="13" s="1"/>
  <c r="Q349" i="13"/>
  <c r="R349" i="13" s="1"/>
  <c r="S349" i="13" s="1"/>
  <c r="T349" i="13" s="1"/>
  <c r="O326" i="13"/>
  <c r="P326" i="13" s="1"/>
  <c r="O284" i="13"/>
  <c r="Q284" i="13" s="1"/>
  <c r="R284" i="13" s="1"/>
  <c r="S284" i="13" s="1"/>
  <c r="T284" i="13" s="1"/>
  <c r="Q235" i="13"/>
  <c r="R235" i="13" s="1"/>
  <c r="S235" i="13" s="1"/>
  <c r="T235" i="13" s="1"/>
  <c r="O229" i="13"/>
  <c r="O208" i="13"/>
  <c r="O523" i="13"/>
  <c r="P523" i="13" s="1"/>
  <c r="O515" i="13"/>
  <c r="P515" i="13" s="1"/>
  <c r="O327" i="13"/>
  <c r="P327" i="13" s="1"/>
  <c r="O183" i="13"/>
  <c r="O143" i="13"/>
  <c r="O135" i="13"/>
  <c r="O109" i="13"/>
  <c r="O91" i="13"/>
  <c r="O89" i="13"/>
  <c r="Q33" i="13"/>
  <c r="R33" i="13" s="1"/>
  <c r="O454" i="13"/>
  <c r="P454" i="13" s="1"/>
  <c r="Q454" i="13" s="1"/>
  <c r="O388" i="13"/>
  <c r="P388" i="13" s="1"/>
  <c r="O378" i="13"/>
  <c r="Q228" i="13"/>
  <c r="R228" i="13" s="1"/>
  <c r="S228" i="13" s="1"/>
  <c r="T228" i="13" s="1"/>
  <c r="Q23" i="13"/>
  <c r="R23" i="13" s="1"/>
  <c r="S23" i="13" s="1"/>
  <c r="T23" i="13" s="1"/>
  <c r="O1077" i="13"/>
  <c r="O1073" i="13"/>
  <c r="Q1073" i="13" s="1"/>
  <c r="R1073" i="13" s="1"/>
  <c r="S1073" i="13" s="1"/>
  <c r="T1073" i="13" s="1"/>
  <c r="O916" i="13"/>
  <c r="P916" i="13" s="1"/>
  <c r="O870" i="13"/>
  <c r="P870" i="13" s="1"/>
  <c r="O653" i="13"/>
  <c r="O1093" i="13"/>
  <c r="Q1093" i="13" s="1"/>
  <c r="R1093" i="13" s="1"/>
  <c r="S1093" i="13" s="1"/>
  <c r="T1093" i="13" s="1"/>
  <c r="O858" i="13"/>
  <c r="Q858" i="13" s="1"/>
  <c r="R858" i="13" s="1"/>
  <c r="S858" i="13" s="1"/>
  <c r="T858" i="13" s="1"/>
  <c r="O703" i="13"/>
  <c r="P703" i="13" s="1"/>
  <c r="O1064" i="13"/>
  <c r="Q1064" i="13" s="1"/>
  <c r="R1064" i="13" s="1"/>
  <c r="S1064" i="13" s="1"/>
  <c r="T1064" i="13" s="1"/>
  <c r="O969" i="13"/>
  <c r="Q969" i="13" s="1"/>
  <c r="O814" i="13"/>
  <c r="P814" i="13" s="1"/>
  <c r="O619" i="13"/>
  <c r="P619" i="13" s="1"/>
  <c r="O472" i="13"/>
  <c r="P472" i="13" s="1"/>
  <c r="O1115" i="13"/>
  <c r="Q1115" i="13" s="1"/>
  <c r="R1115" i="13" s="1"/>
  <c r="S1115" i="13" s="1"/>
  <c r="T1115" i="13" s="1"/>
  <c r="O1100" i="13"/>
  <c r="O1061" i="13"/>
  <c r="Q1061" i="13" s="1"/>
  <c r="R1061" i="13" s="1"/>
  <c r="S1061" i="13" s="1"/>
  <c r="T1061" i="13" s="1"/>
  <c r="O895" i="13"/>
  <c r="P895" i="13" s="1"/>
  <c r="O555" i="13"/>
  <c r="P555" i="13" s="1"/>
  <c r="O1118" i="13"/>
  <c r="P1118" i="13" s="1"/>
  <c r="O925" i="13"/>
  <c r="Q925" i="13" s="1"/>
  <c r="R925" i="13" s="1"/>
  <c r="S925" i="13" s="1"/>
  <c r="T925" i="13" s="1"/>
  <c r="AA925" i="13" s="1"/>
  <c r="AB925" i="13" s="1"/>
  <c r="O899" i="13"/>
  <c r="P899" i="13" s="1"/>
  <c r="O883" i="13"/>
  <c r="P883" i="13" s="1"/>
  <c r="O1139" i="13"/>
  <c r="P1139" i="13" s="1"/>
  <c r="O1124" i="13"/>
  <c r="Q1124" i="13" s="1"/>
  <c r="R1124" i="13" s="1"/>
  <c r="S1124" i="13" s="1"/>
  <c r="T1124" i="13" s="1"/>
  <c r="AA1124" i="13" s="1"/>
  <c r="AB1124" i="13" s="1"/>
  <c r="O1122" i="13"/>
  <c r="P1122" i="13" s="1"/>
  <c r="O1098" i="13"/>
  <c r="O1075" i="13"/>
  <c r="Q1075" i="13" s="1"/>
  <c r="R1075" i="13" s="1"/>
  <c r="S1075" i="13" s="1"/>
  <c r="T1075" i="13" s="1"/>
  <c r="O583" i="13"/>
  <c r="P583" i="13" s="1"/>
  <c r="O1071" i="13"/>
  <c r="Q1071" i="13" s="1"/>
  <c r="R1071" i="13" s="1"/>
  <c r="S1071" i="13" s="1"/>
  <c r="T1071" i="13" s="1"/>
  <c r="O1066" i="13"/>
  <c r="Q1015" i="13"/>
  <c r="R1015" i="13" s="1"/>
  <c r="S1015" i="13" s="1"/>
  <c r="T1015" i="13" s="1"/>
  <c r="AA1015" i="13" s="1"/>
  <c r="AB1015" i="13" s="1"/>
  <c r="O1023" i="13"/>
  <c r="Q1023" i="13" s="1"/>
  <c r="R1023" i="13" s="1"/>
  <c r="S1023" i="13" s="1"/>
  <c r="T1023" i="13" s="1"/>
  <c r="Q993" i="13"/>
  <c r="R993" i="13" s="1"/>
  <c r="S993" i="13" s="1"/>
  <c r="T993" i="13" s="1"/>
  <c r="O820" i="13"/>
  <c r="P820" i="13" s="1"/>
  <c r="O818" i="13"/>
  <c r="P818" i="13" s="1"/>
  <c r="O816" i="13"/>
  <c r="P816" i="13" s="1"/>
  <c r="O801" i="13"/>
  <c r="O679" i="13"/>
  <c r="O449" i="13"/>
  <c r="P449" i="13" s="1"/>
  <c r="O267" i="13"/>
  <c r="Q267" i="13" s="1"/>
  <c r="R267" i="13" s="1"/>
  <c r="S267" i="13" s="1"/>
  <c r="T267" i="13" s="1"/>
  <c r="O212" i="13"/>
  <c r="O707" i="13"/>
  <c r="O338" i="13"/>
  <c r="P338" i="13" s="1"/>
  <c r="O867" i="13"/>
  <c r="O855" i="13"/>
  <c r="O843" i="13"/>
  <c r="P843" i="13" s="1"/>
  <c r="O831" i="13"/>
  <c r="O809" i="13"/>
  <c r="O789" i="13"/>
  <c r="O588" i="13"/>
  <c r="P588" i="13" s="1"/>
  <c r="O533" i="13"/>
  <c r="P533" i="13" s="1"/>
  <c r="O519" i="13"/>
  <c r="P519" i="13" s="1"/>
  <c r="O511" i="13"/>
  <c r="P511" i="13" s="1"/>
  <c r="O509" i="13"/>
  <c r="O478" i="13"/>
  <c r="P478" i="13" s="1"/>
  <c r="O227" i="13"/>
  <c r="O1022" i="13"/>
  <c r="Q1005" i="13"/>
  <c r="R1005" i="13" s="1"/>
  <c r="S1005" i="13" s="1"/>
  <c r="T1005" i="13" s="1"/>
  <c r="O876" i="13"/>
  <c r="P876" i="13" s="1"/>
  <c r="O805" i="13"/>
  <c r="P805" i="13" s="1"/>
  <c r="O665" i="13"/>
  <c r="P665" i="13" s="1"/>
  <c r="O655" i="13"/>
  <c r="O535" i="13"/>
  <c r="P535" i="13" s="1"/>
  <c r="O244" i="13"/>
  <c r="O687" i="13"/>
  <c r="P687" i="13" s="1"/>
  <c r="O508" i="13"/>
  <c r="O484" i="13"/>
  <c r="O811" i="13"/>
  <c r="O701" i="13"/>
  <c r="P701" i="13" s="1"/>
  <c r="O600" i="13"/>
  <c r="P600" i="13" s="1"/>
  <c r="O529" i="13"/>
  <c r="P529" i="13" s="1"/>
  <c r="O443" i="13"/>
  <c r="P443" i="13" s="1"/>
  <c r="O367" i="13"/>
  <c r="O270" i="13"/>
  <c r="Q270" i="13" s="1"/>
  <c r="R270" i="13" s="1"/>
  <c r="S270" i="13" s="1"/>
  <c r="T270" i="13" s="1"/>
  <c r="O185" i="13"/>
  <c r="O68" i="13"/>
  <c r="O995" i="13"/>
  <c r="O879" i="13"/>
  <c r="O863" i="13"/>
  <c r="O851" i="13"/>
  <c r="O839" i="13"/>
  <c r="O827" i="13"/>
  <c r="P827" i="13" s="1"/>
  <c r="O604" i="13"/>
  <c r="P604" i="13" s="1"/>
  <c r="O521" i="13"/>
  <c r="P521" i="13" s="1"/>
  <c r="O490" i="13"/>
  <c r="P490" i="13" s="1"/>
  <c r="O410" i="13"/>
  <c r="O355" i="13"/>
  <c r="P355" i="13" s="1"/>
  <c r="O249" i="13"/>
  <c r="O70" i="13"/>
  <c r="O1004" i="13"/>
  <c r="O886" i="13"/>
  <c r="P886" i="13" s="1"/>
  <c r="Q868" i="13"/>
  <c r="R868" i="13" s="1"/>
  <c r="S868" i="13" s="1"/>
  <c r="T868" i="13" s="1"/>
  <c r="Q856" i="13"/>
  <c r="R856" i="13" s="1"/>
  <c r="S856" i="13" s="1"/>
  <c r="T856" i="13" s="1"/>
  <c r="O812" i="13"/>
  <c r="O777" i="13"/>
  <c r="P777" i="13" s="1"/>
  <c r="O699" i="13"/>
  <c r="P699" i="13" s="1"/>
  <c r="O675" i="13"/>
  <c r="P675" i="13" s="1"/>
  <c r="O671" i="13"/>
  <c r="O657" i="13"/>
  <c r="O563" i="13"/>
  <c r="P563" i="13" s="1"/>
  <c r="O343" i="13"/>
  <c r="P343" i="13" s="1"/>
  <c r="O137" i="13"/>
  <c r="O496" i="13"/>
  <c r="O429" i="13"/>
  <c r="P429" i="13" s="1"/>
  <c r="Q866" i="13"/>
  <c r="R866" i="13" s="1"/>
  <c r="S866" i="13" s="1"/>
  <c r="T866" i="13" s="1"/>
  <c r="Q854" i="13"/>
  <c r="R854" i="13" s="1"/>
  <c r="S854" i="13" s="1"/>
  <c r="T854" i="13" s="1"/>
  <c r="O721" i="13"/>
  <c r="P721" i="13" s="1"/>
  <c r="O715" i="13"/>
  <c r="P715" i="13" s="1"/>
  <c r="O595" i="13"/>
  <c r="P595" i="13" s="1"/>
  <c r="O502" i="13"/>
  <c r="O262" i="13"/>
  <c r="O495" i="13"/>
  <c r="P495" i="13" s="1"/>
  <c r="O489" i="13"/>
  <c r="P489" i="13" s="1"/>
  <c r="O483" i="13"/>
  <c r="O477" i="13"/>
  <c r="P477" i="13" s="1"/>
  <c r="O471" i="13"/>
  <c r="P471" i="13" s="1"/>
  <c r="O444" i="13"/>
  <c r="O416" i="13"/>
  <c r="O371" i="13"/>
  <c r="O362" i="13"/>
  <c r="O350" i="13"/>
  <c r="O316" i="13"/>
  <c r="P316" i="13" s="1"/>
  <c r="O314" i="13"/>
  <c r="P314" i="13" s="1"/>
  <c r="O312" i="13"/>
  <c r="O198" i="13"/>
  <c r="O105" i="13"/>
  <c r="Q36" i="13"/>
  <c r="R36" i="13" s="1"/>
  <c r="S36" i="13" s="1"/>
  <c r="T36" i="13" s="1"/>
  <c r="O441" i="13"/>
  <c r="P441" i="13" s="1"/>
  <c r="O448" i="13"/>
  <c r="P448" i="13" s="1"/>
  <c r="O418" i="13"/>
  <c r="O365" i="13"/>
  <c r="O353" i="13"/>
  <c r="P353" i="13" s="1"/>
  <c r="O341" i="13"/>
  <c r="P341" i="13" s="1"/>
  <c r="O318" i="13"/>
  <c r="P318" i="13" s="1"/>
  <c r="O300" i="13"/>
  <c r="O235" i="13"/>
  <c r="O219" i="13"/>
  <c r="O196" i="13"/>
  <c r="Q26" i="13"/>
  <c r="O450" i="13"/>
  <c r="P450" i="13" s="1"/>
  <c r="O320" i="13"/>
  <c r="P320" i="13" s="1"/>
  <c r="O298" i="13"/>
  <c r="O292" i="13"/>
  <c r="P292" i="13" s="1"/>
  <c r="Q225" i="13"/>
  <c r="R225" i="13" s="1"/>
  <c r="S225" i="13" s="1"/>
  <c r="T225" i="13" s="1"/>
  <c r="O113" i="13"/>
  <c r="P113" i="13" s="1"/>
  <c r="Q34" i="13"/>
  <c r="R34" i="13" s="1"/>
  <c r="S34" i="13" s="1"/>
  <c r="T34" i="13" s="1"/>
  <c r="O398" i="13"/>
  <c r="O381" i="13"/>
  <c r="O329" i="13"/>
  <c r="P329" i="13" s="1"/>
  <c r="O278" i="13"/>
  <c r="O255" i="13"/>
  <c r="Q255" i="13" s="1"/>
  <c r="R255" i="13" s="1"/>
  <c r="S255" i="13" s="1"/>
  <c r="T255" i="13" s="1"/>
  <c r="O236" i="13"/>
  <c r="O192" i="13"/>
  <c r="O458" i="13"/>
  <c r="P458" i="13" s="1"/>
  <c r="O456" i="13"/>
  <c r="P456" i="13" s="1"/>
  <c r="O377" i="13"/>
  <c r="O304" i="13"/>
  <c r="P304" i="13" s="1"/>
  <c r="O290" i="13"/>
  <c r="O144" i="13"/>
  <c r="Q144" i="13" s="1"/>
  <c r="O282" i="13"/>
  <c r="P282" i="13" s="1"/>
  <c r="O221" i="13"/>
  <c r="O156" i="13"/>
  <c r="O120" i="13"/>
  <c r="Q120" i="13" s="1"/>
  <c r="R120" i="13" s="1"/>
  <c r="S120" i="13" s="1"/>
  <c r="T120" i="13" s="1"/>
  <c r="O226" i="13"/>
  <c r="O330" i="13"/>
  <c r="P330" i="13" s="1"/>
  <c r="O230" i="13"/>
  <c r="O128" i="13"/>
  <c r="P128" i="13" s="1"/>
  <c r="Q30" i="13"/>
  <c r="R30" i="13" s="1"/>
  <c r="S30" i="13" s="1"/>
  <c r="T30" i="13" s="1"/>
  <c r="Q38" i="13"/>
  <c r="R38" i="13" s="1"/>
  <c r="S38" i="13" s="1"/>
  <c r="T38" i="13" s="1"/>
  <c r="AA38" i="13" s="1"/>
  <c r="AB38" i="13" s="1"/>
  <c r="Q28" i="13"/>
  <c r="R28" i="13" s="1"/>
  <c r="S28" i="13" s="1"/>
  <c r="T28" i="13" s="1"/>
  <c r="O1420" i="13"/>
  <c r="Q1387" i="13"/>
  <c r="R1387" i="13" s="1"/>
  <c r="S1387" i="13" s="1"/>
  <c r="T1387" i="13" s="1"/>
  <c r="AA1387" i="13" s="1"/>
  <c r="AB1387" i="13" s="1"/>
  <c r="O1451" i="13"/>
  <c r="Q1419" i="13"/>
  <c r="R1419" i="13" s="1"/>
  <c r="S1419" i="13" s="1"/>
  <c r="T1419" i="13" s="1"/>
  <c r="AA1419" i="13" s="1"/>
  <c r="AB1419" i="13" s="1"/>
  <c r="Q1413" i="13"/>
  <c r="R1413" i="13" s="1"/>
  <c r="S1413" i="13" s="1"/>
  <c r="T1413" i="13" s="1"/>
  <c r="AA1413" i="13" s="1"/>
  <c r="AB1413" i="13" s="1"/>
  <c r="Q1407" i="13"/>
  <c r="R1407" i="13" s="1"/>
  <c r="S1407" i="13" s="1"/>
  <c r="T1407" i="13" s="1"/>
  <c r="AA1407" i="13" s="1"/>
  <c r="AB1407" i="13" s="1"/>
  <c r="Q1397" i="13"/>
  <c r="R1397" i="13" s="1"/>
  <c r="S1397" i="13" s="1"/>
  <c r="T1397" i="13" s="1"/>
  <c r="AA1397" i="13" s="1"/>
  <c r="AB1397" i="13" s="1"/>
  <c r="O1384" i="13"/>
  <c r="O1209" i="13"/>
  <c r="O1471" i="13"/>
  <c r="Q1466" i="13"/>
  <c r="R1466" i="13" s="1"/>
  <c r="S1466" i="13" s="1"/>
  <c r="T1466" i="13" s="1"/>
  <c r="AA1466" i="13" s="1"/>
  <c r="AB1466" i="13" s="1"/>
  <c r="O1464" i="13"/>
  <c r="O1459" i="13"/>
  <c r="O1454" i="13"/>
  <c r="O1394" i="13"/>
  <c r="Q1383" i="13"/>
  <c r="R1383" i="13" s="1"/>
  <c r="S1383" i="13" s="1"/>
  <c r="T1383" i="13" s="1"/>
  <c r="AA1383" i="13" s="1"/>
  <c r="AB1383" i="13" s="1"/>
  <c r="Q1371" i="13"/>
  <c r="R1371" i="13" s="1"/>
  <c r="S1371" i="13" s="1"/>
  <c r="T1371" i="13" s="1"/>
  <c r="AA1371" i="13" s="1"/>
  <c r="AB1371" i="13" s="1"/>
  <c r="O1404" i="13"/>
  <c r="Q1393" i="13"/>
  <c r="R1393" i="13" s="1"/>
  <c r="S1393" i="13" s="1"/>
  <c r="T1393" i="13" s="1"/>
  <c r="AA1393" i="13" s="1"/>
  <c r="AB1393" i="13" s="1"/>
  <c r="Q1379" i="13"/>
  <c r="R1379" i="13" s="1"/>
  <c r="S1379" i="13" s="1"/>
  <c r="T1379" i="13" s="1"/>
  <c r="AA1379" i="13" s="1"/>
  <c r="AB1379" i="13" s="1"/>
  <c r="Q1375" i="13"/>
  <c r="R1375" i="13" s="1"/>
  <c r="S1375" i="13" s="1"/>
  <c r="T1375" i="13" s="1"/>
  <c r="AA1375" i="13" s="1"/>
  <c r="AB1375" i="13" s="1"/>
  <c r="Q1361" i="13"/>
  <c r="R1361" i="13" s="1"/>
  <c r="S1361" i="13" s="1"/>
  <c r="T1361" i="13" s="1"/>
  <c r="AA1361" i="13" s="1"/>
  <c r="AB1361" i="13" s="1"/>
  <c r="Q1290" i="13"/>
  <c r="R1290" i="13" s="1"/>
  <c r="S1290" i="13" s="1"/>
  <c r="T1290" i="13" s="1"/>
  <c r="AA1290" i="13" s="1"/>
  <c r="AB1290" i="13" s="1"/>
  <c r="O1416" i="13"/>
  <c r="O1410" i="13"/>
  <c r="Q1403" i="13"/>
  <c r="R1403" i="13" s="1"/>
  <c r="S1403" i="13" s="1"/>
  <c r="T1403" i="13" s="1"/>
  <c r="AA1403" i="13" s="1"/>
  <c r="AB1403" i="13" s="1"/>
  <c r="O1390" i="13"/>
  <c r="Q1421" i="13"/>
  <c r="R1421" i="13" s="1"/>
  <c r="S1421" i="13" s="1"/>
  <c r="T1421" i="13" s="1"/>
  <c r="AA1421" i="13" s="1"/>
  <c r="AB1421" i="13" s="1"/>
  <c r="Q1415" i="13"/>
  <c r="R1415" i="13" s="1"/>
  <c r="S1415" i="13" s="1"/>
  <c r="T1415" i="13" s="1"/>
  <c r="AA1415" i="13" s="1"/>
  <c r="AB1415" i="13" s="1"/>
  <c r="Q1409" i="13"/>
  <c r="R1409" i="13" s="1"/>
  <c r="S1409" i="13" s="1"/>
  <c r="T1409" i="13" s="1"/>
  <c r="AA1409" i="13" s="1"/>
  <c r="AB1409" i="13" s="1"/>
  <c r="O1400" i="13"/>
  <c r="Q1389" i="13"/>
  <c r="R1389" i="13" s="1"/>
  <c r="S1389" i="13" s="1"/>
  <c r="T1389" i="13" s="1"/>
  <c r="AA1389" i="13" s="1"/>
  <c r="AB1389" i="13" s="1"/>
  <c r="Q1365" i="13"/>
  <c r="R1365" i="13" s="1"/>
  <c r="S1365" i="13" s="1"/>
  <c r="T1365" i="13" s="1"/>
  <c r="AA1365" i="13" s="1"/>
  <c r="AB1365" i="13" s="1"/>
  <c r="Q1346" i="13"/>
  <c r="R1346" i="13" s="1"/>
  <c r="S1346" i="13" s="1"/>
  <c r="T1346" i="13" s="1"/>
  <c r="AA1346" i="13" s="1"/>
  <c r="AB1346" i="13" s="1"/>
  <c r="O1497" i="13"/>
  <c r="O1493" i="13"/>
  <c r="O1491" i="13"/>
  <c r="O1489" i="13"/>
  <c r="O1487" i="13"/>
  <c r="O1485" i="13"/>
  <c r="O1483" i="13"/>
  <c r="O1481" i="13"/>
  <c r="O1479" i="13"/>
  <c r="O1477" i="13"/>
  <c r="O1475" i="13"/>
  <c r="O1468" i="13"/>
  <c r="O1463" i="13"/>
  <c r="O1456" i="13"/>
  <c r="O1450" i="13"/>
  <c r="Q1399" i="13"/>
  <c r="R1399" i="13" s="1"/>
  <c r="S1399" i="13" s="1"/>
  <c r="T1399" i="13" s="1"/>
  <c r="AA1399" i="13" s="1"/>
  <c r="AB1399" i="13" s="1"/>
  <c r="O1386" i="13"/>
  <c r="Q1340" i="13"/>
  <c r="R1340" i="13" s="1"/>
  <c r="S1340" i="13" s="1"/>
  <c r="T1340" i="13" s="1"/>
  <c r="AA1340" i="13" s="1"/>
  <c r="AB1340" i="13" s="1"/>
  <c r="O1414" i="13"/>
  <c r="O1499" i="13"/>
  <c r="O1495" i="13"/>
  <c r="Q1423" i="13"/>
  <c r="R1423" i="13" s="1"/>
  <c r="S1423" i="13" s="1"/>
  <c r="T1423" i="13" s="1"/>
  <c r="AA1423" i="13" s="1"/>
  <c r="AB1423" i="13" s="1"/>
  <c r="O1396" i="13"/>
  <c r="Q1385" i="13"/>
  <c r="R1385" i="13" s="1"/>
  <c r="S1385" i="13" s="1"/>
  <c r="T1385" i="13" s="1"/>
  <c r="AA1385" i="13" s="1"/>
  <c r="AB1385" i="13" s="1"/>
  <c r="Q1369" i="13"/>
  <c r="R1369" i="13" s="1"/>
  <c r="S1369" i="13" s="1"/>
  <c r="T1369" i="13" s="1"/>
  <c r="AA1369" i="13" s="1"/>
  <c r="AB1369" i="13" s="1"/>
  <c r="Q1334" i="13"/>
  <c r="R1334" i="13" s="1"/>
  <c r="S1334" i="13" s="1"/>
  <c r="T1334" i="13" s="1"/>
  <c r="AA1334" i="13" s="1"/>
  <c r="AB1334" i="13" s="1"/>
  <c r="O1408" i="13"/>
  <c r="O1398" i="13"/>
  <c r="Q1367" i="13"/>
  <c r="R1367" i="13" s="1"/>
  <c r="S1367" i="13" s="1"/>
  <c r="T1367" i="13" s="1"/>
  <c r="AA1367" i="13" s="1"/>
  <c r="AB1367" i="13" s="1"/>
  <c r="O1418" i="13"/>
  <c r="O1412" i="13"/>
  <c r="O1406" i="13"/>
  <c r="Q1395" i="13"/>
  <c r="R1395" i="13" s="1"/>
  <c r="S1395" i="13" s="1"/>
  <c r="T1395" i="13" s="1"/>
  <c r="AA1395" i="13" s="1"/>
  <c r="AB1395" i="13" s="1"/>
  <c r="Q1359" i="13"/>
  <c r="R1359" i="13" s="1"/>
  <c r="S1359" i="13" s="1"/>
  <c r="T1359" i="13" s="1"/>
  <c r="AA1359" i="13" s="1"/>
  <c r="AB1359" i="13" s="1"/>
  <c r="O1345" i="13"/>
  <c r="Q1328" i="13"/>
  <c r="R1328" i="13" s="1"/>
  <c r="S1328" i="13" s="1"/>
  <c r="T1328" i="13" s="1"/>
  <c r="AA1328" i="13" s="1"/>
  <c r="AB1328" i="13" s="1"/>
  <c r="Q1300" i="13"/>
  <c r="R1300" i="13" s="1"/>
  <c r="S1300" i="13" s="1"/>
  <c r="T1300" i="13" s="1"/>
  <c r="AA1300" i="13" s="1"/>
  <c r="AB1300" i="13" s="1"/>
  <c r="O1455" i="13"/>
  <c r="O1449" i="13"/>
  <c r="Q1425" i="13"/>
  <c r="R1425" i="13" s="1"/>
  <c r="S1425" i="13" s="1"/>
  <c r="T1425" i="13" s="1"/>
  <c r="AA1425" i="13" s="1"/>
  <c r="AB1425" i="13" s="1"/>
  <c r="O1422" i="13"/>
  <c r="Q1417" i="13"/>
  <c r="R1417" i="13" s="1"/>
  <c r="S1417" i="13" s="1"/>
  <c r="T1417" i="13" s="1"/>
  <c r="AA1417" i="13" s="1"/>
  <c r="AB1417" i="13" s="1"/>
  <c r="Q1411" i="13"/>
  <c r="R1411" i="13" s="1"/>
  <c r="S1411" i="13" s="1"/>
  <c r="T1411" i="13" s="1"/>
  <c r="AA1411" i="13" s="1"/>
  <c r="AB1411" i="13" s="1"/>
  <c r="Q1405" i="13"/>
  <c r="R1405" i="13" s="1"/>
  <c r="S1405" i="13" s="1"/>
  <c r="T1405" i="13" s="1"/>
  <c r="AA1405" i="13" s="1"/>
  <c r="AB1405" i="13" s="1"/>
  <c r="O1392" i="13"/>
  <c r="Q1381" i="13"/>
  <c r="R1381" i="13" s="1"/>
  <c r="S1381" i="13" s="1"/>
  <c r="T1381" i="13" s="1"/>
  <c r="AA1381" i="13" s="1"/>
  <c r="AB1381" i="13" s="1"/>
  <c r="Q1377" i="13"/>
  <c r="R1377" i="13" s="1"/>
  <c r="S1377" i="13" s="1"/>
  <c r="T1377" i="13" s="1"/>
  <c r="AA1377" i="13" s="1"/>
  <c r="AB1377" i="13" s="1"/>
  <c r="Q1373" i="13"/>
  <c r="R1373" i="13" s="1"/>
  <c r="S1373" i="13" s="1"/>
  <c r="T1373" i="13" s="1"/>
  <c r="AA1373" i="13" s="1"/>
  <c r="AB1373" i="13" s="1"/>
  <c r="O1339" i="13"/>
  <c r="Q1322" i="13"/>
  <c r="R1322" i="13" s="1"/>
  <c r="S1322" i="13" s="1"/>
  <c r="T1322" i="13" s="1"/>
  <c r="AA1322" i="13" s="1"/>
  <c r="AB1322" i="13" s="1"/>
  <c r="Q1447" i="13"/>
  <c r="R1447" i="13" s="1"/>
  <c r="S1447" i="13" s="1"/>
  <c r="T1447" i="13" s="1"/>
  <c r="AA1447" i="13" s="1"/>
  <c r="AB1447" i="13" s="1"/>
  <c r="O1402" i="13"/>
  <c r="Q1391" i="13"/>
  <c r="R1391" i="13" s="1"/>
  <c r="S1391" i="13" s="1"/>
  <c r="T1391" i="13" s="1"/>
  <c r="AA1391" i="13" s="1"/>
  <c r="AB1391" i="13" s="1"/>
  <c r="Q1363" i="13"/>
  <c r="R1363" i="13" s="1"/>
  <c r="S1363" i="13" s="1"/>
  <c r="T1363" i="13" s="1"/>
  <c r="AA1363" i="13" s="1"/>
  <c r="AB1363" i="13" s="1"/>
  <c r="O1333" i="13"/>
  <c r="Q1451" i="13"/>
  <c r="R1451" i="13" s="1"/>
  <c r="S1451" i="13" s="1"/>
  <c r="T1451" i="13" s="1"/>
  <c r="AA1451" i="13" s="1"/>
  <c r="AB1451" i="13" s="1"/>
  <c r="Q1445" i="13"/>
  <c r="R1445" i="13" s="1"/>
  <c r="S1445" i="13" s="1"/>
  <c r="T1445" i="13" s="1"/>
  <c r="AA1445" i="13" s="1"/>
  <c r="AB1445" i="13" s="1"/>
  <c r="Q1443" i="13"/>
  <c r="R1443" i="13" s="1"/>
  <c r="S1443" i="13" s="1"/>
  <c r="T1443" i="13" s="1"/>
  <c r="AA1443" i="13" s="1"/>
  <c r="AB1443" i="13" s="1"/>
  <c r="Q1441" i="13"/>
  <c r="R1441" i="13" s="1"/>
  <c r="S1441" i="13" s="1"/>
  <c r="T1441" i="13" s="1"/>
  <c r="AA1441" i="13" s="1"/>
  <c r="AB1441" i="13" s="1"/>
  <c r="Q1439" i="13"/>
  <c r="R1439" i="13" s="1"/>
  <c r="S1439" i="13" s="1"/>
  <c r="T1439" i="13" s="1"/>
  <c r="AA1439" i="13" s="1"/>
  <c r="AB1439" i="13" s="1"/>
  <c r="Q1437" i="13"/>
  <c r="R1437" i="13" s="1"/>
  <c r="S1437" i="13" s="1"/>
  <c r="T1437" i="13" s="1"/>
  <c r="AA1437" i="13" s="1"/>
  <c r="AB1437" i="13" s="1"/>
  <c r="Q1435" i="13"/>
  <c r="R1435" i="13" s="1"/>
  <c r="S1435" i="13" s="1"/>
  <c r="T1435" i="13" s="1"/>
  <c r="AA1435" i="13" s="1"/>
  <c r="AB1435" i="13" s="1"/>
  <c r="Q1433" i="13"/>
  <c r="R1433" i="13" s="1"/>
  <c r="S1433" i="13" s="1"/>
  <c r="T1433" i="13" s="1"/>
  <c r="AA1433" i="13" s="1"/>
  <c r="AB1433" i="13" s="1"/>
  <c r="Q1431" i="13"/>
  <c r="R1431" i="13" s="1"/>
  <c r="S1431" i="13" s="1"/>
  <c r="T1431" i="13" s="1"/>
  <c r="AA1431" i="13" s="1"/>
  <c r="AB1431" i="13" s="1"/>
  <c r="Q1429" i="13"/>
  <c r="R1429" i="13" s="1"/>
  <c r="S1429" i="13" s="1"/>
  <c r="T1429" i="13" s="1"/>
  <c r="AA1429" i="13" s="1"/>
  <c r="AB1429" i="13" s="1"/>
  <c r="Q1427" i="13"/>
  <c r="R1427" i="13" s="1"/>
  <c r="S1427" i="13" s="1"/>
  <c r="T1427" i="13" s="1"/>
  <c r="AA1427" i="13" s="1"/>
  <c r="AB1427" i="13" s="1"/>
  <c r="O1424" i="13"/>
  <c r="Q1401" i="13"/>
  <c r="R1401" i="13" s="1"/>
  <c r="S1401" i="13" s="1"/>
  <c r="T1401" i="13" s="1"/>
  <c r="AA1401" i="13" s="1"/>
  <c r="AB1401" i="13" s="1"/>
  <c r="O1388" i="13"/>
  <c r="O1349" i="13"/>
  <c r="O1327" i="13"/>
  <c r="Q1357" i="13"/>
  <c r="R1357" i="13" s="1"/>
  <c r="S1357" i="13" s="1"/>
  <c r="T1357" i="13" s="1"/>
  <c r="AA1357" i="13" s="1"/>
  <c r="AB1357" i="13" s="1"/>
  <c r="O1350" i="13"/>
  <c r="Q1320" i="13"/>
  <c r="R1320" i="13" s="1"/>
  <c r="S1320" i="13" s="1"/>
  <c r="T1320" i="13" s="1"/>
  <c r="AA1320" i="13" s="1"/>
  <c r="AB1320" i="13" s="1"/>
  <c r="Q1302" i="13"/>
  <c r="R1302" i="13" s="1"/>
  <c r="S1302" i="13" s="1"/>
  <c r="T1302" i="13" s="1"/>
  <c r="AA1302" i="13" s="1"/>
  <c r="AB1302" i="13" s="1"/>
  <c r="Q1284" i="13"/>
  <c r="R1284" i="13" s="1"/>
  <c r="S1284" i="13" s="1"/>
  <c r="T1284" i="13" s="1"/>
  <c r="AA1284" i="13" s="1"/>
  <c r="AB1284" i="13" s="1"/>
  <c r="Q1278" i="13"/>
  <c r="R1278" i="13" s="1"/>
  <c r="S1278" i="13" s="1"/>
  <c r="T1278" i="13" s="1"/>
  <c r="AA1278" i="13" s="1"/>
  <c r="AB1278" i="13" s="1"/>
  <c r="Q1292" i="13"/>
  <c r="R1292" i="13" s="1"/>
  <c r="S1292" i="13" s="1"/>
  <c r="T1292" i="13" s="1"/>
  <c r="AA1292" i="13" s="1"/>
  <c r="AB1292" i="13" s="1"/>
  <c r="O1354" i="13"/>
  <c r="Q1344" i="13"/>
  <c r="R1344" i="13" s="1"/>
  <c r="S1344" i="13" s="1"/>
  <c r="T1344" i="13" s="1"/>
  <c r="AA1344" i="13" s="1"/>
  <c r="AB1344" i="13" s="1"/>
  <c r="Q1338" i="13"/>
  <c r="R1338" i="13" s="1"/>
  <c r="S1338" i="13" s="1"/>
  <c r="T1338" i="13" s="1"/>
  <c r="AA1338" i="13" s="1"/>
  <c r="AB1338" i="13" s="1"/>
  <c r="Q1332" i="13"/>
  <c r="R1332" i="13" s="1"/>
  <c r="S1332" i="13" s="1"/>
  <c r="T1332" i="13" s="1"/>
  <c r="AA1332" i="13" s="1"/>
  <c r="AB1332" i="13" s="1"/>
  <c r="Q1326" i="13"/>
  <c r="R1326" i="13" s="1"/>
  <c r="S1326" i="13" s="1"/>
  <c r="T1326" i="13" s="1"/>
  <c r="AA1326" i="13" s="1"/>
  <c r="AB1326" i="13" s="1"/>
  <c r="Q1318" i="13"/>
  <c r="R1318" i="13" s="1"/>
  <c r="S1318" i="13" s="1"/>
  <c r="T1318" i="13" s="1"/>
  <c r="AA1318" i="13" s="1"/>
  <c r="AB1318" i="13" s="1"/>
  <c r="Q1304" i="13"/>
  <c r="R1304" i="13" s="1"/>
  <c r="S1304" i="13" s="1"/>
  <c r="T1304" i="13" s="1"/>
  <c r="AA1304" i="13" s="1"/>
  <c r="AB1304" i="13" s="1"/>
  <c r="O1222" i="13"/>
  <c r="O1218" i="13"/>
  <c r="O1214" i="13"/>
  <c r="O1203" i="13"/>
  <c r="O1356" i="13"/>
  <c r="O1351" i="13"/>
  <c r="O1319" i="13"/>
  <c r="Q1316" i="13"/>
  <c r="R1316" i="13" s="1"/>
  <c r="S1316" i="13" s="1"/>
  <c r="T1316" i="13" s="1"/>
  <c r="AA1316" i="13" s="1"/>
  <c r="AB1316" i="13" s="1"/>
  <c r="Q1306" i="13"/>
  <c r="R1306" i="13" s="1"/>
  <c r="S1306" i="13" s="1"/>
  <c r="T1306" i="13" s="1"/>
  <c r="AA1306" i="13" s="1"/>
  <c r="AB1306" i="13" s="1"/>
  <c r="Q1294" i="13"/>
  <c r="R1294" i="13" s="1"/>
  <c r="S1294" i="13" s="1"/>
  <c r="T1294" i="13" s="1"/>
  <c r="AA1294" i="13" s="1"/>
  <c r="AB1294" i="13" s="1"/>
  <c r="O1382" i="13"/>
  <c r="O1380" i="13"/>
  <c r="O1378" i="13"/>
  <c r="O1376" i="13"/>
  <c r="O1374" i="13"/>
  <c r="O1372" i="13"/>
  <c r="O1370" i="13"/>
  <c r="O1368" i="13"/>
  <c r="O1366" i="13"/>
  <c r="O1364" i="13"/>
  <c r="O1362" i="13"/>
  <c r="O1360" i="13"/>
  <c r="O1358" i="13"/>
  <c r="O1348" i="13"/>
  <c r="Q1308" i="13"/>
  <c r="R1308" i="13" s="1"/>
  <c r="S1308" i="13" s="1"/>
  <c r="T1308" i="13" s="1"/>
  <c r="AA1308" i="13" s="1"/>
  <c r="AB1308" i="13" s="1"/>
  <c r="O1343" i="13"/>
  <c r="Q1342" i="13"/>
  <c r="R1342" i="13" s="1"/>
  <c r="S1342" i="13" s="1"/>
  <c r="T1342" i="13" s="1"/>
  <c r="AA1342" i="13" s="1"/>
  <c r="AB1342" i="13" s="1"/>
  <c r="O1337" i="13"/>
  <c r="Q1336" i="13"/>
  <c r="R1336" i="13" s="1"/>
  <c r="S1336" i="13" s="1"/>
  <c r="T1336" i="13" s="1"/>
  <c r="AA1336" i="13" s="1"/>
  <c r="AB1336" i="13" s="1"/>
  <c r="O1331" i="13"/>
  <c r="Q1330" i="13"/>
  <c r="R1330" i="13" s="1"/>
  <c r="S1330" i="13" s="1"/>
  <c r="T1330" i="13" s="1"/>
  <c r="AA1330" i="13" s="1"/>
  <c r="AB1330" i="13" s="1"/>
  <c r="O1325" i="13"/>
  <c r="Q1324" i="13"/>
  <c r="R1324" i="13" s="1"/>
  <c r="S1324" i="13" s="1"/>
  <c r="T1324" i="13" s="1"/>
  <c r="AA1324" i="13" s="1"/>
  <c r="AB1324" i="13" s="1"/>
  <c r="O1317" i="13"/>
  <c r="Q1314" i="13"/>
  <c r="R1314" i="13" s="1"/>
  <c r="S1314" i="13" s="1"/>
  <c r="T1314" i="13" s="1"/>
  <c r="AA1314" i="13" s="1"/>
  <c r="AB1314" i="13" s="1"/>
  <c r="Q1310" i="13"/>
  <c r="R1310" i="13" s="1"/>
  <c r="S1310" i="13" s="1"/>
  <c r="T1310" i="13" s="1"/>
  <c r="AA1310" i="13" s="1"/>
  <c r="AB1310" i="13" s="1"/>
  <c r="Q1296" i="13"/>
  <c r="R1296" i="13" s="1"/>
  <c r="S1296" i="13" s="1"/>
  <c r="T1296" i="13" s="1"/>
  <c r="AA1296" i="13" s="1"/>
  <c r="AB1296" i="13" s="1"/>
  <c r="Q1312" i="13"/>
  <c r="R1312" i="13" s="1"/>
  <c r="S1312" i="13" s="1"/>
  <c r="T1312" i="13" s="1"/>
  <c r="AA1312" i="13" s="1"/>
  <c r="AB1312" i="13" s="1"/>
  <c r="O1309" i="13"/>
  <c r="Q1288" i="13"/>
  <c r="R1288" i="13" s="1"/>
  <c r="S1288" i="13" s="1"/>
  <c r="T1288" i="13" s="1"/>
  <c r="AA1288" i="13" s="1"/>
  <c r="AB1288" i="13" s="1"/>
  <c r="O1191" i="13"/>
  <c r="O1315" i="13"/>
  <c r="O1311" i="13"/>
  <c r="Q1298" i="13"/>
  <c r="R1298" i="13" s="1"/>
  <c r="S1298" i="13" s="1"/>
  <c r="T1298" i="13" s="1"/>
  <c r="AA1298" i="13" s="1"/>
  <c r="AB1298" i="13" s="1"/>
  <c r="O1210" i="13"/>
  <c r="O1204" i="13"/>
  <c r="O1192" i="13"/>
  <c r="O1176" i="13"/>
  <c r="O1168" i="13"/>
  <c r="O1160" i="13"/>
  <c r="O1202" i="13"/>
  <c r="O1190" i="13"/>
  <c r="O1178" i="13"/>
  <c r="O1156" i="13"/>
  <c r="O1150" i="13"/>
  <c r="O1126" i="13"/>
  <c r="O1103" i="13"/>
  <c r="Q1103" i="13" s="1"/>
  <c r="Q1081" i="13"/>
  <c r="R1081" i="13" s="1"/>
  <c r="S1081" i="13" s="1"/>
  <c r="T1081" i="13" s="1"/>
  <c r="O1180" i="13"/>
  <c r="O1170" i="13"/>
  <c r="O1162" i="13"/>
  <c r="O1108" i="13"/>
  <c r="O1208" i="13"/>
  <c r="O1200" i="13"/>
  <c r="O1188" i="13"/>
  <c r="O1182" i="13"/>
  <c r="Q1135" i="13"/>
  <c r="R1135" i="13" s="1"/>
  <c r="S1135" i="13" s="1"/>
  <c r="T1135" i="13" s="1"/>
  <c r="O1121" i="13"/>
  <c r="P1121" i="13" s="1"/>
  <c r="O1237" i="13"/>
  <c r="O1231" i="13"/>
  <c r="O1225" i="13"/>
  <c r="O1184" i="13"/>
  <c r="O1090" i="13"/>
  <c r="O1078" i="13"/>
  <c r="O1240" i="13"/>
  <c r="O1234" i="13"/>
  <c r="O1228" i="13"/>
  <c r="O1221" i="13"/>
  <c r="O1217" i="13"/>
  <c r="O1213" i="13"/>
  <c r="O1198" i="13"/>
  <c r="O1186" i="13"/>
  <c r="O1172" i="13"/>
  <c r="O1164" i="13"/>
  <c r="O1154" i="13"/>
  <c r="O1260" i="13"/>
  <c r="O1258" i="13"/>
  <c r="O1220" i="13"/>
  <c r="O1216" i="13"/>
  <c r="O1212" i="13"/>
  <c r="O1201" i="13"/>
  <c r="O1189" i="13"/>
  <c r="O1206" i="13"/>
  <c r="O1196" i="13"/>
  <c r="O1114" i="13"/>
  <c r="O1239" i="13"/>
  <c r="O1233" i="13"/>
  <c r="O1227" i="13"/>
  <c r="O1207" i="13"/>
  <c r="O1199" i="13"/>
  <c r="O1187" i="13"/>
  <c r="O1174" i="13"/>
  <c r="O1166" i="13"/>
  <c r="O1158" i="13"/>
  <c r="O1194" i="13"/>
  <c r="O1152" i="13"/>
  <c r="O1138" i="13"/>
  <c r="P1138" i="13" s="1"/>
  <c r="O1084" i="13"/>
  <c r="O1109" i="13"/>
  <c r="O1104" i="13"/>
  <c r="O1018" i="13"/>
  <c r="Q1145" i="13"/>
  <c r="R1145" i="13" s="1"/>
  <c r="S1145" i="13" s="1"/>
  <c r="T1145" i="13" s="1"/>
  <c r="AA1145" i="13" s="1"/>
  <c r="AB1145" i="13" s="1"/>
  <c r="O1143" i="13"/>
  <c r="O1131" i="13"/>
  <c r="O1119" i="13"/>
  <c r="P1119" i="13" s="1"/>
  <c r="O1096" i="13"/>
  <c r="O1094" i="13"/>
  <c r="Q1067" i="13"/>
  <c r="R1067" i="13" s="1"/>
  <c r="S1067" i="13" s="1"/>
  <c r="T1067" i="13" s="1"/>
  <c r="O1092" i="13"/>
  <c r="O1082" i="13"/>
  <c r="Q1057" i="13"/>
  <c r="R1057" i="13" s="1"/>
  <c r="S1057" i="13" s="1"/>
  <c r="T1057" i="13" s="1"/>
  <c r="O1147" i="13"/>
  <c r="O1135" i="13"/>
  <c r="O1123" i="13"/>
  <c r="P1123" i="13" s="1"/>
  <c r="O1111" i="13"/>
  <c r="Q1111" i="13" s="1"/>
  <c r="R1111" i="13" s="1"/>
  <c r="S1111" i="13" s="1"/>
  <c r="T1111" i="13" s="1"/>
  <c r="O1102" i="13"/>
  <c r="Q1065" i="13"/>
  <c r="R1065" i="13" s="1"/>
  <c r="S1065" i="13" s="1"/>
  <c r="T1065" i="13" s="1"/>
  <c r="R1144" i="13"/>
  <c r="S1144" i="13" s="1"/>
  <c r="T1144" i="13" s="1"/>
  <c r="AA1144" i="13" s="1"/>
  <c r="AB1144" i="13" s="1"/>
  <c r="Q1079" i="13"/>
  <c r="R1079" i="13" s="1"/>
  <c r="S1079" i="13" s="1"/>
  <c r="T1079" i="13" s="1"/>
  <c r="O1074" i="13"/>
  <c r="O1149" i="13"/>
  <c r="O1137" i="13"/>
  <c r="P1137" i="13" s="1"/>
  <c r="O1125" i="13"/>
  <c r="Q1125" i="13" s="1"/>
  <c r="R1125" i="13" s="1"/>
  <c r="S1125" i="13" s="1"/>
  <c r="T1125" i="13" s="1"/>
  <c r="O1113" i="13"/>
  <c r="O1106" i="13"/>
  <c r="O1080" i="13"/>
  <c r="Q1060" i="13"/>
  <c r="R1060" i="13" s="1"/>
  <c r="S1060" i="13" s="1"/>
  <c r="T1060" i="13" s="1"/>
  <c r="O1019" i="13"/>
  <c r="O1016" i="13"/>
  <c r="O1012" i="13"/>
  <c r="Q1012" i="13" s="1"/>
  <c r="O977" i="13"/>
  <c r="Q977" i="13" s="1"/>
  <c r="O970" i="13"/>
  <c r="Q970" i="13" s="1"/>
  <c r="O964" i="13"/>
  <c r="P964" i="13" s="1"/>
  <c r="O1011" i="13"/>
  <c r="O1003" i="13"/>
  <c r="O987" i="13"/>
  <c r="O981" i="13"/>
  <c r="O954" i="13"/>
  <c r="Q954" i="13" s="1"/>
  <c r="O983" i="13"/>
  <c r="O972" i="13"/>
  <c r="Q972" i="13" s="1"/>
  <c r="O965" i="13"/>
  <c r="O958" i="13"/>
  <c r="Q958" i="13" s="1"/>
  <c r="O935" i="13"/>
  <c r="P935" i="13" s="1"/>
  <c r="O1010" i="13"/>
  <c r="Q1010" i="13" s="1"/>
  <c r="O1009" i="13"/>
  <c r="Q1009" i="13" s="1"/>
  <c r="O1002" i="13"/>
  <c r="O1001" i="13"/>
  <c r="O998" i="13"/>
  <c r="P998" i="13" s="1"/>
  <c r="O966" i="13"/>
  <c r="Q966" i="13" s="1"/>
  <c r="R966" i="13" s="1"/>
  <c r="S966" i="13" s="1"/>
  <c r="T966" i="13" s="1"/>
  <c r="O996" i="13"/>
  <c r="O974" i="13"/>
  <c r="O962" i="13"/>
  <c r="Q962" i="13" s="1"/>
  <c r="O1014" i="13"/>
  <c r="Q1014" i="13" s="1"/>
  <c r="O994" i="13"/>
  <c r="O976" i="13"/>
  <c r="O971" i="13"/>
  <c r="Q971" i="13" s="1"/>
  <c r="O952" i="13"/>
  <c r="Q952" i="13" s="1"/>
  <c r="R952" i="13" s="1"/>
  <c r="S952" i="13" s="1"/>
  <c r="T952" i="13" s="1"/>
  <c r="O915" i="13"/>
  <c r="P915" i="13" s="1"/>
  <c r="O1058" i="13"/>
  <c r="P1058" i="13" s="1"/>
  <c r="O1056" i="13"/>
  <c r="Q1056" i="13" s="1"/>
  <c r="R1056" i="13" s="1"/>
  <c r="S1056" i="13" s="1"/>
  <c r="T1056" i="13" s="1"/>
  <c r="O1054" i="13"/>
  <c r="Q1054" i="13" s="1"/>
  <c r="R1054" i="13" s="1"/>
  <c r="S1054" i="13" s="1"/>
  <c r="T1054" i="13" s="1"/>
  <c r="O1052" i="13"/>
  <c r="P1052" i="13" s="1"/>
  <c r="O1050" i="13"/>
  <c r="P1050" i="13" s="1"/>
  <c r="O1048" i="13"/>
  <c r="P1048" i="13" s="1"/>
  <c r="O1046" i="13"/>
  <c r="P1046" i="13" s="1"/>
  <c r="O1044" i="13"/>
  <c r="P1044" i="13" s="1"/>
  <c r="O1042" i="13"/>
  <c r="P1042" i="13" s="1"/>
  <c r="O1040" i="13"/>
  <c r="P1040" i="13" s="1"/>
  <c r="O1038" i="13"/>
  <c r="P1038" i="13" s="1"/>
  <c r="O1036" i="13"/>
  <c r="P1036" i="13" s="1"/>
  <c r="O1034" i="13"/>
  <c r="P1034" i="13" s="1"/>
  <c r="O1032" i="13"/>
  <c r="Q1032" i="13" s="1"/>
  <c r="R1032" i="13" s="1"/>
  <c r="S1032" i="13" s="1"/>
  <c r="T1032" i="13" s="1"/>
  <c r="O1030" i="13"/>
  <c r="O1028" i="13"/>
  <c r="O1008" i="13"/>
  <c r="O992" i="13"/>
  <c r="O978" i="13"/>
  <c r="O1020" i="13"/>
  <c r="O1013" i="13"/>
  <c r="Q1013" i="13" s="1"/>
  <c r="R1013" i="13" s="1"/>
  <c r="S1013" i="13" s="1"/>
  <c r="T1013" i="13" s="1"/>
  <c r="O997" i="13"/>
  <c r="O990" i="13"/>
  <c r="O980" i="13"/>
  <c r="O968" i="13"/>
  <c r="Q968" i="13" s="1"/>
  <c r="R968" i="13" s="1"/>
  <c r="S968" i="13" s="1"/>
  <c r="T968" i="13" s="1"/>
  <c r="O956" i="13"/>
  <c r="P956" i="13" s="1"/>
  <c r="O988" i="13"/>
  <c r="O982" i="13"/>
  <c r="O936" i="13"/>
  <c r="P936" i="13" s="1"/>
  <c r="O1006" i="13"/>
  <c r="Q1006" i="13" s="1"/>
  <c r="Q991" i="13"/>
  <c r="R991" i="13" s="1"/>
  <c r="S991" i="13" s="1"/>
  <c r="T991" i="13" s="1"/>
  <c r="O986" i="13"/>
  <c r="Q986" i="13" s="1"/>
  <c r="O984" i="13"/>
  <c r="Q984" i="13" s="1"/>
  <c r="O960" i="13"/>
  <c r="O937" i="13"/>
  <c r="P937" i="13" s="1"/>
  <c r="O752" i="13"/>
  <c r="P752" i="13" s="1"/>
  <c r="O932" i="13"/>
  <c r="P932" i="13" s="1"/>
  <c r="O927" i="13"/>
  <c r="P927" i="13" s="1"/>
  <c r="O798" i="13"/>
  <c r="Q887" i="13"/>
  <c r="R887" i="13" s="1"/>
  <c r="S887" i="13" s="1"/>
  <c r="T887" i="13" s="1"/>
  <c r="O940" i="13"/>
  <c r="O792" i="13"/>
  <c r="O963" i="13"/>
  <c r="O961" i="13"/>
  <c r="O959" i="13"/>
  <c r="Q959" i="13" s="1"/>
  <c r="R959" i="13" s="1"/>
  <c r="S959" i="13" s="1"/>
  <c r="T959" i="13" s="1"/>
  <c r="O957" i="13"/>
  <c r="P957" i="13" s="1"/>
  <c r="O955" i="13"/>
  <c r="Q955" i="13" s="1"/>
  <c r="R955" i="13" s="1"/>
  <c r="S955" i="13" s="1"/>
  <c r="T955" i="13" s="1"/>
  <c r="O953" i="13"/>
  <c r="Q953" i="13" s="1"/>
  <c r="R953" i="13" s="1"/>
  <c r="S953" i="13" s="1"/>
  <c r="T953" i="13" s="1"/>
  <c r="O951" i="13"/>
  <c r="Q951" i="13" s="1"/>
  <c r="R951" i="13" s="1"/>
  <c r="S951" i="13" s="1"/>
  <c r="T951" i="13" s="1"/>
  <c r="O930" i="13"/>
  <c r="P930" i="13" s="1"/>
  <c r="O913" i="13"/>
  <c r="P913" i="13" s="1"/>
  <c r="O948" i="13"/>
  <c r="O939" i="13"/>
  <c r="O934" i="13"/>
  <c r="P934" i="13" s="1"/>
  <c r="Q950" i="13"/>
  <c r="R950" i="13" s="1"/>
  <c r="S950" i="13" s="1"/>
  <c r="T950" i="13" s="1"/>
  <c r="O804" i="13"/>
  <c r="P804" i="13" s="1"/>
  <c r="O815" i="13"/>
  <c r="P815" i="13" s="1"/>
  <c r="O800" i="13"/>
  <c r="Q800" i="13" s="1"/>
  <c r="R800" i="13" s="1"/>
  <c r="S800" i="13" s="1"/>
  <c r="T800" i="13" s="1"/>
  <c r="O766" i="13"/>
  <c r="P766" i="13" s="1"/>
  <c r="O764" i="13"/>
  <c r="P764" i="13" s="1"/>
  <c r="O762" i="13"/>
  <c r="P762" i="13" s="1"/>
  <c r="O760" i="13"/>
  <c r="P760" i="13" s="1"/>
  <c r="O758" i="13"/>
  <c r="P758" i="13" s="1"/>
  <c r="O756" i="13"/>
  <c r="P756" i="13" s="1"/>
  <c r="O786" i="13"/>
  <c r="P786" i="13" s="1"/>
  <c r="O773" i="13"/>
  <c r="P773" i="13" s="1"/>
  <c r="O748" i="13"/>
  <c r="P748" i="13" s="1"/>
  <c r="O779" i="13"/>
  <c r="P779" i="13" s="1"/>
  <c r="O806" i="13"/>
  <c r="O791" i="13"/>
  <c r="O767" i="13"/>
  <c r="P767" i="13" s="1"/>
  <c r="O765" i="13"/>
  <c r="P765" i="13" s="1"/>
  <c r="O763" i="13"/>
  <c r="P763" i="13" s="1"/>
  <c r="O761" i="13"/>
  <c r="P761" i="13" s="1"/>
  <c r="O759" i="13"/>
  <c r="P759" i="13" s="1"/>
  <c r="O757" i="13"/>
  <c r="P757" i="13" s="1"/>
  <c r="O755" i="13"/>
  <c r="P755" i="13" s="1"/>
  <c r="O803" i="13"/>
  <c r="O797" i="13"/>
  <c r="P797" i="13" s="1"/>
  <c r="O780" i="13"/>
  <c r="P780" i="13" s="1"/>
  <c r="O774" i="13"/>
  <c r="P774" i="13" s="1"/>
  <c r="O753" i="13"/>
  <c r="P753" i="13" s="1"/>
  <c r="O744" i="13"/>
  <c r="P744" i="13" s="1"/>
  <c r="O734" i="13"/>
  <c r="O790" i="13"/>
  <c r="O732" i="13"/>
  <c r="O794" i="13"/>
  <c r="P794" i="13" s="1"/>
  <c r="O778" i="13"/>
  <c r="P778" i="13" s="1"/>
  <c r="O775" i="13"/>
  <c r="P775" i="13" s="1"/>
  <c r="O769" i="13"/>
  <c r="P769" i="13" s="1"/>
  <c r="O799" i="13"/>
  <c r="O714" i="13"/>
  <c r="P714" i="13" s="1"/>
  <c r="O706" i="13"/>
  <c r="P706" i="13" s="1"/>
  <c r="O698" i="13"/>
  <c r="P698" i="13" s="1"/>
  <c r="O742" i="13"/>
  <c r="P742" i="13" s="1"/>
  <c r="O730" i="13"/>
  <c r="O728" i="13"/>
  <c r="P728" i="13" s="1"/>
  <c r="O562" i="13"/>
  <c r="O740" i="13"/>
  <c r="P740" i="13" s="1"/>
  <c r="O726" i="13"/>
  <c r="P726" i="13" s="1"/>
  <c r="O712" i="13"/>
  <c r="P712" i="13" s="1"/>
  <c r="O704" i="13"/>
  <c r="P704" i="13" s="1"/>
  <c r="O696" i="13"/>
  <c r="P696" i="13" s="1"/>
  <c r="O611" i="13"/>
  <c r="P611" i="13" s="1"/>
  <c r="O724" i="13"/>
  <c r="P724" i="13" s="1"/>
  <c r="O628" i="13"/>
  <c r="P628" i="13" s="1"/>
  <c r="O738" i="13"/>
  <c r="O722" i="13"/>
  <c r="P722" i="13" s="1"/>
  <c r="O720" i="13"/>
  <c r="P720" i="13" s="1"/>
  <c r="O710" i="13"/>
  <c r="P710" i="13" s="1"/>
  <c r="O702" i="13"/>
  <c r="P702" i="13" s="1"/>
  <c r="O694" i="13"/>
  <c r="P694" i="13" s="1"/>
  <c r="O772" i="13"/>
  <c r="P772" i="13" s="1"/>
  <c r="O736" i="13"/>
  <c r="O634" i="13"/>
  <c r="P634" i="13" s="1"/>
  <c r="O718" i="13"/>
  <c r="P718" i="13" s="1"/>
  <c r="O708" i="13"/>
  <c r="P708" i="13" s="1"/>
  <c r="O700" i="13"/>
  <c r="P700" i="13" s="1"/>
  <c r="O716" i="13"/>
  <c r="P716" i="13" s="1"/>
  <c r="O690" i="13"/>
  <c r="P690" i="13" s="1"/>
  <c r="O594" i="13"/>
  <c r="P594" i="13" s="1"/>
  <c r="O650" i="13"/>
  <c r="P650" i="13" s="1"/>
  <c r="O667" i="13"/>
  <c r="O659" i="13"/>
  <c r="O651" i="13"/>
  <c r="P651" i="13" s="1"/>
  <c r="O648" i="13"/>
  <c r="P648" i="13" s="1"/>
  <c r="O644" i="13"/>
  <c r="P644" i="13" s="1"/>
  <c r="O632" i="13"/>
  <c r="P632" i="13" s="1"/>
  <c r="O649" i="13"/>
  <c r="P649" i="13" s="1"/>
  <c r="O643" i="13"/>
  <c r="P643" i="13" s="1"/>
  <c r="O629" i="13"/>
  <c r="P629" i="13" s="1"/>
  <c r="O614" i="13"/>
  <c r="P614" i="13" s="1"/>
  <c r="O683" i="13"/>
  <c r="O567" i="13"/>
  <c r="P567" i="13" s="1"/>
  <c r="O626" i="13"/>
  <c r="P626" i="13" s="1"/>
  <c r="O672" i="13"/>
  <c r="O664" i="13"/>
  <c r="P664" i="13" s="1"/>
  <c r="O656" i="13"/>
  <c r="O636" i="13"/>
  <c r="P636" i="13" s="1"/>
  <c r="O630" i="13"/>
  <c r="P630" i="13" s="1"/>
  <c r="O610" i="13"/>
  <c r="P610" i="13" s="1"/>
  <c r="O682" i="13"/>
  <c r="O635" i="13"/>
  <c r="P635" i="13" s="1"/>
  <c r="O606" i="13"/>
  <c r="P606" i="13" s="1"/>
  <c r="O602" i="13"/>
  <c r="P602" i="13" s="1"/>
  <c r="O627" i="13"/>
  <c r="P627" i="13" s="1"/>
  <c r="O624" i="13"/>
  <c r="P624" i="13" s="1"/>
  <c r="O615" i="13"/>
  <c r="P615" i="13" s="1"/>
  <c r="O598" i="13"/>
  <c r="P598" i="13" s="1"/>
  <c r="O603" i="13"/>
  <c r="P603" i="13" s="1"/>
  <c r="O516" i="13"/>
  <c r="P516" i="13" s="1"/>
  <c r="O593" i="13"/>
  <c r="P593" i="13" s="1"/>
  <c r="O568" i="13"/>
  <c r="P568" i="13" s="1"/>
  <c r="O559" i="13"/>
  <c r="P559" i="13" s="1"/>
  <c r="O544" i="13"/>
  <c r="O552" i="13"/>
  <c r="P552" i="13" s="1"/>
  <c r="O625" i="13"/>
  <c r="P625" i="13" s="1"/>
  <c r="O623" i="13"/>
  <c r="P623" i="13" s="1"/>
  <c r="O620" i="13"/>
  <c r="P620" i="13" s="1"/>
  <c r="O617" i="13"/>
  <c r="P617" i="13" s="1"/>
  <c r="O613" i="13"/>
  <c r="P613" i="13" s="1"/>
  <c r="O601" i="13"/>
  <c r="P601" i="13" s="1"/>
  <c r="O565" i="13"/>
  <c r="P565" i="13" s="1"/>
  <c r="O609" i="13"/>
  <c r="P609" i="13" s="1"/>
  <c r="O597" i="13"/>
  <c r="P597" i="13" s="1"/>
  <c r="O585" i="13"/>
  <c r="P585" i="13" s="1"/>
  <c r="O557" i="13"/>
  <c r="O534" i="13"/>
  <c r="P534" i="13" s="1"/>
  <c r="O566" i="13"/>
  <c r="P566" i="13" s="1"/>
  <c r="O582" i="13"/>
  <c r="P582" i="13" s="1"/>
  <c r="O550" i="13"/>
  <c r="O546" i="13"/>
  <c r="O558" i="13"/>
  <c r="Q558" i="13" s="1"/>
  <c r="R558" i="13" s="1"/>
  <c r="S558" i="13" s="1"/>
  <c r="T558" i="13" s="1"/>
  <c r="O542" i="13"/>
  <c r="O532" i="13"/>
  <c r="P532" i="13" s="1"/>
  <c r="O524" i="13"/>
  <c r="P524" i="13" s="1"/>
  <c r="O540" i="13"/>
  <c r="Q540" i="13" s="1"/>
  <c r="R540" i="13" s="1"/>
  <c r="S540" i="13" s="1"/>
  <c r="T540" i="13" s="1"/>
  <c r="O536" i="13"/>
  <c r="P536" i="13" s="1"/>
  <c r="O507" i="13"/>
  <c r="O518" i="13"/>
  <c r="P518" i="13" s="1"/>
  <c r="O512" i="13"/>
  <c r="O510" i="13"/>
  <c r="O501" i="13"/>
  <c r="O433" i="13"/>
  <c r="P433" i="13" s="1"/>
  <c r="O504" i="13"/>
  <c r="O419" i="13"/>
  <c r="P419" i="13" s="1"/>
  <c r="O396" i="13"/>
  <c r="P396" i="13" s="1"/>
  <c r="O412" i="13"/>
  <c r="O407" i="13"/>
  <c r="O425" i="13"/>
  <c r="P425" i="13" s="1"/>
  <c r="O402" i="13"/>
  <c r="O497" i="13"/>
  <c r="O491" i="13"/>
  <c r="P491" i="13" s="1"/>
  <c r="O485" i="13"/>
  <c r="O479" i="13"/>
  <c r="P479" i="13" s="1"/>
  <c r="O473" i="13"/>
  <c r="P473" i="13" s="1"/>
  <c r="O420" i="13"/>
  <c r="P420" i="13" s="1"/>
  <c r="O417" i="13"/>
  <c r="O409" i="13"/>
  <c r="Q409" i="13" s="1"/>
  <c r="R409" i="13" s="1"/>
  <c r="S409" i="13" s="1"/>
  <c r="T409" i="13" s="1"/>
  <c r="O404" i="13"/>
  <c r="O385" i="13"/>
  <c r="P385" i="13" s="1"/>
  <c r="O390" i="13"/>
  <c r="P390" i="13" s="1"/>
  <c r="O395" i="13"/>
  <c r="P395" i="13" s="1"/>
  <c r="O391" i="13"/>
  <c r="P391" i="13" s="1"/>
  <c r="O384" i="13"/>
  <c r="O435" i="13"/>
  <c r="P435" i="13" s="1"/>
  <c r="O427" i="13"/>
  <c r="P427" i="13" s="1"/>
  <c r="O406" i="13"/>
  <c r="O414" i="13"/>
  <c r="P414" i="13" s="1"/>
  <c r="O397" i="13"/>
  <c r="O323" i="13"/>
  <c r="P323" i="13" s="1"/>
  <c r="O317" i="13"/>
  <c r="P317" i="13" s="1"/>
  <c r="O383" i="13"/>
  <c r="O380" i="13"/>
  <c r="O374" i="13"/>
  <c r="O315" i="13"/>
  <c r="O324" i="13"/>
  <c r="P324" i="13" s="1"/>
  <c r="O321" i="13"/>
  <c r="P321" i="13" s="1"/>
  <c r="O301" i="13"/>
  <c r="P301" i="13" s="1"/>
  <c r="O313" i="13"/>
  <c r="O305" i="13"/>
  <c r="P305" i="13" s="1"/>
  <c r="O297" i="13"/>
  <c r="O309" i="13"/>
  <c r="P309" i="13" s="1"/>
  <c r="O283" i="13"/>
  <c r="P283" i="13" s="1"/>
  <c r="O319" i="13"/>
  <c r="P319" i="13" s="1"/>
  <c r="O325" i="13"/>
  <c r="P325" i="13" s="1"/>
  <c r="O234" i="13"/>
  <c r="O322" i="13"/>
  <c r="P322" i="13" s="1"/>
  <c r="O276" i="13"/>
  <c r="P276" i="13" s="1"/>
  <c r="O277" i="13"/>
  <c r="P277" i="13" s="1"/>
  <c r="O181" i="13"/>
  <c r="Q181" i="13" s="1"/>
  <c r="R181" i="13" s="1"/>
  <c r="S181" i="13" s="1"/>
  <c r="T181" i="13" s="1"/>
  <c r="O275" i="13"/>
  <c r="P275" i="13" s="1"/>
  <c r="O296" i="13"/>
  <c r="O295" i="13"/>
  <c r="P295" i="13" s="1"/>
  <c r="O287" i="13"/>
  <c r="P287" i="13" s="1"/>
  <c r="O285" i="13"/>
  <c r="O294" i="13"/>
  <c r="P294" i="13" s="1"/>
  <c r="O289" i="13"/>
  <c r="P289" i="13" s="1"/>
  <c r="O264" i="13"/>
  <c r="O311" i="13"/>
  <c r="P311" i="13" s="1"/>
  <c r="O307" i="13"/>
  <c r="P307" i="13" s="1"/>
  <c r="O303" i="13"/>
  <c r="P303" i="13" s="1"/>
  <c r="O299" i="13"/>
  <c r="Q257" i="13"/>
  <c r="R257" i="13" s="1"/>
  <c r="S257" i="13" s="1"/>
  <c r="T257" i="13" s="1"/>
  <c r="O281" i="13"/>
  <c r="P281" i="13" s="1"/>
  <c r="O258" i="13"/>
  <c r="Q258" i="13" s="1"/>
  <c r="O252" i="13"/>
  <c r="Q252" i="13" s="1"/>
  <c r="O246" i="13"/>
  <c r="O222" i="13"/>
  <c r="O218" i="13"/>
  <c r="O187" i="13"/>
  <c r="O160" i="13"/>
  <c r="O241" i="13"/>
  <c r="O232" i="13"/>
  <c r="O220" i="13"/>
  <c r="O177" i="13"/>
  <c r="O214" i="13"/>
  <c r="O164" i="13"/>
  <c r="O153" i="13"/>
  <c r="O189" i="13"/>
  <c r="O131" i="13"/>
  <c r="P131" i="13" s="1"/>
  <c r="O168" i="13"/>
  <c r="O139" i="13"/>
  <c r="O161" i="13"/>
  <c r="O224" i="13"/>
  <c r="P224" i="13" s="1"/>
  <c r="O184" i="13"/>
  <c r="O172" i="13"/>
  <c r="O165" i="13"/>
  <c r="O176" i="13"/>
  <c r="O216" i="13"/>
  <c r="O169" i="13"/>
  <c r="O138" i="13"/>
  <c r="O173" i="13"/>
  <c r="O178" i="13"/>
  <c r="O174" i="13"/>
  <c r="O170" i="13"/>
  <c r="O166" i="13"/>
  <c r="O162" i="13"/>
  <c r="O121" i="13"/>
  <c r="O150" i="13"/>
  <c r="O145" i="13"/>
  <c r="O126" i="13"/>
  <c r="Q126" i="13" s="1"/>
  <c r="O122" i="13"/>
  <c r="O127" i="13"/>
  <c r="P127" i="13" s="1"/>
  <c r="O186" i="13"/>
  <c r="O180" i="13"/>
  <c r="Q180" i="13" s="1"/>
  <c r="R180" i="13" s="1"/>
  <c r="S180" i="13" s="1"/>
  <c r="T180" i="13" s="1"/>
  <c r="O133" i="13"/>
  <c r="P133" i="13" s="1"/>
  <c r="O129" i="13"/>
  <c r="P129" i="13" s="1"/>
  <c r="O151" i="13"/>
  <c r="O146" i="13"/>
  <c r="Q146" i="13" s="1"/>
  <c r="O182" i="13"/>
  <c r="O148" i="13"/>
  <c r="O141" i="13"/>
  <c r="O134" i="13"/>
  <c r="P134" i="13" s="1"/>
  <c r="O124" i="13"/>
  <c r="P124" i="13" s="1"/>
  <c r="O112" i="13"/>
  <c r="O125" i="13"/>
  <c r="O108" i="13"/>
  <c r="Q108" i="13" s="1"/>
  <c r="R108" i="13" s="1"/>
  <c r="S108" i="13" s="1"/>
  <c r="T108" i="13" s="1"/>
  <c r="O116" i="13"/>
  <c r="P116" i="13" s="1"/>
  <c r="O115" i="13"/>
  <c r="Q115" i="13" s="1"/>
  <c r="R115" i="13" s="1"/>
  <c r="S115" i="13" s="1"/>
  <c r="T115" i="13" s="1"/>
  <c r="O73" i="13"/>
  <c r="Q73" i="13" s="1"/>
  <c r="O123" i="13"/>
  <c r="Q111" i="13"/>
  <c r="R111" i="13" s="1"/>
  <c r="S111" i="13" s="1"/>
  <c r="T111" i="13" s="1"/>
  <c r="O65" i="13"/>
  <c r="O104" i="13"/>
  <c r="Q104" i="13" s="1"/>
  <c r="R104" i="13" s="1"/>
  <c r="S104" i="13" s="1"/>
  <c r="T104" i="13" s="1"/>
  <c r="O107" i="13"/>
  <c r="P107" i="13" s="1"/>
  <c r="O94" i="13"/>
  <c r="O93" i="13"/>
  <c r="Q93" i="13" s="1"/>
  <c r="O88" i="13"/>
  <c r="O102" i="13"/>
  <c r="P102" i="13" s="1"/>
  <c r="O118" i="13"/>
  <c r="O96" i="13"/>
  <c r="Q96" i="13" s="1"/>
  <c r="R96" i="13" s="1"/>
  <c r="S96" i="13" s="1"/>
  <c r="T96" i="13" s="1"/>
  <c r="O95" i="13"/>
  <c r="O100" i="13"/>
  <c r="P100" i="13" s="1"/>
  <c r="O98" i="13"/>
  <c r="P98" i="13" s="1"/>
  <c r="O84" i="13"/>
  <c r="O43" i="13"/>
  <c r="O99" i="13"/>
  <c r="O97" i="13"/>
  <c r="Q20" i="13"/>
  <c r="R20" i="13" s="1"/>
  <c r="S20" i="13" s="1"/>
  <c r="T20" i="13" s="1"/>
  <c r="O114" i="13"/>
  <c r="P114" i="13" s="1"/>
  <c r="O110" i="13"/>
  <c r="Q110" i="13" s="1"/>
  <c r="O106" i="13"/>
  <c r="Q106" i="13" s="1"/>
  <c r="O103" i="13"/>
  <c r="O81" i="13"/>
  <c r="O92" i="13"/>
  <c r="O59" i="13"/>
  <c r="Q59" i="13" s="1"/>
  <c r="O67" i="13"/>
  <c r="Q67" i="13" s="1"/>
  <c r="O57" i="13"/>
  <c r="O82" i="13"/>
  <c r="O79" i="13"/>
  <c r="P79" i="13" s="1"/>
  <c r="O41" i="13"/>
  <c r="Q22" i="13"/>
  <c r="R22" i="13" s="1"/>
  <c r="S22" i="13" s="1"/>
  <c r="T22" i="13" s="1"/>
  <c r="R19" i="13"/>
  <c r="S19" i="13" s="1"/>
  <c r="T19" i="13" s="1"/>
  <c r="O44" i="13"/>
  <c r="O71" i="13"/>
  <c r="O63" i="13"/>
  <c r="O55" i="13"/>
  <c r="O45" i="13"/>
  <c r="O46" i="13"/>
  <c r="O76" i="13"/>
  <c r="O75" i="13"/>
  <c r="O47" i="13"/>
  <c r="O69" i="13"/>
  <c r="O61" i="13"/>
  <c r="O53" i="13"/>
  <c r="O48" i="13"/>
  <c r="O52" i="13"/>
  <c r="O51" i="13"/>
  <c r="O50" i="13"/>
  <c r="O49" i="13"/>
  <c r="O39" i="13"/>
  <c r="O37" i="13"/>
  <c r="O35" i="13"/>
  <c r="O33" i="13"/>
  <c r="O31" i="13"/>
  <c r="O29" i="13"/>
  <c r="O27" i="13"/>
  <c r="O25" i="13"/>
  <c r="O23" i="13"/>
  <c r="O42" i="13"/>
  <c r="O40" i="13"/>
  <c r="O38" i="13"/>
  <c r="O36" i="13"/>
  <c r="O34" i="13"/>
  <c r="O32" i="13"/>
  <c r="O30" i="13"/>
  <c r="O28" i="13"/>
  <c r="O26" i="13"/>
  <c r="N18" i="5"/>
  <c r="E15" i="2"/>
  <c r="K15" i="2" s="1"/>
  <c r="E17" i="2"/>
  <c r="K17" i="2" s="1"/>
  <c r="P96" i="4" s="1" a="1"/>
  <c r="P96" i="4" s="1"/>
  <c r="P106" i="4" s="1"/>
  <c r="Q106" i="4" s="1"/>
  <c r="E18" i="2"/>
  <c r="E19" i="2"/>
  <c r="E20" i="2"/>
  <c r="E21" i="2"/>
  <c r="E22" i="2"/>
  <c r="K22" i="2" s="1"/>
  <c r="E23" i="2"/>
  <c r="E24" i="2"/>
  <c r="E25" i="2"/>
  <c r="E26" i="2"/>
  <c r="E27" i="2"/>
  <c r="E28" i="2"/>
  <c r="E29" i="2"/>
  <c r="E16" i="2"/>
  <c r="K16" i="2" s="1"/>
  <c r="P739" i="13" l="1"/>
  <c r="Q739" i="13" s="1"/>
  <c r="R739" i="13" s="1"/>
  <c r="S739" i="13" s="1"/>
  <c r="T739" i="13" s="1"/>
  <c r="AA739" i="13" s="1"/>
  <c r="AB739" i="13" s="1"/>
  <c r="P437" i="13"/>
  <c r="Q437" i="13" s="1"/>
  <c r="R437" i="13" s="1"/>
  <c r="S437" i="13" s="1"/>
  <c r="T437" i="13" s="1"/>
  <c r="AA437" i="13" s="1"/>
  <c r="AB437" i="13" s="1"/>
  <c r="P103" i="13"/>
  <c r="Q103" i="13" s="1"/>
  <c r="R103" i="13" s="1"/>
  <c r="S103" i="13" s="1"/>
  <c r="T103" i="13" s="1"/>
  <c r="P455" i="13"/>
  <c r="Q455" i="13" s="1"/>
  <c r="R455" i="13" s="1"/>
  <c r="S455" i="13" s="1"/>
  <c r="T455" i="13" s="1"/>
  <c r="AA455" i="13" s="1"/>
  <c r="AB455" i="13" s="1"/>
  <c r="P130" i="13"/>
  <c r="Q130" i="13" s="1"/>
  <c r="R130" i="13" s="1"/>
  <c r="S130" i="13" s="1"/>
  <c r="T130" i="13" s="1"/>
  <c r="P486" i="13"/>
  <c r="Q486" i="13" s="1"/>
  <c r="R486" i="13" s="1"/>
  <c r="S486" i="13" s="1"/>
  <c r="T486" i="13" s="1"/>
  <c r="Q457" i="13"/>
  <c r="R457" i="13" s="1"/>
  <c r="S457" i="13" s="1"/>
  <c r="T457" i="13" s="1"/>
  <c r="P457" i="13"/>
  <c r="P436" i="13"/>
  <c r="Q436" i="13" s="1"/>
  <c r="R436" i="13" s="1"/>
  <c r="S436" i="13" s="1"/>
  <c r="T436" i="13" s="1"/>
  <c r="AA436" i="13" s="1"/>
  <c r="AB436" i="13" s="1"/>
  <c r="Z766" i="13"/>
  <c r="P738" i="13"/>
  <c r="Q738" i="13" s="1"/>
  <c r="R738" i="13" s="1"/>
  <c r="S738" i="13" s="1"/>
  <c r="T738" i="13" s="1"/>
  <c r="P711" i="13"/>
  <c r="Q711" i="13" s="1"/>
  <c r="R711" i="13" s="1"/>
  <c r="S711" i="13" s="1"/>
  <c r="T711" i="13" s="1"/>
  <c r="Q707" i="13"/>
  <c r="R707" i="13" s="1"/>
  <c r="S707" i="13" s="1"/>
  <c r="T707" i="13" s="1"/>
  <c r="P707" i="13"/>
  <c r="P350" i="13"/>
  <c r="Q350" i="13" s="1"/>
  <c r="R350" i="13" s="1"/>
  <c r="S350" i="13" s="1"/>
  <c r="T350" i="13" s="1"/>
  <c r="AA350" i="13" s="1"/>
  <c r="AB350" i="13" s="1"/>
  <c r="Q554" i="13"/>
  <c r="R554" i="13" s="1"/>
  <c r="S554" i="13" s="1"/>
  <c r="T554" i="13" s="1"/>
  <c r="P554" i="13"/>
  <c r="P99" i="13"/>
  <c r="Q99" i="13" s="1"/>
  <c r="R99" i="13" s="1"/>
  <c r="S99" i="13" s="1"/>
  <c r="T99" i="13" s="1"/>
  <c r="P663" i="13"/>
  <c r="Q663" i="13" s="1"/>
  <c r="R663" i="13" s="1"/>
  <c r="S663" i="13" s="1"/>
  <c r="T663" i="13" s="1"/>
  <c r="Z149" i="13"/>
  <c r="P492" i="13"/>
  <c r="Q492" i="13" s="1"/>
  <c r="R492" i="13" s="1"/>
  <c r="S492" i="13" s="1"/>
  <c r="T492" i="13" s="1"/>
  <c r="P695" i="13"/>
  <c r="Q695" i="13" s="1"/>
  <c r="R695" i="13" s="1"/>
  <c r="S695" i="13" s="1"/>
  <c r="T695" i="13" s="1"/>
  <c r="AA695" i="13" s="1"/>
  <c r="AB695" i="13" s="1"/>
  <c r="P331" i="13"/>
  <c r="Q331" i="13" s="1"/>
  <c r="R331" i="13" s="1"/>
  <c r="S331" i="13" s="1"/>
  <c r="T331" i="13" s="1"/>
  <c r="AA331" i="13" s="1"/>
  <c r="AB331" i="13" s="1"/>
  <c r="P717" i="13"/>
  <c r="Q717" i="13" s="1"/>
  <c r="R717" i="13" s="1"/>
  <c r="S717" i="13" s="1"/>
  <c r="T717" i="13" s="1"/>
  <c r="P482" i="13"/>
  <c r="Q482" i="13" s="1"/>
  <c r="R482" i="13" s="1"/>
  <c r="S482" i="13" s="1"/>
  <c r="T482" i="13" s="1"/>
  <c r="AA482" i="13" s="1"/>
  <c r="AB482" i="13" s="1"/>
  <c r="P112" i="13"/>
  <c r="Q112" i="13" s="1"/>
  <c r="R112" i="13" s="1"/>
  <c r="S112" i="13" s="1"/>
  <c r="T112" i="13" s="1"/>
  <c r="Q713" i="13"/>
  <c r="R713" i="13" s="1"/>
  <c r="S713" i="13" s="1"/>
  <c r="T713" i="13" s="1"/>
  <c r="AA713" i="13" s="1"/>
  <c r="AB713" i="13" s="1"/>
  <c r="P713" i="13"/>
  <c r="Z202" i="13"/>
  <c r="AA202" i="13" s="1"/>
  <c r="AB202" i="13" s="1"/>
  <c r="Z205" i="13"/>
  <c r="Z805" i="13"/>
  <c r="Z206" i="13"/>
  <c r="AA206" i="13" s="1"/>
  <c r="AB206" i="13" s="1"/>
  <c r="P434" i="13"/>
  <c r="Q434" i="13" s="1"/>
  <c r="R434" i="13" s="1"/>
  <c r="S434" i="13" s="1"/>
  <c r="T434" i="13" s="1"/>
  <c r="AA434" i="13" s="1"/>
  <c r="AB434" i="13" s="1"/>
  <c r="Z808" i="13"/>
  <c r="Z209" i="13"/>
  <c r="AA880" i="13"/>
  <c r="AB880" i="13" s="1"/>
  <c r="P89" i="13"/>
  <c r="Q89" i="13" s="1"/>
  <c r="R89" i="13" s="1"/>
  <c r="S89" i="13" s="1"/>
  <c r="T89" i="13" s="1"/>
  <c r="P836" i="13"/>
  <c r="Q836" i="13" s="1"/>
  <c r="R836" i="13" s="1"/>
  <c r="S836" i="13" s="1"/>
  <c r="T836" i="13" s="1"/>
  <c r="AA836" i="13" s="1"/>
  <c r="AB836" i="13" s="1"/>
  <c r="Z143" i="13"/>
  <c r="P840" i="13"/>
  <c r="Q840" i="13" s="1"/>
  <c r="R840" i="13" s="1"/>
  <c r="S840" i="13" s="1"/>
  <c r="T840" i="13" s="1"/>
  <c r="Z337" i="13"/>
  <c r="Z481" i="13"/>
  <c r="Z625" i="13"/>
  <c r="Z292" i="13"/>
  <c r="Z340" i="13"/>
  <c r="Z436" i="13"/>
  <c r="Z484" i="13"/>
  <c r="Z580" i="13"/>
  <c r="Z628" i="13"/>
  <c r="Z724" i="13"/>
  <c r="P494" i="13"/>
  <c r="Q494" i="13" s="1"/>
  <c r="R494" i="13" s="1"/>
  <c r="S494" i="13" s="1"/>
  <c r="T494" i="13" s="1"/>
  <c r="AA494" i="13" s="1"/>
  <c r="AB494" i="13" s="1"/>
  <c r="P548" i="13"/>
  <c r="Q548" i="13" s="1"/>
  <c r="R548" i="13" s="1"/>
  <c r="S548" i="13" s="1"/>
  <c r="T548" i="13" s="1"/>
  <c r="AA548" i="13" s="1"/>
  <c r="AB548" i="13" s="1"/>
  <c r="P416" i="13"/>
  <c r="Q416" i="13" s="1"/>
  <c r="R416" i="13" s="1"/>
  <c r="S416" i="13" s="1"/>
  <c r="T416" i="13" s="1"/>
  <c r="AA416" i="13" s="1"/>
  <c r="AB416" i="13" s="1"/>
  <c r="P424" i="13"/>
  <c r="Q424" i="13" s="1"/>
  <c r="R424" i="13" s="1"/>
  <c r="S424" i="13" s="1"/>
  <c r="T424" i="13" s="1"/>
  <c r="P444" i="13"/>
  <c r="Q444" i="13" s="1"/>
  <c r="R444" i="13" s="1"/>
  <c r="S444" i="13" s="1"/>
  <c r="T444" i="13" s="1"/>
  <c r="P781" i="13"/>
  <c r="Q781" i="13" s="1"/>
  <c r="R781" i="13" s="1"/>
  <c r="S781" i="13" s="1"/>
  <c r="T781" i="13" s="1"/>
  <c r="P423" i="13"/>
  <c r="Q423" i="13" s="1"/>
  <c r="R423" i="13" s="1"/>
  <c r="S423" i="13" s="1"/>
  <c r="T423" i="13" s="1"/>
  <c r="P462" i="13"/>
  <c r="Q462" i="13" s="1"/>
  <c r="R462" i="13" s="1"/>
  <c r="S462" i="13" s="1"/>
  <c r="T462" i="13" s="1"/>
  <c r="P782" i="13"/>
  <c r="Q782" i="13" s="1"/>
  <c r="R782" i="13" s="1"/>
  <c r="S782" i="13" s="1"/>
  <c r="T782" i="13" s="1"/>
  <c r="AA782" i="13" s="1"/>
  <c r="AB782" i="13" s="1"/>
  <c r="P522" i="13"/>
  <c r="Q522" i="13" s="1"/>
  <c r="R522" i="13" s="1"/>
  <c r="S522" i="13" s="1"/>
  <c r="T522" i="13" s="1"/>
  <c r="P754" i="13"/>
  <c r="Q754" i="13" s="1"/>
  <c r="R754" i="13" s="1"/>
  <c r="S754" i="13" s="1"/>
  <c r="T754" i="13" s="1"/>
  <c r="P452" i="13"/>
  <c r="Q452" i="13" s="1"/>
  <c r="R452" i="13" s="1"/>
  <c r="S452" i="13" s="1"/>
  <c r="T452" i="13" s="1"/>
  <c r="AA452" i="13" s="1"/>
  <c r="AB452" i="13" s="1"/>
  <c r="P461" i="13"/>
  <c r="Q461" i="13" s="1"/>
  <c r="R461" i="13" s="1"/>
  <c r="S461" i="13" s="1"/>
  <c r="T461" i="13" s="1"/>
  <c r="AA461" i="13" s="1"/>
  <c r="AB461" i="13" s="1"/>
  <c r="AA1067" i="13"/>
  <c r="AB1067" i="13" s="1"/>
  <c r="AA955" i="13"/>
  <c r="AB955" i="13" s="1"/>
  <c r="AA737" i="13"/>
  <c r="AB737" i="13" s="1"/>
  <c r="AA991" i="13"/>
  <c r="AB991" i="13" s="1"/>
  <c r="AA1135" i="13"/>
  <c r="AB1135" i="13" s="1"/>
  <c r="AA973" i="13"/>
  <c r="AB973" i="13" s="1"/>
  <c r="AA1027" i="13"/>
  <c r="AB1027" i="13" s="1"/>
  <c r="AA1064" i="13"/>
  <c r="AB1064" i="13" s="1"/>
  <c r="AA866" i="13"/>
  <c r="AB866" i="13" s="1"/>
  <c r="Z190" i="13"/>
  <c r="AA190" i="13" s="1"/>
  <c r="AB190" i="13" s="1"/>
  <c r="AA952" i="13"/>
  <c r="AB952" i="13" s="1"/>
  <c r="Z682" i="13"/>
  <c r="AA1024" i="13"/>
  <c r="AB1024" i="13" s="1"/>
  <c r="Z104" i="13"/>
  <c r="AA104" i="13" s="1"/>
  <c r="AB104" i="13" s="1"/>
  <c r="Z140" i="13"/>
  <c r="Z194" i="13"/>
  <c r="Z35" i="13"/>
  <c r="AA35" i="13" s="1"/>
  <c r="AB35" i="13" s="1"/>
  <c r="Z538" i="13"/>
  <c r="Z646" i="13"/>
  <c r="Z250" i="13"/>
  <c r="AA1060" i="13"/>
  <c r="AB1060" i="13" s="1"/>
  <c r="Z253" i="13"/>
  <c r="AA253" i="13" s="1"/>
  <c r="AB253" i="13" s="1"/>
  <c r="Z289" i="13"/>
  <c r="Z325" i="13"/>
  <c r="Z397" i="13"/>
  <c r="Z433" i="13"/>
  <c r="Z469" i="13"/>
  <c r="AA469" i="13" s="1"/>
  <c r="AB469" i="13" s="1"/>
  <c r="Z541" i="13"/>
  <c r="AA541" i="13" s="1"/>
  <c r="AB541" i="13" s="1"/>
  <c r="Z577" i="13"/>
  <c r="Z613" i="13"/>
  <c r="Z685" i="13"/>
  <c r="Z721" i="13"/>
  <c r="Z757" i="13"/>
  <c r="Z793" i="13"/>
  <c r="Z44" i="13"/>
  <c r="Z358" i="13"/>
  <c r="Z286" i="13"/>
  <c r="AA286" i="13" s="1"/>
  <c r="AB286" i="13" s="1"/>
  <c r="Z394" i="13"/>
  <c r="Z47" i="13"/>
  <c r="Z430" i="13"/>
  <c r="AA430" i="13" s="1"/>
  <c r="AB430" i="13" s="1"/>
  <c r="Z466" i="13"/>
  <c r="Z574" i="13"/>
  <c r="Z718" i="13"/>
  <c r="Z322" i="13"/>
  <c r="Z502" i="13"/>
  <c r="Z610" i="13"/>
  <c r="AA946" i="13"/>
  <c r="AB946" i="13" s="1"/>
  <c r="AA1000" i="13"/>
  <c r="AB1000" i="13" s="1"/>
  <c r="AA856" i="13"/>
  <c r="AB856" i="13" s="1"/>
  <c r="AA1072" i="13"/>
  <c r="AB1072" i="13" s="1"/>
  <c r="AA1054" i="13"/>
  <c r="AB1054" i="13" s="1"/>
  <c r="AA878" i="13"/>
  <c r="AB878" i="13" s="1"/>
  <c r="AA950" i="13"/>
  <c r="AB950" i="13" s="1"/>
  <c r="AA1130" i="13"/>
  <c r="AB1130" i="13" s="1"/>
  <c r="AA1112" i="13"/>
  <c r="AB1112" i="13" s="1"/>
  <c r="AA968" i="13"/>
  <c r="AB968" i="13" s="1"/>
  <c r="AA860" i="13"/>
  <c r="AB860" i="13" s="1"/>
  <c r="AA1073" i="13"/>
  <c r="AB1073" i="13" s="1"/>
  <c r="AA947" i="13"/>
  <c r="AB947" i="13" s="1"/>
  <c r="AA1127" i="13"/>
  <c r="AB1127" i="13" s="1"/>
  <c r="AA1091" i="13"/>
  <c r="AB1091" i="13" s="1"/>
  <c r="Z1406" i="13"/>
  <c r="Z1372" i="13"/>
  <c r="Z1237" i="13"/>
  <c r="Z1381" i="13"/>
  <c r="Z1388" i="13"/>
  <c r="Z1424" i="13"/>
  <c r="Z1466" i="13"/>
  <c r="Z1285" i="13"/>
  <c r="Z1284" i="13"/>
  <c r="Z1356" i="13"/>
  <c r="Z748" i="13"/>
  <c r="Z784" i="13"/>
  <c r="AA850" i="13"/>
  <c r="AB850" i="13" s="1"/>
  <c r="AA1030" i="13"/>
  <c r="AB1030" i="13" s="1"/>
  <c r="AA862" i="13"/>
  <c r="AB862" i="13" s="1"/>
  <c r="AA854" i="13"/>
  <c r="AB854" i="13" s="1"/>
  <c r="AA1111" i="13"/>
  <c r="AB1111" i="13" s="1"/>
  <c r="AA985" i="13"/>
  <c r="AB985" i="13" s="1"/>
  <c r="AA1093" i="13"/>
  <c r="AB1093" i="13" s="1"/>
  <c r="AA1075" i="13"/>
  <c r="AB1075" i="13" s="1"/>
  <c r="AA1115" i="13"/>
  <c r="AB1115" i="13" s="1"/>
  <c r="AA1079" i="13"/>
  <c r="AB1079" i="13" s="1"/>
  <c r="AA1025" i="13"/>
  <c r="AB1025" i="13" s="1"/>
  <c r="AA1133" i="13"/>
  <c r="AB1133" i="13" s="1"/>
  <c r="AA953" i="13"/>
  <c r="AB953" i="13" s="1"/>
  <c r="AA1061" i="13"/>
  <c r="AB1061" i="13" s="1"/>
  <c r="AA959" i="13"/>
  <c r="AB959" i="13" s="1"/>
  <c r="AA1013" i="13"/>
  <c r="AB1013" i="13" s="1"/>
  <c r="P1035" i="13"/>
  <c r="Q1035" i="13" s="1"/>
  <c r="R1035" i="13" s="1"/>
  <c r="S1035" i="13" s="1"/>
  <c r="T1035" i="13" s="1"/>
  <c r="P1049" i="13"/>
  <c r="Q1049" i="13" s="1"/>
  <c r="R1049" i="13" s="1"/>
  <c r="S1049" i="13" s="1"/>
  <c r="T1049" i="13" s="1"/>
  <c r="P592" i="13"/>
  <c r="Q592" i="13" s="1"/>
  <c r="R592" i="13" s="1"/>
  <c r="S592" i="13" s="1"/>
  <c r="T592" i="13" s="1"/>
  <c r="Z23" i="13"/>
  <c r="AA23" i="13" s="1"/>
  <c r="AB23" i="13" s="1"/>
  <c r="Z214" i="13"/>
  <c r="R32" i="13"/>
  <c r="S32" i="13" s="1"/>
  <c r="T32" i="13" s="1"/>
  <c r="AA1088" i="13"/>
  <c r="AB1088" i="13" s="1"/>
  <c r="P793" i="13"/>
  <c r="Q793" i="13" s="1"/>
  <c r="R793" i="13" s="1"/>
  <c r="S793" i="13" s="1"/>
  <c r="T793" i="13" s="1"/>
  <c r="Z56" i="13"/>
  <c r="Z92" i="13"/>
  <c r="Z128" i="13"/>
  <c r="Z218" i="13"/>
  <c r="AA949" i="13"/>
  <c r="AB949" i="13" s="1"/>
  <c r="AA887" i="13"/>
  <c r="AB887" i="13" s="1"/>
  <c r="S33" i="13"/>
  <c r="T33" i="13" s="1"/>
  <c r="Z22" i="13"/>
  <c r="AA22" i="13" s="1"/>
  <c r="AB22" i="13" s="1"/>
  <c r="AA890" i="13"/>
  <c r="AB890" i="13" s="1"/>
  <c r="P570" i="13"/>
  <c r="Q570" i="13" s="1"/>
  <c r="R570" i="13" s="1"/>
  <c r="S570" i="13" s="1"/>
  <c r="T570" i="13" s="1"/>
  <c r="P642" i="13"/>
  <c r="Q642" i="13" s="1"/>
  <c r="R642" i="13" s="1"/>
  <c r="S642" i="13" s="1"/>
  <c r="T642" i="13" s="1"/>
  <c r="P1047" i="13"/>
  <c r="Q1047" i="13" s="1"/>
  <c r="R1047" i="13" s="1"/>
  <c r="S1047" i="13" s="1"/>
  <c r="T1047" i="13" s="1"/>
  <c r="Z241" i="13"/>
  <c r="Z277" i="13"/>
  <c r="Z349" i="13"/>
  <c r="AA349" i="13" s="1"/>
  <c r="AB349" i="13" s="1"/>
  <c r="Z385" i="13"/>
  <c r="Z421" i="13"/>
  <c r="AA421" i="13" s="1"/>
  <c r="AB421" i="13" s="1"/>
  <c r="Z493" i="13"/>
  <c r="Z529" i="13"/>
  <c r="Z565" i="13"/>
  <c r="Z637" i="13"/>
  <c r="Z673" i="13"/>
  <c r="Z709" i="13"/>
  <c r="Z745" i="13"/>
  <c r="Z781" i="13"/>
  <c r="AA922" i="13"/>
  <c r="AB922" i="13" s="1"/>
  <c r="AA1007" i="13"/>
  <c r="AB1007" i="13" s="1"/>
  <c r="P608" i="13"/>
  <c r="Q608" i="13" s="1"/>
  <c r="R608" i="13" s="1"/>
  <c r="S608" i="13" s="1"/>
  <c r="T608" i="13" s="1"/>
  <c r="AA1063" i="13"/>
  <c r="AB1063" i="13" s="1"/>
  <c r="Q1002" i="13"/>
  <c r="R1002" i="13" s="1"/>
  <c r="S1002" i="13" s="1"/>
  <c r="T1002" i="13" s="1"/>
  <c r="Q1055" i="13"/>
  <c r="R1055" i="13" s="1"/>
  <c r="S1055" i="13" s="1"/>
  <c r="T1055" i="13" s="1"/>
  <c r="AA1055" i="13" s="1"/>
  <c r="AB1055" i="13" s="1"/>
  <c r="Q75" i="13"/>
  <c r="R75" i="13" s="1"/>
  <c r="S75" i="13" s="1"/>
  <c r="T75" i="13" s="1"/>
  <c r="Q961" i="13"/>
  <c r="R961" i="13" s="1"/>
  <c r="S961" i="13" s="1"/>
  <c r="T961" i="13" s="1"/>
  <c r="AA961" i="13" s="1"/>
  <c r="AB961" i="13" s="1"/>
  <c r="Q1020" i="13"/>
  <c r="R1020" i="13" s="1"/>
  <c r="S1020" i="13" s="1"/>
  <c r="T1020" i="13" s="1"/>
  <c r="Q992" i="13"/>
  <c r="R992" i="13" s="1"/>
  <c r="S992" i="13" s="1"/>
  <c r="T992" i="13" s="1"/>
  <c r="AA992" i="13" s="1"/>
  <c r="AB992" i="13" s="1"/>
  <c r="Q398" i="13"/>
  <c r="R398" i="13" s="1"/>
  <c r="S398" i="13" s="1"/>
  <c r="T398" i="13" s="1"/>
  <c r="Q1085" i="13"/>
  <c r="R1085" i="13" s="1"/>
  <c r="S1085" i="13" s="1"/>
  <c r="T1085" i="13" s="1"/>
  <c r="AA1085" i="13" s="1"/>
  <c r="AB1085" i="13" s="1"/>
  <c r="Q1097" i="13"/>
  <c r="R1097" i="13" s="1"/>
  <c r="S1097" i="13" s="1"/>
  <c r="T1097" i="13" s="1"/>
  <c r="AA1097" i="13" s="1"/>
  <c r="AB1097" i="13" s="1"/>
  <c r="Q920" i="13"/>
  <c r="R920" i="13" s="1"/>
  <c r="S920" i="13" s="1"/>
  <c r="T920" i="13" s="1"/>
  <c r="AA920" i="13" s="1"/>
  <c r="AB920" i="13" s="1"/>
  <c r="Q940" i="13"/>
  <c r="R940" i="13" s="1"/>
  <c r="S940" i="13" s="1"/>
  <c r="T940" i="13" s="1"/>
  <c r="AA940" i="13" s="1"/>
  <c r="AB940" i="13" s="1"/>
  <c r="Q1096" i="13"/>
  <c r="Q1004" i="13"/>
  <c r="R1004" i="13" s="1"/>
  <c r="S1004" i="13" s="1"/>
  <c r="T1004" i="13" s="1"/>
  <c r="AA1004" i="13" s="1"/>
  <c r="AB1004" i="13" s="1"/>
  <c r="Q351" i="13"/>
  <c r="R351" i="13" s="1"/>
  <c r="S351" i="13" s="1"/>
  <c r="T351" i="13" s="1"/>
  <c r="Q83" i="13"/>
  <c r="R83" i="13" s="1"/>
  <c r="S83" i="13" s="1"/>
  <c r="T83" i="13" s="1"/>
  <c r="AA83" i="13" s="1"/>
  <c r="AB83" i="13" s="1"/>
  <c r="Z1254" i="13"/>
  <c r="Z1290" i="13"/>
  <c r="Z1326" i="13"/>
  <c r="Z1398" i="13"/>
  <c r="Z1236" i="13"/>
  <c r="Z1308" i="13"/>
  <c r="Z1380" i="13"/>
  <c r="Z1499" i="13"/>
  <c r="Z1253" i="13"/>
  <c r="Z211" i="13"/>
  <c r="Z89" i="13"/>
  <c r="Z125" i="13"/>
  <c r="Z161" i="13"/>
  <c r="Z179" i="13"/>
  <c r="Z215" i="13"/>
  <c r="AA215" i="13" s="1"/>
  <c r="AB215" i="13" s="1"/>
  <c r="Z238" i="13"/>
  <c r="Z274" i="13"/>
  <c r="Z310" i="13"/>
  <c r="Z346" i="13"/>
  <c r="AA346" i="13" s="1"/>
  <c r="AB346" i="13" s="1"/>
  <c r="Z382" i="13"/>
  <c r="AA382" i="13" s="1"/>
  <c r="AB382" i="13" s="1"/>
  <c r="Z418" i="13"/>
  <c r="Z454" i="13"/>
  <c r="Z490" i="13"/>
  <c r="Z526" i="13"/>
  <c r="Z562" i="13"/>
  <c r="Z598" i="13"/>
  <c r="Z634" i="13"/>
  <c r="Z670" i="13"/>
  <c r="AA670" i="13" s="1"/>
  <c r="AB670" i="13" s="1"/>
  <c r="Z706" i="13"/>
  <c r="Z763" i="13"/>
  <c r="Q965" i="13"/>
  <c r="R965" i="13" s="1"/>
  <c r="S965" i="13" s="1"/>
  <c r="T965" i="13" s="1"/>
  <c r="AA965" i="13" s="1"/>
  <c r="AB965" i="13" s="1"/>
  <c r="Q312" i="13"/>
  <c r="R312" i="13" s="1"/>
  <c r="S312" i="13" s="1"/>
  <c r="T312" i="13" s="1"/>
  <c r="Z208" i="13"/>
  <c r="Q974" i="13"/>
  <c r="R974" i="13" s="1"/>
  <c r="S974" i="13" s="1"/>
  <c r="T974" i="13" s="1"/>
  <c r="AA974" i="13" s="1"/>
  <c r="AB974" i="13" s="1"/>
  <c r="Q988" i="13"/>
  <c r="R988" i="13" s="1"/>
  <c r="S988" i="13" s="1"/>
  <c r="T988" i="13" s="1"/>
  <c r="AA988" i="13" s="1"/>
  <c r="AB988" i="13" s="1"/>
  <c r="Q116" i="13"/>
  <c r="R116" i="13" s="1"/>
  <c r="S116" i="13" s="1"/>
  <c r="T116" i="13" s="1"/>
  <c r="Q1077" i="13"/>
  <c r="R1077" i="13" s="1"/>
  <c r="S1077" i="13" s="1"/>
  <c r="T1077" i="13" s="1"/>
  <c r="Z86" i="13"/>
  <c r="Z122" i="13"/>
  <c r="Z158" i="13"/>
  <c r="Z176" i="13"/>
  <c r="Z212" i="13"/>
  <c r="Z248" i="13"/>
  <c r="Q197" i="13"/>
  <c r="R197" i="13" s="1"/>
  <c r="S197" i="13" s="1"/>
  <c r="T197" i="13" s="1"/>
  <c r="AA197" i="13" s="1"/>
  <c r="AB197" i="13" s="1"/>
  <c r="Q263" i="13"/>
  <c r="R263" i="13" s="1"/>
  <c r="S263" i="13" s="1"/>
  <c r="T263" i="13" s="1"/>
  <c r="AA263" i="13" s="1"/>
  <c r="AB263" i="13" s="1"/>
  <c r="Q345" i="13"/>
  <c r="R345" i="13" s="1"/>
  <c r="S345" i="13" s="1"/>
  <c r="T345" i="13" s="1"/>
  <c r="Q1113" i="13"/>
  <c r="R1113" i="13" s="1"/>
  <c r="S1113" i="13" s="1"/>
  <c r="T1113" i="13" s="1"/>
  <c r="Q1031" i="13"/>
  <c r="R1031" i="13" s="1"/>
  <c r="S1031" i="13" s="1"/>
  <c r="T1031" i="13" s="1"/>
  <c r="AA1031" i="13" s="1"/>
  <c r="AB1031" i="13" s="1"/>
  <c r="Z235" i="13"/>
  <c r="AA235" i="13" s="1"/>
  <c r="AB235" i="13" s="1"/>
  <c r="Z271" i="13"/>
  <c r="AA271" i="13" s="1"/>
  <c r="AB271" i="13" s="1"/>
  <c r="Z307" i="13"/>
  <c r="Z343" i="13"/>
  <c r="Z379" i="13"/>
  <c r="AA379" i="13" s="1"/>
  <c r="AB379" i="13" s="1"/>
  <c r="Z415" i="13"/>
  <c r="AA415" i="13" s="1"/>
  <c r="AB415" i="13" s="1"/>
  <c r="Z451" i="13"/>
  <c r="Z487" i="13"/>
  <c r="Z523" i="13"/>
  <c r="Z559" i="13"/>
  <c r="Z595" i="13"/>
  <c r="Z631" i="13"/>
  <c r="Z667" i="13"/>
  <c r="Z703" i="13"/>
  <c r="Q1109" i="13"/>
  <c r="R1109" i="13" s="1"/>
  <c r="S1109" i="13" s="1"/>
  <c r="T1109" i="13" s="1"/>
  <c r="AA1109" i="13" s="1"/>
  <c r="AB1109" i="13" s="1"/>
  <c r="Q124" i="13"/>
  <c r="R124" i="13" s="1"/>
  <c r="S124" i="13" s="1"/>
  <c r="T124" i="13" s="1"/>
  <c r="Z760" i="13"/>
  <c r="Z796" i="13"/>
  <c r="Q755" i="13"/>
  <c r="R755" i="13" s="1"/>
  <c r="S755" i="13" s="1"/>
  <c r="T755" i="13" s="1"/>
  <c r="AA755" i="13" s="1"/>
  <c r="AB755" i="13" s="1"/>
  <c r="Z1282" i="13"/>
  <c r="Z1340" i="13"/>
  <c r="Z1246" i="13"/>
  <c r="Z1390" i="13"/>
  <c r="Z1301" i="13"/>
  <c r="Z1249" i="13"/>
  <c r="Z1393" i="13"/>
  <c r="Z1304" i="13"/>
  <c r="Z1352" i="13"/>
  <c r="Z1348" i="13"/>
  <c r="Z1396" i="13"/>
  <c r="Z1314" i="13"/>
  <c r="Z1362" i="13"/>
  <c r="Z1317" i="13"/>
  <c r="Z1365" i="13"/>
  <c r="Z1264" i="13"/>
  <c r="Z1496" i="13"/>
  <c r="AA1132" i="13"/>
  <c r="AB1132" i="13" s="1"/>
  <c r="AA868" i="13"/>
  <c r="AB868" i="13" s="1"/>
  <c r="AA1057" i="13"/>
  <c r="AB1057" i="13" s="1"/>
  <c r="AA1081" i="13"/>
  <c r="AB1081" i="13" s="1"/>
  <c r="AA889" i="13"/>
  <c r="AB889" i="13" s="1"/>
  <c r="Q1041" i="13"/>
  <c r="R1041" i="13" s="1"/>
  <c r="S1041" i="13" s="1"/>
  <c r="T1041" i="13" s="1"/>
  <c r="U1041" i="13" s="1"/>
  <c r="Q844" i="13"/>
  <c r="R844" i="13" s="1"/>
  <c r="S844" i="13" s="1"/>
  <c r="T844" i="13" s="1"/>
  <c r="Q830" i="13"/>
  <c r="R830" i="13" s="1"/>
  <c r="S830" i="13" s="1"/>
  <c r="T830" i="13" s="1"/>
  <c r="Q911" i="13"/>
  <c r="R911" i="13" s="1"/>
  <c r="S911" i="13" s="1"/>
  <c r="T911" i="13" s="1"/>
  <c r="Q901" i="13"/>
  <c r="R901" i="13" s="1"/>
  <c r="S901" i="13" s="1"/>
  <c r="T901" i="13" s="1"/>
  <c r="Q885" i="13"/>
  <c r="R885" i="13" s="1"/>
  <c r="S885" i="13" s="1"/>
  <c r="T885" i="13" s="1"/>
  <c r="Q876" i="13"/>
  <c r="R876" i="13" s="1"/>
  <c r="S876" i="13" s="1"/>
  <c r="T876" i="13" s="1"/>
  <c r="Q338" i="13"/>
  <c r="R338" i="13" s="1"/>
  <c r="S338" i="13" s="1"/>
  <c r="T338" i="13" s="1"/>
  <c r="Q1037" i="13"/>
  <c r="R1037" i="13" s="1"/>
  <c r="S1037" i="13" s="1"/>
  <c r="T1037" i="13" s="1"/>
  <c r="U1037" i="13" s="1"/>
  <c r="Q884" i="13"/>
  <c r="R884" i="13" s="1"/>
  <c r="S884" i="13" s="1"/>
  <c r="T884" i="13" s="1"/>
  <c r="Q1045" i="13"/>
  <c r="R1045" i="13" s="1"/>
  <c r="S1045" i="13" s="1"/>
  <c r="T1045" i="13" s="1"/>
  <c r="U1045" i="13" s="1"/>
  <c r="Q826" i="13"/>
  <c r="Q894" i="13"/>
  <c r="R894" i="13" s="1"/>
  <c r="S894" i="13" s="1"/>
  <c r="T894" i="13" s="1"/>
  <c r="Q824" i="13"/>
  <c r="R824" i="13" s="1"/>
  <c r="S824" i="13" s="1"/>
  <c r="T824" i="13" s="1"/>
  <c r="Q1122" i="13"/>
  <c r="R1122" i="13" s="1"/>
  <c r="S1122" i="13" s="1"/>
  <c r="T1122" i="13" s="1"/>
  <c r="U1122" i="13" s="1"/>
  <c r="Q288" i="13"/>
  <c r="R288" i="13" s="1"/>
  <c r="S288" i="13" s="1"/>
  <c r="T288" i="13" s="1"/>
  <c r="Q1139" i="13"/>
  <c r="R1139" i="13" s="1"/>
  <c r="S1139" i="13" s="1"/>
  <c r="T1139" i="13" s="1"/>
  <c r="U1139" i="13" s="1"/>
  <c r="Q898" i="13"/>
  <c r="R898" i="13" s="1"/>
  <c r="S898" i="13" s="1"/>
  <c r="T898" i="13" s="1"/>
  <c r="Q999" i="13"/>
  <c r="R999" i="13" s="1"/>
  <c r="S999" i="13" s="1"/>
  <c r="T999" i="13" s="1"/>
  <c r="U999" i="13" s="1"/>
  <c r="Q912" i="13"/>
  <c r="R912" i="13" s="1"/>
  <c r="S912" i="13" s="1"/>
  <c r="T912" i="13" s="1"/>
  <c r="Q1136" i="13"/>
  <c r="R1136" i="13" s="1"/>
  <c r="S1136" i="13" s="1"/>
  <c r="T1136" i="13" s="1"/>
  <c r="U1136" i="13" s="1"/>
  <c r="Q892" i="13"/>
  <c r="R892" i="13" s="1"/>
  <c r="S892" i="13" s="1"/>
  <c r="T892" i="13" s="1"/>
  <c r="Q928" i="13"/>
  <c r="R928" i="13" s="1"/>
  <c r="S928" i="13" s="1"/>
  <c r="T928" i="13" s="1"/>
  <c r="U928" i="13" s="1"/>
  <c r="Q842" i="13"/>
  <c r="R842" i="13" s="1"/>
  <c r="S842" i="13" s="1"/>
  <c r="T842" i="13" s="1"/>
  <c r="Q874" i="13"/>
  <c r="R874" i="13" s="1"/>
  <c r="S874" i="13" s="1"/>
  <c r="T874" i="13" s="1"/>
  <c r="Q356" i="13"/>
  <c r="R356" i="13" s="1"/>
  <c r="S356" i="13" s="1"/>
  <c r="T356" i="13" s="1"/>
  <c r="Q328" i="13"/>
  <c r="R328" i="13" s="1"/>
  <c r="S328" i="13" s="1"/>
  <c r="T328" i="13" s="1"/>
  <c r="P107" i="4"/>
  <c r="Q107" i="4" s="1"/>
  <c r="Q893" i="13"/>
  <c r="R893" i="13" s="1"/>
  <c r="S893" i="13" s="1"/>
  <c r="T893" i="13" s="1"/>
  <c r="Q902" i="13"/>
  <c r="R902" i="13" s="1"/>
  <c r="S902" i="13" s="1"/>
  <c r="T902" i="13" s="1"/>
  <c r="Q896" i="13"/>
  <c r="R896" i="13" s="1"/>
  <c r="S896" i="13" s="1"/>
  <c r="T896" i="13" s="1"/>
  <c r="Q846" i="13"/>
  <c r="R846" i="13" s="1"/>
  <c r="S846" i="13" s="1"/>
  <c r="T846" i="13" s="1"/>
  <c r="Q910" i="13"/>
  <c r="R910" i="13" s="1"/>
  <c r="S910" i="13" s="1"/>
  <c r="T910" i="13" s="1"/>
  <c r="Q1051" i="13"/>
  <c r="R1051" i="13" s="1"/>
  <c r="S1051" i="13" s="1"/>
  <c r="T1051" i="13" s="1"/>
  <c r="U1051" i="13" s="1"/>
  <c r="Q353" i="13"/>
  <c r="R353" i="13" s="1"/>
  <c r="S353" i="13" s="1"/>
  <c r="T353" i="13" s="1"/>
  <c r="Q816" i="13"/>
  <c r="R816" i="13" s="1"/>
  <c r="S816" i="13" s="1"/>
  <c r="T816" i="13" s="1"/>
  <c r="Q870" i="13"/>
  <c r="R870" i="13" s="1"/>
  <c r="S870" i="13" s="1"/>
  <c r="T870" i="13" s="1"/>
  <c r="Q906" i="13"/>
  <c r="R906" i="13" s="1"/>
  <c r="S906" i="13" s="1"/>
  <c r="T906" i="13" s="1"/>
  <c r="Q357" i="13"/>
  <c r="R357" i="13" s="1"/>
  <c r="S357" i="13" s="1"/>
  <c r="T357" i="13" s="1"/>
  <c r="Q908" i="13"/>
  <c r="R908" i="13" s="1"/>
  <c r="S908" i="13" s="1"/>
  <c r="T908" i="13" s="1"/>
  <c r="Q336" i="13"/>
  <c r="R336" i="13" s="1"/>
  <c r="S336" i="13" s="1"/>
  <c r="T336" i="13" s="1"/>
  <c r="Q818" i="13"/>
  <c r="R818" i="13" s="1"/>
  <c r="S818" i="13" s="1"/>
  <c r="T818" i="13" s="1"/>
  <c r="Q1118" i="13"/>
  <c r="Q916" i="13"/>
  <c r="R916" i="13" s="1"/>
  <c r="S916" i="13" s="1"/>
  <c r="T916" i="13" s="1"/>
  <c r="Q337" i="13"/>
  <c r="R337" i="13" s="1"/>
  <c r="S337" i="13" s="1"/>
  <c r="T337" i="13" s="1"/>
  <c r="Q926" i="13"/>
  <c r="R926" i="13" s="1"/>
  <c r="S926" i="13" s="1"/>
  <c r="T926" i="13" s="1"/>
  <c r="U926" i="13" s="1"/>
  <c r="Q327" i="13"/>
  <c r="R327" i="13" s="1"/>
  <c r="S327" i="13" s="1"/>
  <c r="T327" i="13" s="1"/>
  <c r="Q914" i="13"/>
  <c r="R914" i="13" s="1"/>
  <c r="S914" i="13" s="1"/>
  <c r="T914" i="13" s="1"/>
  <c r="Q1039" i="13"/>
  <c r="R1039" i="13" s="1"/>
  <c r="S1039" i="13" s="1"/>
  <c r="T1039" i="13" s="1"/>
  <c r="U1039" i="13" s="1"/>
  <c r="Q820" i="13"/>
  <c r="R820" i="13" s="1"/>
  <c r="S820" i="13" s="1"/>
  <c r="T820" i="13" s="1"/>
  <c r="Q1140" i="13"/>
  <c r="R1140" i="13" s="1"/>
  <c r="S1140" i="13" s="1"/>
  <c r="T1140" i="13" s="1"/>
  <c r="U1140" i="13" s="1"/>
  <c r="Q822" i="13"/>
  <c r="R822" i="13" s="1"/>
  <c r="S822" i="13" s="1"/>
  <c r="T822" i="13" s="1"/>
  <c r="Q886" i="13"/>
  <c r="R886" i="13" s="1"/>
  <c r="S886" i="13" s="1"/>
  <c r="T886" i="13" s="1"/>
  <c r="Q828" i="13"/>
  <c r="R828" i="13" s="1"/>
  <c r="S828" i="13" s="1"/>
  <c r="T828" i="13" s="1"/>
  <c r="Q743" i="13"/>
  <c r="R743" i="13" s="1"/>
  <c r="S743" i="13" s="1"/>
  <c r="T743" i="13" s="1"/>
  <c r="Q1033" i="13"/>
  <c r="R1033" i="13" s="1"/>
  <c r="S1033" i="13" s="1"/>
  <c r="T1033" i="13" s="1"/>
  <c r="U1033" i="13" s="1"/>
  <c r="Q1043" i="13"/>
  <c r="R1043" i="13" s="1"/>
  <c r="S1043" i="13" s="1"/>
  <c r="T1043" i="13" s="1"/>
  <c r="U1043" i="13" s="1"/>
  <c r="Q900" i="13"/>
  <c r="R900" i="13" s="1"/>
  <c r="S900" i="13" s="1"/>
  <c r="T900" i="13" s="1"/>
  <c r="Q929" i="13"/>
  <c r="R929" i="13" s="1"/>
  <c r="S929" i="13" s="1"/>
  <c r="T929" i="13" s="1"/>
  <c r="U929" i="13" s="1"/>
  <c r="Q1110" i="13"/>
  <c r="R1110" i="13" s="1"/>
  <c r="S1110" i="13" s="1"/>
  <c r="T1110" i="13" s="1"/>
  <c r="U1110" i="13" s="1"/>
  <c r="Q872" i="13"/>
  <c r="R872" i="13" s="1"/>
  <c r="S872" i="13" s="1"/>
  <c r="T872" i="13" s="1"/>
  <c r="Z1248" i="13"/>
  <c r="Z1344" i="13"/>
  <c r="Z1392" i="13"/>
  <c r="Z751" i="13"/>
  <c r="Z799" i="13"/>
  <c r="Z1394" i="13"/>
  <c r="Z1445" i="13"/>
  <c r="Z1345" i="13"/>
  <c r="Z1441" i="13"/>
  <c r="Q109" i="13"/>
  <c r="R109" i="13" s="1"/>
  <c r="S109" i="13" s="1"/>
  <c r="T109" i="13" s="1"/>
  <c r="Q84" i="13"/>
  <c r="Q478" i="13"/>
  <c r="R478" i="13" s="1"/>
  <c r="S478" i="13" s="1"/>
  <c r="T478" i="13" s="1"/>
  <c r="AA478" i="13" s="1"/>
  <c r="AB478" i="13" s="1"/>
  <c r="Z1300" i="13"/>
  <c r="Z1355" i="13"/>
  <c r="Z1311" i="13"/>
  <c r="Z1303" i="13"/>
  <c r="Z1262" i="13"/>
  <c r="Z1310" i="13"/>
  <c r="Z1358" i="13"/>
  <c r="Z182" i="13"/>
  <c r="Z230" i="13"/>
  <c r="Z1258" i="13"/>
  <c r="Z1354" i="13"/>
  <c r="Z1265" i="13"/>
  <c r="Z1357" i="13"/>
  <c r="Z1453" i="13"/>
  <c r="Z1268" i="13"/>
  <c r="Z1316" i="13"/>
  <c r="Z1364" i="13"/>
  <c r="Z1272" i="13"/>
  <c r="Z1320" i="13"/>
  <c r="Q277" i="13"/>
  <c r="Z68" i="13"/>
  <c r="Z116" i="13"/>
  <c r="Z164" i="13"/>
  <c r="Z1270" i="13"/>
  <c r="Z1318" i="13"/>
  <c r="Z1229" i="13"/>
  <c r="Z1225" i="13"/>
  <c r="Z1228" i="13"/>
  <c r="Z1324" i="13"/>
  <c r="Z1235" i="13"/>
  <c r="Z1475" i="13"/>
  <c r="Z1239" i="13"/>
  <c r="Z1383" i="13"/>
  <c r="Z265" i="13"/>
  <c r="AA265" i="13" s="1"/>
  <c r="AB265" i="13" s="1"/>
  <c r="Z313" i="13"/>
  <c r="Z361" i="13"/>
  <c r="AA361" i="13" s="1"/>
  <c r="AB361" i="13" s="1"/>
  <c r="Z409" i="13"/>
  <c r="AA409" i="13" s="1"/>
  <c r="AB409" i="13" s="1"/>
  <c r="Z457" i="13"/>
  <c r="Z505" i="13"/>
  <c r="Z553" i="13"/>
  <c r="AA553" i="13" s="1"/>
  <c r="AB553" i="13" s="1"/>
  <c r="Z601" i="13"/>
  <c r="Z649" i="13"/>
  <c r="Z697" i="13"/>
  <c r="AA733" i="13"/>
  <c r="AB733" i="13" s="1"/>
  <c r="AA401" i="13"/>
  <c r="AB401" i="13" s="1"/>
  <c r="AA800" i="13"/>
  <c r="AB800" i="13" s="1"/>
  <c r="Q223" i="13"/>
  <c r="R223" i="13" s="1"/>
  <c r="S223" i="13" s="1"/>
  <c r="T223" i="13" s="1"/>
  <c r="AA223" i="13" s="1"/>
  <c r="AB223" i="13" s="1"/>
  <c r="Q329" i="13"/>
  <c r="R329" i="13" s="1"/>
  <c r="S329" i="13" s="1"/>
  <c r="T329" i="13" s="1"/>
  <c r="Q282" i="13"/>
  <c r="R282" i="13" s="1"/>
  <c r="S282" i="13" s="1"/>
  <c r="T282" i="13" s="1"/>
  <c r="Q725" i="13"/>
  <c r="R725" i="13" s="1"/>
  <c r="S725" i="13" s="1"/>
  <c r="T725" i="13" s="1"/>
  <c r="Q813" i="13"/>
  <c r="R813" i="13" s="1"/>
  <c r="S813" i="13" s="1"/>
  <c r="T813" i="13" s="1"/>
  <c r="Q313" i="13"/>
  <c r="R313" i="13" s="1"/>
  <c r="S313" i="13" s="1"/>
  <c r="T313" i="13" s="1"/>
  <c r="Q780" i="13"/>
  <c r="Q779" i="13"/>
  <c r="R779" i="13" s="1"/>
  <c r="S779" i="13" s="1"/>
  <c r="T779" i="13" s="1"/>
  <c r="Q326" i="13"/>
  <c r="R326" i="13" s="1"/>
  <c r="S326" i="13" s="1"/>
  <c r="T326" i="13" s="1"/>
  <c r="AA731" i="13"/>
  <c r="AB731" i="13" s="1"/>
  <c r="Z754" i="13"/>
  <c r="Z790" i="13"/>
  <c r="Z41" i="13"/>
  <c r="Q92" i="13"/>
  <c r="R92" i="13" s="1"/>
  <c r="S92" i="13" s="1"/>
  <c r="T92" i="13" s="1"/>
  <c r="Q321" i="13"/>
  <c r="R321" i="13" s="1"/>
  <c r="S321" i="13" s="1"/>
  <c r="T321" i="13" s="1"/>
  <c r="Q90" i="13"/>
  <c r="R90" i="13" s="1"/>
  <c r="S90" i="13" s="1"/>
  <c r="T90" i="13" s="1"/>
  <c r="Z217" i="13"/>
  <c r="AA217" i="13" s="1"/>
  <c r="AB217" i="13" s="1"/>
  <c r="Q796" i="13"/>
  <c r="R796" i="13" s="1"/>
  <c r="S796" i="13" s="1"/>
  <c r="T796" i="13" s="1"/>
  <c r="Q789" i="13"/>
  <c r="R789" i="13" s="1"/>
  <c r="S789" i="13" s="1"/>
  <c r="T789" i="13" s="1"/>
  <c r="Q358" i="13"/>
  <c r="R358" i="13" s="1"/>
  <c r="S358" i="13" s="1"/>
  <c r="T358" i="13" s="1"/>
  <c r="Q803" i="13"/>
  <c r="R803" i="13" s="1"/>
  <c r="S803" i="13" s="1"/>
  <c r="T803" i="13" s="1"/>
  <c r="Q777" i="13"/>
  <c r="R777" i="13" s="1"/>
  <c r="S777" i="13" s="1"/>
  <c r="T777" i="13" s="1"/>
  <c r="Q805" i="13"/>
  <c r="R805" i="13" s="1"/>
  <c r="S805" i="13" s="1"/>
  <c r="T805" i="13" s="1"/>
  <c r="Q230" i="13"/>
  <c r="R230" i="13" s="1"/>
  <c r="S230" i="13" s="1"/>
  <c r="T230" i="13" s="1"/>
  <c r="Q812" i="13"/>
  <c r="R812" i="13" s="1"/>
  <c r="S812" i="13" s="1"/>
  <c r="T812" i="13" s="1"/>
  <c r="Q723" i="13"/>
  <c r="R723" i="13" s="1"/>
  <c r="S723" i="13" s="1"/>
  <c r="T723" i="13" s="1"/>
  <c r="Q727" i="13"/>
  <c r="R727" i="13" s="1"/>
  <c r="S727" i="13" s="1"/>
  <c r="T727" i="13" s="1"/>
  <c r="Q749" i="13"/>
  <c r="R749" i="13" s="1"/>
  <c r="S749" i="13" s="1"/>
  <c r="T749" i="13" s="1"/>
  <c r="Z59" i="13"/>
  <c r="Z95" i="13"/>
  <c r="Z131" i="13"/>
  <c r="Z167" i="13"/>
  <c r="Z185" i="13"/>
  <c r="Z221" i="13"/>
  <c r="Q318" i="13"/>
  <c r="R318" i="13" s="1"/>
  <c r="S318" i="13" s="1"/>
  <c r="T318" i="13" s="1"/>
  <c r="Q792" i="13"/>
  <c r="R792" i="13" s="1"/>
  <c r="S792" i="13" s="1"/>
  <c r="T792" i="13" s="1"/>
  <c r="Q804" i="13"/>
  <c r="R804" i="13" s="1"/>
  <c r="S804" i="13" s="1"/>
  <c r="T804" i="13" s="1"/>
  <c r="Q102" i="13"/>
  <c r="R102" i="13" s="1"/>
  <c r="S102" i="13" s="1"/>
  <c r="T102" i="13" s="1"/>
  <c r="Q729" i="13"/>
  <c r="R729" i="13" s="1"/>
  <c r="S729" i="13" s="1"/>
  <c r="T729" i="13" s="1"/>
  <c r="Q795" i="13"/>
  <c r="R795" i="13" s="1"/>
  <c r="S795" i="13" s="1"/>
  <c r="T795" i="13" s="1"/>
  <c r="Q330" i="13"/>
  <c r="R330" i="13" s="1"/>
  <c r="S330" i="13" s="1"/>
  <c r="T330" i="13" s="1"/>
  <c r="Q88" i="13"/>
  <c r="R88" i="13" s="1"/>
  <c r="S88" i="13" s="1"/>
  <c r="T88" i="13" s="1"/>
  <c r="Q319" i="13"/>
  <c r="R319" i="13" s="1"/>
  <c r="S319" i="13" s="1"/>
  <c r="T319" i="13" s="1"/>
  <c r="Q790" i="13"/>
  <c r="R790" i="13" s="1"/>
  <c r="S790" i="13" s="1"/>
  <c r="T790" i="13" s="1"/>
  <c r="Q788" i="13"/>
  <c r="R788" i="13" s="1"/>
  <c r="S788" i="13" s="1"/>
  <c r="T788" i="13" s="1"/>
  <c r="Q776" i="13"/>
  <c r="R776" i="13" s="1"/>
  <c r="S776" i="13" s="1"/>
  <c r="T776" i="13" s="1"/>
  <c r="Q429" i="13"/>
  <c r="R429" i="13" s="1"/>
  <c r="S429" i="13" s="1"/>
  <c r="T429" i="13" s="1"/>
  <c r="Q405" i="13"/>
  <c r="R405" i="13" s="1"/>
  <c r="S405" i="13" s="1"/>
  <c r="T405" i="13" s="1"/>
  <c r="Q719" i="13"/>
  <c r="R719" i="13" s="1"/>
  <c r="S719" i="13" s="1"/>
  <c r="T719" i="13" s="1"/>
  <c r="Q791" i="13"/>
  <c r="R791" i="13" s="1"/>
  <c r="S791" i="13" s="1"/>
  <c r="T791" i="13" s="1"/>
  <c r="Q809" i="13"/>
  <c r="R809" i="13" s="1"/>
  <c r="S809" i="13" s="1"/>
  <c r="T809" i="13" s="1"/>
  <c r="Q721" i="13"/>
  <c r="R721" i="13" s="1"/>
  <c r="S721" i="13" s="1"/>
  <c r="T721" i="13" s="1"/>
  <c r="Q798" i="13"/>
  <c r="R798" i="13" s="1"/>
  <c r="S798" i="13" s="1"/>
  <c r="T798" i="13" s="1"/>
  <c r="Q811" i="13"/>
  <c r="R811" i="13" s="1"/>
  <c r="S811" i="13" s="1"/>
  <c r="T811" i="13" s="1"/>
  <c r="Q808" i="13"/>
  <c r="R808" i="13" s="1"/>
  <c r="S808" i="13" s="1"/>
  <c r="T808" i="13" s="1"/>
  <c r="Q376" i="13"/>
  <c r="R376" i="13" s="1"/>
  <c r="S376" i="13" s="1"/>
  <c r="T376" i="13" s="1"/>
  <c r="AA376" i="13" s="1"/>
  <c r="AB376" i="13" s="1"/>
  <c r="Q268" i="13"/>
  <c r="R268" i="13" s="1"/>
  <c r="S268" i="13" s="1"/>
  <c r="T268" i="13" s="1"/>
  <c r="AA268" i="13" s="1"/>
  <c r="AB268" i="13" s="1"/>
  <c r="Q784" i="13"/>
  <c r="R784" i="13" s="1"/>
  <c r="S784" i="13" s="1"/>
  <c r="T784" i="13" s="1"/>
  <c r="Q746" i="13"/>
  <c r="R746" i="13" s="1"/>
  <c r="S746" i="13" s="1"/>
  <c r="T746" i="13" s="1"/>
  <c r="Z244" i="13"/>
  <c r="Z280" i="13"/>
  <c r="AA280" i="13" s="1"/>
  <c r="AB280" i="13" s="1"/>
  <c r="Z316" i="13"/>
  <c r="Z352" i="13"/>
  <c r="AA352" i="13" s="1"/>
  <c r="AB352" i="13" s="1"/>
  <c r="Z388" i="13"/>
  <c r="Z424" i="13"/>
  <c r="Z460" i="13"/>
  <c r="Z496" i="13"/>
  <c r="Z532" i="13"/>
  <c r="Z568" i="13"/>
  <c r="Z604" i="13"/>
  <c r="Z640" i="13"/>
  <c r="Z676" i="13"/>
  <c r="Z712" i="13"/>
  <c r="Q368" i="13"/>
  <c r="R368" i="13" s="1"/>
  <c r="S368" i="13" s="1"/>
  <c r="T368" i="13" s="1"/>
  <c r="AA368" i="13" s="1"/>
  <c r="AB368" i="13" s="1"/>
  <c r="Q801" i="13"/>
  <c r="R801" i="13" s="1"/>
  <c r="S801" i="13" s="1"/>
  <c r="T801" i="13" s="1"/>
  <c r="Z1411" i="13"/>
  <c r="Z1230" i="13"/>
  <c r="Z1266" i="13"/>
  <c r="Z1302" i="13"/>
  <c r="Z1338" i="13"/>
  <c r="Z1374" i="13"/>
  <c r="Z1410" i="13"/>
  <c r="Z1414" i="13"/>
  <c r="Z1241" i="13"/>
  <c r="AA439" i="13"/>
  <c r="AB439" i="13" s="1"/>
  <c r="Z1288" i="13"/>
  <c r="Z1259" i="13"/>
  <c r="Z1295" i="13"/>
  <c r="Z1331" i="13"/>
  <c r="Z1367" i="13"/>
  <c r="AA203" i="13"/>
  <c r="AB203" i="13" s="1"/>
  <c r="Q94" i="13"/>
  <c r="R94" i="13" s="1"/>
  <c r="S94" i="13" s="1"/>
  <c r="T94" i="13" s="1"/>
  <c r="Q249" i="13"/>
  <c r="R249" i="13" s="1"/>
  <c r="S249" i="13" s="1"/>
  <c r="T249" i="13" s="1"/>
  <c r="Q98" i="13"/>
  <c r="R98" i="13" s="1"/>
  <c r="S98" i="13" s="1"/>
  <c r="T98" i="13" s="1"/>
  <c r="AA98" i="13" s="1"/>
  <c r="AB98" i="13" s="1"/>
  <c r="Q143" i="13"/>
  <c r="R143" i="13" s="1"/>
  <c r="S143" i="13" s="1"/>
  <c r="T143" i="13" s="1"/>
  <c r="AA143" i="13" s="1"/>
  <c r="AB143" i="13" s="1"/>
  <c r="AA21" i="13"/>
  <c r="AB21" i="13" s="1"/>
  <c r="Q237" i="13"/>
  <c r="R237" i="13" s="1"/>
  <c r="S237" i="13" s="1"/>
  <c r="T237" i="13" s="1"/>
  <c r="Q229" i="13"/>
  <c r="R229" i="13" s="1"/>
  <c r="S229" i="13" s="1"/>
  <c r="T229" i="13" s="1"/>
  <c r="Z65" i="13"/>
  <c r="Z101" i="13"/>
  <c r="AA101" i="13" s="1"/>
  <c r="AB101" i="13" s="1"/>
  <c r="Z137" i="13"/>
  <c r="Z191" i="13"/>
  <c r="AA191" i="13" s="1"/>
  <c r="AB191" i="13" s="1"/>
  <c r="Z227" i="13"/>
  <c r="AA227" i="13" s="1"/>
  <c r="AB227" i="13" s="1"/>
  <c r="Z32" i="13"/>
  <c r="AA32" i="13" s="1"/>
  <c r="AB32" i="13" s="1"/>
  <c r="Z53" i="13"/>
  <c r="AA242" i="13"/>
  <c r="AB242" i="13" s="1"/>
  <c r="AA422" i="13"/>
  <c r="AB422" i="13" s="1"/>
  <c r="AA29" i="13"/>
  <c r="AB29" i="13" s="1"/>
  <c r="Z1446" i="13"/>
  <c r="Z1482" i="13"/>
  <c r="Z1419" i="13"/>
  <c r="Z1455" i="13"/>
  <c r="Z1491" i="13"/>
  <c r="AA556" i="13"/>
  <c r="AB556" i="13" s="1"/>
  <c r="AA431" i="13"/>
  <c r="AB431" i="13" s="1"/>
  <c r="AA467" i="13"/>
  <c r="AB467" i="13" s="1"/>
  <c r="AA503" i="13"/>
  <c r="AB503" i="13" s="1"/>
  <c r="Z1484" i="13"/>
  <c r="Z1493" i="13"/>
  <c r="H25" i="2"/>
  <c r="K25" i="2"/>
  <c r="I24" i="2"/>
  <c r="J24" i="2" s="1"/>
  <c r="K24" i="2"/>
  <c r="I23" i="2"/>
  <c r="J23" i="2" s="1"/>
  <c r="K23" i="2"/>
  <c r="I21" i="2"/>
  <c r="K21" i="2"/>
  <c r="I20" i="2"/>
  <c r="K20" i="2"/>
  <c r="I19" i="2"/>
  <c r="K19" i="2"/>
  <c r="I18" i="2"/>
  <c r="K18" i="2"/>
  <c r="H18" i="2"/>
  <c r="H29" i="2"/>
  <c r="K29" i="2"/>
  <c r="I28" i="2"/>
  <c r="J28" i="2" s="1"/>
  <c r="K28" i="2"/>
  <c r="I27" i="2"/>
  <c r="J27" i="2" s="1"/>
  <c r="K27" i="2"/>
  <c r="I26" i="2"/>
  <c r="J26" i="2" s="1"/>
  <c r="K26" i="2"/>
  <c r="Q174" i="13"/>
  <c r="R174" i="13" s="1"/>
  <c r="S174" i="13" s="1"/>
  <c r="T174" i="13" s="1"/>
  <c r="Q69" i="13"/>
  <c r="R69" i="13" s="1"/>
  <c r="S69" i="13" s="1"/>
  <c r="T69" i="13" s="1"/>
  <c r="Q442" i="13"/>
  <c r="R442" i="13" s="1"/>
  <c r="S442" i="13" s="1"/>
  <c r="T442" i="13" s="1"/>
  <c r="AA442" i="13" s="1"/>
  <c r="AB442" i="13" s="1"/>
  <c r="Z20" i="13"/>
  <c r="AA20" i="13" s="1"/>
  <c r="Q189" i="13"/>
  <c r="R189" i="13" s="1"/>
  <c r="S189" i="13" s="1"/>
  <c r="T189" i="13" s="1"/>
  <c r="Q310" i="13"/>
  <c r="R310" i="13" s="1"/>
  <c r="S310" i="13" s="1"/>
  <c r="T310" i="13" s="1"/>
  <c r="Q86" i="13"/>
  <c r="R86" i="13" s="1"/>
  <c r="S86" i="13" s="1"/>
  <c r="T86" i="13" s="1"/>
  <c r="Z187" i="13"/>
  <c r="Q85" i="13"/>
  <c r="R85" i="13" s="1"/>
  <c r="S85" i="13" s="1"/>
  <c r="T85" i="13" s="1"/>
  <c r="AA199" i="13"/>
  <c r="AB199" i="13" s="1"/>
  <c r="AA233" i="13"/>
  <c r="AB233" i="13" s="1"/>
  <c r="AA251" i="13"/>
  <c r="AB251" i="13" s="1"/>
  <c r="AA269" i="13"/>
  <c r="AB269" i="13" s="1"/>
  <c r="Z51" i="13"/>
  <c r="Z1261" i="13"/>
  <c r="Z1448" i="13"/>
  <c r="Z1428" i="13"/>
  <c r="Z1464" i="13"/>
  <c r="Z1500" i="13"/>
  <c r="Q232" i="13"/>
  <c r="R232" i="13" s="1"/>
  <c r="S232" i="13" s="1"/>
  <c r="T232" i="13" s="1"/>
  <c r="AA232" i="13" s="1"/>
  <c r="AB232" i="13" s="1"/>
  <c r="Q375" i="13"/>
  <c r="R375" i="13" s="1"/>
  <c r="S375" i="13" s="1"/>
  <c r="T375" i="13" s="1"/>
  <c r="AA272" i="13"/>
  <c r="AB272" i="13" s="1"/>
  <c r="AA398" i="13"/>
  <c r="AB398" i="13" s="1"/>
  <c r="AA470" i="13"/>
  <c r="AB470" i="13" s="1"/>
  <c r="AA506" i="13"/>
  <c r="AB506" i="13" s="1"/>
  <c r="Z1339" i="13"/>
  <c r="Z1447" i="13"/>
  <c r="Z1378" i="13"/>
  <c r="Z1277" i="13"/>
  <c r="Z1313" i="13"/>
  <c r="Z1349" i="13"/>
  <c r="Z1233" i="13"/>
  <c r="Z1269" i="13"/>
  <c r="Z1305" i="13"/>
  <c r="Z1341" i="13"/>
  <c r="Z1377" i="13"/>
  <c r="Z1490" i="13"/>
  <c r="Z1437" i="13"/>
  <c r="AA259" i="13"/>
  <c r="AB259" i="13" s="1"/>
  <c r="AA257" i="13"/>
  <c r="AB257" i="13" s="1"/>
  <c r="AA347" i="13"/>
  <c r="AB347" i="13" s="1"/>
  <c r="AA545" i="13"/>
  <c r="AB545" i="13" s="1"/>
  <c r="Z1417" i="13"/>
  <c r="Z1188" i="13"/>
  <c r="Q367" i="13"/>
  <c r="R367" i="13" s="1"/>
  <c r="S367" i="13" s="1"/>
  <c r="T367" i="13" s="1"/>
  <c r="AA367" i="13" s="1"/>
  <c r="AB367" i="13" s="1"/>
  <c r="Z1240" i="13"/>
  <c r="Z1391" i="13"/>
  <c r="Z1427" i="13"/>
  <c r="AA476" i="13"/>
  <c r="AB476" i="13" s="1"/>
  <c r="Z1351" i="13"/>
  <c r="Z1387" i="13"/>
  <c r="Z1423" i="13"/>
  <c r="Z69" i="13"/>
  <c r="Z48" i="13"/>
  <c r="Z108" i="13"/>
  <c r="AA108" i="13" s="1"/>
  <c r="AB108" i="13" s="1"/>
  <c r="Z144" i="13"/>
  <c r="Z180" i="13"/>
  <c r="AA180" i="13" s="1"/>
  <c r="AB180" i="13" s="1"/>
  <c r="Z216" i="13"/>
  <c r="Z252" i="13"/>
  <c r="Z288" i="13"/>
  <c r="Z324" i="13"/>
  <c r="Z79" i="13"/>
  <c r="Z115" i="13"/>
  <c r="AA115" i="13" s="1"/>
  <c r="AB115" i="13" s="1"/>
  <c r="Z151" i="13"/>
  <c r="Z339" i="13"/>
  <c r="Z375" i="13"/>
  <c r="Z411" i="13"/>
  <c r="Z447" i="13"/>
  <c r="Z483" i="13"/>
  <c r="Z519" i="13"/>
  <c r="Z555" i="13"/>
  <c r="Z591" i="13"/>
  <c r="Z627" i="13"/>
  <c r="Z40" i="13"/>
  <c r="AA19" i="13"/>
  <c r="Z1289" i="13"/>
  <c r="Z1325" i="13"/>
  <c r="Z1361" i="13"/>
  <c r="Z1469" i="13"/>
  <c r="Z72" i="13"/>
  <c r="Z1413" i="13"/>
  <c r="Z1449" i="13"/>
  <c r="Z1485" i="13"/>
  <c r="Z1468" i="13"/>
  <c r="Z26" i="13"/>
  <c r="Z111" i="13"/>
  <c r="AA111" i="13" s="1"/>
  <c r="AB111" i="13" s="1"/>
  <c r="Z147" i="13"/>
  <c r="Z183" i="13"/>
  <c r="Z219" i="13"/>
  <c r="Z255" i="13"/>
  <c r="AA255" i="13" s="1"/>
  <c r="AB255" i="13" s="1"/>
  <c r="Z291" i="13"/>
  <c r="AA291" i="13" s="1"/>
  <c r="AB291" i="13" s="1"/>
  <c r="Z327" i="13"/>
  <c r="Z342" i="13"/>
  <c r="Z378" i="13"/>
  <c r="Z414" i="13"/>
  <c r="Z450" i="13"/>
  <c r="Z486" i="13"/>
  <c r="Z522" i="13"/>
  <c r="Z558" i="13"/>
  <c r="AA558" i="13" s="1"/>
  <c r="AB558" i="13" s="1"/>
  <c r="Z594" i="13"/>
  <c r="Z630" i="13"/>
  <c r="Z43" i="13"/>
  <c r="Z681" i="13"/>
  <c r="AA681" i="13" s="1"/>
  <c r="AB681" i="13" s="1"/>
  <c r="Z717" i="13"/>
  <c r="Z753" i="13"/>
  <c r="Z789" i="13"/>
  <c r="Z825" i="13"/>
  <c r="Z861" i="13"/>
  <c r="Z897" i="13"/>
  <c r="Z933" i="13"/>
  <c r="Z969" i="13"/>
  <c r="Z1005" i="13"/>
  <c r="AA1005" i="13" s="1"/>
  <c r="AB1005" i="13" s="1"/>
  <c r="Z1041" i="13"/>
  <c r="Z1077" i="13"/>
  <c r="AA1077" i="13" s="1"/>
  <c r="AB1077" i="13" s="1"/>
  <c r="Z1113" i="13"/>
  <c r="Z1149" i="13"/>
  <c r="AA229" i="13"/>
  <c r="AB229" i="13" s="1"/>
  <c r="AA247" i="13"/>
  <c r="AB247" i="13" s="1"/>
  <c r="AA319" i="13"/>
  <c r="AB319" i="13" s="1"/>
  <c r="AA353" i="13"/>
  <c r="AB353" i="13" s="1"/>
  <c r="AA551" i="13"/>
  <c r="AB551" i="13" s="1"/>
  <c r="AA677" i="13"/>
  <c r="AB677" i="13" s="1"/>
  <c r="Z1321" i="13"/>
  <c r="Z684" i="13"/>
  <c r="Z720" i="13"/>
  <c r="Z756" i="13"/>
  <c r="Z792" i="13"/>
  <c r="Z828" i="13"/>
  <c r="Z864" i="13"/>
  <c r="AA864" i="13" s="1"/>
  <c r="AB864" i="13" s="1"/>
  <c r="Z900" i="13"/>
  <c r="Z936" i="13"/>
  <c r="Z972" i="13"/>
  <c r="Z1008" i="13"/>
  <c r="Z1044" i="13"/>
  <c r="Z1080" i="13"/>
  <c r="Z1116" i="13"/>
  <c r="Z1152" i="13"/>
  <c r="Q344" i="13"/>
  <c r="R344" i="13" s="1"/>
  <c r="S344" i="13" s="1"/>
  <c r="T344" i="13" s="1"/>
  <c r="Z1251" i="13"/>
  <c r="Z1287" i="13"/>
  <c r="Z1323" i="13"/>
  <c r="Z1359" i="13"/>
  <c r="Z1395" i="13"/>
  <c r="Q107" i="13"/>
  <c r="R107" i="13" s="1"/>
  <c r="S107" i="13" s="1"/>
  <c r="T107" i="13" s="1"/>
  <c r="AA107" i="13" s="1"/>
  <c r="AB107" i="13" s="1"/>
  <c r="AA284" i="13"/>
  <c r="AB284" i="13" s="1"/>
  <c r="AA446" i="13"/>
  <c r="AB446" i="13" s="1"/>
  <c r="AA554" i="13"/>
  <c r="AB554" i="13" s="1"/>
  <c r="Z1291" i="13"/>
  <c r="Q297" i="13"/>
  <c r="Q145" i="13"/>
  <c r="R145" i="13" s="1"/>
  <c r="S145" i="13" s="1"/>
  <c r="T145" i="13" s="1"/>
  <c r="Q296" i="13"/>
  <c r="R296" i="13" s="1"/>
  <c r="S296" i="13" s="1"/>
  <c r="T296" i="13" s="1"/>
  <c r="AA296" i="13" s="1"/>
  <c r="AB296" i="13" s="1"/>
  <c r="Q274" i="13"/>
  <c r="R274" i="13" s="1"/>
  <c r="S274" i="13" s="1"/>
  <c r="T274" i="13" s="1"/>
  <c r="Z1294" i="13"/>
  <c r="Z1409" i="13"/>
  <c r="Z1465" i="13"/>
  <c r="Z82" i="13"/>
  <c r="Z118" i="13"/>
  <c r="Z154" i="13"/>
  <c r="AA154" i="13" s="1"/>
  <c r="AB154" i="13" s="1"/>
  <c r="Q320" i="13"/>
  <c r="R320" i="13" s="1"/>
  <c r="S320" i="13" s="1"/>
  <c r="T320" i="13" s="1"/>
  <c r="AA320" i="13" s="1"/>
  <c r="AB320" i="13" s="1"/>
  <c r="Q236" i="13"/>
  <c r="R236" i="13" s="1"/>
  <c r="S236" i="13" s="1"/>
  <c r="T236" i="13" s="1"/>
  <c r="AA236" i="13" s="1"/>
  <c r="AB236" i="13" s="1"/>
  <c r="Q412" i="13"/>
  <c r="R412" i="13" s="1"/>
  <c r="S412" i="13" s="1"/>
  <c r="T412" i="13" s="1"/>
  <c r="AA412" i="13" s="1"/>
  <c r="AB412" i="13" s="1"/>
  <c r="Q100" i="13"/>
  <c r="R100" i="13" s="1"/>
  <c r="S100" i="13" s="1"/>
  <c r="T100" i="13" s="1"/>
  <c r="Q299" i="13"/>
  <c r="R299" i="13" s="1"/>
  <c r="S299" i="13" s="1"/>
  <c r="T299" i="13" s="1"/>
  <c r="AA299" i="13" s="1"/>
  <c r="AB299" i="13" s="1"/>
  <c r="Q260" i="13"/>
  <c r="R260" i="13" s="1"/>
  <c r="S260" i="13" s="1"/>
  <c r="T260" i="13" s="1"/>
  <c r="AA260" i="13" s="1"/>
  <c r="AB260" i="13" s="1"/>
  <c r="Z1256" i="13"/>
  <c r="Z1400" i="13"/>
  <c r="Z1436" i="13"/>
  <c r="Z1472" i="13"/>
  <c r="Z75" i="13"/>
  <c r="AA75" i="13" s="1"/>
  <c r="AB75" i="13" s="1"/>
  <c r="Z1416" i="13"/>
  <c r="Z1452" i="13"/>
  <c r="Z1488" i="13"/>
  <c r="Z1471" i="13"/>
  <c r="Z25" i="13"/>
  <c r="AA25" i="13" s="1"/>
  <c r="AB25" i="13" s="1"/>
  <c r="Z114" i="13"/>
  <c r="Z150" i="13"/>
  <c r="Z186" i="13"/>
  <c r="Z222" i="13"/>
  <c r="Z258" i="13"/>
  <c r="Z294" i="13"/>
  <c r="Z330" i="13"/>
  <c r="Z85" i="13"/>
  <c r="Z121" i="13"/>
  <c r="Z157" i="13"/>
  <c r="AA157" i="13" s="1"/>
  <c r="AB157" i="13" s="1"/>
  <c r="Z345" i="13"/>
  <c r="Z381" i="13"/>
  <c r="Z417" i="13"/>
  <c r="Z453" i="13"/>
  <c r="Z489" i="13"/>
  <c r="Z525" i="13"/>
  <c r="Z561" i="13"/>
  <c r="AA561" i="13" s="1"/>
  <c r="AB561" i="13" s="1"/>
  <c r="Z597" i="13"/>
  <c r="Z633" i="13"/>
  <c r="Z46" i="13"/>
  <c r="Z651" i="13"/>
  <c r="Z687" i="13"/>
  <c r="Z723" i="13"/>
  <c r="Z759" i="13"/>
  <c r="Z795" i="13"/>
  <c r="Z831" i="13"/>
  <c r="Z867" i="13"/>
  <c r="Z903" i="13"/>
  <c r="Z939" i="13"/>
  <c r="Z975" i="13"/>
  <c r="AA975" i="13" s="1"/>
  <c r="AB975" i="13" s="1"/>
  <c r="Z1011" i="13"/>
  <c r="Z1047" i="13"/>
  <c r="Z1083" i="13"/>
  <c r="AA1083" i="13" s="1"/>
  <c r="AB1083" i="13" s="1"/>
  <c r="Z1119" i="13"/>
  <c r="Z1155" i="13"/>
  <c r="Q340" i="13"/>
  <c r="R340" i="13" s="1"/>
  <c r="S340" i="13" s="1"/>
  <c r="T340" i="13" s="1"/>
  <c r="Z1252" i="13"/>
  <c r="Z1360" i="13"/>
  <c r="Z1432" i="13"/>
  <c r="Z1223" i="13"/>
  <c r="Z1439" i="13"/>
  <c r="Z78" i="13"/>
  <c r="Z1474" i="13"/>
  <c r="Z28" i="13"/>
  <c r="AA28" i="13" s="1"/>
  <c r="AB28" i="13" s="1"/>
  <c r="Z117" i="13"/>
  <c r="AA117" i="13" s="1"/>
  <c r="AB117" i="13" s="1"/>
  <c r="Z153" i="13"/>
  <c r="Z189" i="13"/>
  <c r="Z225" i="13"/>
  <c r="AA225" i="13" s="1"/>
  <c r="AB225" i="13" s="1"/>
  <c r="Z261" i="13"/>
  <c r="AA261" i="13" s="1"/>
  <c r="AB261" i="13" s="1"/>
  <c r="Z297" i="13"/>
  <c r="Z333" i="13"/>
  <c r="Z88" i="13"/>
  <c r="Z124" i="13"/>
  <c r="AA124" i="13" s="1"/>
  <c r="AB124" i="13" s="1"/>
  <c r="Z160" i="13"/>
  <c r="Z348" i="13"/>
  <c r="Z384" i="13"/>
  <c r="Z420" i="13"/>
  <c r="Z456" i="13"/>
  <c r="Z492" i="13"/>
  <c r="Z528" i="13"/>
  <c r="Z564" i="13"/>
  <c r="Z600" i="13"/>
  <c r="Z636" i="13"/>
  <c r="Z49" i="13"/>
  <c r="Z654" i="13"/>
  <c r="Z690" i="13"/>
  <c r="Z726" i="13"/>
  <c r="Z762" i="13"/>
  <c r="Z798" i="13"/>
  <c r="Z834" i="13"/>
  <c r="AA834" i="13" s="1"/>
  <c r="AB834" i="13" s="1"/>
  <c r="Z870" i="13"/>
  <c r="Z906" i="13"/>
  <c r="Z942" i="13"/>
  <c r="AA942" i="13" s="1"/>
  <c r="AB942" i="13" s="1"/>
  <c r="Z978" i="13"/>
  <c r="Z1014" i="13"/>
  <c r="Z1050" i="13"/>
  <c r="Z1086" i="13"/>
  <c r="Z1122" i="13"/>
  <c r="Z1158" i="13"/>
  <c r="Z1255" i="13"/>
  <c r="Z1399" i="13"/>
  <c r="Z1226" i="13"/>
  <c r="Z1442" i="13"/>
  <c r="Z81" i="13"/>
  <c r="Z1422" i="13"/>
  <c r="Z1458" i="13"/>
  <c r="Z1494" i="13"/>
  <c r="Z1477" i="13"/>
  <c r="Z84" i="13"/>
  <c r="Z120" i="13"/>
  <c r="AA120" i="13" s="1"/>
  <c r="AB120" i="13" s="1"/>
  <c r="Z156" i="13"/>
  <c r="Z192" i="13"/>
  <c r="Z228" i="13"/>
  <c r="AA228" i="13" s="1"/>
  <c r="AB228" i="13" s="1"/>
  <c r="Z264" i="13"/>
  <c r="Z300" i="13"/>
  <c r="Z336" i="13"/>
  <c r="Z91" i="13"/>
  <c r="Z127" i="13"/>
  <c r="Z163" i="13"/>
  <c r="Z351" i="13"/>
  <c r="Z387" i="13"/>
  <c r="Z423" i="13"/>
  <c r="Z459" i="13"/>
  <c r="Z495" i="13"/>
  <c r="Z531" i="13"/>
  <c r="Z567" i="13"/>
  <c r="Z603" i="13"/>
  <c r="Z639" i="13"/>
  <c r="Z657" i="13"/>
  <c r="Z693" i="13"/>
  <c r="Z729" i="13"/>
  <c r="Z765" i="13"/>
  <c r="Z801" i="13"/>
  <c r="Z837" i="13"/>
  <c r="Z873" i="13"/>
  <c r="Z909" i="13"/>
  <c r="Z945" i="13"/>
  <c r="AA945" i="13" s="1"/>
  <c r="AB945" i="13" s="1"/>
  <c r="Z981" i="13"/>
  <c r="Z1017" i="13"/>
  <c r="AA1017" i="13" s="1"/>
  <c r="AB1017" i="13" s="1"/>
  <c r="Z1053" i="13"/>
  <c r="AA1053" i="13" s="1"/>
  <c r="AB1053" i="13" s="1"/>
  <c r="Z1089" i="13"/>
  <c r="AA1089" i="13" s="1"/>
  <c r="AB1089" i="13" s="1"/>
  <c r="Z1125" i="13"/>
  <c r="AA1125" i="13" s="1"/>
  <c r="AB1125" i="13" s="1"/>
  <c r="Q278" i="13"/>
  <c r="R278" i="13" s="1"/>
  <c r="S278" i="13" s="1"/>
  <c r="T278" i="13" s="1"/>
  <c r="AA278" i="13" s="1"/>
  <c r="AB278" i="13" s="1"/>
  <c r="Q129" i="13"/>
  <c r="R129" i="13" s="1"/>
  <c r="S129" i="13" s="1"/>
  <c r="T129" i="13" s="1"/>
  <c r="Q118" i="13"/>
  <c r="R118" i="13" s="1"/>
  <c r="S118" i="13" s="1"/>
  <c r="T118" i="13" s="1"/>
  <c r="Q435" i="13"/>
  <c r="R435" i="13" s="1"/>
  <c r="S435" i="13" s="1"/>
  <c r="T435" i="13" s="1"/>
  <c r="Z1366" i="13"/>
  <c r="Z1402" i="13"/>
  <c r="Z1438" i="13"/>
  <c r="Z27" i="13"/>
  <c r="Z1425" i="13"/>
  <c r="Z1461" i="13"/>
  <c r="Z1497" i="13"/>
  <c r="Z1480" i="13"/>
  <c r="Z87" i="13"/>
  <c r="Z123" i="13"/>
  <c r="Z159" i="13"/>
  <c r="Z195" i="13"/>
  <c r="AA195" i="13" s="1"/>
  <c r="AB195" i="13" s="1"/>
  <c r="Z231" i="13"/>
  <c r="AA231" i="13" s="1"/>
  <c r="AB231" i="13" s="1"/>
  <c r="Z267" i="13"/>
  <c r="AA267" i="13" s="1"/>
  <c r="AB267" i="13" s="1"/>
  <c r="Z303" i="13"/>
  <c r="Z58" i="13"/>
  <c r="Z94" i="13"/>
  <c r="Z130" i="13"/>
  <c r="Z166" i="13"/>
  <c r="Z354" i="13"/>
  <c r="Z390" i="13"/>
  <c r="Z426" i="13"/>
  <c r="AA426" i="13" s="1"/>
  <c r="AB426" i="13" s="1"/>
  <c r="Z462" i="13"/>
  <c r="Z498" i="13"/>
  <c r="Z534" i="13"/>
  <c r="Z570" i="13"/>
  <c r="Z606" i="13"/>
  <c r="Z642" i="13"/>
  <c r="AA707" i="13"/>
  <c r="AB707" i="13" s="1"/>
  <c r="Z660" i="13"/>
  <c r="AA660" i="13" s="1"/>
  <c r="AB660" i="13" s="1"/>
  <c r="Z696" i="13"/>
  <c r="Z732" i="13"/>
  <c r="Z768" i="13"/>
  <c r="Z804" i="13"/>
  <c r="Z840" i="13"/>
  <c r="Z876" i="13"/>
  <c r="Q359" i="13"/>
  <c r="R359" i="13" s="1"/>
  <c r="S359" i="13" s="1"/>
  <c r="T359" i="13" s="1"/>
  <c r="Z1369" i="13"/>
  <c r="Z1405" i="13"/>
  <c r="Z1224" i="13"/>
  <c r="Z1260" i="13"/>
  <c r="Z1296" i="13"/>
  <c r="Z1332" i="13"/>
  <c r="Z1368" i="13"/>
  <c r="Z1404" i="13"/>
  <c r="Z1481" i="13"/>
  <c r="Z30" i="13"/>
  <c r="AA30" i="13" s="1"/>
  <c r="AB30" i="13" s="1"/>
  <c r="Z1483" i="13"/>
  <c r="Z90" i="13"/>
  <c r="AA90" i="13" s="1"/>
  <c r="AB90" i="13" s="1"/>
  <c r="Z126" i="13"/>
  <c r="Z162" i="13"/>
  <c r="Z198" i="13"/>
  <c r="Z234" i="13"/>
  <c r="Z270" i="13"/>
  <c r="AA270" i="13" s="1"/>
  <c r="AB270" i="13" s="1"/>
  <c r="Z306" i="13"/>
  <c r="Z61" i="13"/>
  <c r="Z97" i="13"/>
  <c r="Z133" i="13"/>
  <c r="Z169" i="13"/>
  <c r="Z357" i="13"/>
  <c r="Z393" i="13"/>
  <c r="Z429" i="13"/>
  <c r="Z465" i="13"/>
  <c r="Z501" i="13"/>
  <c r="Z537" i="13"/>
  <c r="Z573" i="13"/>
  <c r="Z609" i="13"/>
  <c r="Z645" i="13"/>
  <c r="Z663" i="13"/>
  <c r="Z699" i="13"/>
  <c r="Z735" i="13"/>
  <c r="AA735" i="13" s="1"/>
  <c r="AB735" i="13" s="1"/>
  <c r="Z771" i="13"/>
  <c r="Z807" i="13"/>
  <c r="AA807" i="13" s="1"/>
  <c r="AB807" i="13" s="1"/>
  <c r="Z843" i="13"/>
  <c r="Z879" i="13"/>
  <c r="Z915" i="13"/>
  <c r="Z951" i="13"/>
  <c r="AA951" i="13" s="1"/>
  <c r="AB951" i="13" s="1"/>
  <c r="Z987" i="13"/>
  <c r="Z1023" i="13"/>
  <c r="AA1023" i="13" s="1"/>
  <c r="AB1023" i="13" s="1"/>
  <c r="Z1059" i="13"/>
  <c r="Z1095" i="13"/>
  <c r="AA1095" i="13" s="1"/>
  <c r="AB1095" i="13" s="1"/>
  <c r="Z1131" i="13"/>
  <c r="Q81" i="13"/>
  <c r="R81" i="13" s="1"/>
  <c r="S81" i="13" s="1"/>
  <c r="T81" i="13" s="1"/>
  <c r="Q262" i="13"/>
  <c r="R262" i="13" s="1"/>
  <c r="S262" i="13" s="1"/>
  <c r="T262" i="13" s="1"/>
  <c r="AA262" i="13" s="1"/>
  <c r="AB262" i="13" s="1"/>
  <c r="Q238" i="13"/>
  <c r="R238" i="13" s="1"/>
  <c r="S238" i="13" s="1"/>
  <c r="T238" i="13" s="1"/>
  <c r="Z1336" i="13"/>
  <c r="Z1408" i="13"/>
  <c r="Z1444" i="13"/>
  <c r="Z1271" i="13"/>
  <c r="Z1307" i="13"/>
  <c r="Z1343" i="13"/>
  <c r="Z1227" i="13"/>
  <c r="Z1263" i="13"/>
  <c r="Z1299" i="13"/>
  <c r="Z1335" i="13"/>
  <c r="Z1371" i="13"/>
  <c r="Z1407" i="13"/>
  <c r="Z54" i="13"/>
  <c r="Z33" i="13"/>
  <c r="AA33" i="13" s="1"/>
  <c r="AB33" i="13" s="1"/>
  <c r="Z1431" i="13"/>
  <c r="Z1467" i="13"/>
  <c r="Z52" i="13"/>
  <c r="Z1486" i="13"/>
  <c r="Z93" i="13"/>
  <c r="Z129" i="13"/>
  <c r="Z165" i="13"/>
  <c r="Z201" i="13"/>
  <c r="Z237" i="13"/>
  <c r="Z273" i="13"/>
  <c r="Z309" i="13"/>
  <c r="Z64" i="13"/>
  <c r="Z100" i="13"/>
  <c r="Z136" i="13"/>
  <c r="Z172" i="13"/>
  <c r="Z360" i="13"/>
  <c r="Z396" i="13"/>
  <c r="Z432" i="13"/>
  <c r="AA432" i="13" s="1"/>
  <c r="AB432" i="13" s="1"/>
  <c r="Z468" i="13"/>
  <c r="Z504" i="13"/>
  <c r="Z540" i="13"/>
  <c r="AA540" i="13" s="1"/>
  <c r="AB540" i="13" s="1"/>
  <c r="Z576" i="13"/>
  <c r="Z612" i="13"/>
  <c r="Z648" i="13"/>
  <c r="Z666" i="13"/>
  <c r="AA666" i="13" s="1"/>
  <c r="AB666" i="13" s="1"/>
  <c r="Z702" i="13"/>
  <c r="Z738" i="13"/>
  <c r="Z774" i="13"/>
  <c r="Z810" i="13"/>
  <c r="Z846" i="13"/>
  <c r="Z882" i="13"/>
  <c r="Z918" i="13"/>
  <c r="AA918" i="13" s="1"/>
  <c r="AB918" i="13" s="1"/>
  <c r="Z954" i="13"/>
  <c r="Z990" i="13"/>
  <c r="Z1026" i="13"/>
  <c r="AA1026" i="13" s="1"/>
  <c r="AB1026" i="13" s="1"/>
  <c r="Z1062" i="13"/>
  <c r="AA1062" i="13" s="1"/>
  <c r="AB1062" i="13" s="1"/>
  <c r="Z1098" i="13"/>
  <c r="Z1134" i="13"/>
  <c r="AA1134" i="13" s="1"/>
  <c r="AB1134" i="13" s="1"/>
  <c r="Q113" i="13"/>
  <c r="R113" i="13" s="1"/>
  <c r="S113" i="13" s="1"/>
  <c r="T113" i="13" s="1"/>
  <c r="AA113" i="13" s="1"/>
  <c r="AB113" i="13" s="1"/>
  <c r="Q341" i="13"/>
  <c r="R341" i="13" s="1"/>
  <c r="S341" i="13" s="1"/>
  <c r="T341" i="13" s="1"/>
  <c r="Z1231" i="13"/>
  <c r="Z1375" i="13"/>
  <c r="Z1238" i="13"/>
  <c r="Z1382" i="13"/>
  <c r="Z1418" i="13"/>
  <c r="Z1487" i="13"/>
  <c r="Z57" i="13"/>
  <c r="Z36" i="13"/>
  <c r="AA36" i="13" s="1"/>
  <c r="AB36" i="13" s="1"/>
  <c r="Z1434" i="13"/>
  <c r="Z1470" i="13"/>
  <c r="Z55" i="13"/>
  <c r="Z1489" i="13"/>
  <c r="Z96" i="13"/>
  <c r="AA96" i="13" s="1"/>
  <c r="AB96" i="13" s="1"/>
  <c r="Z132" i="13"/>
  <c r="Z168" i="13"/>
  <c r="Z204" i="13"/>
  <c r="AA204" i="13" s="1"/>
  <c r="AB204" i="13" s="1"/>
  <c r="Z240" i="13"/>
  <c r="Z276" i="13"/>
  <c r="Z312" i="13"/>
  <c r="Z67" i="13"/>
  <c r="Z103" i="13"/>
  <c r="Z139" i="13"/>
  <c r="Z175" i="13"/>
  <c r="Z363" i="13"/>
  <c r="AA363" i="13" s="1"/>
  <c r="AB363" i="13" s="1"/>
  <c r="Z399" i="13"/>
  <c r="AA399" i="13" s="1"/>
  <c r="AB399" i="13" s="1"/>
  <c r="Z435" i="13"/>
  <c r="Z471" i="13"/>
  <c r="Z507" i="13"/>
  <c r="Z543" i="13"/>
  <c r="Z579" i="13"/>
  <c r="Z615" i="13"/>
  <c r="Z669" i="13"/>
  <c r="AA669" i="13" s="1"/>
  <c r="AB669" i="13" s="1"/>
  <c r="Z705" i="13"/>
  <c r="Z741" i="13"/>
  <c r="Z777" i="13"/>
  <c r="Z813" i="13"/>
  <c r="Z849" i="13"/>
  <c r="Z885" i="13"/>
  <c r="Z921" i="13"/>
  <c r="AA921" i="13" s="1"/>
  <c r="AB921" i="13" s="1"/>
  <c r="Z957" i="13"/>
  <c r="Z993" i="13"/>
  <c r="AA993" i="13" s="1"/>
  <c r="AB993" i="13" s="1"/>
  <c r="Z1029" i="13"/>
  <c r="AA1029" i="13" s="1"/>
  <c r="AB1029" i="13" s="1"/>
  <c r="Z1065" i="13"/>
  <c r="AA1065" i="13" s="1"/>
  <c r="AB1065" i="13" s="1"/>
  <c r="Z1101" i="13"/>
  <c r="AA1101" i="13" s="1"/>
  <c r="AB1101" i="13" s="1"/>
  <c r="Z1137" i="13"/>
  <c r="Q77" i="13"/>
  <c r="R77" i="13" s="1"/>
  <c r="S77" i="13" s="1"/>
  <c r="T77" i="13" s="1"/>
  <c r="AA77" i="13" s="1"/>
  <c r="AB77" i="13" s="1"/>
  <c r="Z1234" i="13"/>
  <c r="Z1306" i="13"/>
  <c r="Z1342" i="13"/>
  <c r="Z1450" i="13"/>
  <c r="Z1385" i="13"/>
  <c r="Z1421" i="13"/>
  <c r="Z1457" i="13"/>
  <c r="Z60" i="13"/>
  <c r="Z39" i="13"/>
  <c r="Z1473" i="13"/>
  <c r="Z1456" i="13"/>
  <c r="Z1492" i="13"/>
  <c r="Z99" i="13"/>
  <c r="Z135" i="13"/>
  <c r="Z171" i="13"/>
  <c r="Z207" i="13"/>
  <c r="Z243" i="13"/>
  <c r="AA243" i="13" s="1"/>
  <c r="AB243" i="13" s="1"/>
  <c r="Z279" i="13"/>
  <c r="AA279" i="13" s="1"/>
  <c r="AB279" i="13" s="1"/>
  <c r="Z315" i="13"/>
  <c r="Z70" i="13"/>
  <c r="Z106" i="13"/>
  <c r="Z142" i="13"/>
  <c r="AA142" i="13" s="1"/>
  <c r="AB142" i="13" s="1"/>
  <c r="Z178" i="13"/>
  <c r="Z366" i="13"/>
  <c r="Z402" i="13"/>
  <c r="Z438" i="13"/>
  <c r="AA438" i="13" s="1"/>
  <c r="AB438" i="13" s="1"/>
  <c r="Z474" i="13"/>
  <c r="Z510" i="13"/>
  <c r="Z546" i="13"/>
  <c r="Z582" i="13"/>
  <c r="Z618" i="13"/>
  <c r="Z31" i="13"/>
  <c r="AA31" i="13" s="1"/>
  <c r="AB31" i="13" s="1"/>
  <c r="Z672" i="13"/>
  <c r="Z708" i="13"/>
  <c r="Z744" i="13"/>
  <c r="Z780" i="13"/>
  <c r="Z816" i="13"/>
  <c r="Z852" i="13"/>
  <c r="AA852" i="13" s="1"/>
  <c r="AB852" i="13" s="1"/>
  <c r="Z888" i="13"/>
  <c r="AA888" i="13" s="1"/>
  <c r="AB888" i="13" s="1"/>
  <c r="Z924" i="13"/>
  <c r="AA924" i="13" s="1"/>
  <c r="AB924" i="13" s="1"/>
  <c r="Z960" i="13"/>
  <c r="Z996" i="13"/>
  <c r="Z1032" i="13"/>
  <c r="AA1032" i="13" s="1"/>
  <c r="AB1032" i="13" s="1"/>
  <c r="Z1068" i="13"/>
  <c r="AA1068" i="13" s="1"/>
  <c r="AB1068" i="13" s="1"/>
  <c r="Z1104" i="13"/>
  <c r="Z1140" i="13"/>
  <c r="Q82" i="13"/>
  <c r="R82" i="13" s="1"/>
  <c r="S82" i="13" s="1"/>
  <c r="T82" i="13" s="1"/>
  <c r="Q425" i="13"/>
  <c r="R425" i="13" s="1"/>
  <c r="S425" i="13" s="1"/>
  <c r="T425" i="13" s="1"/>
  <c r="AA425" i="13" s="1"/>
  <c r="AB425" i="13" s="1"/>
  <c r="Q188" i="13"/>
  <c r="R188" i="13" s="1"/>
  <c r="S188" i="13" s="1"/>
  <c r="T188" i="13" s="1"/>
  <c r="AA188" i="13" s="1"/>
  <c r="AB188" i="13" s="1"/>
  <c r="Z1273" i="13"/>
  <c r="Z1460" i="13"/>
  <c r="Z63" i="13"/>
  <c r="Z42" i="13"/>
  <c r="Z1440" i="13"/>
  <c r="Z1476" i="13"/>
  <c r="Z1459" i="13"/>
  <c r="Z1495" i="13"/>
  <c r="Z102" i="13"/>
  <c r="Z138" i="13"/>
  <c r="Z174" i="13"/>
  <c r="Z210" i="13"/>
  <c r="AA210" i="13" s="1"/>
  <c r="AB210" i="13" s="1"/>
  <c r="Z246" i="13"/>
  <c r="Z282" i="13"/>
  <c r="Z318" i="13"/>
  <c r="Z73" i="13"/>
  <c r="Z109" i="13"/>
  <c r="Z145" i="13"/>
  <c r="AA145" i="13" s="1"/>
  <c r="AB145" i="13" s="1"/>
  <c r="Z181" i="13"/>
  <c r="AA181" i="13" s="1"/>
  <c r="AB181" i="13" s="1"/>
  <c r="Z369" i="13"/>
  <c r="AA369" i="13" s="1"/>
  <c r="AB369" i="13" s="1"/>
  <c r="Z405" i="13"/>
  <c r="Z441" i="13"/>
  <c r="Z477" i="13"/>
  <c r="Z513" i="13"/>
  <c r="Z549" i="13"/>
  <c r="AA549" i="13" s="1"/>
  <c r="AB549" i="13" s="1"/>
  <c r="Z585" i="13"/>
  <c r="Z621" i="13"/>
  <c r="Z34" i="13"/>
  <c r="AA34" i="13" s="1"/>
  <c r="AB34" i="13" s="1"/>
  <c r="Z675" i="13"/>
  <c r="Z711" i="13"/>
  <c r="Z747" i="13"/>
  <c r="Z783" i="13"/>
  <c r="AA783" i="13" s="1"/>
  <c r="AB783" i="13" s="1"/>
  <c r="Z819" i="13"/>
  <c r="Z855" i="13"/>
  <c r="Z891" i="13"/>
  <c r="Q298" i="13"/>
  <c r="R298" i="13" s="1"/>
  <c r="S298" i="13" s="1"/>
  <c r="T298" i="13" s="1"/>
  <c r="AA298" i="13" s="1"/>
  <c r="AB298" i="13" s="1"/>
  <c r="Z24" i="13"/>
  <c r="AA24" i="13" s="1"/>
  <c r="AB24" i="13" s="1"/>
  <c r="Z1276" i="13"/>
  <c r="Z1312" i="13"/>
  <c r="Z1247" i="13"/>
  <c r="Z66" i="13"/>
  <c r="Z45" i="13"/>
  <c r="Z1443" i="13"/>
  <c r="Z1479" i="13"/>
  <c r="Z1462" i="13"/>
  <c r="Z1498" i="13"/>
  <c r="Z105" i="13"/>
  <c r="Z141" i="13"/>
  <c r="Z177" i="13"/>
  <c r="Z213" i="13"/>
  <c r="AA213" i="13" s="1"/>
  <c r="AB213" i="13" s="1"/>
  <c r="Z249" i="13"/>
  <c r="Z285" i="13"/>
  <c r="Z321" i="13"/>
  <c r="Z76" i="13"/>
  <c r="Z112" i="13"/>
  <c r="Z148" i="13"/>
  <c r="Z184" i="13"/>
  <c r="Z372" i="13"/>
  <c r="Z408" i="13"/>
  <c r="AA408" i="13" s="1"/>
  <c r="AB408" i="13" s="1"/>
  <c r="Z444" i="13"/>
  <c r="Z480" i="13"/>
  <c r="AA480" i="13" s="1"/>
  <c r="AB480" i="13" s="1"/>
  <c r="Z516" i="13"/>
  <c r="Z552" i="13"/>
  <c r="Z588" i="13"/>
  <c r="Z624" i="13"/>
  <c r="Z678" i="13"/>
  <c r="AA678" i="13" s="1"/>
  <c r="AB678" i="13" s="1"/>
  <c r="Z714" i="13"/>
  <c r="Z750" i="13"/>
  <c r="Z786" i="13"/>
  <c r="Z822" i="13"/>
  <c r="Z858" i="13"/>
  <c r="AA858" i="13" s="1"/>
  <c r="AB858" i="13" s="1"/>
  <c r="Z894" i="13"/>
  <c r="Z930" i="13"/>
  <c r="Z966" i="13"/>
  <c r="AA966" i="13" s="1"/>
  <c r="AB966" i="13" s="1"/>
  <c r="Z1002" i="13"/>
  <c r="Z1038" i="13"/>
  <c r="Z1074" i="13"/>
  <c r="Z1110" i="13"/>
  <c r="Z1146" i="13"/>
  <c r="Z1185" i="13"/>
  <c r="Z1221" i="13"/>
  <c r="Z912" i="13"/>
  <c r="Z948" i="13"/>
  <c r="Z984" i="13"/>
  <c r="Z1020" i="13"/>
  <c r="AA1020" i="13" s="1"/>
  <c r="AB1020" i="13" s="1"/>
  <c r="Z1056" i="13"/>
  <c r="AA1056" i="13" s="1"/>
  <c r="AB1056" i="13" s="1"/>
  <c r="Z1092" i="13"/>
  <c r="Z1128" i="13"/>
  <c r="AA1128" i="13" s="1"/>
  <c r="AB1128" i="13" s="1"/>
  <c r="Z1182" i="13"/>
  <c r="Z1218" i="13"/>
  <c r="Z1191" i="13"/>
  <c r="Z1194" i="13"/>
  <c r="Z927" i="13"/>
  <c r="Z963" i="13"/>
  <c r="Z999" i="13"/>
  <c r="Z1035" i="13"/>
  <c r="Z1071" i="13"/>
  <c r="AA1071" i="13" s="1"/>
  <c r="AB1071" i="13" s="1"/>
  <c r="Z1107" i="13"/>
  <c r="AA1107" i="13" s="1"/>
  <c r="AB1107" i="13" s="1"/>
  <c r="Z1143" i="13"/>
  <c r="Z1161" i="13"/>
  <c r="Z1197" i="13"/>
  <c r="Z1164" i="13"/>
  <c r="Z1200" i="13"/>
  <c r="Z1167" i="13"/>
  <c r="Z1203" i="13"/>
  <c r="Z1170" i="13"/>
  <c r="Z1206" i="13"/>
  <c r="Z1173" i="13"/>
  <c r="Z1209" i="13"/>
  <c r="Z1176" i="13"/>
  <c r="Z1212" i="13"/>
  <c r="Z1179" i="13"/>
  <c r="Z1215" i="13"/>
  <c r="Q433" i="13"/>
  <c r="R433" i="13" s="1"/>
  <c r="S433" i="13" s="1"/>
  <c r="T433" i="13" s="1"/>
  <c r="Q411" i="13"/>
  <c r="R411" i="13" s="1"/>
  <c r="S411" i="13" s="1"/>
  <c r="T411" i="13" s="1"/>
  <c r="Q417" i="13"/>
  <c r="R417" i="13" s="1"/>
  <c r="S417" i="13" s="1"/>
  <c r="T417" i="13" s="1"/>
  <c r="Q472" i="13"/>
  <c r="R472" i="13" s="1"/>
  <c r="S472" i="13" s="1"/>
  <c r="T472" i="13" s="1"/>
  <c r="AA472" i="13" s="1"/>
  <c r="AB472" i="13" s="1"/>
  <c r="Q420" i="13"/>
  <c r="R420" i="13" s="1"/>
  <c r="S420" i="13" s="1"/>
  <c r="T420" i="13" s="1"/>
  <c r="Q427" i="13"/>
  <c r="R427" i="13" s="1"/>
  <c r="S427" i="13" s="1"/>
  <c r="T427" i="13" s="1"/>
  <c r="AA427" i="13" s="1"/>
  <c r="AB427" i="13" s="1"/>
  <c r="Q410" i="13"/>
  <c r="R410" i="13" s="1"/>
  <c r="S410" i="13" s="1"/>
  <c r="T410" i="13" s="1"/>
  <c r="AA410" i="13" s="1"/>
  <c r="AB410" i="13" s="1"/>
  <c r="Q403" i="13"/>
  <c r="R403" i="13" s="1"/>
  <c r="S403" i="13" s="1"/>
  <c r="T403" i="13" s="1"/>
  <c r="AA403" i="13" s="1"/>
  <c r="AB403" i="13" s="1"/>
  <c r="Q355" i="13"/>
  <c r="R355" i="13" s="1"/>
  <c r="S355" i="13" s="1"/>
  <c r="T355" i="13" s="1"/>
  <c r="Q362" i="13"/>
  <c r="R362" i="13" s="1"/>
  <c r="S362" i="13" s="1"/>
  <c r="T362" i="13" s="1"/>
  <c r="AA362" i="13" s="1"/>
  <c r="AB362" i="13" s="1"/>
  <c r="Q364" i="13"/>
  <c r="R364" i="13" s="1"/>
  <c r="S364" i="13" s="1"/>
  <c r="T364" i="13" s="1"/>
  <c r="AA364" i="13" s="1"/>
  <c r="AB364" i="13" s="1"/>
  <c r="Q374" i="13"/>
  <c r="R374" i="13" s="1"/>
  <c r="S374" i="13" s="1"/>
  <c r="T374" i="13" s="1"/>
  <c r="AA374" i="13" s="1"/>
  <c r="AB374" i="13" s="1"/>
  <c r="Q371" i="13"/>
  <c r="R371" i="13" s="1"/>
  <c r="S371" i="13" s="1"/>
  <c r="T371" i="13" s="1"/>
  <c r="AA371" i="13" s="1"/>
  <c r="AB371" i="13" s="1"/>
  <c r="Q386" i="13"/>
  <c r="R386" i="13" s="1"/>
  <c r="S386" i="13" s="1"/>
  <c r="T386" i="13" s="1"/>
  <c r="AA386" i="13" s="1"/>
  <c r="AB386" i="13" s="1"/>
  <c r="Q402" i="13"/>
  <c r="R402" i="13" s="1"/>
  <c r="S402" i="13" s="1"/>
  <c r="T402" i="13" s="1"/>
  <c r="Q373" i="13"/>
  <c r="R373" i="13" s="1"/>
  <c r="S373" i="13" s="1"/>
  <c r="T373" i="13" s="1"/>
  <c r="AA373" i="13" s="1"/>
  <c r="AB373" i="13" s="1"/>
  <c r="Q370" i="13"/>
  <c r="R370" i="13" s="1"/>
  <c r="S370" i="13" s="1"/>
  <c r="T370" i="13" s="1"/>
  <c r="AA370" i="13" s="1"/>
  <c r="AB370" i="13" s="1"/>
  <c r="Q395" i="13"/>
  <c r="R395" i="13" s="1"/>
  <c r="S395" i="13" s="1"/>
  <c r="T395" i="13" s="1"/>
  <c r="AA395" i="13" s="1"/>
  <c r="AB395" i="13" s="1"/>
  <c r="Q388" i="13"/>
  <c r="R388" i="13" s="1"/>
  <c r="S388" i="13" s="1"/>
  <c r="T388" i="13" s="1"/>
  <c r="Q389" i="13"/>
  <c r="R389" i="13" s="1"/>
  <c r="S389" i="13" s="1"/>
  <c r="T389" i="13" s="1"/>
  <c r="AA389" i="13" s="1"/>
  <c r="AB389" i="13" s="1"/>
  <c r="Q387" i="13"/>
  <c r="R387" i="13" s="1"/>
  <c r="S387" i="13" s="1"/>
  <c r="T387" i="13" s="1"/>
  <c r="Q372" i="13"/>
  <c r="R372" i="13" s="1"/>
  <c r="S372" i="13" s="1"/>
  <c r="T372" i="13" s="1"/>
  <c r="Q381" i="13"/>
  <c r="R381" i="13" s="1"/>
  <c r="S381" i="13" s="1"/>
  <c r="T381" i="13" s="1"/>
  <c r="Q622" i="13"/>
  <c r="R622" i="13" s="1"/>
  <c r="S622" i="13" s="1"/>
  <c r="T622" i="13" s="1"/>
  <c r="Q714" i="13"/>
  <c r="R714" i="13" s="1"/>
  <c r="S714" i="13" s="1"/>
  <c r="T714" i="13" s="1"/>
  <c r="Q646" i="13"/>
  <c r="R646" i="13" s="1"/>
  <c r="S646" i="13" s="1"/>
  <c r="T646" i="13" s="1"/>
  <c r="Q531" i="13"/>
  <c r="R531" i="13" s="1"/>
  <c r="S531" i="13" s="1"/>
  <c r="T531" i="13" s="1"/>
  <c r="Q709" i="13"/>
  <c r="R709" i="13" s="1"/>
  <c r="S709" i="13" s="1"/>
  <c r="T709" i="13" s="1"/>
  <c r="Q244" i="13"/>
  <c r="R244" i="13" s="1"/>
  <c r="S244" i="13" s="1"/>
  <c r="T244" i="13" s="1"/>
  <c r="Q135" i="13"/>
  <c r="R135" i="13" s="1"/>
  <c r="S135" i="13" s="1"/>
  <c r="T135" i="13" s="1"/>
  <c r="Q138" i="13"/>
  <c r="R138" i="13" s="1"/>
  <c r="S138" i="13" s="1"/>
  <c r="T138" i="13" s="1"/>
  <c r="Q511" i="13"/>
  <c r="R511" i="13" s="1"/>
  <c r="S511" i="13" s="1"/>
  <c r="T511" i="13" s="1"/>
  <c r="AA511" i="13" s="1"/>
  <c r="AB511" i="13" s="1"/>
  <c r="Q140" i="13"/>
  <c r="R140" i="13" s="1"/>
  <c r="S140" i="13" s="1"/>
  <c r="T140" i="13" s="1"/>
  <c r="Q509" i="13"/>
  <c r="R509" i="13" s="1"/>
  <c r="S509" i="13" s="1"/>
  <c r="T509" i="13" s="1"/>
  <c r="AA509" i="13" s="1"/>
  <c r="AB509" i="13" s="1"/>
  <c r="Q292" i="13"/>
  <c r="R292" i="13" s="1"/>
  <c r="S292" i="13" s="1"/>
  <c r="T292" i="13" s="1"/>
  <c r="Q535" i="13"/>
  <c r="R535" i="13" s="1"/>
  <c r="S535" i="13" s="1"/>
  <c r="T535" i="13" s="1"/>
  <c r="Q533" i="13"/>
  <c r="R533" i="13" s="1"/>
  <c r="S533" i="13" s="1"/>
  <c r="T533" i="13" s="1"/>
  <c r="Q586" i="13"/>
  <c r="R586" i="13" s="1"/>
  <c r="S586" i="13" s="1"/>
  <c r="T586" i="13" s="1"/>
  <c r="Q513" i="13"/>
  <c r="R513" i="13" s="1"/>
  <c r="S513" i="13" s="1"/>
  <c r="T513" i="13" s="1"/>
  <c r="Q141" i="13"/>
  <c r="R141" i="13" s="1"/>
  <c r="S141" i="13" s="1"/>
  <c r="T141" i="13" s="1"/>
  <c r="Q306" i="13"/>
  <c r="R306" i="13" s="1"/>
  <c r="S306" i="13" s="1"/>
  <c r="T306" i="13" s="1"/>
  <c r="Q672" i="13"/>
  <c r="R672" i="13" s="1"/>
  <c r="S672" i="13" s="1"/>
  <c r="T672" i="13" s="1"/>
  <c r="Q490" i="13"/>
  <c r="R490" i="13" s="1"/>
  <c r="S490" i="13" s="1"/>
  <c r="T490" i="13" s="1"/>
  <c r="AA490" i="13" s="1"/>
  <c r="AB490" i="13" s="1"/>
  <c r="Q655" i="13"/>
  <c r="R655" i="13" s="1"/>
  <c r="S655" i="13" s="1"/>
  <c r="T655" i="13" s="1"/>
  <c r="Q183" i="13"/>
  <c r="R183" i="13" s="1"/>
  <c r="S183" i="13" s="1"/>
  <c r="T183" i="13" s="1"/>
  <c r="Q293" i="13"/>
  <c r="R293" i="13" s="1"/>
  <c r="S293" i="13" s="1"/>
  <c r="T293" i="13" s="1"/>
  <c r="Q607" i="13"/>
  <c r="R607" i="13" s="1"/>
  <c r="S607" i="13" s="1"/>
  <c r="T607" i="13" s="1"/>
  <c r="Q618" i="13"/>
  <c r="R618" i="13" s="1"/>
  <c r="S618" i="13" s="1"/>
  <c r="T618" i="13" s="1"/>
  <c r="Q621" i="13"/>
  <c r="R621" i="13" s="1"/>
  <c r="S621" i="13" s="1"/>
  <c r="T621" i="13" s="1"/>
  <c r="Q638" i="13"/>
  <c r="R638" i="13" s="1"/>
  <c r="S638" i="13" s="1"/>
  <c r="T638" i="13" s="1"/>
  <c r="Q573" i="13"/>
  <c r="R573" i="13" s="1"/>
  <c r="S573" i="13" s="1"/>
  <c r="T573" i="13" s="1"/>
  <c r="Q152" i="13"/>
  <c r="R152" i="13" s="1"/>
  <c r="S152" i="13" s="1"/>
  <c r="T152" i="13" s="1"/>
  <c r="AA152" i="13" s="1"/>
  <c r="AB152" i="13" s="1"/>
  <c r="Q572" i="13"/>
  <c r="R572" i="13" s="1"/>
  <c r="S572" i="13" s="1"/>
  <c r="T572" i="13" s="1"/>
  <c r="Q537" i="13"/>
  <c r="R537" i="13" s="1"/>
  <c r="S537" i="13" s="1"/>
  <c r="T537" i="13" s="1"/>
  <c r="Q688" i="13"/>
  <c r="R688" i="13" s="1"/>
  <c r="S688" i="13" s="1"/>
  <c r="T688" i="13" s="1"/>
  <c r="Q150" i="13"/>
  <c r="R150" i="13" s="1"/>
  <c r="S150" i="13" s="1"/>
  <c r="T150" i="13" s="1"/>
  <c r="Q333" i="13"/>
  <c r="R333" i="13" s="1"/>
  <c r="S333" i="13" s="1"/>
  <c r="T333" i="13" s="1"/>
  <c r="Q519" i="13"/>
  <c r="R519" i="13" s="1"/>
  <c r="S519" i="13" s="1"/>
  <c r="T519" i="13" s="1"/>
  <c r="Q676" i="13"/>
  <c r="R676" i="13" s="1"/>
  <c r="S676" i="13" s="1"/>
  <c r="T676" i="13" s="1"/>
  <c r="Q316" i="13"/>
  <c r="R316" i="13" s="1"/>
  <c r="S316" i="13" s="1"/>
  <c r="T316" i="13" s="1"/>
  <c r="Q155" i="13"/>
  <c r="R155" i="13" s="1"/>
  <c r="S155" i="13" s="1"/>
  <c r="T155" i="13" s="1"/>
  <c r="AA155" i="13" s="1"/>
  <c r="AB155" i="13" s="1"/>
  <c r="Q314" i="13"/>
  <c r="R314" i="13" s="1"/>
  <c r="S314" i="13" s="1"/>
  <c r="T314" i="13" s="1"/>
  <c r="AA314" i="13" s="1"/>
  <c r="AB314" i="13" s="1"/>
  <c r="Q590" i="13"/>
  <c r="R590" i="13" s="1"/>
  <c r="S590" i="13" s="1"/>
  <c r="T590" i="13" s="1"/>
  <c r="Q604" i="13"/>
  <c r="R604" i="13" s="1"/>
  <c r="S604" i="13" s="1"/>
  <c r="T604" i="13" s="1"/>
  <c r="Q205" i="13"/>
  <c r="R205" i="13" s="1"/>
  <c r="S205" i="13" s="1"/>
  <c r="T205" i="13" s="1"/>
  <c r="Q302" i="13"/>
  <c r="R302" i="13" s="1"/>
  <c r="S302" i="13" s="1"/>
  <c r="T302" i="13" s="1"/>
  <c r="Q652" i="13"/>
  <c r="R652" i="13" s="1"/>
  <c r="S652" i="13" s="1"/>
  <c r="T652" i="13" s="1"/>
  <c r="Q587" i="13"/>
  <c r="R587" i="13" s="1"/>
  <c r="S587" i="13" s="1"/>
  <c r="T587" i="13" s="1"/>
  <c r="Q153" i="13"/>
  <c r="R153" i="13" s="1"/>
  <c r="S153" i="13" s="1"/>
  <c r="T153" i="13" s="1"/>
  <c r="Q390" i="13"/>
  <c r="R390" i="13" s="1"/>
  <c r="S390" i="13" s="1"/>
  <c r="T390" i="13" s="1"/>
  <c r="Q450" i="13"/>
  <c r="R450" i="13" s="1"/>
  <c r="S450" i="13" s="1"/>
  <c r="T450" i="13" s="1"/>
  <c r="Q148" i="13"/>
  <c r="R148" i="13" s="1"/>
  <c r="S148" i="13" s="1"/>
  <c r="T148" i="13" s="1"/>
  <c r="Q208" i="13"/>
  <c r="R208" i="13" s="1"/>
  <c r="S208" i="13" s="1"/>
  <c r="T208" i="13" s="1"/>
  <c r="Q523" i="13"/>
  <c r="R523" i="13" s="1"/>
  <c r="S523" i="13" s="1"/>
  <c r="T523" i="13" s="1"/>
  <c r="AA523" i="13" s="1"/>
  <c r="AB523" i="13" s="1"/>
  <c r="Q595" i="13"/>
  <c r="R595" i="13" s="1"/>
  <c r="S595" i="13" s="1"/>
  <c r="T595" i="13" s="1"/>
  <c r="Q689" i="13"/>
  <c r="R689" i="13" s="1"/>
  <c r="S689" i="13" s="1"/>
  <c r="T689" i="13" s="1"/>
  <c r="Q158" i="13"/>
  <c r="R158" i="13" s="1"/>
  <c r="S158" i="13" s="1"/>
  <c r="T158" i="13" s="1"/>
  <c r="Q497" i="13"/>
  <c r="R497" i="13" s="1"/>
  <c r="S497" i="13" s="1"/>
  <c r="T497" i="13" s="1"/>
  <c r="AA497" i="13" s="1"/>
  <c r="AB497" i="13" s="1"/>
  <c r="Q552" i="13"/>
  <c r="R552" i="13" s="1"/>
  <c r="S552" i="13" s="1"/>
  <c r="T552" i="13" s="1"/>
  <c r="Q207" i="13"/>
  <c r="R207" i="13" s="1"/>
  <c r="S207" i="13" s="1"/>
  <c r="T207" i="13" s="1"/>
  <c r="Q654" i="13"/>
  <c r="R654" i="13" s="1"/>
  <c r="S654" i="13" s="1"/>
  <c r="T654" i="13" s="1"/>
  <c r="Q156" i="13"/>
  <c r="R156" i="13" s="1"/>
  <c r="S156" i="13" s="1"/>
  <c r="T156" i="13" s="1"/>
  <c r="Q579" i="13"/>
  <c r="R579" i="13" s="1"/>
  <c r="S579" i="13" s="1"/>
  <c r="T579" i="13" s="1"/>
  <c r="Q211" i="13"/>
  <c r="R211" i="13" s="1"/>
  <c r="S211" i="13" s="1"/>
  <c r="T211" i="13" s="1"/>
  <c r="Q392" i="13"/>
  <c r="R392" i="13" s="1"/>
  <c r="S392" i="13" s="1"/>
  <c r="T392" i="13" s="1"/>
  <c r="AA392" i="13" s="1"/>
  <c r="AB392" i="13" s="1"/>
  <c r="Q515" i="13"/>
  <c r="Q539" i="13"/>
  <c r="R539" i="13" s="1"/>
  <c r="S539" i="13" s="1"/>
  <c r="T539" i="13" s="1"/>
  <c r="Q575" i="13"/>
  <c r="R575" i="13" s="1"/>
  <c r="S575" i="13" s="1"/>
  <c r="T575" i="13" s="1"/>
  <c r="Q139" i="13"/>
  <c r="R139" i="13" s="1"/>
  <c r="S139" i="13" s="1"/>
  <c r="T139" i="13" s="1"/>
  <c r="Q315" i="13"/>
  <c r="R315" i="13" s="1"/>
  <c r="S315" i="13" s="1"/>
  <c r="T315" i="13" s="1"/>
  <c r="Q557" i="13"/>
  <c r="R557" i="13" s="1"/>
  <c r="S557" i="13" s="1"/>
  <c r="T557" i="13" s="1"/>
  <c r="AA557" i="13" s="1"/>
  <c r="AB557" i="13" s="1"/>
  <c r="Q600" i="13"/>
  <c r="R600" i="13" s="1"/>
  <c r="S600" i="13" s="1"/>
  <c r="T600" i="13" s="1"/>
  <c r="Q245" i="13"/>
  <c r="R245" i="13" s="1"/>
  <c r="S245" i="13" s="1"/>
  <c r="T245" i="13" s="1"/>
  <c r="AA245" i="13" s="1"/>
  <c r="AB245" i="13" s="1"/>
  <c r="Q571" i="13"/>
  <c r="R571" i="13" s="1"/>
  <c r="S571" i="13" s="1"/>
  <c r="T571" i="13" s="1"/>
  <c r="Q525" i="13"/>
  <c r="R525" i="13" s="1"/>
  <c r="S525" i="13" s="1"/>
  <c r="T525" i="13" s="1"/>
  <c r="Q214" i="13"/>
  <c r="R214" i="13" s="1"/>
  <c r="S214" i="13" s="1"/>
  <c r="T214" i="13" s="1"/>
  <c r="Q502" i="13"/>
  <c r="R502" i="13" s="1"/>
  <c r="S502" i="13" s="1"/>
  <c r="T502" i="13" s="1"/>
  <c r="Q580" i="13"/>
  <c r="Q656" i="13"/>
  <c r="R656" i="13" s="1"/>
  <c r="S656" i="13" s="1"/>
  <c r="T656" i="13" s="1"/>
  <c r="Q186" i="13"/>
  <c r="R186" i="13" s="1"/>
  <c r="S186" i="13" s="1"/>
  <c r="T186" i="13" s="1"/>
  <c r="Q178" i="13"/>
  <c r="R178" i="13" s="1"/>
  <c r="S178" i="13" s="1"/>
  <c r="T178" i="13" s="1"/>
  <c r="Q187" i="13"/>
  <c r="R187" i="13" s="1"/>
  <c r="S187" i="13" s="1"/>
  <c r="T187" i="13" s="1"/>
  <c r="Q419" i="13"/>
  <c r="R419" i="13" s="1"/>
  <c r="S419" i="13" s="1"/>
  <c r="T419" i="13" s="1"/>
  <c r="AA419" i="13" s="1"/>
  <c r="AB419" i="13" s="1"/>
  <c r="Q559" i="13"/>
  <c r="R559" i="13" s="1"/>
  <c r="S559" i="13" s="1"/>
  <c r="T559" i="13" s="1"/>
  <c r="Q219" i="13"/>
  <c r="R219" i="13" s="1"/>
  <c r="S219" i="13" s="1"/>
  <c r="T219" i="13" s="1"/>
  <c r="Q496" i="13"/>
  <c r="R496" i="13" s="1"/>
  <c r="S496" i="13" s="1"/>
  <c r="T496" i="13" s="1"/>
  <c r="Q393" i="13"/>
  <c r="R393" i="13" s="1"/>
  <c r="S393" i="13" s="1"/>
  <c r="T393" i="13" s="1"/>
  <c r="Q335" i="13"/>
  <c r="R335" i="13" s="1"/>
  <c r="S335" i="13" s="1"/>
  <c r="T335" i="13" s="1"/>
  <c r="Q149" i="13"/>
  <c r="R149" i="13" s="1"/>
  <c r="S149" i="13" s="1"/>
  <c r="T149" i="13" s="1"/>
  <c r="Q658" i="13"/>
  <c r="R658" i="13" s="1"/>
  <c r="S658" i="13" s="1"/>
  <c r="T658" i="13" s="1"/>
  <c r="Q209" i="13"/>
  <c r="R209" i="13" s="1"/>
  <c r="S209" i="13" s="1"/>
  <c r="T209" i="13" s="1"/>
  <c r="AA209" i="13" s="1"/>
  <c r="AB209" i="13" s="1"/>
  <c r="Q240" i="13"/>
  <c r="R240" i="13" s="1"/>
  <c r="S240" i="13" s="1"/>
  <c r="T240" i="13" s="1"/>
  <c r="Q507" i="13"/>
  <c r="R507" i="13" s="1"/>
  <c r="S507" i="13" s="1"/>
  <c r="T507" i="13" s="1"/>
  <c r="Q543" i="13"/>
  <c r="R543" i="13" s="1"/>
  <c r="S543" i="13" s="1"/>
  <c r="T543" i="13" s="1"/>
  <c r="Q508" i="13"/>
  <c r="Q640" i="13"/>
  <c r="R640" i="13" s="1"/>
  <c r="S640" i="13" s="1"/>
  <c r="T640" i="13" s="1"/>
  <c r="Q686" i="13"/>
  <c r="R686" i="13" s="1"/>
  <c r="S686" i="13" s="1"/>
  <c r="T686" i="13" s="1"/>
  <c r="Q699" i="13"/>
  <c r="R699" i="13" s="1"/>
  <c r="S699" i="13" s="1"/>
  <c r="T699" i="13" s="1"/>
  <c r="Q131" i="13"/>
  <c r="R131" i="13" s="1"/>
  <c r="S131" i="13" s="1"/>
  <c r="T131" i="13" s="1"/>
  <c r="Q218" i="13"/>
  <c r="R218" i="13" s="1"/>
  <c r="S218" i="13" s="1"/>
  <c r="T218" i="13" s="1"/>
  <c r="AA218" i="13" s="1"/>
  <c r="AB218" i="13" s="1"/>
  <c r="Q391" i="13"/>
  <c r="R391" i="13" s="1"/>
  <c r="S391" i="13" s="1"/>
  <c r="T391" i="13" s="1"/>
  <c r="AA391" i="13" s="1"/>
  <c r="AB391" i="13" s="1"/>
  <c r="Q500" i="13"/>
  <c r="R500" i="13" s="1"/>
  <c r="S500" i="13" s="1"/>
  <c r="T500" i="13" s="1"/>
  <c r="AA500" i="13" s="1"/>
  <c r="AB500" i="13" s="1"/>
  <c r="Q662" i="13"/>
  <c r="R662" i="13" s="1"/>
  <c r="S662" i="13" s="1"/>
  <c r="T662" i="13" s="1"/>
  <c r="Q589" i="13"/>
  <c r="R589" i="13" s="1"/>
  <c r="S589" i="13" s="1"/>
  <c r="T589" i="13" s="1"/>
  <c r="Q692" i="13"/>
  <c r="R692" i="13" s="1"/>
  <c r="S692" i="13" s="1"/>
  <c r="T692" i="13" s="1"/>
  <c r="Q693" i="13"/>
  <c r="R693" i="13" s="1"/>
  <c r="S693" i="13" s="1"/>
  <c r="T693" i="13" s="1"/>
  <c r="Q510" i="13"/>
  <c r="R510" i="13" s="1"/>
  <c r="S510" i="13" s="1"/>
  <c r="T510" i="13" s="1"/>
  <c r="Q546" i="13"/>
  <c r="R546" i="13" s="1"/>
  <c r="S546" i="13" s="1"/>
  <c r="T546" i="13" s="1"/>
  <c r="Q547" i="13"/>
  <c r="R547" i="13" s="1"/>
  <c r="S547" i="13" s="1"/>
  <c r="T547" i="13" s="1"/>
  <c r="AA547" i="13" s="1"/>
  <c r="AB547" i="13" s="1"/>
  <c r="Q583" i="13"/>
  <c r="R583" i="13" s="1"/>
  <c r="S583" i="13" s="1"/>
  <c r="T583" i="13" s="1"/>
  <c r="Q619" i="13"/>
  <c r="R619" i="13" s="1"/>
  <c r="S619" i="13" s="1"/>
  <c r="T619" i="13" s="1"/>
  <c r="Q239" i="13"/>
  <c r="R239" i="13" s="1"/>
  <c r="S239" i="13" s="1"/>
  <c r="T239" i="13" s="1"/>
  <c r="AA239" i="13" s="1"/>
  <c r="AB239" i="13" s="1"/>
  <c r="Q413" i="13"/>
  <c r="R413" i="13" s="1"/>
  <c r="S413" i="13" s="1"/>
  <c r="T413" i="13" s="1"/>
  <c r="AA413" i="13" s="1"/>
  <c r="AB413" i="13" s="1"/>
  <c r="Q581" i="13"/>
  <c r="R581" i="13" s="1"/>
  <c r="S581" i="13" s="1"/>
  <c r="T581" i="13" s="1"/>
  <c r="Q504" i="13"/>
  <c r="R504" i="13" s="1"/>
  <c r="S504" i="13" s="1"/>
  <c r="T504" i="13" s="1"/>
  <c r="Q290" i="13"/>
  <c r="R290" i="13" s="1"/>
  <c r="S290" i="13" s="1"/>
  <c r="T290" i="13" s="1"/>
  <c r="AA290" i="13" s="1"/>
  <c r="AB290" i="13" s="1"/>
  <c r="Q495" i="13"/>
  <c r="R495" i="13" s="1"/>
  <c r="S495" i="13" s="1"/>
  <c r="T495" i="13" s="1"/>
  <c r="Q137" i="13"/>
  <c r="R137" i="13" s="1"/>
  <c r="S137" i="13" s="1"/>
  <c r="T137" i="13" s="1"/>
  <c r="Q484" i="13"/>
  <c r="R484" i="13" s="1"/>
  <c r="S484" i="13" s="1"/>
  <c r="T484" i="13" s="1"/>
  <c r="Q703" i="13"/>
  <c r="R703" i="13" s="1"/>
  <c r="S703" i="13" s="1"/>
  <c r="T703" i="13" s="1"/>
  <c r="Q517" i="13"/>
  <c r="R517" i="13" s="1"/>
  <c r="S517" i="13" s="1"/>
  <c r="T517" i="13" s="1"/>
  <c r="AA517" i="13" s="1"/>
  <c r="AB517" i="13" s="1"/>
  <c r="Q668" i="13"/>
  <c r="R668" i="13" s="1"/>
  <c r="S668" i="13" s="1"/>
  <c r="T668" i="13" s="1"/>
  <c r="Q596" i="13"/>
  <c r="R596" i="13" s="1"/>
  <c r="S596" i="13" s="1"/>
  <c r="T596" i="13" s="1"/>
  <c r="Q246" i="13"/>
  <c r="R246" i="13" s="1"/>
  <c r="S246" i="13" s="1"/>
  <c r="T246" i="13" s="1"/>
  <c r="Q456" i="13"/>
  <c r="R456" i="13" s="1"/>
  <c r="S456" i="13" s="1"/>
  <c r="T456" i="13" s="1"/>
  <c r="Q529" i="13"/>
  <c r="R529" i="13" s="1"/>
  <c r="S529" i="13" s="1"/>
  <c r="T529" i="13" s="1"/>
  <c r="Q527" i="13"/>
  <c r="R527" i="13" s="1"/>
  <c r="S527" i="13" s="1"/>
  <c r="T527" i="13" s="1"/>
  <c r="Q563" i="13"/>
  <c r="R563" i="13" s="1"/>
  <c r="S563" i="13" s="1"/>
  <c r="T563" i="13" s="1"/>
  <c r="Q599" i="13"/>
  <c r="R599" i="13" s="1"/>
  <c r="S599" i="13" s="1"/>
  <c r="T599" i="13" s="1"/>
  <c r="Q612" i="13"/>
  <c r="R612" i="13" s="1"/>
  <c r="S612" i="13" s="1"/>
  <c r="T612" i="13" s="1"/>
  <c r="Q675" i="13"/>
  <c r="R675" i="13" s="1"/>
  <c r="S675" i="13" s="1"/>
  <c r="T675" i="13" s="1"/>
  <c r="Q576" i="13"/>
  <c r="R576" i="13" s="1"/>
  <c r="S576" i="13" s="1"/>
  <c r="T576" i="13" s="1"/>
  <c r="R37" i="13"/>
  <c r="S37" i="13" s="1"/>
  <c r="T37" i="13" s="1"/>
  <c r="AA37" i="13" s="1"/>
  <c r="AB37" i="13" s="1"/>
  <c r="H16" i="2"/>
  <c r="H15" i="2"/>
  <c r="R26" i="13"/>
  <c r="S26" i="13" s="1"/>
  <c r="T26" i="13" s="1"/>
  <c r="S27" i="13"/>
  <c r="T27" i="13" s="1"/>
  <c r="R826" i="13"/>
  <c r="S826" i="13" s="1"/>
  <c r="T826" i="13" s="1"/>
  <c r="R248" i="13"/>
  <c r="S248" i="13" s="1"/>
  <c r="T248" i="13" s="1"/>
  <c r="H24" i="2"/>
  <c r="R969" i="13"/>
  <c r="S969" i="13" s="1"/>
  <c r="T969" i="13" s="1"/>
  <c r="Q254" i="13"/>
  <c r="R254" i="13" s="1"/>
  <c r="S254" i="13" s="1"/>
  <c r="T254" i="13" s="1"/>
  <c r="AA254" i="13" s="1"/>
  <c r="AB254" i="13" s="1"/>
  <c r="R848" i="13"/>
  <c r="S848" i="13" s="1"/>
  <c r="T848" i="13" s="1"/>
  <c r="AA848" i="13" s="1"/>
  <c r="AB848" i="13" s="1"/>
  <c r="R1118" i="13"/>
  <c r="S1118" i="13" s="1"/>
  <c r="T1118" i="13" s="1"/>
  <c r="U1118" i="13" s="1"/>
  <c r="R136" i="13"/>
  <c r="S136" i="13" s="1"/>
  <c r="T136" i="13" s="1"/>
  <c r="R266" i="13"/>
  <c r="S266" i="13" s="1"/>
  <c r="T266" i="13" s="1"/>
  <c r="AA266" i="13" s="1"/>
  <c r="AB266" i="13" s="1"/>
  <c r="R1086" i="13"/>
  <c r="S1086" i="13" s="1"/>
  <c r="T1086" i="13" s="1"/>
  <c r="R944" i="13"/>
  <c r="S944" i="13" s="1"/>
  <c r="T944" i="13" s="1"/>
  <c r="AA944" i="13" s="1"/>
  <c r="AB944" i="13" s="1"/>
  <c r="R144" i="13"/>
  <c r="S144" i="13" s="1"/>
  <c r="T144" i="13" s="1"/>
  <c r="R252" i="13"/>
  <c r="S252" i="13" s="1"/>
  <c r="T252" i="13" s="1"/>
  <c r="R832" i="13"/>
  <c r="S832" i="13" s="1"/>
  <c r="T832" i="13" s="1"/>
  <c r="AA832" i="13" s="1"/>
  <c r="AB832" i="13" s="1"/>
  <c r="Q273" i="13"/>
  <c r="R273" i="13" s="1"/>
  <c r="S273" i="13" s="1"/>
  <c r="T273" i="13" s="1"/>
  <c r="R802" i="13"/>
  <c r="S802" i="13" s="1"/>
  <c r="T802" i="13" s="1"/>
  <c r="Q1129" i="13"/>
  <c r="R1129" i="13" s="1"/>
  <c r="S1129" i="13" s="1"/>
  <c r="T1129" i="13" s="1"/>
  <c r="AA1129" i="13" s="1"/>
  <c r="AB1129" i="13" s="1"/>
  <c r="R505" i="13"/>
  <c r="S505" i="13" s="1"/>
  <c r="T505" i="13" s="1"/>
  <c r="Q574" i="13"/>
  <c r="R574" i="13" s="1"/>
  <c r="S574" i="13" s="1"/>
  <c r="T574" i="13" s="1"/>
  <c r="R465" i="13"/>
  <c r="S465" i="13" s="1"/>
  <c r="T465" i="13" s="1"/>
  <c r="R498" i="13"/>
  <c r="S498" i="13" s="1"/>
  <c r="T498" i="13" s="1"/>
  <c r="R673" i="13"/>
  <c r="S673" i="13" s="1"/>
  <c r="T673" i="13" s="1"/>
  <c r="R838" i="13"/>
  <c r="S838" i="13" s="1"/>
  <c r="T838" i="13" s="1"/>
  <c r="AA838" i="13" s="1"/>
  <c r="AB838" i="13" s="1"/>
  <c r="R87" i="13"/>
  <c r="S87" i="13" s="1"/>
  <c r="T87" i="13" s="1"/>
  <c r="R277" i="13"/>
  <c r="S277" i="13" s="1"/>
  <c r="T277" i="13" s="1"/>
  <c r="Q1059" i="13"/>
  <c r="R1059" i="13" s="1"/>
  <c r="S1059" i="13" s="1"/>
  <c r="T1059" i="13" s="1"/>
  <c r="U1059" i="13" s="1"/>
  <c r="R977" i="13"/>
  <c r="S977" i="13" s="1"/>
  <c r="T977" i="13" s="1"/>
  <c r="AA977" i="13" s="1"/>
  <c r="AB977" i="13" s="1"/>
  <c r="R1116" i="13"/>
  <c r="S1116" i="13" s="1"/>
  <c r="T1116" i="13" s="1"/>
  <c r="Q578" i="13"/>
  <c r="R578" i="13" s="1"/>
  <c r="S578" i="13" s="1"/>
  <c r="T578" i="13" s="1"/>
  <c r="R110" i="13"/>
  <c r="S110" i="13" s="1"/>
  <c r="T110" i="13" s="1"/>
  <c r="AA110" i="13" s="1"/>
  <c r="AB110" i="13" s="1"/>
  <c r="R1009" i="13"/>
  <c r="S1009" i="13" s="1"/>
  <c r="T1009" i="13" s="1"/>
  <c r="AA1009" i="13" s="1"/>
  <c r="AB1009" i="13" s="1"/>
  <c r="R954" i="13"/>
  <c r="S954" i="13" s="1"/>
  <c r="T954" i="13" s="1"/>
  <c r="R882" i="13"/>
  <c r="S882" i="13" s="1"/>
  <c r="T882" i="13" s="1"/>
  <c r="R258" i="13"/>
  <c r="S258" i="13" s="1"/>
  <c r="T258" i="13" s="1"/>
  <c r="Q1117" i="13"/>
  <c r="R1117" i="13" s="1"/>
  <c r="S1117" i="13" s="1"/>
  <c r="T1117" i="13" s="1"/>
  <c r="AA1117" i="13" s="1"/>
  <c r="AB1117" i="13" s="1"/>
  <c r="Q256" i="13"/>
  <c r="R256" i="13" s="1"/>
  <c r="S256" i="13" s="1"/>
  <c r="T256" i="13" s="1"/>
  <c r="AA256" i="13" s="1"/>
  <c r="AB256" i="13" s="1"/>
  <c r="Q931" i="13"/>
  <c r="R931" i="13" s="1"/>
  <c r="S931" i="13" s="1"/>
  <c r="T931" i="13" s="1"/>
  <c r="U931" i="13" s="1"/>
  <c r="Q691" i="13"/>
  <c r="R691" i="13" s="1"/>
  <c r="S691" i="13" s="1"/>
  <c r="T691" i="13" s="1"/>
  <c r="Q147" i="13"/>
  <c r="R147" i="13" s="1"/>
  <c r="S147" i="13" s="1"/>
  <c r="T147" i="13" s="1"/>
  <c r="R958" i="13"/>
  <c r="S958" i="13" s="1"/>
  <c r="T958" i="13" s="1"/>
  <c r="AA958" i="13" s="1"/>
  <c r="AB958" i="13" s="1"/>
  <c r="R938" i="13"/>
  <c r="S938" i="13" s="1"/>
  <c r="T938" i="13" s="1"/>
  <c r="AA938" i="13" s="1"/>
  <c r="AB938" i="13" s="1"/>
  <c r="Q1105" i="13"/>
  <c r="R1105" i="13" s="1"/>
  <c r="S1105" i="13" s="1"/>
  <c r="T1105" i="13" s="1"/>
  <c r="AA1105" i="13" s="1"/>
  <c r="AB1105" i="13" s="1"/>
  <c r="R454" i="13"/>
  <c r="S454" i="13" s="1"/>
  <c r="T454" i="13" s="1"/>
  <c r="R917" i="13"/>
  <c r="S917" i="13" s="1"/>
  <c r="T917" i="13" s="1"/>
  <c r="AA917" i="13" s="1"/>
  <c r="AB917" i="13" s="1"/>
  <c r="R59" i="13"/>
  <c r="S59" i="13" s="1"/>
  <c r="T59" i="13" s="1"/>
  <c r="R1014" i="13"/>
  <c r="S1014" i="13" s="1"/>
  <c r="T1014" i="13" s="1"/>
  <c r="R146" i="13"/>
  <c r="S146" i="13" s="1"/>
  <c r="T146" i="13" s="1"/>
  <c r="AA146" i="13" s="1"/>
  <c r="AB146" i="13" s="1"/>
  <c r="Q466" i="13"/>
  <c r="R466" i="13" s="1"/>
  <c r="S466" i="13" s="1"/>
  <c r="T466" i="13" s="1"/>
  <c r="R1096" i="13"/>
  <c r="S1096" i="13" s="1"/>
  <c r="T1096" i="13" s="1"/>
  <c r="AA1096" i="13" s="1"/>
  <c r="AB1096" i="13" s="1"/>
  <c r="Q591" i="13"/>
  <c r="R591" i="13" s="1"/>
  <c r="S591" i="13" s="1"/>
  <c r="T591" i="13" s="1"/>
  <c r="R751" i="13"/>
  <c r="S751" i="13" s="1"/>
  <c r="T751" i="13" s="1"/>
  <c r="R1103" i="13"/>
  <c r="S1103" i="13" s="1"/>
  <c r="T1103" i="13" s="1"/>
  <c r="AA1103" i="13" s="1"/>
  <c r="AB1103" i="13" s="1"/>
  <c r="Q61" i="13"/>
  <c r="R61" i="13" s="1"/>
  <c r="S61" i="13" s="1"/>
  <c r="T61" i="13" s="1"/>
  <c r="Q121" i="13"/>
  <c r="R121" i="13" s="1"/>
  <c r="S121" i="13" s="1"/>
  <c r="T121" i="13" s="1"/>
  <c r="Q216" i="13"/>
  <c r="R216" i="13" s="1"/>
  <c r="S216" i="13" s="1"/>
  <c r="T216" i="13" s="1"/>
  <c r="Q222" i="13"/>
  <c r="R222" i="13" s="1"/>
  <c r="S222" i="13" s="1"/>
  <c r="T222" i="13" s="1"/>
  <c r="Q414" i="13"/>
  <c r="R414" i="13" s="1"/>
  <c r="S414" i="13" s="1"/>
  <c r="T414" i="13" s="1"/>
  <c r="Q479" i="13"/>
  <c r="R479" i="13" s="1"/>
  <c r="S479" i="13" s="1"/>
  <c r="T479" i="13" s="1"/>
  <c r="AA479" i="13" s="1"/>
  <c r="AB479" i="13" s="1"/>
  <c r="Q716" i="13"/>
  <c r="R716" i="13" s="1"/>
  <c r="S716" i="13" s="1"/>
  <c r="T716" i="13" s="1"/>
  <c r="Q718" i="13"/>
  <c r="R718" i="13" s="1"/>
  <c r="S718" i="13" s="1"/>
  <c r="T718" i="13" s="1"/>
  <c r="Q704" i="13"/>
  <c r="R704" i="13" s="1"/>
  <c r="S704" i="13" s="1"/>
  <c r="T704" i="13" s="1"/>
  <c r="Q1082" i="13"/>
  <c r="R1082" i="13" s="1"/>
  <c r="S1082" i="13" s="1"/>
  <c r="T1082" i="13" s="1"/>
  <c r="AA1082" i="13" s="1"/>
  <c r="AB1082" i="13" s="1"/>
  <c r="Q365" i="13"/>
  <c r="R365" i="13" s="1"/>
  <c r="S365" i="13" s="1"/>
  <c r="T365" i="13" s="1"/>
  <c r="AA365" i="13" s="1"/>
  <c r="AB365" i="13" s="1"/>
  <c r="Q477" i="13"/>
  <c r="R477" i="13" s="1"/>
  <c r="S477" i="13" s="1"/>
  <c r="T477" i="13" s="1"/>
  <c r="Q220" i="13"/>
  <c r="R220" i="13" s="1"/>
  <c r="S220" i="13" s="1"/>
  <c r="T220" i="13" s="1"/>
  <c r="AA220" i="13" s="1"/>
  <c r="AB220" i="13" s="1"/>
  <c r="Q1028" i="13"/>
  <c r="R1028" i="13" s="1"/>
  <c r="S1028" i="13" s="1"/>
  <c r="T1028" i="13" s="1"/>
  <c r="AA1028" i="13" s="1"/>
  <c r="AB1028" i="13" s="1"/>
  <c r="Q380" i="13"/>
  <c r="R380" i="13" s="1"/>
  <c r="S380" i="13" s="1"/>
  <c r="T380" i="13" s="1"/>
  <c r="AA380" i="13" s="1"/>
  <c r="AB380" i="13" s="1"/>
  <c r="Q485" i="13"/>
  <c r="R485" i="13" s="1"/>
  <c r="S485" i="13" s="1"/>
  <c r="T485" i="13" s="1"/>
  <c r="Q683" i="13"/>
  <c r="R683" i="13" s="1"/>
  <c r="S683" i="13" s="1"/>
  <c r="T683" i="13" s="1"/>
  <c r="Q659" i="13"/>
  <c r="R659" i="13" s="1"/>
  <c r="S659" i="13" s="1"/>
  <c r="T659" i="13" s="1"/>
  <c r="Q722" i="13"/>
  <c r="R722" i="13" s="1"/>
  <c r="S722" i="13" s="1"/>
  <c r="T722" i="13" s="1"/>
  <c r="Q562" i="13"/>
  <c r="R562" i="13" s="1"/>
  <c r="S562" i="13" s="1"/>
  <c r="T562" i="13" s="1"/>
  <c r="Q730" i="13"/>
  <c r="R730" i="13" s="1"/>
  <c r="S730" i="13" s="1"/>
  <c r="T730" i="13" s="1"/>
  <c r="Q1019" i="13"/>
  <c r="R1019" i="13" s="1"/>
  <c r="S1019" i="13" s="1"/>
  <c r="T1019" i="13" s="1"/>
  <c r="AA1019" i="13" s="1"/>
  <c r="AB1019" i="13" s="1"/>
  <c r="Q1108" i="13"/>
  <c r="R1108" i="13" s="1"/>
  <c r="S1108" i="13" s="1"/>
  <c r="T1108" i="13" s="1"/>
  <c r="AA1108" i="13" s="1"/>
  <c r="AB1108" i="13" s="1"/>
  <c r="Q418" i="13"/>
  <c r="R418" i="13" s="1"/>
  <c r="S418" i="13" s="1"/>
  <c r="T418" i="13" s="1"/>
  <c r="AA418" i="13" s="1"/>
  <c r="AB418" i="13" s="1"/>
  <c r="Q489" i="13"/>
  <c r="R489" i="13" s="1"/>
  <c r="S489" i="13" s="1"/>
  <c r="T489" i="13" s="1"/>
  <c r="Q657" i="13"/>
  <c r="R657" i="13" s="1"/>
  <c r="S657" i="13" s="1"/>
  <c r="T657" i="13" s="1"/>
  <c r="Q653" i="13"/>
  <c r="R653" i="13" s="1"/>
  <c r="S653" i="13" s="1"/>
  <c r="T653" i="13" s="1"/>
  <c r="Q394" i="13"/>
  <c r="R394" i="13" s="1"/>
  <c r="S394" i="13" s="1"/>
  <c r="T394" i="13" s="1"/>
  <c r="Q1104" i="13"/>
  <c r="R1104" i="13" s="1"/>
  <c r="S1104" i="13" s="1"/>
  <c r="T1104" i="13" s="1"/>
  <c r="Q712" i="13"/>
  <c r="R712" i="13" s="1"/>
  <c r="S712" i="13" s="1"/>
  <c r="T712" i="13" s="1"/>
  <c r="Q806" i="13"/>
  <c r="R806" i="13" s="1"/>
  <c r="S806" i="13" s="1"/>
  <c r="T806" i="13" s="1"/>
  <c r="Q997" i="13"/>
  <c r="R997" i="13" s="1"/>
  <c r="S997" i="13" s="1"/>
  <c r="T997" i="13" s="1"/>
  <c r="AA997" i="13" s="1"/>
  <c r="AB997" i="13" s="1"/>
  <c r="Q1001" i="13"/>
  <c r="R1001" i="13" s="1"/>
  <c r="S1001" i="13" s="1"/>
  <c r="T1001" i="13" s="1"/>
  <c r="AA1001" i="13" s="1"/>
  <c r="AB1001" i="13" s="1"/>
  <c r="Q1084" i="13"/>
  <c r="R1084" i="13" s="1"/>
  <c r="S1084" i="13" s="1"/>
  <c r="T1084" i="13" s="1"/>
  <c r="AA1084" i="13" s="1"/>
  <c r="AB1084" i="13" s="1"/>
  <c r="Q448" i="13"/>
  <c r="R448" i="13" s="1"/>
  <c r="S448" i="13" s="1"/>
  <c r="T448" i="13" s="1"/>
  <c r="AA448" i="13" s="1"/>
  <c r="AB448" i="13" s="1"/>
  <c r="Q671" i="13"/>
  <c r="R671" i="13" s="1"/>
  <c r="S671" i="13" s="1"/>
  <c r="T671" i="13" s="1"/>
  <c r="AA671" i="13" s="1"/>
  <c r="AB671" i="13" s="1"/>
  <c r="Q698" i="13"/>
  <c r="R698" i="13" s="1"/>
  <c r="S698" i="13" s="1"/>
  <c r="T698" i="13" s="1"/>
  <c r="Q979" i="13"/>
  <c r="R979" i="13" s="1"/>
  <c r="S979" i="13" s="1"/>
  <c r="T979" i="13" s="1"/>
  <c r="AA979" i="13" s="1"/>
  <c r="AB979" i="13" s="1"/>
  <c r="Q768" i="13"/>
  <c r="R768" i="13" s="1"/>
  <c r="S768" i="13" s="1"/>
  <c r="T768" i="13" s="1"/>
  <c r="Q464" i="13"/>
  <c r="R464" i="13" s="1"/>
  <c r="S464" i="13" s="1"/>
  <c r="T464" i="13" s="1"/>
  <c r="AA464" i="13" s="1"/>
  <c r="AB464" i="13" s="1"/>
  <c r="Q923" i="13"/>
  <c r="R923" i="13" s="1"/>
  <c r="S923" i="13" s="1"/>
  <c r="T923" i="13" s="1"/>
  <c r="AA923" i="13" s="1"/>
  <c r="AB923" i="13" s="1"/>
  <c r="Q941" i="13"/>
  <c r="R941" i="13" s="1"/>
  <c r="S941" i="13" s="1"/>
  <c r="T941" i="13" s="1"/>
  <c r="AA941" i="13" s="1"/>
  <c r="AB941" i="13" s="1"/>
  <c r="R67" i="13"/>
  <c r="S67" i="13" s="1"/>
  <c r="T67" i="13" s="1"/>
  <c r="Q491" i="13"/>
  <c r="R491" i="13" s="1"/>
  <c r="S491" i="13" s="1"/>
  <c r="T491" i="13" s="1"/>
  <c r="AA491" i="13" s="1"/>
  <c r="AB491" i="13" s="1"/>
  <c r="Q667" i="13"/>
  <c r="R667" i="13" s="1"/>
  <c r="S667" i="13" s="1"/>
  <c r="T667" i="13" s="1"/>
  <c r="Q702" i="13"/>
  <c r="R702" i="13" s="1"/>
  <c r="S702" i="13" s="1"/>
  <c r="T702" i="13" s="1"/>
  <c r="Q458" i="13"/>
  <c r="R458" i="13" s="1"/>
  <c r="S458" i="13" s="1"/>
  <c r="T458" i="13" s="1"/>
  <c r="AA458" i="13" s="1"/>
  <c r="AB458" i="13" s="1"/>
  <c r="Q577" i="13"/>
  <c r="R577" i="13" s="1"/>
  <c r="S577" i="13" s="1"/>
  <c r="T577" i="13" s="1"/>
  <c r="Q1011" i="13"/>
  <c r="R1011" i="13" s="1"/>
  <c r="S1011" i="13" s="1"/>
  <c r="T1011" i="13" s="1"/>
  <c r="Q706" i="13"/>
  <c r="R706" i="13" s="1"/>
  <c r="S706" i="13" s="1"/>
  <c r="T706" i="13" s="1"/>
  <c r="Q963" i="13"/>
  <c r="R963" i="13" s="1"/>
  <c r="S963" i="13" s="1"/>
  <c r="T963" i="13" s="1"/>
  <c r="Q483" i="13"/>
  <c r="R483" i="13" s="1"/>
  <c r="S483" i="13" s="1"/>
  <c r="T483" i="13" s="1"/>
  <c r="Q114" i="13"/>
  <c r="R114" i="13" s="1"/>
  <c r="S114" i="13" s="1"/>
  <c r="T114" i="13" s="1"/>
  <c r="Q162" i="13"/>
  <c r="R162" i="13" s="1"/>
  <c r="S162" i="13" s="1"/>
  <c r="T162" i="13" s="1"/>
  <c r="Q285" i="13"/>
  <c r="R285" i="13" s="1"/>
  <c r="S285" i="13" s="1"/>
  <c r="T285" i="13" s="1"/>
  <c r="Q407" i="13"/>
  <c r="R407" i="13" s="1"/>
  <c r="S407" i="13" s="1"/>
  <c r="T407" i="13" s="1"/>
  <c r="AA407" i="13" s="1"/>
  <c r="AB407" i="13" s="1"/>
  <c r="Q396" i="13"/>
  <c r="R396" i="13" s="1"/>
  <c r="S396" i="13" s="1"/>
  <c r="T396" i="13" s="1"/>
  <c r="Q501" i="13"/>
  <c r="R501" i="13" s="1"/>
  <c r="S501" i="13" s="1"/>
  <c r="T501" i="13" s="1"/>
  <c r="Q542" i="13"/>
  <c r="R542" i="13" s="1"/>
  <c r="S542" i="13" s="1"/>
  <c r="T542" i="13" s="1"/>
  <c r="AA542" i="13" s="1"/>
  <c r="AB542" i="13" s="1"/>
  <c r="Q715" i="13"/>
  <c r="R715" i="13" s="1"/>
  <c r="S715" i="13" s="1"/>
  <c r="T715" i="13" s="1"/>
  <c r="Q1131" i="13"/>
  <c r="R1131" i="13" s="1"/>
  <c r="S1131" i="13" s="1"/>
  <c r="T1131" i="13" s="1"/>
  <c r="Q679" i="13"/>
  <c r="R679" i="13" s="1"/>
  <c r="S679" i="13" s="1"/>
  <c r="T679" i="13" s="1"/>
  <c r="AA679" i="13" s="1"/>
  <c r="AB679" i="13" s="1"/>
  <c r="Q119" i="13"/>
  <c r="R119" i="13" s="1"/>
  <c r="S119" i="13" s="1"/>
  <c r="T119" i="13" s="1"/>
  <c r="AA119" i="13" s="1"/>
  <c r="AB119" i="13" s="1"/>
  <c r="Q1021" i="13"/>
  <c r="R1021" i="13" s="1"/>
  <c r="S1021" i="13" s="1"/>
  <c r="T1021" i="13" s="1"/>
  <c r="AA1021" i="13" s="1"/>
  <c r="AB1021" i="13" s="1"/>
  <c r="Q752" i="13"/>
  <c r="R752" i="13" s="1"/>
  <c r="S752" i="13" s="1"/>
  <c r="T752" i="13" s="1"/>
  <c r="Q550" i="13"/>
  <c r="R550" i="13" s="1"/>
  <c r="S550" i="13" s="1"/>
  <c r="T550" i="13" s="1"/>
  <c r="AA550" i="13" s="1"/>
  <c r="AB550" i="13" s="1"/>
  <c r="Q710" i="13"/>
  <c r="R710" i="13" s="1"/>
  <c r="S710" i="13" s="1"/>
  <c r="T710" i="13" s="1"/>
  <c r="Q734" i="13"/>
  <c r="R734" i="13" s="1"/>
  <c r="S734" i="13" s="1"/>
  <c r="T734" i="13" s="1"/>
  <c r="AA734" i="13" s="1"/>
  <c r="AB734" i="13" s="1"/>
  <c r="Q939" i="13"/>
  <c r="R939" i="13" s="1"/>
  <c r="S939" i="13" s="1"/>
  <c r="T939" i="13" s="1"/>
  <c r="Q960" i="13"/>
  <c r="R960" i="13" s="1"/>
  <c r="S960" i="13" s="1"/>
  <c r="T960" i="13" s="1"/>
  <c r="Q1114" i="13"/>
  <c r="R1114" i="13" s="1"/>
  <c r="S1114" i="13" s="1"/>
  <c r="T1114" i="13" s="1"/>
  <c r="AA1114" i="13" s="1"/>
  <c r="AB1114" i="13" s="1"/>
  <c r="Q1078" i="13"/>
  <c r="R1078" i="13" s="1"/>
  <c r="S1078" i="13" s="1"/>
  <c r="T1078" i="13" s="1"/>
  <c r="AA1078" i="13" s="1"/>
  <c r="AB1078" i="13" s="1"/>
  <c r="Q221" i="13"/>
  <c r="R221" i="13" s="1"/>
  <c r="S221" i="13" s="1"/>
  <c r="T221" i="13" s="1"/>
  <c r="Q463" i="13"/>
  <c r="R463" i="13" s="1"/>
  <c r="S463" i="13" s="1"/>
  <c r="T463" i="13" s="1"/>
  <c r="AA463" i="13" s="1"/>
  <c r="AB463" i="13" s="1"/>
  <c r="Q1003" i="13"/>
  <c r="R1003" i="13" s="1"/>
  <c r="S1003" i="13" s="1"/>
  <c r="T1003" i="13" s="1"/>
  <c r="AA1003" i="13" s="1"/>
  <c r="AB1003" i="13" s="1"/>
  <c r="Q1092" i="13"/>
  <c r="R1092" i="13" s="1"/>
  <c r="S1092" i="13" s="1"/>
  <c r="T1092" i="13" s="1"/>
  <c r="Q53" i="13"/>
  <c r="R53" i="13" s="1"/>
  <c r="S53" i="13" s="1"/>
  <c r="T53" i="13" s="1"/>
  <c r="Q170" i="13"/>
  <c r="R170" i="13" s="1"/>
  <c r="S170" i="13" s="1"/>
  <c r="T170" i="13" s="1"/>
  <c r="AA170" i="13" s="1"/>
  <c r="AB170" i="13" s="1"/>
  <c r="Q384" i="13"/>
  <c r="R384" i="13" s="1"/>
  <c r="S384" i="13" s="1"/>
  <c r="T384" i="13" s="1"/>
  <c r="Q778" i="13"/>
  <c r="R778" i="13" s="1"/>
  <c r="S778" i="13" s="1"/>
  <c r="T778" i="13" s="1"/>
  <c r="Q948" i="13"/>
  <c r="R948" i="13" s="1"/>
  <c r="S948" i="13" s="1"/>
  <c r="T948" i="13" s="1"/>
  <c r="Q105" i="13"/>
  <c r="R105" i="13" s="1"/>
  <c r="S105" i="13" s="1"/>
  <c r="T105" i="13" s="1"/>
  <c r="Q1098" i="13"/>
  <c r="R1098" i="13" s="1"/>
  <c r="S1098" i="13" s="1"/>
  <c r="T1098" i="13" s="1"/>
  <c r="Q705" i="13"/>
  <c r="R705" i="13" s="1"/>
  <c r="S705" i="13" s="1"/>
  <c r="T705" i="13" s="1"/>
  <c r="R73" i="13"/>
  <c r="S73" i="13" s="1"/>
  <c r="T73" i="13" s="1"/>
  <c r="Q127" i="13"/>
  <c r="R127" i="13" s="1"/>
  <c r="S127" i="13" s="1"/>
  <c r="T127" i="13" s="1"/>
  <c r="Q385" i="13"/>
  <c r="R385" i="13" s="1"/>
  <c r="S385" i="13" s="1"/>
  <c r="T385" i="13" s="1"/>
  <c r="AA385" i="13" s="1"/>
  <c r="AB385" i="13" s="1"/>
  <c r="Q544" i="13"/>
  <c r="R544" i="13" s="1"/>
  <c r="S544" i="13" s="1"/>
  <c r="T544" i="13" s="1"/>
  <c r="AA544" i="13" s="1"/>
  <c r="AB544" i="13" s="1"/>
  <c r="Q700" i="13"/>
  <c r="R700" i="13" s="1"/>
  <c r="S700" i="13" s="1"/>
  <c r="T700" i="13" s="1"/>
  <c r="Q1080" i="13"/>
  <c r="R1080" i="13" s="1"/>
  <c r="S1080" i="13" s="1"/>
  <c r="T1080" i="13" s="1"/>
  <c r="Q1074" i="13"/>
  <c r="R1074" i="13" s="1"/>
  <c r="S1074" i="13" s="1"/>
  <c r="T1074" i="13" s="1"/>
  <c r="Q1094" i="13"/>
  <c r="R1094" i="13" s="1"/>
  <c r="S1094" i="13" s="1"/>
  <c r="T1094" i="13" s="1"/>
  <c r="AA1094" i="13" s="1"/>
  <c r="AB1094" i="13" s="1"/>
  <c r="Q1090" i="13"/>
  <c r="R1090" i="13" s="1"/>
  <c r="S1090" i="13" s="1"/>
  <c r="T1090" i="13" s="1"/>
  <c r="AA1090" i="13" s="1"/>
  <c r="AB1090" i="13" s="1"/>
  <c r="Q1126" i="13"/>
  <c r="R1126" i="13" s="1"/>
  <c r="S1126" i="13" s="1"/>
  <c r="T1126" i="13" s="1"/>
  <c r="AA1126" i="13" s="1"/>
  <c r="AB1126" i="13" s="1"/>
  <c r="Q250" i="13"/>
  <c r="R250" i="13" s="1"/>
  <c r="S250" i="13" s="1"/>
  <c r="T250" i="13" s="1"/>
  <c r="Q810" i="13"/>
  <c r="R810" i="13" s="1"/>
  <c r="S810" i="13" s="1"/>
  <c r="T810" i="13" s="1"/>
  <c r="Q697" i="13"/>
  <c r="R697" i="13" s="1"/>
  <c r="S697" i="13" s="1"/>
  <c r="T697" i="13" s="1"/>
  <c r="Q97" i="13"/>
  <c r="R97" i="13" s="1"/>
  <c r="S97" i="13" s="1"/>
  <c r="T97" i="13" s="1"/>
  <c r="Q134" i="13"/>
  <c r="R134" i="13" s="1"/>
  <c r="S134" i="13" s="1"/>
  <c r="T134" i="13" s="1"/>
  <c r="AA134" i="13" s="1"/>
  <c r="AB134" i="13" s="1"/>
  <c r="Q736" i="13"/>
  <c r="R736" i="13" s="1"/>
  <c r="S736" i="13" s="1"/>
  <c r="T736" i="13" s="1"/>
  <c r="AA736" i="13" s="1"/>
  <c r="AB736" i="13" s="1"/>
  <c r="Q981" i="13"/>
  <c r="R981" i="13" s="1"/>
  <c r="S981" i="13" s="1"/>
  <c r="T981" i="13" s="1"/>
  <c r="Q701" i="13"/>
  <c r="R701" i="13" s="1"/>
  <c r="S701" i="13" s="1"/>
  <c r="T701" i="13" s="1"/>
  <c r="Q665" i="13"/>
  <c r="R665" i="13" s="1"/>
  <c r="S665" i="13" s="1"/>
  <c r="T665" i="13" s="1"/>
  <c r="AA665" i="13" s="1"/>
  <c r="AB665" i="13" s="1"/>
  <c r="Q1022" i="13"/>
  <c r="R1022" i="13" s="1"/>
  <c r="S1022" i="13" s="1"/>
  <c r="T1022" i="13" s="1"/>
  <c r="AA1022" i="13" s="1"/>
  <c r="AB1022" i="13" s="1"/>
  <c r="Q474" i="13"/>
  <c r="R474" i="13" s="1"/>
  <c r="S474" i="13" s="1"/>
  <c r="T474" i="13" s="1"/>
  <c r="Q1076" i="13"/>
  <c r="R1076" i="13" s="1"/>
  <c r="S1076" i="13" s="1"/>
  <c r="T1076" i="13" s="1"/>
  <c r="AA1076" i="13" s="1"/>
  <c r="AB1076" i="13" s="1"/>
  <c r="Q989" i="13"/>
  <c r="R989" i="13" s="1"/>
  <c r="S989" i="13" s="1"/>
  <c r="T989" i="13" s="1"/>
  <c r="AA989" i="13" s="1"/>
  <c r="AB989" i="13" s="1"/>
  <c r="Q264" i="13"/>
  <c r="R264" i="13" s="1"/>
  <c r="S264" i="13" s="1"/>
  <c r="T264" i="13" s="1"/>
  <c r="Q473" i="13"/>
  <c r="R473" i="13" s="1"/>
  <c r="S473" i="13" s="1"/>
  <c r="T473" i="13" s="1"/>
  <c r="AA473" i="13" s="1"/>
  <c r="AB473" i="13" s="1"/>
  <c r="Q708" i="13"/>
  <c r="R708" i="13" s="1"/>
  <c r="S708" i="13" s="1"/>
  <c r="T708" i="13" s="1"/>
  <c r="Q696" i="13"/>
  <c r="R696" i="13" s="1"/>
  <c r="S696" i="13" s="1"/>
  <c r="T696" i="13" s="1"/>
  <c r="Q732" i="13"/>
  <c r="R732" i="13" s="1"/>
  <c r="S732" i="13" s="1"/>
  <c r="T732" i="13" s="1"/>
  <c r="Q753" i="13"/>
  <c r="R753" i="13" s="1"/>
  <c r="S753" i="13" s="1"/>
  <c r="T753" i="13" s="1"/>
  <c r="Q982" i="13"/>
  <c r="R982" i="13" s="1"/>
  <c r="S982" i="13" s="1"/>
  <c r="T982" i="13" s="1"/>
  <c r="AA982" i="13" s="1"/>
  <c r="AB982" i="13" s="1"/>
  <c r="R971" i="13"/>
  <c r="S971" i="13" s="1"/>
  <c r="T971" i="13" s="1"/>
  <c r="AA971" i="13" s="1"/>
  <c r="AB971" i="13" s="1"/>
  <c r="Q1066" i="13"/>
  <c r="R1066" i="13" s="1"/>
  <c r="S1066" i="13" s="1"/>
  <c r="T1066" i="13" s="1"/>
  <c r="AA1066" i="13" s="1"/>
  <c r="AB1066" i="13" s="1"/>
  <c r="Q1070" i="13"/>
  <c r="R1070" i="13" s="1"/>
  <c r="S1070" i="13" s="1"/>
  <c r="T1070" i="13" s="1"/>
  <c r="AA1070" i="13" s="1"/>
  <c r="AB1070" i="13" s="1"/>
  <c r="Q440" i="13"/>
  <c r="R440" i="13" s="1"/>
  <c r="S440" i="13" s="1"/>
  <c r="T440" i="13" s="1"/>
  <c r="AA440" i="13" s="1"/>
  <c r="AB440" i="13" s="1"/>
  <c r="R78" i="13"/>
  <c r="S78" i="13" s="1"/>
  <c r="T78" i="13" s="1"/>
  <c r="Q95" i="13"/>
  <c r="R95" i="13" s="1"/>
  <c r="S95" i="13" s="1"/>
  <c r="T95" i="13" s="1"/>
  <c r="Q275" i="13"/>
  <c r="R275" i="13" s="1"/>
  <c r="S275" i="13" s="1"/>
  <c r="T275" i="13" s="1"/>
  <c r="AA275" i="13" s="1"/>
  <c r="AB275" i="13" s="1"/>
  <c r="Q404" i="13"/>
  <c r="R404" i="13" s="1"/>
  <c r="S404" i="13" s="1"/>
  <c r="T404" i="13" s="1"/>
  <c r="AA404" i="13" s="1"/>
  <c r="AB404" i="13" s="1"/>
  <c r="Q1008" i="13"/>
  <c r="R1008" i="13" s="1"/>
  <c r="S1008" i="13" s="1"/>
  <c r="T1008" i="13" s="1"/>
  <c r="Q996" i="13"/>
  <c r="R996" i="13" s="1"/>
  <c r="S996" i="13" s="1"/>
  <c r="T996" i="13" s="1"/>
  <c r="Q983" i="13"/>
  <c r="R983" i="13" s="1"/>
  <c r="S983" i="13" s="1"/>
  <c r="T983" i="13" s="1"/>
  <c r="AA983" i="13" s="1"/>
  <c r="AB983" i="13" s="1"/>
  <c r="Q987" i="13"/>
  <c r="R987" i="13" s="1"/>
  <c r="S987" i="13" s="1"/>
  <c r="T987" i="13" s="1"/>
  <c r="Q1106" i="13"/>
  <c r="R1106" i="13" s="1"/>
  <c r="S1106" i="13" s="1"/>
  <c r="T1106" i="13" s="1"/>
  <c r="AA1106" i="13" s="1"/>
  <c r="AB1106" i="13" s="1"/>
  <c r="Q471" i="13"/>
  <c r="R471" i="13" s="1"/>
  <c r="S471" i="13" s="1"/>
  <c r="T471" i="13" s="1"/>
  <c r="Q1100" i="13"/>
  <c r="R1100" i="13" s="1"/>
  <c r="S1100" i="13" s="1"/>
  <c r="T1100" i="13" s="1"/>
  <c r="AA1100" i="13" s="1"/>
  <c r="AB1100" i="13" s="1"/>
  <c r="Q378" i="13"/>
  <c r="R378" i="13" s="1"/>
  <c r="S378" i="13" s="1"/>
  <c r="T378" i="13" s="1"/>
  <c r="Q400" i="13"/>
  <c r="R400" i="13" s="1"/>
  <c r="S400" i="13" s="1"/>
  <c r="T400" i="13" s="1"/>
  <c r="AA400" i="13" s="1"/>
  <c r="AB400" i="13" s="1"/>
  <c r="Q745" i="13"/>
  <c r="R745" i="13" s="1"/>
  <c r="S745" i="13" s="1"/>
  <c r="T745" i="13" s="1"/>
  <c r="Q166" i="13"/>
  <c r="R166" i="13" s="1"/>
  <c r="S166" i="13" s="1"/>
  <c r="T166" i="13" s="1"/>
  <c r="R1006" i="13"/>
  <c r="S1006" i="13" s="1"/>
  <c r="T1006" i="13" s="1"/>
  <c r="AA1006" i="13" s="1"/>
  <c r="AB1006" i="13" s="1"/>
  <c r="R970" i="13"/>
  <c r="S970" i="13" s="1"/>
  <c r="T970" i="13" s="1"/>
  <c r="AA970" i="13" s="1"/>
  <c r="AB970" i="13" s="1"/>
  <c r="Q377" i="13"/>
  <c r="R377" i="13" s="1"/>
  <c r="S377" i="13" s="1"/>
  <c r="T377" i="13" s="1"/>
  <c r="AA377" i="13" s="1"/>
  <c r="AB377" i="13" s="1"/>
  <c r="R84" i="13"/>
  <c r="S84" i="13" s="1"/>
  <c r="T84" i="13" s="1"/>
  <c r="R972" i="13"/>
  <c r="S972" i="13" s="1"/>
  <c r="T972" i="13" s="1"/>
  <c r="Q1016" i="13"/>
  <c r="R1016" i="13" s="1"/>
  <c r="S1016" i="13" s="1"/>
  <c r="T1016" i="13" s="1"/>
  <c r="AA1016" i="13" s="1"/>
  <c r="AB1016" i="13" s="1"/>
  <c r="Q122" i="13"/>
  <c r="R122" i="13" s="1"/>
  <c r="S122" i="13" s="1"/>
  <c r="T122" i="13" s="1"/>
  <c r="R986" i="13"/>
  <c r="S986" i="13" s="1"/>
  <c r="T986" i="13" s="1"/>
  <c r="AA986" i="13" s="1"/>
  <c r="AB986" i="13" s="1"/>
  <c r="R962" i="13"/>
  <c r="S962" i="13" s="1"/>
  <c r="T962" i="13" s="1"/>
  <c r="AA962" i="13" s="1"/>
  <c r="AB962" i="13" s="1"/>
  <c r="Q276" i="13"/>
  <c r="R276" i="13" s="1"/>
  <c r="S276" i="13" s="1"/>
  <c r="T276" i="13" s="1"/>
  <c r="R106" i="13"/>
  <c r="S106" i="13" s="1"/>
  <c r="T106" i="13" s="1"/>
  <c r="R297" i="13"/>
  <c r="S297" i="13" s="1"/>
  <c r="T297" i="13" s="1"/>
  <c r="Q151" i="13"/>
  <c r="R151" i="13" s="1"/>
  <c r="S151" i="13" s="1"/>
  <c r="T151" i="13" s="1"/>
  <c r="R1012" i="13"/>
  <c r="S1012" i="13" s="1"/>
  <c r="T1012" i="13" s="1"/>
  <c r="AA1012" i="13" s="1"/>
  <c r="AB1012" i="13" s="1"/>
  <c r="Q978" i="13"/>
  <c r="R978" i="13" s="1"/>
  <c r="S978" i="13" s="1"/>
  <c r="T978" i="13" s="1"/>
  <c r="R780" i="13"/>
  <c r="S780" i="13" s="1"/>
  <c r="T780" i="13" s="1"/>
  <c r="R1010" i="13"/>
  <c r="S1010" i="13" s="1"/>
  <c r="T1010" i="13" s="1"/>
  <c r="AA1010" i="13" s="1"/>
  <c r="AB1010" i="13" s="1"/>
  <c r="Q664" i="13"/>
  <c r="R664" i="13" s="1"/>
  <c r="S664" i="13" s="1"/>
  <c r="T664" i="13" s="1"/>
  <c r="AA664" i="13" s="1"/>
  <c r="AB664" i="13" s="1"/>
  <c r="R126" i="13"/>
  <c r="S126" i="13" s="1"/>
  <c r="T126" i="13" s="1"/>
  <c r="Q661" i="13"/>
  <c r="R661" i="13" s="1"/>
  <c r="S661" i="13" s="1"/>
  <c r="T661" i="13" s="1"/>
  <c r="R93" i="13"/>
  <c r="S93" i="13" s="1"/>
  <c r="T93" i="13" s="1"/>
  <c r="R984" i="13"/>
  <c r="S984" i="13" s="1"/>
  <c r="T984" i="13" s="1"/>
  <c r="Q91" i="13"/>
  <c r="R91" i="13" s="1"/>
  <c r="S91" i="13" s="1"/>
  <c r="T91" i="13" s="1"/>
  <c r="Q460" i="13"/>
  <c r="R460" i="13" s="1"/>
  <c r="S460" i="13" s="1"/>
  <c r="T460" i="13" s="1"/>
  <c r="I29" i="2"/>
  <c r="J29" i="2" s="1"/>
  <c r="H23" i="2"/>
  <c r="H28" i="2"/>
  <c r="I25" i="2"/>
  <c r="J25" i="2" s="1"/>
  <c r="H27" i="2"/>
  <c r="H26" i="2"/>
  <c r="Q524" i="13"/>
  <c r="R524" i="13" s="1"/>
  <c r="S524" i="13" s="1"/>
  <c r="T524" i="13" s="1"/>
  <c r="Q623" i="13"/>
  <c r="R623" i="13" s="1"/>
  <c r="S623" i="13" s="1"/>
  <c r="T623" i="13" s="1"/>
  <c r="Q50" i="13"/>
  <c r="R50" i="13" s="1"/>
  <c r="S50" i="13" s="1"/>
  <c r="T50" i="13" s="1"/>
  <c r="AA50" i="13" s="1"/>
  <c r="AB50" i="13" s="1"/>
  <c r="Q39" i="13"/>
  <c r="R39" i="13" s="1"/>
  <c r="S39" i="13" s="1"/>
  <c r="T39" i="13" s="1"/>
  <c r="Q354" i="13"/>
  <c r="R354" i="13" s="1"/>
  <c r="S354" i="13" s="1"/>
  <c r="T354" i="13" s="1"/>
  <c r="Q536" i="13"/>
  <c r="R536" i="13" s="1"/>
  <c r="S536" i="13" s="1"/>
  <c r="T536" i="13" s="1"/>
  <c r="Q597" i="13"/>
  <c r="R597" i="13" s="1"/>
  <c r="S597" i="13" s="1"/>
  <c r="T597" i="13" s="1"/>
  <c r="Q610" i="13"/>
  <c r="R610" i="13" s="1"/>
  <c r="S610" i="13" s="1"/>
  <c r="T610" i="13" s="1"/>
  <c r="Q634" i="13"/>
  <c r="R634" i="13" s="1"/>
  <c r="S634" i="13" s="1"/>
  <c r="T634" i="13" s="1"/>
  <c r="Q883" i="13"/>
  <c r="R883" i="13" s="1"/>
  <c r="S883" i="13" s="1"/>
  <c r="T883" i="13" s="1"/>
  <c r="Q1052" i="13"/>
  <c r="R1052" i="13" s="1"/>
  <c r="S1052" i="13" s="1"/>
  <c r="T1052" i="13" s="1"/>
  <c r="U1052" i="13" s="1"/>
  <c r="Q44" i="13"/>
  <c r="R44" i="13" s="1"/>
  <c r="Q58" i="13"/>
  <c r="R58" i="13" s="1"/>
  <c r="S58" i="13" s="1"/>
  <c r="T58" i="13" s="1"/>
  <c r="Q71" i="13"/>
  <c r="R71" i="13" s="1"/>
  <c r="S71" i="13" s="1"/>
  <c r="T71" i="13" s="1"/>
  <c r="AA71" i="13" s="1"/>
  <c r="AB71" i="13" s="1"/>
  <c r="Q63" i="13"/>
  <c r="R63" i="13" s="1"/>
  <c r="S63" i="13" s="1"/>
  <c r="T63" i="13" s="1"/>
  <c r="Q55" i="13"/>
  <c r="R55" i="13" s="1"/>
  <c r="S55" i="13" s="1"/>
  <c r="T55" i="13" s="1"/>
  <c r="Q57" i="13"/>
  <c r="R57" i="13" s="1"/>
  <c r="S57" i="13" s="1"/>
  <c r="T57" i="13" s="1"/>
  <c r="Q171" i="13"/>
  <c r="R171" i="13" s="1"/>
  <c r="S171" i="13" s="1"/>
  <c r="T171" i="13" s="1"/>
  <c r="Q128" i="13"/>
  <c r="R128" i="13" s="1"/>
  <c r="S128" i="13" s="1"/>
  <c r="T128" i="13" s="1"/>
  <c r="Q194" i="13"/>
  <c r="R194" i="13" s="1"/>
  <c r="S194" i="13" s="1"/>
  <c r="T194" i="13" s="1"/>
  <c r="Q159" i="13"/>
  <c r="R159" i="13" s="1"/>
  <c r="S159" i="13" s="1"/>
  <c r="T159" i="13" s="1"/>
  <c r="Q234" i="13"/>
  <c r="R234" i="13" s="1"/>
  <c r="S234" i="13" s="1"/>
  <c r="T234" i="13" s="1"/>
  <c r="Q281" i="13"/>
  <c r="R281" i="13" s="1"/>
  <c r="S281" i="13" s="1"/>
  <c r="T281" i="13" s="1"/>
  <c r="Q602" i="13"/>
  <c r="R602" i="13" s="1"/>
  <c r="S602" i="13" s="1"/>
  <c r="T602" i="13" s="1"/>
  <c r="Q762" i="13"/>
  <c r="R762" i="13" s="1"/>
  <c r="S762" i="13" s="1"/>
  <c r="T762" i="13" s="1"/>
  <c r="Q132" i="13"/>
  <c r="R132" i="13" s="1"/>
  <c r="S132" i="13" s="1"/>
  <c r="T132" i="13" s="1"/>
  <c r="Q201" i="13"/>
  <c r="R201" i="13" s="1"/>
  <c r="S201" i="13" s="1"/>
  <c r="T201" i="13" s="1"/>
  <c r="Q46" i="13"/>
  <c r="R46" i="13" s="1"/>
  <c r="S46" i="13" s="1"/>
  <c r="T46" i="13" s="1"/>
  <c r="Q163" i="13"/>
  <c r="R163" i="13" s="1"/>
  <c r="S163" i="13" s="1"/>
  <c r="T163" i="13" s="1"/>
  <c r="Q304" i="13"/>
  <c r="R304" i="13" s="1"/>
  <c r="S304" i="13" s="1"/>
  <c r="T304" i="13" s="1"/>
  <c r="Q70" i="13"/>
  <c r="R70" i="13" s="1"/>
  <c r="S70" i="13" s="1"/>
  <c r="T70" i="13" s="1"/>
  <c r="Q66" i="13"/>
  <c r="R66" i="13" s="1"/>
  <c r="S66" i="13" s="1"/>
  <c r="T66" i="13" s="1"/>
  <c r="Q65" i="13"/>
  <c r="R65" i="13" s="1"/>
  <c r="S65" i="13" s="1"/>
  <c r="T65" i="13" s="1"/>
  <c r="Q80" i="13"/>
  <c r="R80" i="13" s="1"/>
  <c r="S80" i="13" s="1"/>
  <c r="T80" i="13" s="1"/>
  <c r="Q185" i="13"/>
  <c r="R185" i="13" s="1"/>
  <c r="S185" i="13" s="1"/>
  <c r="T185" i="13" s="1"/>
  <c r="Q301" i="13"/>
  <c r="R301" i="13" s="1"/>
  <c r="S301" i="13" s="1"/>
  <c r="T301" i="13" s="1"/>
  <c r="Q323" i="13"/>
  <c r="R323" i="13" s="1"/>
  <c r="S323" i="13" s="1"/>
  <c r="T323" i="13" s="1"/>
  <c r="Q334" i="13"/>
  <c r="R334" i="13" s="1"/>
  <c r="S334" i="13" s="1"/>
  <c r="T334" i="13" s="1"/>
  <c r="Q613" i="13"/>
  <c r="R613" i="13" s="1"/>
  <c r="S613" i="13" s="1"/>
  <c r="T613" i="13" s="1"/>
  <c r="Q614" i="13"/>
  <c r="R614" i="13" s="1"/>
  <c r="S614" i="13" s="1"/>
  <c r="T614" i="13" s="1"/>
  <c r="Q765" i="13"/>
  <c r="R765" i="13" s="1"/>
  <c r="S765" i="13" s="1"/>
  <c r="T765" i="13" s="1"/>
  <c r="Q957" i="13"/>
  <c r="R957" i="13" s="1"/>
  <c r="S957" i="13" s="1"/>
  <c r="T957" i="13" s="1"/>
  <c r="U957" i="13" s="1"/>
  <c r="Q1058" i="13"/>
  <c r="R1058" i="13" s="1"/>
  <c r="S1058" i="13" s="1"/>
  <c r="T1058" i="13" s="1"/>
  <c r="U1058" i="13" s="1"/>
  <c r="Q728" i="13"/>
  <c r="R728" i="13" s="1"/>
  <c r="S728" i="13" s="1"/>
  <c r="T728" i="13" s="1"/>
  <c r="Q428" i="13"/>
  <c r="R428" i="13" s="1"/>
  <c r="S428" i="13" s="1"/>
  <c r="T428" i="13" s="1"/>
  <c r="Q617" i="13"/>
  <c r="R617" i="13" s="1"/>
  <c r="S617" i="13" s="1"/>
  <c r="T617" i="13" s="1"/>
  <c r="Q625" i="13"/>
  <c r="R625" i="13" s="1"/>
  <c r="S625" i="13" s="1"/>
  <c r="T625" i="13" s="1"/>
  <c r="Q620" i="13"/>
  <c r="R620" i="13" s="1"/>
  <c r="S620" i="13" s="1"/>
  <c r="T620" i="13" s="1"/>
  <c r="Q648" i="13"/>
  <c r="R648" i="13" s="1"/>
  <c r="S648" i="13" s="1"/>
  <c r="T648" i="13" s="1"/>
  <c r="Q740" i="13"/>
  <c r="R740" i="13" s="1"/>
  <c r="S740" i="13" s="1"/>
  <c r="T740" i="13" s="1"/>
  <c r="Q932" i="13"/>
  <c r="R932" i="13" s="1"/>
  <c r="S932" i="13" s="1"/>
  <c r="T932" i="13" s="1"/>
  <c r="U932" i="13" s="1"/>
  <c r="Q1036" i="13"/>
  <c r="R1036" i="13" s="1"/>
  <c r="S1036" i="13" s="1"/>
  <c r="T1036" i="13" s="1"/>
  <c r="U1036" i="13" s="1"/>
  <c r="Q935" i="13"/>
  <c r="R935" i="13" s="1"/>
  <c r="S935" i="13" s="1"/>
  <c r="T935" i="13" s="1"/>
  <c r="U935" i="13" s="1"/>
  <c r="Q177" i="13"/>
  <c r="R177" i="13" s="1"/>
  <c r="S177" i="13" s="1"/>
  <c r="T177" i="13" s="1"/>
  <c r="Q196" i="13"/>
  <c r="R196" i="13" s="1"/>
  <c r="S196" i="13" s="1"/>
  <c r="T196" i="13" s="1"/>
  <c r="AA196" i="13" s="1"/>
  <c r="AB196" i="13" s="1"/>
  <c r="Q300" i="13"/>
  <c r="R300" i="13" s="1"/>
  <c r="S300" i="13" s="1"/>
  <c r="T300" i="13" s="1"/>
  <c r="Q42" i="13"/>
  <c r="R42" i="13" s="1"/>
  <c r="S42" i="13" s="1"/>
  <c r="T42" i="13" s="1"/>
  <c r="Q123" i="13"/>
  <c r="R123" i="13" s="1"/>
  <c r="S123" i="13" s="1"/>
  <c r="T123" i="13" s="1"/>
  <c r="Q160" i="13"/>
  <c r="R160" i="13" s="1"/>
  <c r="S160" i="13" s="1"/>
  <c r="T160" i="13" s="1"/>
  <c r="Q226" i="13"/>
  <c r="R226" i="13" s="1"/>
  <c r="S226" i="13" s="1"/>
  <c r="T226" i="13" s="1"/>
  <c r="AA226" i="13" s="1"/>
  <c r="AB226" i="13" s="1"/>
  <c r="Q308" i="13"/>
  <c r="R308" i="13" s="1"/>
  <c r="S308" i="13" s="1"/>
  <c r="T308" i="13" s="1"/>
  <c r="Q475" i="13"/>
  <c r="R475" i="13" s="1"/>
  <c r="S475" i="13" s="1"/>
  <c r="T475" i="13" s="1"/>
  <c r="AA475" i="13" s="1"/>
  <c r="AB475" i="13" s="1"/>
  <c r="Q565" i="13"/>
  <c r="R565" i="13" s="1"/>
  <c r="S565" i="13" s="1"/>
  <c r="T565" i="13" s="1"/>
  <c r="Q598" i="13"/>
  <c r="R598" i="13" s="1"/>
  <c r="S598" i="13" s="1"/>
  <c r="T598" i="13" s="1"/>
  <c r="Q651" i="13"/>
  <c r="R651" i="13" s="1"/>
  <c r="S651" i="13" s="1"/>
  <c r="T651" i="13" s="1"/>
  <c r="Q637" i="13"/>
  <c r="R637" i="13" s="1"/>
  <c r="S637" i="13" s="1"/>
  <c r="T637" i="13" s="1"/>
  <c r="Q1038" i="13"/>
  <c r="R1038" i="13" s="1"/>
  <c r="S1038" i="13" s="1"/>
  <c r="T1038" i="13" s="1"/>
  <c r="U1038" i="13" s="1"/>
  <c r="Q62" i="13"/>
  <c r="R62" i="13" s="1"/>
  <c r="S62" i="13" s="1"/>
  <c r="T62" i="13" s="1"/>
  <c r="AA62" i="13" s="1"/>
  <c r="AB62" i="13" s="1"/>
  <c r="Q680" i="13"/>
  <c r="R680" i="13" s="1"/>
  <c r="S680" i="13" s="1"/>
  <c r="T680" i="13" s="1"/>
  <c r="AA680" i="13" s="1"/>
  <c r="AB680" i="13" s="1"/>
  <c r="Q52" i="13"/>
  <c r="R52" i="13" s="1"/>
  <c r="S52" i="13" s="1"/>
  <c r="T52" i="13" s="1"/>
  <c r="Q184" i="13"/>
  <c r="R184" i="13" s="1"/>
  <c r="S184" i="13" s="1"/>
  <c r="T184" i="13" s="1"/>
  <c r="Q74" i="13"/>
  <c r="R74" i="13" s="1"/>
  <c r="S74" i="13" s="1"/>
  <c r="T74" i="13" s="1"/>
  <c r="AA74" i="13" s="1"/>
  <c r="AB74" i="13" s="1"/>
  <c r="Q76" i="13"/>
  <c r="R76" i="13" s="1"/>
  <c r="S76" i="13" s="1"/>
  <c r="T76" i="13" s="1"/>
  <c r="Q43" i="13"/>
  <c r="R43" i="13" s="1"/>
  <c r="S43" i="13" s="1"/>
  <c r="T43" i="13" s="1"/>
  <c r="Q161" i="13"/>
  <c r="R161" i="13" s="1"/>
  <c r="S161" i="13" s="1"/>
  <c r="T161" i="13" s="1"/>
  <c r="Q172" i="13"/>
  <c r="R172" i="13" s="1"/>
  <c r="S172" i="13" s="1"/>
  <c r="T172" i="13" s="1"/>
  <c r="Q303" i="13"/>
  <c r="R303" i="13" s="1"/>
  <c r="S303" i="13" s="1"/>
  <c r="T303" i="13" s="1"/>
  <c r="Q287" i="13"/>
  <c r="R287" i="13" s="1"/>
  <c r="S287" i="13" s="1"/>
  <c r="T287" i="13" s="1"/>
  <c r="Q441" i="13"/>
  <c r="R441" i="13" s="1"/>
  <c r="S441" i="13" s="1"/>
  <c r="T441" i="13" s="1"/>
  <c r="Q488" i="13"/>
  <c r="R488" i="13" s="1"/>
  <c r="S488" i="13" s="1"/>
  <c r="T488" i="13" s="1"/>
  <c r="Q569" i="13"/>
  <c r="R569" i="13" s="1"/>
  <c r="S569" i="13" s="1"/>
  <c r="T569" i="13" s="1"/>
  <c r="Q936" i="13"/>
  <c r="R936" i="13" s="1"/>
  <c r="S936" i="13" s="1"/>
  <c r="T936" i="13" s="1"/>
  <c r="U936" i="13" s="1"/>
  <c r="Q1040" i="13"/>
  <c r="R1040" i="13" s="1"/>
  <c r="S1040" i="13" s="1"/>
  <c r="T1040" i="13" s="1"/>
  <c r="U1040" i="13" s="1"/>
  <c r="Q167" i="13"/>
  <c r="R167" i="13" s="1"/>
  <c r="S167" i="13" s="1"/>
  <c r="T167" i="13" s="1"/>
  <c r="Q193" i="13"/>
  <c r="R193" i="13" s="1"/>
  <c r="S193" i="13" s="1"/>
  <c r="T193" i="13" s="1"/>
  <c r="AA193" i="13" s="1"/>
  <c r="AB193" i="13" s="1"/>
  <c r="Q241" i="13"/>
  <c r="R241" i="13" s="1"/>
  <c r="S241" i="13" s="1"/>
  <c r="T241" i="13" s="1"/>
  <c r="Q325" i="13"/>
  <c r="R325" i="13" s="1"/>
  <c r="S325" i="13" s="1"/>
  <c r="T325" i="13" s="1"/>
  <c r="Q332" i="13"/>
  <c r="R332" i="13" s="1"/>
  <c r="S332" i="13" s="1"/>
  <c r="T332" i="13" s="1"/>
  <c r="AA332" i="13" s="1"/>
  <c r="AB332" i="13" s="1"/>
  <c r="Q566" i="13"/>
  <c r="R566" i="13" s="1"/>
  <c r="S566" i="13" s="1"/>
  <c r="T566" i="13" s="1"/>
  <c r="Q627" i="13"/>
  <c r="R627" i="13" s="1"/>
  <c r="S627" i="13" s="1"/>
  <c r="T627" i="13" s="1"/>
  <c r="Q930" i="13"/>
  <c r="R930" i="13" s="1"/>
  <c r="S930" i="13" s="1"/>
  <c r="T930" i="13" s="1"/>
  <c r="U930" i="13" s="1"/>
  <c r="Q1042" i="13"/>
  <c r="R1042" i="13" s="1"/>
  <c r="S1042" i="13" s="1"/>
  <c r="T1042" i="13" s="1"/>
  <c r="U1042" i="13" s="1"/>
  <c r="Q990" i="13"/>
  <c r="R990" i="13" s="1"/>
  <c r="S990" i="13" s="1"/>
  <c r="T990" i="13" s="1"/>
  <c r="Q1119" i="13"/>
  <c r="R1119" i="13" s="1"/>
  <c r="S1119" i="13" s="1"/>
  <c r="T1119" i="13" s="1"/>
  <c r="U1119" i="13" s="1"/>
  <c r="Q212" i="13"/>
  <c r="R212" i="13" s="1"/>
  <c r="S212" i="13" s="1"/>
  <c r="T212" i="13" s="1"/>
  <c r="Q493" i="13"/>
  <c r="R493" i="13" s="1"/>
  <c r="S493" i="13" s="1"/>
  <c r="T493" i="13" s="1"/>
  <c r="Q564" i="13"/>
  <c r="R564" i="13" s="1"/>
  <c r="S564" i="13" s="1"/>
  <c r="T564" i="13" s="1"/>
  <c r="Q68" i="13"/>
  <c r="R68" i="13" s="1"/>
  <c r="S68" i="13" s="1"/>
  <c r="T68" i="13" s="1"/>
  <c r="Q79" i="13"/>
  <c r="R79" i="13" s="1"/>
  <c r="S79" i="13" s="1"/>
  <c r="T79" i="13" s="1"/>
  <c r="Q182" i="13"/>
  <c r="R182" i="13" s="1"/>
  <c r="S182" i="13" s="1"/>
  <c r="T182" i="13" s="1"/>
  <c r="Q307" i="13"/>
  <c r="R307" i="13" s="1"/>
  <c r="S307" i="13" s="1"/>
  <c r="T307" i="13" s="1"/>
  <c r="Q322" i="13"/>
  <c r="R322" i="13" s="1"/>
  <c r="S322" i="13" s="1"/>
  <c r="T322" i="13" s="1"/>
  <c r="Q283" i="13"/>
  <c r="R283" i="13" s="1"/>
  <c r="S283" i="13" s="1"/>
  <c r="T283" i="13" s="1"/>
  <c r="Q603" i="13"/>
  <c r="R603" i="13" s="1"/>
  <c r="S603" i="13" s="1"/>
  <c r="T603" i="13" s="1"/>
  <c r="Q584" i="13"/>
  <c r="R584" i="13" s="1"/>
  <c r="S584" i="13" s="1"/>
  <c r="T584" i="13" s="1"/>
  <c r="Q694" i="13"/>
  <c r="R694" i="13" s="1"/>
  <c r="S694" i="13" s="1"/>
  <c r="T694" i="13" s="1"/>
  <c r="Q794" i="13"/>
  <c r="R794" i="13" s="1"/>
  <c r="S794" i="13" s="1"/>
  <c r="T794" i="13" s="1"/>
  <c r="Q773" i="13"/>
  <c r="R773" i="13" s="1"/>
  <c r="S773" i="13" s="1"/>
  <c r="T773" i="13" s="1"/>
  <c r="Q1044" i="13"/>
  <c r="R1044" i="13" s="1"/>
  <c r="S1044" i="13" s="1"/>
  <c r="T1044" i="13" s="1"/>
  <c r="U1044" i="13" s="1"/>
  <c r="Q1138" i="13"/>
  <c r="R1138" i="13" s="1"/>
  <c r="S1138" i="13" s="1"/>
  <c r="T1138" i="13" s="1"/>
  <c r="U1138" i="13" s="1"/>
  <c r="Q173" i="13"/>
  <c r="R173" i="13" s="1"/>
  <c r="S173" i="13" s="1"/>
  <c r="T173" i="13" s="1"/>
  <c r="AA173" i="13" s="1"/>
  <c r="AB173" i="13" s="1"/>
  <c r="Q200" i="13"/>
  <c r="R200" i="13" s="1"/>
  <c r="S200" i="13" s="1"/>
  <c r="T200" i="13" s="1"/>
  <c r="AA200" i="13" s="1"/>
  <c r="AB200" i="13" s="1"/>
  <c r="Q294" i="13"/>
  <c r="R294" i="13" s="1"/>
  <c r="S294" i="13" s="1"/>
  <c r="T294" i="13" s="1"/>
  <c r="Q60" i="13"/>
  <c r="R60" i="13" s="1"/>
  <c r="S60" i="13" s="1"/>
  <c r="T60" i="13" s="1"/>
  <c r="Q927" i="13"/>
  <c r="R927" i="13" s="1"/>
  <c r="S927" i="13" s="1"/>
  <c r="T927" i="13" s="1"/>
  <c r="U927" i="13" s="1"/>
  <c r="Q56" i="13"/>
  <c r="R56" i="13" s="1"/>
  <c r="S56" i="13" s="1"/>
  <c r="T56" i="13" s="1"/>
  <c r="Q47" i="13"/>
  <c r="R47" i="13" s="1"/>
  <c r="S47" i="13" s="1"/>
  <c r="T47" i="13" s="1"/>
  <c r="AA47" i="13" s="1"/>
  <c r="AB47" i="13" s="1"/>
  <c r="Q64" i="13"/>
  <c r="R64" i="13" s="1"/>
  <c r="S64" i="13" s="1"/>
  <c r="T64" i="13" s="1"/>
  <c r="Q40" i="13"/>
  <c r="R40" i="13" s="1"/>
  <c r="S40" i="13" s="1"/>
  <c r="T40" i="13" s="1"/>
  <c r="Q133" i="13"/>
  <c r="R133" i="13" s="1"/>
  <c r="S133" i="13" s="1"/>
  <c r="T133" i="13" s="1"/>
  <c r="Q165" i="13"/>
  <c r="R165" i="13" s="1"/>
  <c r="S165" i="13" s="1"/>
  <c r="T165" i="13" s="1"/>
  <c r="Q179" i="13"/>
  <c r="R179" i="13" s="1"/>
  <c r="S179" i="13" s="1"/>
  <c r="T179" i="13" s="1"/>
  <c r="AA179" i="13" s="1"/>
  <c r="AB179" i="13" s="1"/>
  <c r="Q168" i="13"/>
  <c r="R168" i="13" s="1"/>
  <c r="S168" i="13" s="1"/>
  <c r="T168" i="13" s="1"/>
  <c r="Q54" i="13"/>
  <c r="R54" i="13" s="1"/>
  <c r="S54" i="13" s="1"/>
  <c r="T54" i="13" s="1"/>
  <c r="Q125" i="13"/>
  <c r="R125" i="13" s="1"/>
  <c r="S125" i="13" s="1"/>
  <c r="T125" i="13" s="1"/>
  <c r="Q176" i="13"/>
  <c r="R176" i="13" s="1"/>
  <c r="S176" i="13" s="1"/>
  <c r="T176" i="13" s="1"/>
  <c r="Q192" i="13"/>
  <c r="R192" i="13" s="1"/>
  <c r="S192" i="13" s="1"/>
  <c r="T192" i="13" s="1"/>
  <c r="Q295" i="13"/>
  <c r="R295" i="13" s="1"/>
  <c r="S295" i="13" s="1"/>
  <c r="T295" i="13" s="1"/>
  <c r="Q305" i="13"/>
  <c r="R305" i="13" s="1"/>
  <c r="S305" i="13" s="1"/>
  <c r="T305" i="13" s="1"/>
  <c r="Q324" i="13"/>
  <c r="R324" i="13" s="1"/>
  <c r="S324" i="13" s="1"/>
  <c r="T324" i="13" s="1"/>
  <c r="Q360" i="13"/>
  <c r="R360" i="13" s="1"/>
  <c r="S360" i="13" s="1"/>
  <c r="T360" i="13" s="1"/>
  <c r="Q532" i="13"/>
  <c r="R532" i="13" s="1"/>
  <c r="S532" i="13" s="1"/>
  <c r="T532" i="13" s="1"/>
  <c r="Q582" i="13"/>
  <c r="R582" i="13" s="1"/>
  <c r="S582" i="13" s="1"/>
  <c r="T582" i="13" s="1"/>
  <c r="Q534" i="13"/>
  <c r="R534" i="13" s="1"/>
  <c r="S534" i="13" s="1"/>
  <c r="T534" i="13" s="1"/>
  <c r="Q593" i="13"/>
  <c r="R593" i="13" s="1"/>
  <c r="S593" i="13" s="1"/>
  <c r="T593" i="13" s="1"/>
  <c r="Q629" i="13"/>
  <c r="R629" i="13" s="1"/>
  <c r="S629" i="13" s="1"/>
  <c r="T629" i="13" s="1"/>
  <c r="Q821" i="13"/>
  <c r="R821" i="13" s="1"/>
  <c r="S821" i="13" s="1"/>
  <c r="T821" i="13" s="1"/>
  <c r="Q845" i="13"/>
  <c r="R845" i="13" s="1"/>
  <c r="S845" i="13" s="1"/>
  <c r="T845" i="13" s="1"/>
  <c r="Q869" i="13"/>
  <c r="R869" i="13" s="1"/>
  <c r="S869" i="13" s="1"/>
  <c r="T869" i="13" s="1"/>
  <c r="Q1046" i="13"/>
  <c r="R1046" i="13" s="1"/>
  <c r="S1046" i="13" s="1"/>
  <c r="T1046" i="13" s="1"/>
  <c r="U1046" i="13" s="1"/>
  <c r="Q1137" i="13"/>
  <c r="R1137" i="13" s="1"/>
  <c r="S1137" i="13" s="1"/>
  <c r="T1137" i="13" s="1"/>
  <c r="U1137" i="13" s="1"/>
  <c r="Q48" i="13"/>
  <c r="R48" i="13" s="1"/>
  <c r="S48" i="13" s="1"/>
  <c r="T48" i="13" s="1"/>
  <c r="Q51" i="13"/>
  <c r="R51" i="13" s="1"/>
  <c r="S51" i="13" s="1"/>
  <c r="T51" i="13" s="1"/>
  <c r="Q487" i="13"/>
  <c r="R487" i="13" s="1"/>
  <c r="S487" i="13" s="1"/>
  <c r="T487" i="13" s="1"/>
  <c r="Q606" i="13"/>
  <c r="R606" i="13" s="1"/>
  <c r="S606" i="13" s="1"/>
  <c r="T606" i="13" s="1"/>
  <c r="Q41" i="13"/>
  <c r="R41" i="13" s="1"/>
  <c r="S41" i="13" s="1"/>
  <c r="T41" i="13" s="1"/>
  <c r="Q49" i="13"/>
  <c r="R49" i="13" s="1"/>
  <c r="S49" i="13" s="1"/>
  <c r="T49" i="13" s="1"/>
  <c r="Q311" i="13"/>
  <c r="R311" i="13" s="1"/>
  <c r="S311" i="13" s="1"/>
  <c r="T311" i="13" s="1"/>
  <c r="Q289" i="13"/>
  <c r="R289" i="13" s="1"/>
  <c r="S289" i="13" s="1"/>
  <c r="T289" i="13" s="1"/>
  <c r="Q342" i="13"/>
  <c r="R342" i="13" s="1"/>
  <c r="S342" i="13" s="1"/>
  <c r="T342" i="13" s="1"/>
  <c r="Q406" i="13"/>
  <c r="R406" i="13" s="1"/>
  <c r="S406" i="13" s="1"/>
  <c r="T406" i="13" s="1"/>
  <c r="AA406" i="13" s="1"/>
  <c r="AB406" i="13" s="1"/>
  <c r="Q451" i="13"/>
  <c r="R451" i="13" s="1"/>
  <c r="S451" i="13" s="1"/>
  <c r="T451" i="13" s="1"/>
  <c r="Q530" i="13"/>
  <c r="R530" i="13" s="1"/>
  <c r="S530" i="13" s="1"/>
  <c r="T530" i="13" s="1"/>
  <c r="Q585" i="13"/>
  <c r="R585" i="13" s="1"/>
  <c r="S585" i="13" s="1"/>
  <c r="T585" i="13" s="1"/>
  <c r="Q1048" i="13"/>
  <c r="R1048" i="13" s="1"/>
  <c r="S1048" i="13" s="1"/>
  <c r="T1048" i="13" s="1"/>
  <c r="U1048" i="13" s="1"/>
  <c r="Q1123" i="13"/>
  <c r="R1123" i="13" s="1"/>
  <c r="S1123" i="13" s="1"/>
  <c r="T1123" i="13" s="1"/>
  <c r="U1123" i="13" s="1"/>
  <c r="Q1121" i="13"/>
  <c r="R1121" i="13" s="1"/>
  <c r="S1121" i="13" s="1"/>
  <c r="T1121" i="13" s="1"/>
  <c r="U1121" i="13" s="1"/>
  <c r="Q169" i="13"/>
  <c r="R169" i="13" s="1"/>
  <c r="S169" i="13" s="1"/>
  <c r="T169" i="13" s="1"/>
  <c r="Q198" i="13"/>
  <c r="R198" i="13" s="1"/>
  <c r="S198" i="13" s="1"/>
  <c r="T198" i="13" s="1"/>
  <c r="Q175" i="13"/>
  <c r="R175" i="13" s="1"/>
  <c r="S175" i="13" s="1"/>
  <c r="T175" i="13" s="1"/>
  <c r="Q224" i="13"/>
  <c r="R224" i="13" s="1"/>
  <c r="S224" i="13" s="1"/>
  <c r="T224" i="13" s="1"/>
  <c r="AA224" i="13" s="1"/>
  <c r="AB224" i="13" s="1"/>
  <c r="Q72" i="13"/>
  <c r="R72" i="13" s="1"/>
  <c r="S72" i="13" s="1"/>
  <c r="T72" i="13" s="1"/>
  <c r="Q45" i="13"/>
  <c r="R45" i="13" s="1"/>
  <c r="S45" i="13" s="1"/>
  <c r="T45" i="13" s="1"/>
  <c r="Q164" i="13"/>
  <c r="R164" i="13" s="1"/>
  <c r="S164" i="13" s="1"/>
  <c r="T164" i="13" s="1"/>
  <c r="Q317" i="13"/>
  <c r="R317" i="13" s="1"/>
  <c r="S317" i="13" s="1"/>
  <c r="T317" i="13" s="1"/>
  <c r="Q366" i="13"/>
  <c r="R366" i="13" s="1"/>
  <c r="S366" i="13" s="1"/>
  <c r="T366" i="13" s="1"/>
  <c r="Q516" i="13"/>
  <c r="R516" i="13" s="1"/>
  <c r="S516" i="13" s="1"/>
  <c r="T516" i="13" s="1"/>
  <c r="Q609" i="13"/>
  <c r="R609" i="13" s="1"/>
  <c r="S609" i="13" s="1"/>
  <c r="T609" i="13" s="1"/>
  <c r="Q649" i="13"/>
  <c r="R649" i="13" s="1"/>
  <c r="S649" i="13" s="1"/>
  <c r="T649" i="13" s="1"/>
  <c r="Q724" i="13"/>
  <c r="R724" i="13" s="1"/>
  <c r="S724" i="13" s="1"/>
  <c r="T724" i="13" s="1"/>
  <c r="Q726" i="13"/>
  <c r="R726" i="13" s="1"/>
  <c r="S726" i="13" s="1"/>
  <c r="T726" i="13" s="1"/>
  <c r="Q772" i="13"/>
  <c r="R772" i="13" s="1"/>
  <c r="S772" i="13" s="1"/>
  <c r="T772" i="13" s="1"/>
  <c r="Q775" i="13"/>
  <c r="R775" i="13" s="1"/>
  <c r="S775" i="13" s="1"/>
  <c r="T775" i="13" s="1"/>
  <c r="Q956" i="13"/>
  <c r="R956" i="13" s="1"/>
  <c r="S956" i="13" s="1"/>
  <c r="T956" i="13" s="1"/>
  <c r="U956" i="13" s="1"/>
  <c r="Q1050" i="13"/>
  <c r="R1050" i="13" s="1"/>
  <c r="S1050" i="13" s="1"/>
  <c r="T1050" i="13" s="1"/>
  <c r="U1050" i="13" s="1"/>
  <c r="Q526" i="13"/>
  <c r="R526" i="13" s="1"/>
  <c r="S526" i="13" s="1"/>
  <c r="T526" i="13" s="1"/>
  <c r="Q636" i="13"/>
  <c r="R636" i="13" s="1"/>
  <c r="S636" i="13" s="1"/>
  <c r="T636" i="13" s="1"/>
  <c r="Q685" i="13"/>
  <c r="R685" i="13" s="1"/>
  <c r="S685" i="13" s="1"/>
  <c r="T685" i="13" s="1"/>
  <c r="Q644" i="13"/>
  <c r="R644" i="13" s="1"/>
  <c r="S644" i="13" s="1"/>
  <c r="T644" i="13" s="1"/>
  <c r="Q747" i="13"/>
  <c r="R747" i="13" s="1"/>
  <c r="S747" i="13" s="1"/>
  <c r="T747" i="13" s="1"/>
  <c r="Q819" i="13"/>
  <c r="R819" i="13" s="1"/>
  <c r="S819" i="13" s="1"/>
  <c r="T819" i="13" s="1"/>
  <c r="Q843" i="13"/>
  <c r="R843" i="13" s="1"/>
  <c r="S843" i="13" s="1"/>
  <c r="T843" i="13" s="1"/>
  <c r="Q867" i="13"/>
  <c r="R867" i="13" s="1"/>
  <c r="S867" i="13" s="1"/>
  <c r="T867" i="13" s="1"/>
  <c r="Q915" i="13"/>
  <c r="R915" i="13" s="1"/>
  <c r="S915" i="13" s="1"/>
  <c r="T915" i="13" s="1"/>
  <c r="Q1120" i="13"/>
  <c r="R1120" i="13" s="1"/>
  <c r="S1120" i="13" s="1"/>
  <c r="T1120" i="13" s="1"/>
  <c r="U1120" i="13" s="1"/>
  <c r="Q674" i="13"/>
  <c r="R674" i="13" s="1"/>
  <c r="S674" i="13" s="1"/>
  <c r="T674" i="13" s="1"/>
  <c r="Q682" i="13"/>
  <c r="R682" i="13" s="1"/>
  <c r="S682" i="13" s="1"/>
  <c r="T682" i="13" s="1"/>
  <c r="Q774" i="13"/>
  <c r="R774" i="13" s="1"/>
  <c r="S774" i="13" s="1"/>
  <c r="T774" i="13" s="1"/>
  <c r="Q823" i="13"/>
  <c r="R823" i="13" s="1"/>
  <c r="S823" i="13" s="1"/>
  <c r="T823" i="13" s="1"/>
  <c r="Q847" i="13"/>
  <c r="R847" i="13" s="1"/>
  <c r="S847" i="13" s="1"/>
  <c r="T847" i="13" s="1"/>
  <c r="AA847" i="13" s="1"/>
  <c r="AB847" i="13" s="1"/>
  <c r="Q871" i="13"/>
  <c r="R871" i="13" s="1"/>
  <c r="S871" i="13" s="1"/>
  <c r="T871" i="13" s="1"/>
  <c r="Q899" i="13"/>
  <c r="R899" i="13" s="1"/>
  <c r="S899" i="13" s="1"/>
  <c r="T899" i="13" s="1"/>
  <c r="Q913" i="13"/>
  <c r="R913" i="13" s="1"/>
  <c r="S913" i="13" s="1"/>
  <c r="T913" i="13" s="1"/>
  <c r="AA913" i="13" s="1"/>
  <c r="AB913" i="13" s="1"/>
  <c r="Q397" i="13"/>
  <c r="R397" i="13" s="1"/>
  <c r="S397" i="13" s="1"/>
  <c r="T397" i="13" s="1"/>
  <c r="Q445" i="13"/>
  <c r="R445" i="13" s="1"/>
  <c r="S445" i="13" s="1"/>
  <c r="T445" i="13" s="1"/>
  <c r="AA445" i="13" s="1"/>
  <c r="AB445" i="13" s="1"/>
  <c r="Q453" i="13"/>
  <c r="R453" i="13" s="1"/>
  <c r="S453" i="13" s="1"/>
  <c r="T453" i="13" s="1"/>
  <c r="Q514" i="13"/>
  <c r="R514" i="13" s="1"/>
  <c r="S514" i="13" s="1"/>
  <c r="T514" i="13" s="1"/>
  <c r="AA514" i="13" s="1"/>
  <c r="AB514" i="13" s="1"/>
  <c r="Q499" i="13"/>
  <c r="R499" i="13" s="1"/>
  <c r="S499" i="13" s="1"/>
  <c r="T499" i="13" s="1"/>
  <c r="AA499" i="13" s="1"/>
  <c r="AB499" i="13" s="1"/>
  <c r="Q615" i="13"/>
  <c r="R615" i="13" s="1"/>
  <c r="S615" i="13" s="1"/>
  <c r="T615" i="13" s="1"/>
  <c r="Q643" i="13"/>
  <c r="R643" i="13" s="1"/>
  <c r="S643" i="13" s="1"/>
  <c r="T643" i="13" s="1"/>
  <c r="Q626" i="13"/>
  <c r="R626" i="13" s="1"/>
  <c r="S626" i="13" s="1"/>
  <c r="T626" i="13" s="1"/>
  <c r="Q650" i="13"/>
  <c r="R650" i="13" s="1"/>
  <c r="S650" i="13" s="1"/>
  <c r="T650" i="13" s="1"/>
  <c r="Q684" i="13"/>
  <c r="R684" i="13" s="1"/>
  <c r="S684" i="13" s="1"/>
  <c r="T684" i="13" s="1"/>
  <c r="Q769" i="13"/>
  <c r="R769" i="13" s="1"/>
  <c r="S769" i="13" s="1"/>
  <c r="T769" i="13" s="1"/>
  <c r="Q764" i="13"/>
  <c r="R764" i="13" s="1"/>
  <c r="S764" i="13" s="1"/>
  <c r="T764" i="13" s="1"/>
  <c r="AA764" i="13" s="1"/>
  <c r="AB764" i="13" s="1"/>
  <c r="Q767" i="13"/>
  <c r="R767" i="13" s="1"/>
  <c r="S767" i="13" s="1"/>
  <c r="T767" i="13" s="1"/>
  <c r="AA767" i="13" s="1"/>
  <c r="AB767" i="13" s="1"/>
  <c r="Q787" i="13"/>
  <c r="R787" i="13" s="1"/>
  <c r="S787" i="13" s="1"/>
  <c r="T787" i="13" s="1"/>
  <c r="Q825" i="13"/>
  <c r="R825" i="13" s="1"/>
  <c r="S825" i="13" s="1"/>
  <c r="T825" i="13" s="1"/>
  <c r="Q849" i="13"/>
  <c r="R849" i="13" s="1"/>
  <c r="S849" i="13" s="1"/>
  <c r="T849" i="13" s="1"/>
  <c r="Q873" i="13"/>
  <c r="R873" i="13" s="1"/>
  <c r="S873" i="13" s="1"/>
  <c r="T873" i="13" s="1"/>
  <c r="Q903" i="13"/>
  <c r="R903" i="13" s="1"/>
  <c r="S903" i="13" s="1"/>
  <c r="T903" i="13" s="1"/>
  <c r="Q1018" i="13"/>
  <c r="R1018" i="13" s="1"/>
  <c r="S1018" i="13" s="1"/>
  <c r="T1018" i="13" s="1"/>
  <c r="AA1018" i="13" s="1"/>
  <c r="AB1018" i="13" s="1"/>
  <c r="Q976" i="13"/>
  <c r="R976" i="13" s="1"/>
  <c r="S976" i="13" s="1"/>
  <c r="T976" i="13" s="1"/>
  <c r="AA976" i="13" s="1"/>
  <c r="AB976" i="13" s="1"/>
  <c r="Q468" i="13"/>
  <c r="R468" i="13" s="1"/>
  <c r="S468" i="13" s="1"/>
  <c r="T468" i="13" s="1"/>
  <c r="Q538" i="13"/>
  <c r="R538" i="13" s="1"/>
  <c r="S538" i="13" s="1"/>
  <c r="T538" i="13" s="1"/>
  <c r="Q555" i="13"/>
  <c r="R555" i="13" s="1"/>
  <c r="S555" i="13" s="1"/>
  <c r="T555" i="13" s="1"/>
  <c r="Q512" i="13"/>
  <c r="R512" i="13" s="1"/>
  <c r="S512" i="13" s="1"/>
  <c r="T512" i="13" s="1"/>
  <c r="AA512" i="13" s="1"/>
  <c r="AB512" i="13" s="1"/>
  <c r="Q560" i="13"/>
  <c r="R560" i="13" s="1"/>
  <c r="S560" i="13" s="1"/>
  <c r="T560" i="13" s="1"/>
  <c r="AA560" i="13" s="1"/>
  <c r="AB560" i="13" s="1"/>
  <c r="Q645" i="13"/>
  <c r="R645" i="13" s="1"/>
  <c r="S645" i="13" s="1"/>
  <c r="T645" i="13" s="1"/>
  <c r="Q631" i="13"/>
  <c r="R631" i="13" s="1"/>
  <c r="S631" i="13" s="1"/>
  <c r="T631" i="13" s="1"/>
  <c r="U631" i="13" s="1"/>
  <c r="Q690" i="13"/>
  <c r="R690" i="13" s="1"/>
  <c r="S690" i="13" s="1"/>
  <c r="T690" i="13" s="1"/>
  <c r="Q770" i="13"/>
  <c r="R770" i="13" s="1"/>
  <c r="S770" i="13" s="1"/>
  <c r="T770" i="13" s="1"/>
  <c r="Q814" i="13"/>
  <c r="R814" i="13" s="1"/>
  <c r="S814" i="13" s="1"/>
  <c r="T814" i="13" s="1"/>
  <c r="Q827" i="13"/>
  <c r="R827" i="13" s="1"/>
  <c r="S827" i="13" s="1"/>
  <c r="T827" i="13" s="1"/>
  <c r="Q851" i="13"/>
  <c r="R851" i="13" s="1"/>
  <c r="S851" i="13" s="1"/>
  <c r="T851" i="13" s="1"/>
  <c r="AA851" i="13" s="1"/>
  <c r="AB851" i="13" s="1"/>
  <c r="Q875" i="13"/>
  <c r="R875" i="13" s="1"/>
  <c r="S875" i="13" s="1"/>
  <c r="T875" i="13" s="1"/>
  <c r="Q934" i="13"/>
  <c r="R934" i="13" s="1"/>
  <c r="S934" i="13" s="1"/>
  <c r="T934" i="13" s="1"/>
  <c r="U934" i="13" s="1"/>
  <c r="Q907" i="13"/>
  <c r="R907" i="13" s="1"/>
  <c r="S907" i="13" s="1"/>
  <c r="T907" i="13" s="1"/>
  <c r="Q1034" i="13"/>
  <c r="R1034" i="13" s="1"/>
  <c r="S1034" i="13" s="1"/>
  <c r="T1034" i="13" s="1"/>
  <c r="U1034" i="13" s="1"/>
  <c r="Q309" i="13"/>
  <c r="R309" i="13" s="1"/>
  <c r="S309" i="13" s="1"/>
  <c r="T309" i="13" s="1"/>
  <c r="Q348" i="13"/>
  <c r="R348" i="13" s="1"/>
  <c r="S348" i="13" s="1"/>
  <c r="T348" i="13" s="1"/>
  <c r="Q339" i="13"/>
  <c r="R339" i="13" s="1"/>
  <c r="S339" i="13" s="1"/>
  <c r="T339" i="13" s="1"/>
  <c r="Q449" i="13"/>
  <c r="R449" i="13" s="1"/>
  <c r="S449" i="13" s="1"/>
  <c r="T449" i="13" s="1"/>
  <c r="AA449" i="13" s="1"/>
  <c r="AB449" i="13" s="1"/>
  <c r="Q459" i="13"/>
  <c r="R459" i="13" s="1"/>
  <c r="S459" i="13" s="1"/>
  <c r="T459" i="13" s="1"/>
  <c r="Q568" i="13"/>
  <c r="R568" i="13" s="1"/>
  <c r="S568" i="13" s="1"/>
  <c r="T568" i="13" s="1"/>
  <c r="Q647" i="13"/>
  <c r="R647" i="13" s="1"/>
  <c r="S647" i="13" s="1"/>
  <c r="T647" i="13" s="1"/>
  <c r="Q687" i="13"/>
  <c r="R687" i="13" s="1"/>
  <c r="S687" i="13" s="1"/>
  <c r="T687" i="13" s="1"/>
  <c r="Q616" i="13"/>
  <c r="R616" i="13" s="1"/>
  <c r="S616" i="13" s="1"/>
  <c r="T616" i="13" s="1"/>
  <c r="Q744" i="13"/>
  <c r="R744" i="13" s="1"/>
  <c r="S744" i="13" s="1"/>
  <c r="T744" i="13" s="1"/>
  <c r="Q766" i="13"/>
  <c r="R766" i="13" s="1"/>
  <c r="S766" i="13" s="1"/>
  <c r="T766" i="13" s="1"/>
  <c r="AA766" i="13" s="1"/>
  <c r="AB766" i="13" s="1"/>
  <c r="Q757" i="13"/>
  <c r="R757" i="13" s="1"/>
  <c r="S757" i="13" s="1"/>
  <c r="T757" i="13" s="1"/>
  <c r="Q829" i="13"/>
  <c r="R829" i="13" s="1"/>
  <c r="S829" i="13" s="1"/>
  <c r="T829" i="13" s="1"/>
  <c r="Q853" i="13"/>
  <c r="R853" i="13" s="1"/>
  <c r="S853" i="13" s="1"/>
  <c r="T853" i="13" s="1"/>
  <c r="AA853" i="13" s="1"/>
  <c r="AB853" i="13" s="1"/>
  <c r="Q877" i="13"/>
  <c r="R877" i="13" s="1"/>
  <c r="S877" i="13" s="1"/>
  <c r="T877" i="13" s="1"/>
  <c r="Q994" i="13"/>
  <c r="R994" i="13" s="1"/>
  <c r="S994" i="13" s="1"/>
  <c r="T994" i="13" s="1"/>
  <c r="AA994" i="13" s="1"/>
  <c r="AB994" i="13" s="1"/>
  <c r="Q720" i="13"/>
  <c r="R720" i="13" s="1"/>
  <c r="S720" i="13" s="1"/>
  <c r="T720" i="13" s="1"/>
  <c r="Q797" i="13"/>
  <c r="R797" i="13" s="1"/>
  <c r="S797" i="13" s="1"/>
  <c r="T797" i="13" s="1"/>
  <c r="Q831" i="13"/>
  <c r="R831" i="13" s="1"/>
  <c r="S831" i="13" s="1"/>
  <c r="T831" i="13" s="1"/>
  <c r="Q855" i="13"/>
  <c r="R855" i="13" s="1"/>
  <c r="S855" i="13" s="1"/>
  <c r="T855" i="13" s="1"/>
  <c r="Q879" i="13"/>
  <c r="R879" i="13" s="1"/>
  <c r="S879" i="13" s="1"/>
  <c r="T879" i="13" s="1"/>
  <c r="Q897" i="13"/>
  <c r="R897" i="13" s="1"/>
  <c r="S897" i="13" s="1"/>
  <c r="T897" i="13" s="1"/>
  <c r="Q815" i="13"/>
  <c r="R815" i="13" s="1"/>
  <c r="S815" i="13" s="1"/>
  <c r="T815" i="13" s="1"/>
  <c r="Q748" i="13"/>
  <c r="R748" i="13" s="1"/>
  <c r="S748" i="13" s="1"/>
  <c r="T748" i="13" s="1"/>
  <c r="Q756" i="13"/>
  <c r="R756" i="13" s="1"/>
  <c r="S756" i="13" s="1"/>
  <c r="T756" i="13" s="1"/>
  <c r="Q759" i="13"/>
  <c r="R759" i="13" s="1"/>
  <c r="S759" i="13" s="1"/>
  <c r="T759" i="13" s="1"/>
  <c r="Q833" i="13"/>
  <c r="R833" i="13" s="1"/>
  <c r="S833" i="13" s="1"/>
  <c r="T833" i="13" s="1"/>
  <c r="AA833" i="13" s="1"/>
  <c r="AB833" i="13" s="1"/>
  <c r="Q857" i="13"/>
  <c r="R857" i="13" s="1"/>
  <c r="S857" i="13" s="1"/>
  <c r="T857" i="13" s="1"/>
  <c r="AA857" i="13" s="1"/>
  <c r="AB857" i="13" s="1"/>
  <c r="Q881" i="13"/>
  <c r="R881" i="13" s="1"/>
  <c r="S881" i="13" s="1"/>
  <c r="T881" i="13" s="1"/>
  <c r="AA881" i="13" s="1"/>
  <c r="AB881" i="13" s="1"/>
  <c r="Q937" i="13"/>
  <c r="R937" i="13" s="1"/>
  <c r="S937" i="13" s="1"/>
  <c r="T937" i="13" s="1"/>
  <c r="U937" i="13" s="1"/>
  <c r="Q909" i="13"/>
  <c r="R909" i="13" s="1"/>
  <c r="S909" i="13" s="1"/>
  <c r="T909" i="13" s="1"/>
  <c r="Q980" i="13"/>
  <c r="R980" i="13" s="1"/>
  <c r="S980" i="13" s="1"/>
  <c r="T980" i="13" s="1"/>
  <c r="AA980" i="13" s="1"/>
  <c r="AB980" i="13" s="1"/>
  <c r="Q447" i="13"/>
  <c r="R447" i="13" s="1"/>
  <c r="S447" i="13" s="1"/>
  <c r="T447" i="13" s="1"/>
  <c r="Q481" i="13"/>
  <c r="R481" i="13" s="1"/>
  <c r="S481" i="13" s="1"/>
  <c r="T481" i="13" s="1"/>
  <c r="AA481" i="13" s="1"/>
  <c r="AB481" i="13" s="1"/>
  <c r="Q518" i="13"/>
  <c r="R518" i="13" s="1"/>
  <c r="S518" i="13" s="1"/>
  <c r="T518" i="13" s="1"/>
  <c r="AA518" i="13" s="1"/>
  <c r="AB518" i="13" s="1"/>
  <c r="Q632" i="13"/>
  <c r="R632" i="13" s="1"/>
  <c r="S632" i="13" s="1"/>
  <c r="T632" i="13" s="1"/>
  <c r="U632" i="13" s="1"/>
  <c r="Q741" i="13"/>
  <c r="R741" i="13" s="1"/>
  <c r="S741" i="13" s="1"/>
  <c r="T741" i="13" s="1"/>
  <c r="Q611" i="13"/>
  <c r="R611" i="13" s="1"/>
  <c r="S611" i="13" s="1"/>
  <c r="T611" i="13" s="1"/>
  <c r="Q799" i="13"/>
  <c r="R799" i="13" s="1"/>
  <c r="S799" i="13" s="1"/>
  <c r="T799" i="13" s="1"/>
  <c r="Q835" i="13"/>
  <c r="R835" i="13" s="1"/>
  <c r="S835" i="13" s="1"/>
  <c r="T835" i="13" s="1"/>
  <c r="AA835" i="13" s="1"/>
  <c r="AB835" i="13" s="1"/>
  <c r="Q859" i="13"/>
  <c r="R859" i="13" s="1"/>
  <c r="S859" i="13" s="1"/>
  <c r="T859" i="13" s="1"/>
  <c r="AA859" i="13" s="1"/>
  <c r="AB859" i="13" s="1"/>
  <c r="Q891" i="13"/>
  <c r="R891" i="13" s="1"/>
  <c r="S891" i="13" s="1"/>
  <c r="T891" i="13" s="1"/>
  <c r="Q594" i="13"/>
  <c r="R594" i="13" s="1"/>
  <c r="S594" i="13" s="1"/>
  <c r="T594" i="13" s="1"/>
  <c r="Q601" i="13"/>
  <c r="R601" i="13" s="1"/>
  <c r="S601" i="13" s="1"/>
  <c r="T601" i="13" s="1"/>
  <c r="Q567" i="13"/>
  <c r="R567" i="13" s="1"/>
  <c r="S567" i="13" s="1"/>
  <c r="T567" i="13" s="1"/>
  <c r="Q742" i="13"/>
  <c r="R742" i="13" s="1"/>
  <c r="S742" i="13" s="1"/>
  <c r="T742" i="13" s="1"/>
  <c r="Q758" i="13"/>
  <c r="R758" i="13" s="1"/>
  <c r="S758" i="13" s="1"/>
  <c r="T758" i="13" s="1"/>
  <c r="Q761" i="13"/>
  <c r="R761" i="13" s="1"/>
  <c r="S761" i="13" s="1"/>
  <c r="T761" i="13" s="1"/>
  <c r="AA761" i="13" s="1"/>
  <c r="AB761" i="13" s="1"/>
  <c r="Q837" i="13"/>
  <c r="R837" i="13" s="1"/>
  <c r="S837" i="13" s="1"/>
  <c r="T837" i="13" s="1"/>
  <c r="Q861" i="13"/>
  <c r="R861" i="13" s="1"/>
  <c r="S861" i="13" s="1"/>
  <c r="T861" i="13" s="1"/>
  <c r="Q750" i="13"/>
  <c r="R750" i="13" s="1"/>
  <c r="S750" i="13" s="1"/>
  <c r="T750" i="13" s="1"/>
  <c r="Q895" i="13"/>
  <c r="R895" i="13" s="1"/>
  <c r="S895" i="13" s="1"/>
  <c r="T895" i="13" s="1"/>
  <c r="Q933" i="13"/>
  <c r="R933" i="13" s="1"/>
  <c r="S933" i="13" s="1"/>
  <c r="T933" i="13" s="1"/>
  <c r="U933" i="13" s="1"/>
  <c r="Q964" i="13"/>
  <c r="R964" i="13" s="1"/>
  <c r="S964" i="13" s="1"/>
  <c r="T964" i="13" s="1"/>
  <c r="U964" i="13" s="1"/>
  <c r="Q343" i="13"/>
  <c r="R343" i="13" s="1"/>
  <c r="S343" i="13" s="1"/>
  <c r="T343" i="13" s="1"/>
  <c r="Q443" i="13"/>
  <c r="R443" i="13" s="1"/>
  <c r="S443" i="13" s="1"/>
  <c r="T443" i="13" s="1"/>
  <c r="AA443" i="13" s="1"/>
  <c r="AB443" i="13" s="1"/>
  <c r="Q383" i="13"/>
  <c r="R383" i="13" s="1"/>
  <c r="S383" i="13" s="1"/>
  <c r="T383" i="13" s="1"/>
  <c r="AA383" i="13" s="1"/>
  <c r="AB383" i="13" s="1"/>
  <c r="Q520" i="13"/>
  <c r="R520" i="13" s="1"/>
  <c r="S520" i="13" s="1"/>
  <c r="T520" i="13" s="1"/>
  <c r="AA520" i="13" s="1"/>
  <c r="AB520" i="13" s="1"/>
  <c r="Q528" i="13"/>
  <c r="R528" i="13" s="1"/>
  <c r="S528" i="13" s="1"/>
  <c r="T528" i="13" s="1"/>
  <c r="Q624" i="13"/>
  <c r="R624" i="13" s="1"/>
  <c r="S624" i="13" s="1"/>
  <c r="T624" i="13" s="1"/>
  <c r="Q771" i="13"/>
  <c r="R771" i="13" s="1"/>
  <c r="S771" i="13" s="1"/>
  <c r="T771" i="13" s="1"/>
  <c r="U771" i="13" s="1"/>
  <c r="Q786" i="13"/>
  <c r="R786" i="13" s="1"/>
  <c r="S786" i="13" s="1"/>
  <c r="T786" i="13" s="1"/>
  <c r="Q839" i="13"/>
  <c r="R839" i="13" s="1"/>
  <c r="S839" i="13" s="1"/>
  <c r="T839" i="13" s="1"/>
  <c r="AA839" i="13" s="1"/>
  <c r="AB839" i="13" s="1"/>
  <c r="Q863" i="13"/>
  <c r="R863" i="13" s="1"/>
  <c r="S863" i="13" s="1"/>
  <c r="T863" i="13" s="1"/>
  <c r="AA863" i="13" s="1"/>
  <c r="AB863" i="13" s="1"/>
  <c r="Q998" i="13"/>
  <c r="R998" i="13" s="1"/>
  <c r="S998" i="13" s="1"/>
  <c r="T998" i="13" s="1"/>
  <c r="U998" i="13" s="1"/>
  <c r="Q1102" i="13"/>
  <c r="R1102" i="13" s="1"/>
  <c r="S1102" i="13" s="1"/>
  <c r="T1102" i="13" s="1"/>
  <c r="AA1102" i="13" s="1"/>
  <c r="AB1102" i="13" s="1"/>
  <c r="Q635" i="13"/>
  <c r="R635" i="13" s="1"/>
  <c r="S635" i="13" s="1"/>
  <c r="T635" i="13" s="1"/>
  <c r="Q605" i="13"/>
  <c r="R605" i="13" s="1"/>
  <c r="S605" i="13" s="1"/>
  <c r="T605" i="13" s="1"/>
  <c r="Q633" i="13"/>
  <c r="R633" i="13" s="1"/>
  <c r="S633" i="13" s="1"/>
  <c r="T633" i="13" s="1"/>
  <c r="Q630" i="13"/>
  <c r="R630" i="13" s="1"/>
  <c r="S630" i="13" s="1"/>
  <c r="T630" i="13" s="1"/>
  <c r="Q641" i="13"/>
  <c r="R641" i="13" s="1"/>
  <c r="S641" i="13" s="1"/>
  <c r="T641" i="13" s="1"/>
  <c r="Q639" i="13"/>
  <c r="R639" i="13" s="1"/>
  <c r="S639" i="13" s="1"/>
  <c r="T639" i="13" s="1"/>
  <c r="Q628" i="13"/>
  <c r="R628" i="13" s="1"/>
  <c r="S628" i="13" s="1"/>
  <c r="T628" i="13" s="1"/>
  <c r="Q785" i="13"/>
  <c r="R785" i="13" s="1"/>
  <c r="S785" i="13" s="1"/>
  <c r="T785" i="13" s="1"/>
  <c r="Q760" i="13"/>
  <c r="R760" i="13" s="1"/>
  <c r="S760" i="13" s="1"/>
  <c r="T760" i="13" s="1"/>
  <c r="Q763" i="13"/>
  <c r="R763" i="13" s="1"/>
  <c r="S763" i="13" s="1"/>
  <c r="T763" i="13" s="1"/>
  <c r="Q817" i="13"/>
  <c r="R817" i="13" s="1"/>
  <c r="S817" i="13" s="1"/>
  <c r="T817" i="13" s="1"/>
  <c r="Q841" i="13"/>
  <c r="R841" i="13" s="1"/>
  <c r="S841" i="13" s="1"/>
  <c r="T841" i="13" s="1"/>
  <c r="Q865" i="13"/>
  <c r="R865" i="13" s="1"/>
  <c r="S865" i="13" s="1"/>
  <c r="T865" i="13" s="1"/>
  <c r="AA865" i="13" s="1"/>
  <c r="AB865" i="13" s="1"/>
  <c r="Q905" i="13"/>
  <c r="R905" i="13" s="1"/>
  <c r="S905" i="13" s="1"/>
  <c r="T905" i="13" s="1"/>
  <c r="Q904" i="13"/>
  <c r="R904" i="13" s="1"/>
  <c r="S904" i="13" s="1"/>
  <c r="T904" i="13" s="1"/>
  <c r="AA208" i="13" l="1"/>
  <c r="AB208" i="13" s="1"/>
  <c r="AA205" i="13"/>
  <c r="AB205" i="13" s="1"/>
  <c r="AA140" i="13"/>
  <c r="AB140" i="13" s="1"/>
  <c r="AA149" i="13"/>
  <c r="AB149" i="13" s="1"/>
  <c r="AA711" i="13"/>
  <c r="AB711" i="13" s="1"/>
  <c r="AA717" i="13"/>
  <c r="AB717" i="13" s="1"/>
  <c r="AA99" i="13"/>
  <c r="AB99" i="13" s="1"/>
  <c r="AA351" i="13"/>
  <c r="AB351" i="13" s="1"/>
  <c r="AA457" i="13"/>
  <c r="AB457" i="13" s="1"/>
  <c r="AA663" i="13"/>
  <c r="AB663" i="13" s="1"/>
  <c r="AA486" i="13"/>
  <c r="AB486" i="13" s="1"/>
  <c r="AA112" i="13"/>
  <c r="AB112" i="13" s="1"/>
  <c r="AA130" i="13"/>
  <c r="AB130" i="13" s="1"/>
  <c r="AA103" i="13"/>
  <c r="AB103" i="13" s="1"/>
  <c r="AA738" i="13"/>
  <c r="AB738" i="13" s="1"/>
  <c r="AA466" i="13"/>
  <c r="AB466" i="13" s="1"/>
  <c r="AA397" i="13"/>
  <c r="AB397" i="13" s="1"/>
  <c r="AA433" i="13"/>
  <c r="AB433" i="13" s="1"/>
  <c r="AA879" i="13"/>
  <c r="AB879" i="13" s="1"/>
  <c r="AA682" i="13"/>
  <c r="AB682" i="13" s="1"/>
  <c r="AA394" i="13"/>
  <c r="AB394" i="13" s="1"/>
  <c r="AA89" i="13"/>
  <c r="AB89" i="13" s="1"/>
  <c r="AA250" i="13"/>
  <c r="AB250" i="13" s="1"/>
  <c r="AA424" i="13"/>
  <c r="AB424" i="13" s="1"/>
  <c r="AA423" i="13"/>
  <c r="AB423" i="13" s="1"/>
  <c r="AA462" i="13"/>
  <c r="AB462" i="13" s="1"/>
  <c r="AA754" i="13"/>
  <c r="AB754" i="13" s="1"/>
  <c r="AA781" i="13"/>
  <c r="AB781" i="13" s="1"/>
  <c r="AA444" i="13"/>
  <c r="AB444" i="13" s="1"/>
  <c r="AA164" i="13"/>
  <c r="AB164" i="13" s="1"/>
  <c r="AA194" i="13"/>
  <c r="AB194" i="13" s="1"/>
  <c r="AA676" i="13"/>
  <c r="AB676" i="13" s="1"/>
  <c r="AA356" i="13"/>
  <c r="AB356" i="13" s="1"/>
  <c r="AA502" i="13"/>
  <c r="AB502" i="13" s="1"/>
  <c r="AA1002" i="13"/>
  <c r="AB1002" i="13" s="1"/>
  <c r="AA759" i="13"/>
  <c r="AB759" i="13" s="1"/>
  <c r="AA211" i="13"/>
  <c r="AB211" i="13" s="1"/>
  <c r="AA559" i="13"/>
  <c r="AB559" i="13" s="1"/>
  <c r="AA493" i="13"/>
  <c r="AB493" i="13" s="1"/>
  <c r="AA454" i="13"/>
  <c r="AB454" i="13" s="1"/>
  <c r="AA41" i="13"/>
  <c r="AB41" i="13" s="1"/>
  <c r="AA1008" i="13"/>
  <c r="AB1008" i="13" s="1"/>
  <c r="AA831" i="13"/>
  <c r="AB831" i="13" s="1"/>
  <c r="AA562" i="13"/>
  <c r="AB562" i="13" s="1"/>
  <c r="AA799" i="13"/>
  <c r="AB799" i="13" s="1"/>
  <c r="AA161" i="13"/>
  <c r="AB161" i="13" s="1"/>
  <c r="AA214" i="13"/>
  <c r="AB214" i="13" s="1"/>
  <c r="AA978" i="13"/>
  <c r="AB978" i="13" s="1"/>
  <c r="AA241" i="13"/>
  <c r="AB241" i="13" s="1"/>
  <c r="AA158" i="13"/>
  <c r="AB158" i="13" s="1"/>
  <c r="AA176" i="13"/>
  <c r="AB176" i="13" s="1"/>
  <c r="AA760" i="13"/>
  <c r="AB760" i="13" s="1"/>
  <c r="AA182" i="13"/>
  <c r="AB182" i="13" s="1"/>
  <c r="AA981" i="13"/>
  <c r="AB981" i="13" s="1"/>
  <c r="AA238" i="13"/>
  <c r="AB238" i="13" s="1"/>
  <c r="AA496" i="13"/>
  <c r="AB496" i="13" s="1"/>
  <c r="AA274" i="13"/>
  <c r="AB274" i="13" s="1"/>
  <c r="AA212" i="13"/>
  <c r="AB212" i="13" s="1"/>
  <c r="AA185" i="13"/>
  <c r="AB185" i="13" s="1"/>
  <c r="AA277" i="13"/>
  <c r="AB277" i="13" s="1"/>
  <c r="AA505" i="13"/>
  <c r="AB505" i="13" s="1"/>
  <c r="AA125" i="13"/>
  <c r="AB125" i="13" s="1"/>
  <c r="AA116" i="13"/>
  <c r="AB116" i="13" s="1"/>
  <c r="AA128" i="13"/>
  <c r="AB128" i="13" s="1"/>
  <c r="AA221" i="13"/>
  <c r="AB221" i="13" s="1"/>
  <c r="AA1011" i="13"/>
  <c r="AB1011" i="13" s="1"/>
  <c r="AA642" i="13"/>
  <c r="AB642" i="13" s="1"/>
  <c r="AA122" i="13"/>
  <c r="AB122" i="13" s="1"/>
  <c r="AA56" i="13"/>
  <c r="AB56" i="13" s="1"/>
  <c r="AA996" i="13"/>
  <c r="AB996" i="13" s="1"/>
  <c r="AA954" i="13"/>
  <c r="AB954" i="13" s="1"/>
  <c r="AA381" i="13"/>
  <c r="AB381" i="13" s="1"/>
  <c r="AA972" i="13"/>
  <c r="AB972" i="13" s="1"/>
  <c r="AA990" i="13"/>
  <c r="AB990" i="13" s="1"/>
  <c r="AA1104" i="13"/>
  <c r="AB1104" i="13" s="1"/>
  <c r="AA92" i="13"/>
  <c r="AB92" i="13" s="1"/>
  <c r="AA86" i="13"/>
  <c r="AB86" i="13" s="1"/>
  <c r="U1047" i="13"/>
  <c r="AA1047" i="13"/>
  <c r="AB1047" i="13" s="1"/>
  <c r="AA793" i="13"/>
  <c r="AB793" i="13" s="1"/>
  <c r="AA592" i="13"/>
  <c r="AB592" i="13" s="1"/>
  <c r="U1049" i="13"/>
  <c r="AA1049" i="13"/>
  <c r="AB1049" i="13" s="1"/>
  <c r="U1035" i="13"/>
  <c r="AA1035" i="13"/>
  <c r="AB1035" i="13" s="1"/>
  <c r="AA343" i="13"/>
  <c r="AB343" i="13" s="1"/>
  <c r="AA526" i="13"/>
  <c r="AB526" i="13" s="1"/>
  <c r="AA451" i="13"/>
  <c r="AB451" i="13" s="1"/>
  <c r="AA295" i="13"/>
  <c r="AB295" i="13" s="1"/>
  <c r="AA488" i="13"/>
  <c r="AB488" i="13" s="1"/>
  <c r="AA587" i="13"/>
  <c r="AB587" i="13" s="1"/>
  <c r="AA337" i="13"/>
  <c r="AB337" i="13" s="1"/>
  <c r="AA770" i="13"/>
  <c r="AB770" i="13" s="1"/>
  <c r="U770" i="13"/>
  <c r="AA322" i="13"/>
  <c r="AB322" i="13" s="1"/>
  <c r="AA287" i="13"/>
  <c r="AB287" i="13" s="1"/>
  <c r="AA304" i="13"/>
  <c r="AB304" i="13" s="1"/>
  <c r="AA536" i="13"/>
  <c r="AB536" i="13" s="1"/>
  <c r="AA302" i="13"/>
  <c r="AB302" i="13" s="1"/>
  <c r="AA338" i="13"/>
  <c r="AB338" i="13" s="1"/>
  <c r="AA568" i="13"/>
  <c r="AB568" i="13" s="1"/>
  <c r="AA289" i="13"/>
  <c r="AB289" i="13" s="1"/>
  <c r="AA307" i="13"/>
  <c r="AB307" i="13" s="1"/>
  <c r="AA566" i="13"/>
  <c r="AB566" i="13" s="1"/>
  <c r="AA599" i="13"/>
  <c r="AB599" i="13" s="1"/>
  <c r="AA572" i="13"/>
  <c r="AB572" i="13" s="1"/>
  <c r="AA743" i="13"/>
  <c r="AB743" i="13" s="1"/>
  <c r="AA772" i="13"/>
  <c r="AB772" i="13" s="1"/>
  <c r="AA311" i="13"/>
  <c r="AB311" i="13" s="1"/>
  <c r="AA629" i="13"/>
  <c r="AB629" i="13" s="1"/>
  <c r="AA598" i="13"/>
  <c r="AB598" i="13" s="1"/>
  <c r="AA745" i="13"/>
  <c r="AB745" i="13" s="1"/>
  <c r="AA248" i="13"/>
  <c r="AB248" i="13" s="1"/>
  <c r="AA563" i="13"/>
  <c r="AB563" i="13" s="1"/>
  <c r="AA575" i="13"/>
  <c r="AB575" i="13" s="1"/>
  <c r="AA340" i="13"/>
  <c r="AB340" i="13" s="1"/>
  <c r="AA329" i="13"/>
  <c r="AB329" i="13" s="1"/>
  <c r="AA867" i="13"/>
  <c r="AB867" i="13" s="1"/>
  <c r="AA593" i="13"/>
  <c r="AB593" i="13" s="1"/>
  <c r="AA325" i="13"/>
  <c r="AB325" i="13" s="1"/>
  <c r="AA565" i="13"/>
  <c r="AB565" i="13" s="1"/>
  <c r="AA577" i="13"/>
  <c r="AB577" i="13" s="1"/>
  <c r="AA527" i="13"/>
  <c r="AB527" i="13" s="1"/>
  <c r="AA539" i="13"/>
  <c r="AB539" i="13" s="1"/>
  <c r="AA595" i="13"/>
  <c r="AB595" i="13" s="1"/>
  <c r="AA402" i="13"/>
  <c r="AB402" i="13" s="1"/>
  <c r="AA608" i="13"/>
  <c r="AB608" i="13" s="1"/>
  <c r="AA283" i="13"/>
  <c r="AB283" i="13" s="1"/>
  <c r="AA334" i="13"/>
  <c r="AB334" i="13" s="1"/>
  <c r="AA529" i="13"/>
  <c r="AB529" i="13" s="1"/>
  <c r="AA581" i="13"/>
  <c r="AB581" i="13" s="1"/>
  <c r="AA310" i="13"/>
  <c r="AB310" i="13" s="1"/>
  <c r="AA628" i="13"/>
  <c r="AB628" i="13" s="1"/>
  <c r="AA649" i="13"/>
  <c r="AB649" i="13" s="1"/>
  <c r="AA308" i="13"/>
  <c r="AB308" i="13" s="1"/>
  <c r="AA648" i="13"/>
  <c r="AB648" i="13" s="1"/>
  <c r="AA323" i="13"/>
  <c r="AB323" i="13" s="1"/>
  <c r="AA524" i="13"/>
  <c r="AB524" i="13" s="1"/>
  <c r="AA574" i="13"/>
  <c r="AB574" i="13" s="1"/>
  <c r="AA533" i="13"/>
  <c r="AB533" i="13" s="1"/>
  <c r="AA328" i="13"/>
  <c r="AB328" i="13" s="1"/>
  <c r="AA769" i="13"/>
  <c r="AB769" i="13" s="1"/>
  <c r="U769" i="13"/>
  <c r="AA487" i="13"/>
  <c r="AB487" i="13" s="1"/>
  <c r="AA532" i="13"/>
  <c r="AB532" i="13" s="1"/>
  <c r="AA301" i="13"/>
  <c r="AB301" i="13" s="1"/>
  <c r="AA602" i="13"/>
  <c r="AB602" i="13" s="1"/>
  <c r="AA578" i="13"/>
  <c r="AB578" i="13" s="1"/>
  <c r="AA335" i="13"/>
  <c r="AB335" i="13" s="1"/>
  <c r="AA316" i="13"/>
  <c r="AB316" i="13" s="1"/>
  <c r="AA535" i="13"/>
  <c r="AB535" i="13" s="1"/>
  <c r="AA570" i="13"/>
  <c r="AB570" i="13" s="1"/>
  <c r="AB20" i="13"/>
  <c r="AC20" i="13" s="1"/>
  <c r="AC21" i="13" s="1"/>
  <c r="AC22" i="13" s="1"/>
  <c r="AC23" i="13" s="1"/>
  <c r="AC24" i="13" s="1"/>
  <c r="AC25" i="13" s="1"/>
  <c r="AA630" i="13"/>
  <c r="AB630" i="13" s="1"/>
  <c r="U630" i="13"/>
  <c r="AA742" i="13"/>
  <c r="AB742" i="13" s="1"/>
  <c r="AA744" i="13"/>
  <c r="AB744" i="13" s="1"/>
  <c r="AA538" i="13"/>
  <c r="AB538" i="13" s="1"/>
  <c r="AA360" i="13"/>
  <c r="AB360" i="13" s="1"/>
  <c r="AA281" i="13"/>
  <c r="AB281" i="13" s="1"/>
  <c r="AA596" i="13"/>
  <c r="AB596" i="13" s="1"/>
  <c r="AA292" i="13"/>
  <c r="AB292" i="13" s="1"/>
  <c r="AA359" i="13"/>
  <c r="AB359" i="13" s="1"/>
  <c r="AA326" i="13"/>
  <c r="AB326" i="13" s="1"/>
  <c r="AA80" i="13"/>
  <c r="AB80" i="13" s="1"/>
  <c r="AA1080" i="13"/>
  <c r="AB1080" i="13" s="1"/>
  <c r="AA583" i="13"/>
  <c r="AB583" i="13" s="1"/>
  <c r="AA571" i="13"/>
  <c r="AB571" i="13" s="1"/>
  <c r="AA293" i="13"/>
  <c r="AB293" i="13" s="1"/>
  <c r="AA344" i="13"/>
  <c r="AB344" i="13" s="1"/>
  <c r="AA358" i="13"/>
  <c r="AB358" i="13" s="1"/>
  <c r="AA341" i="13"/>
  <c r="AB341" i="13" s="1"/>
  <c r="AA601" i="13"/>
  <c r="AB601" i="13" s="1"/>
  <c r="AA317" i="13"/>
  <c r="AB317" i="13" s="1"/>
  <c r="AA530" i="13"/>
  <c r="AB530" i="13" s="1"/>
  <c r="AA305" i="13"/>
  <c r="AB305" i="13" s="1"/>
  <c r="AA584" i="13"/>
  <c r="AB584" i="13" s="1"/>
  <c r="AA569" i="13"/>
  <c r="AB569" i="13" s="1"/>
  <c r="AA428" i="13"/>
  <c r="AB428" i="13" s="1"/>
  <c r="AA1014" i="13"/>
  <c r="AB1014" i="13" s="1"/>
  <c r="AA355" i="13"/>
  <c r="AB355" i="13" s="1"/>
  <c r="AA312" i="13"/>
  <c r="AB312" i="13" s="1"/>
  <c r="AA249" i="13"/>
  <c r="AB249" i="13" s="1"/>
  <c r="AA282" i="13"/>
  <c r="AB282" i="13" s="1"/>
  <c r="AA345" i="13"/>
  <c r="AB345" i="13" s="1"/>
  <c r="AA321" i="13"/>
  <c r="AB321" i="13" s="1"/>
  <c r="AA94" i="13"/>
  <c r="AB94" i="13" s="1"/>
  <c r="AA174" i="13"/>
  <c r="AB174" i="13" s="1"/>
  <c r="AA85" i="13"/>
  <c r="AB85" i="13" s="1"/>
  <c r="AA88" i="13"/>
  <c r="AB88" i="13" s="1"/>
  <c r="AA102" i="13"/>
  <c r="AB102" i="13" s="1"/>
  <c r="AA1113" i="13"/>
  <c r="AB1113" i="13" s="1"/>
  <c r="AA375" i="13"/>
  <c r="AB375" i="13" s="1"/>
  <c r="AA313" i="13"/>
  <c r="AB313" i="13" s="1"/>
  <c r="AA357" i="13"/>
  <c r="AB357" i="13" s="1"/>
  <c r="AA230" i="13"/>
  <c r="AB230" i="13" s="1"/>
  <c r="AA388" i="13"/>
  <c r="AB388" i="13" s="1"/>
  <c r="AA1098" i="13"/>
  <c r="AB1098" i="13" s="1"/>
  <c r="AA131" i="13"/>
  <c r="AB131" i="13" s="1"/>
  <c r="AA837" i="13"/>
  <c r="AB837" i="13" s="1"/>
  <c r="AA1074" i="13"/>
  <c r="AB1074" i="13" s="1"/>
  <c r="AA393" i="13"/>
  <c r="AB393" i="13" s="1"/>
  <c r="AA849" i="13"/>
  <c r="AB849" i="13" s="1"/>
  <c r="AA167" i="13"/>
  <c r="AB167" i="13" s="1"/>
  <c r="AA68" i="13"/>
  <c r="AB68" i="13" s="1"/>
  <c r="AA984" i="13"/>
  <c r="AB984" i="13" s="1"/>
  <c r="AA969" i="13"/>
  <c r="AB969" i="13" s="1"/>
  <c r="AA861" i="13"/>
  <c r="AB861" i="13" s="1"/>
  <c r="AA1086" i="13"/>
  <c r="AB1086" i="13" s="1"/>
  <c r="AA95" i="13"/>
  <c r="AB95" i="13" s="1"/>
  <c r="AA939" i="13"/>
  <c r="AB939" i="13" s="1"/>
  <c r="AA1116" i="13"/>
  <c r="AB1116" i="13" s="1"/>
  <c r="AA987" i="13"/>
  <c r="AB987" i="13" s="1"/>
  <c r="AA882" i="13"/>
  <c r="AB882" i="13" s="1"/>
  <c r="AA840" i="13"/>
  <c r="AB840" i="13" s="1"/>
  <c r="AA390" i="13"/>
  <c r="AB390" i="13" s="1"/>
  <c r="AA963" i="13"/>
  <c r="AB963" i="13" s="1"/>
  <c r="AA1131" i="13"/>
  <c r="AB1131" i="13" s="1"/>
  <c r="AA948" i="13"/>
  <c r="AB948" i="13" s="1"/>
  <c r="AA387" i="13"/>
  <c r="AB387" i="13" s="1"/>
  <c r="AA855" i="13"/>
  <c r="AB855" i="13" s="1"/>
  <c r="AA765" i="13"/>
  <c r="AB765" i="13" s="1"/>
  <c r="AA1092" i="13"/>
  <c r="AB1092" i="13" s="1"/>
  <c r="AA960" i="13"/>
  <c r="AB960" i="13" s="1"/>
  <c r="AA842" i="13"/>
  <c r="AB842" i="13" s="1"/>
  <c r="AA928" i="13"/>
  <c r="AB928" i="13" s="1"/>
  <c r="AA886" i="13"/>
  <c r="AB886" i="13" s="1"/>
  <c r="AA892" i="13"/>
  <c r="AB892" i="13" s="1"/>
  <c r="AA885" i="13"/>
  <c r="AB885" i="13" s="1"/>
  <c r="AA822" i="13"/>
  <c r="AB822" i="13" s="1"/>
  <c r="AA1140" i="13"/>
  <c r="AB1140" i="13" s="1"/>
  <c r="AA911" i="13"/>
  <c r="AB911" i="13" s="1"/>
  <c r="AA830" i="13"/>
  <c r="AB830" i="13" s="1"/>
  <c r="AA1039" i="13"/>
  <c r="AB1039" i="13" s="1"/>
  <c r="AA1051" i="13"/>
  <c r="AB1051" i="13" s="1"/>
  <c r="AA914" i="13"/>
  <c r="AB914" i="13" s="1"/>
  <c r="AA910" i="13"/>
  <c r="AB910" i="13" s="1"/>
  <c r="AA846" i="13"/>
  <c r="AB846" i="13" s="1"/>
  <c r="AA1041" i="13"/>
  <c r="AB1041" i="13" s="1"/>
  <c r="AA896" i="13"/>
  <c r="AB896" i="13" s="1"/>
  <c r="AA1122" i="13"/>
  <c r="AB1122" i="13" s="1"/>
  <c r="AA872" i="13"/>
  <c r="AB872" i="13" s="1"/>
  <c r="AA824" i="13"/>
  <c r="AB824" i="13" s="1"/>
  <c r="AA1045" i="13"/>
  <c r="AB1045" i="13" s="1"/>
  <c r="AA884" i="13"/>
  <c r="AB884" i="13" s="1"/>
  <c r="AA874" i="13"/>
  <c r="AB874" i="13" s="1"/>
  <c r="AA927" i="13"/>
  <c r="AB927" i="13" s="1"/>
  <c r="AA1040" i="13"/>
  <c r="AB1040" i="13" s="1"/>
  <c r="AA1038" i="13"/>
  <c r="AB1038" i="13" s="1"/>
  <c r="AA932" i="13"/>
  <c r="AB932" i="13" s="1"/>
  <c r="AA336" i="13"/>
  <c r="AB336" i="13" s="1"/>
  <c r="AA926" i="13"/>
  <c r="AB926" i="13" s="1"/>
  <c r="AA870" i="13"/>
  <c r="AB870" i="13" s="1"/>
  <c r="AA1139" i="13"/>
  <c r="AB1139" i="13" s="1"/>
  <c r="AA934" i="13"/>
  <c r="AB934" i="13" s="1"/>
  <c r="AA829" i="13"/>
  <c r="AB829" i="13" s="1"/>
  <c r="AA875" i="13"/>
  <c r="AB875" i="13" s="1"/>
  <c r="AA873" i="13"/>
  <c r="AB873" i="13" s="1"/>
  <c r="AA936" i="13"/>
  <c r="AB936" i="13" s="1"/>
  <c r="AA816" i="13"/>
  <c r="AB816" i="13" s="1"/>
  <c r="AA841" i="13"/>
  <c r="AB841" i="13" s="1"/>
  <c r="AA937" i="13"/>
  <c r="AB937" i="13" s="1"/>
  <c r="AA903" i="13"/>
  <c r="AB903" i="13" s="1"/>
  <c r="AA817" i="13"/>
  <c r="AB817" i="13" s="1"/>
  <c r="AA827" i="13"/>
  <c r="AB827" i="13" s="1"/>
  <c r="AA825" i="13"/>
  <c r="AB825" i="13" s="1"/>
  <c r="AA899" i="13"/>
  <c r="AB899" i="13" s="1"/>
  <c r="AA814" i="13"/>
  <c r="AB814" i="13" s="1"/>
  <c r="AA871" i="13"/>
  <c r="AB871" i="13" s="1"/>
  <c r="AA1050" i="13"/>
  <c r="AB1050" i="13" s="1"/>
  <c r="AA1118" i="13"/>
  <c r="AB1118" i="13" s="1"/>
  <c r="AA894" i="13"/>
  <c r="AB894" i="13" s="1"/>
  <c r="AA844" i="13"/>
  <c r="AB844" i="13" s="1"/>
  <c r="AA956" i="13"/>
  <c r="AB956" i="13" s="1"/>
  <c r="AA1138" i="13"/>
  <c r="AB1138" i="13" s="1"/>
  <c r="AA1119" i="13"/>
  <c r="AB1119" i="13" s="1"/>
  <c r="AA916" i="13"/>
  <c r="AB916" i="13" s="1"/>
  <c r="AA901" i="13"/>
  <c r="AB901" i="13" s="1"/>
  <c r="AA823" i="13"/>
  <c r="AB823" i="13" s="1"/>
  <c r="AA1121" i="13"/>
  <c r="AB1121" i="13" s="1"/>
  <c r="AA1137" i="13"/>
  <c r="AB1137" i="13" s="1"/>
  <c r="AA1044" i="13"/>
  <c r="AB1044" i="13" s="1"/>
  <c r="AA1110" i="13"/>
  <c r="AB1110" i="13" s="1"/>
  <c r="AA1136" i="13"/>
  <c r="AB1136" i="13" s="1"/>
  <c r="AA1123" i="13"/>
  <c r="AB1123" i="13" s="1"/>
  <c r="AA1046" i="13"/>
  <c r="AB1046" i="13" s="1"/>
  <c r="AA1042" i="13"/>
  <c r="AB1042" i="13" s="1"/>
  <c r="AA288" i="13"/>
  <c r="AB288" i="13" s="1"/>
  <c r="AA929" i="13"/>
  <c r="AB929" i="13" s="1"/>
  <c r="AA818" i="13"/>
  <c r="AB818" i="13" s="1"/>
  <c r="AA912" i="13"/>
  <c r="AB912" i="13" s="1"/>
  <c r="AA815" i="13"/>
  <c r="AB815" i="13" s="1"/>
  <c r="AA964" i="13"/>
  <c r="AB964" i="13" s="1"/>
  <c r="AA897" i="13"/>
  <c r="AB897" i="13" s="1"/>
  <c r="AA869" i="13"/>
  <c r="AB869" i="13" s="1"/>
  <c r="AA930" i="13"/>
  <c r="AB930" i="13" s="1"/>
  <c r="AA1058" i="13"/>
  <c r="AB1058" i="13" s="1"/>
  <c r="AA1052" i="13"/>
  <c r="AB1052" i="13" s="1"/>
  <c r="AA902" i="13"/>
  <c r="AB902" i="13" s="1"/>
  <c r="AA1037" i="13"/>
  <c r="AB1037" i="13" s="1"/>
  <c r="AA1048" i="13"/>
  <c r="AB1048" i="13" s="1"/>
  <c r="AA933" i="13"/>
  <c r="AB933" i="13" s="1"/>
  <c r="AA845" i="13"/>
  <c r="AB845" i="13" s="1"/>
  <c r="AA957" i="13"/>
  <c r="AB957" i="13" s="1"/>
  <c r="AA883" i="13"/>
  <c r="AB883" i="13" s="1"/>
  <c r="AA372" i="13"/>
  <c r="AB372" i="13" s="1"/>
  <c r="AA900" i="13"/>
  <c r="AB900" i="13" s="1"/>
  <c r="AA820" i="13"/>
  <c r="AB820" i="13" s="1"/>
  <c r="AA1120" i="13"/>
  <c r="AB1120" i="13" s="1"/>
  <c r="AA821" i="13"/>
  <c r="AB821" i="13" s="1"/>
  <c r="AA1059" i="13"/>
  <c r="AB1059" i="13" s="1"/>
  <c r="AA1043" i="13"/>
  <c r="AB1043" i="13" s="1"/>
  <c r="AA908" i="13"/>
  <c r="AB908" i="13" s="1"/>
  <c r="AA893" i="13"/>
  <c r="AB893" i="13" s="1"/>
  <c r="AA999" i="13"/>
  <c r="AB999" i="13" s="1"/>
  <c r="AA876" i="13"/>
  <c r="AB876" i="13" s="1"/>
  <c r="AA891" i="13"/>
  <c r="AB891" i="13" s="1"/>
  <c r="AA915" i="13"/>
  <c r="AB915" i="13" s="1"/>
  <c r="AA1033" i="13"/>
  <c r="AB1033" i="13" s="1"/>
  <c r="AA931" i="13"/>
  <c r="AB931" i="13" s="1"/>
  <c r="AA904" i="13"/>
  <c r="AB904" i="13" s="1"/>
  <c r="AA998" i="13"/>
  <c r="AB998" i="13" s="1"/>
  <c r="AA843" i="13"/>
  <c r="AB843" i="13" s="1"/>
  <c r="AA906" i="13"/>
  <c r="AB906" i="13" s="1"/>
  <c r="AA898" i="13"/>
  <c r="AB898" i="13" s="1"/>
  <c r="AA895" i="13"/>
  <c r="AB895" i="13" s="1"/>
  <c r="AA1034" i="13"/>
  <c r="AB1034" i="13" s="1"/>
  <c r="AA819" i="13"/>
  <c r="AB819" i="13" s="1"/>
  <c r="AA935" i="13"/>
  <c r="AB935" i="13" s="1"/>
  <c r="AA826" i="13"/>
  <c r="AB826" i="13" s="1"/>
  <c r="AA905" i="13"/>
  <c r="AB905" i="13" s="1"/>
  <c r="AA909" i="13"/>
  <c r="AB909" i="13" s="1"/>
  <c r="AA877" i="13"/>
  <c r="AB877" i="13" s="1"/>
  <c r="AA907" i="13"/>
  <c r="AB907" i="13" s="1"/>
  <c r="AA1036" i="13"/>
  <c r="AB1036" i="13" s="1"/>
  <c r="AA828" i="13"/>
  <c r="AB828" i="13" s="1"/>
  <c r="AA207" i="13"/>
  <c r="AB207" i="13" s="1"/>
  <c r="AA330" i="13"/>
  <c r="AB330" i="13" s="1"/>
  <c r="AA69" i="13"/>
  <c r="AB69" i="13" s="1"/>
  <c r="AA483" i="13"/>
  <c r="AB483" i="13" s="1"/>
  <c r="AA53" i="13"/>
  <c r="AB53" i="13" s="1"/>
  <c r="AA771" i="13"/>
  <c r="AB771" i="13" s="1"/>
  <c r="AA741" i="13"/>
  <c r="AB741" i="13" s="1"/>
  <c r="AA137" i="13"/>
  <c r="AB137" i="13" s="1"/>
  <c r="AA460" i="13"/>
  <c r="AB460" i="13" s="1"/>
  <c r="AA244" i="13"/>
  <c r="AB244" i="13" s="1"/>
  <c r="AA768" i="13"/>
  <c r="AB768" i="13" s="1"/>
  <c r="AA59" i="13"/>
  <c r="AB59" i="13" s="1"/>
  <c r="AA801" i="13"/>
  <c r="AB801" i="13" s="1"/>
  <c r="AA721" i="13"/>
  <c r="AB721" i="13" s="1"/>
  <c r="AA791" i="13"/>
  <c r="AB791" i="13" s="1"/>
  <c r="AA813" i="13"/>
  <c r="AB813" i="13" s="1"/>
  <c r="AA725" i="13"/>
  <c r="AB725" i="13" s="1"/>
  <c r="AA804" i="13"/>
  <c r="AB804" i="13" s="1"/>
  <c r="AA792" i="13"/>
  <c r="AB792" i="13" s="1"/>
  <c r="AA803" i="13"/>
  <c r="AB803" i="13" s="1"/>
  <c r="AA809" i="13"/>
  <c r="AB809" i="13" s="1"/>
  <c r="AA785" i="13"/>
  <c r="AB785" i="13" s="1"/>
  <c r="AA748" i="13"/>
  <c r="AB748" i="13" s="1"/>
  <c r="AA757" i="13"/>
  <c r="AB757" i="13" s="1"/>
  <c r="AA762" i="13"/>
  <c r="AB762" i="13" s="1"/>
  <c r="AA802" i="13"/>
  <c r="AB802" i="13" s="1"/>
  <c r="AA719" i="13"/>
  <c r="AB719" i="13" s="1"/>
  <c r="AA723" i="13"/>
  <c r="AB723" i="13" s="1"/>
  <c r="AA794" i="13"/>
  <c r="AB794" i="13" s="1"/>
  <c r="AA751" i="13"/>
  <c r="AB751" i="13" s="1"/>
  <c r="AA784" i="13"/>
  <c r="AB784" i="13" s="1"/>
  <c r="AA776" i="13"/>
  <c r="AB776" i="13" s="1"/>
  <c r="AA812" i="13"/>
  <c r="AB812" i="13" s="1"/>
  <c r="AA780" i="13"/>
  <c r="AB780" i="13" s="1"/>
  <c r="AA778" i="13"/>
  <c r="AB778" i="13" s="1"/>
  <c r="AA746" i="13"/>
  <c r="AB746" i="13" s="1"/>
  <c r="AA730" i="13"/>
  <c r="AB730" i="13" s="1"/>
  <c r="AA318" i="13"/>
  <c r="AB318" i="13" s="1"/>
  <c r="AA788" i="13"/>
  <c r="AB788" i="13" s="1"/>
  <c r="AA789" i="13"/>
  <c r="AB789" i="13" s="1"/>
  <c r="AA774" i="13"/>
  <c r="AB774" i="13" s="1"/>
  <c r="AA728" i="13"/>
  <c r="AB728" i="13" s="1"/>
  <c r="AA718" i="13"/>
  <c r="AB718" i="13" s="1"/>
  <c r="AA808" i="13"/>
  <c r="AB808" i="13" s="1"/>
  <c r="AA796" i="13"/>
  <c r="AB796" i="13" s="1"/>
  <c r="AA779" i="13"/>
  <c r="AB779" i="13" s="1"/>
  <c r="AA797" i="13"/>
  <c r="AB797" i="13" s="1"/>
  <c r="AA753" i="13"/>
  <c r="AB753" i="13" s="1"/>
  <c r="AA806" i="13"/>
  <c r="AB806" i="13" s="1"/>
  <c r="AA722" i="13"/>
  <c r="AB722" i="13" s="1"/>
  <c r="AA811" i="13"/>
  <c r="AB811" i="13" s="1"/>
  <c r="AA790" i="13"/>
  <c r="AB790" i="13" s="1"/>
  <c r="AA773" i="13"/>
  <c r="AB773" i="13" s="1"/>
  <c r="AA720" i="13"/>
  <c r="AB720" i="13" s="1"/>
  <c r="AA732" i="13"/>
  <c r="AB732" i="13" s="1"/>
  <c r="AA752" i="13"/>
  <c r="AB752" i="13" s="1"/>
  <c r="AA429" i="13"/>
  <c r="AB429" i="13" s="1"/>
  <c r="AA805" i="13"/>
  <c r="AB805" i="13" s="1"/>
  <c r="AA777" i="13"/>
  <c r="AB777" i="13" s="1"/>
  <c r="AA747" i="13"/>
  <c r="AB747" i="13" s="1"/>
  <c r="AA775" i="13"/>
  <c r="AB775" i="13" s="1"/>
  <c r="AA750" i="13"/>
  <c r="AB750" i="13" s="1"/>
  <c r="AA758" i="13"/>
  <c r="AB758" i="13" s="1"/>
  <c r="AA763" i="13"/>
  <c r="AB763" i="13" s="1"/>
  <c r="AA786" i="13"/>
  <c r="AB786" i="13" s="1"/>
  <c r="AA726" i="13"/>
  <c r="AB726" i="13" s="1"/>
  <c r="AA798" i="13"/>
  <c r="AB798" i="13" s="1"/>
  <c r="AA727" i="13"/>
  <c r="AB727" i="13" s="1"/>
  <c r="AA405" i="13"/>
  <c r="AB405" i="13" s="1"/>
  <c r="AA795" i="13"/>
  <c r="AB795" i="13" s="1"/>
  <c r="AA787" i="13"/>
  <c r="AB787" i="13" s="1"/>
  <c r="AA756" i="13"/>
  <c r="AB756" i="13" s="1"/>
  <c r="AA724" i="13"/>
  <c r="AB724" i="13" s="1"/>
  <c r="AA740" i="13"/>
  <c r="AB740" i="13" s="1"/>
  <c r="AA810" i="13"/>
  <c r="AB810" i="13" s="1"/>
  <c r="AA729" i="13"/>
  <c r="AB729" i="13" s="1"/>
  <c r="AA749" i="13"/>
  <c r="AB749" i="13" s="1"/>
  <c r="AA138" i="13"/>
  <c r="AB138" i="13" s="1"/>
  <c r="AA65" i="13"/>
  <c r="AB65" i="13" s="1"/>
  <c r="AA187" i="13"/>
  <c r="AB187" i="13" s="1"/>
  <c r="AA26" i="13"/>
  <c r="AB26" i="13" s="1"/>
  <c r="AA51" i="13"/>
  <c r="AB51" i="13" s="1"/>
  <c r="AA552" i="13"/>
  <c r="AB552" i="13" s="1"/>
  <c r="AA105" i="13"/>
  <c r="AB105" i="13" s="1"/>
  <c r="AA477" i="13"/>
  <c r="AB477" i="13" s="1"/>
  <c r="AA468" i="13"/>
  <c r="AB468" i="13" s="1"/>
  <c r="AA165" i="13"/>
  <c r="AB165" i="13" s="1"/>
  <c r="AA459" i="13"/>
  <c r="AB459" i="13" s="1"/>
  <c r="AA156" i="13"/>
  <c r="AB156" i="13" s="1"/>
  <c r="AA151" i="13"/>
  <c r="AB151" i="13" s="1"/>
  <c r="AA141" i="13"/>
  <c r="AB141" i="13" s="1"/>
  <c r="AA513" i="13"/>
  <c r="AB513" i="13" s="1"/>
  <c r="AA474" i="13"/>
  <c r="AB474" i="13" s="1"/>
  <c r="AA171" i="13"/>
  <c r="AB171" i="13" s="1"/>
  <c r="AA435" i="13"/>
  <c r="AB435" i="13" s="1"/>
  <c r="AA132" i="13"/>
  <c r="AB132" i="13" s="1"/>
  <c r="AA504" i="13"/>
  <c r="AB504" i="13" s="1"/>
  <c r="AA201" i="13"/>
  <c r="AB201" i="13" s="1"/>
  <c r="AA126" i="13"/>
  <c r="AB126" i="13" s="1"/>
  <c r="AA495" i="13"/>
  <c r="AB495" i="13" s="1"/>
  <c r="AA192" i="13"/>
  <c r="AB192" i="13" s="1"/>
  <c r="AA384" i="13"/>
  <c r="AB384" i="13" s="1"/>
  <c r="AA46" i="13"/>
  <c r="AB46" i="13" s="1"/>
  <c r="AA522" i="13"/>
  <c r="AB522" i="13" s="1"/>
  <c r="AA339" i="13"/>
  <c r="AB339" i="13" s="1"/>
  <c r="AA48" i="13"/>
  <c r="AB48" i="13" s="1"/>
  <c r="AA348" i="13"/>
  <c r="AB348" i="13" s="1"/>
  <c r="AA441" i="13"/>
  <c r="AB441" i="13" s="1"/>
  <c r="AA129" i="13"/>
  <c r="AB129" i="13" s="1"/>
  <c r="AA498" i="13"/>
  <c r="AB498" i="13" s="1"/>
  <c r="AA160" i="13"/>
  <c r="AB160" i="13" s="1"/>
  <c r="AA78" i="13"/>
  <c r="AB78" i="13" s="1"/>
  <c r="AA597" i="13"/>
  <c r="AB597" i="13" s="1"/>
  <c r="AA294" i="13"/>
  <c r="AB294" i="13" s="1"/>
  <c r="AA450" i="13"/>
  <c r="AB450" i="13" s="1"/>
  <c r="AA184" i="13"/>
  <c r="AB184" i="13" s="1"/>
  <c r="AA366" i="13"/>
  <c r="AB366" i="13" s="1"/>
  <c r="AA175" i="13"/>
  <c r="AB175" i="13" s="1"/>
  <c r="AA55" i="13"/>
  <c r="AB55" i="13" s="1"/>
  <c r="AA396" i="13"/>
  <c r="AB396" i="13" s="1"/>
  <c r="AA93" i="13"/>
  <c r="AB93" i="13" s="1"/>
  <c r="AA169" i="13"/>
  <c r="AB169" i="13" s="1"/>
  <c r="AA159" i="13"/>
  <c r="AB159" i="13" s="1"/>
  <c r="AA84" i="13"/>
  <c r="AB84" i="13" s="1"/>
  <c r="AA258" i="13"/>
  <c r="AB258" i="13" s="1"/>
  <c r="AA414" i="13"/>
  <c r="AB414" i="13" s="1"/>
  <c r="AA40" i="13"/>
  <c r="AB40" i="13" s="1"/>
  <c r="AA79" i="13"/>
  <c r="AB79" i="13" s="1"/>
  <c r="AA148" i="13"/>
  <c r="AB148" i="13" s="1"/>
  <c r="AA178" i="13"/>
  <c r="AB178" i="13" s="1"/>
  <c r="AA139" i="13"/>
  <c r="AB139" i="13" s="1"/>
  <c r="AA133" i="13"/>
  <c r="AB133" i="13" s="1"/>
  <c r="AA123" i="13"/>
  <c r="AB123" i="13" s="1"/>
  <c r="AA49" i="13"/>
  <c r="AB49" i="13" s="1"/>
  <c r="AA525" i="13"/>
  <c r="AB525" i="13" s="1"/>
  <c r="AA222" i="13"/>
  <c r="AB222" i="13" s="1"/>
  <c r="AA378" i="13"/>
  <c r="AB378" i="13" s="1"/>
  <c r="AA324" i="13"/>
  <c r="AB324" i="13" s="1"/>
  <c r="AA172" i="13"/>
  <c r="AB172" i="13" s="1"/>
  <c r="AA52" i="13"/>
  <c r="AB52" i="13" s="1"/>
  <c r="AA97" i="13"/>
  <c r="AB97" i="13" s="1"/>
  <c r="AA87" i="13"/>
  <c r="AB87" i="13" s="1"/>
  <c r="AA163" i="13"/>
  <c r="AB163" i="13" s="1"/>
  <c r="AA333" i="13"/>
  <c r="AB333" i="13" s="1"/>
  <c r="AA489" i="13"/>
  <c r="AB489" i="13" s="1"/>
  <c r="AA186" i="13"/>
  <c r="AB186" i="13" s="1"/>
  <c r="AA342" i="13"/>
  <c r="AB342" i="13" s="1"/>
  <c r="AA76" i="13"/>
  <c r="AB76" i="13" s="1"/>
  <c r="AA45" i="13"/>
  <c r="AB45" i="13" s="1"/>
  <c r="AA106" i="13"/>
  <c r="AB106" i="13" s="1"/>
  <c r="AA39" i="13"/>
  <c r="AB39" i="13" s="1"/>
  <c r="AA67" i="13"/>
  <c r="AB67" i="13" s="1"/>
  <c r="AA136" i="13"/>
  <c r="AB136" i="13" s="1"/>
  <c r="AA61" i="13"/>
  <c r="AB61" i="13" s="1"/>
  <c r="AA354" i="13"/>
  <c r="AB354" i="13" s="1"/>
  <c r="AA127" i="13"/>
  <c r="AB127" i="13" s="1"/>
  <c r="AA600" i="13"/>
  <c r="AB600" i="13" s="1"/>
  <c r="AA297" i="13"/>
  <c r="AB297" i="13" s="1"/>
  <c r="AA453" i="13"/>
  <c r="AB453" i="13" s="1"/>
  <c r="AA150" i="13"/>
  <c r="AB150" i="13" s="1"/>
  <c r="AA327" i="13"/>
  <c r="AB327" i="13" s="1"/>
  <c r="AA72" i="13"/>
  <c r="AB72" i="13" s="1"/>
  <c r="AA555" i="13"/>
  <c r="AB555" i="13" s="1"/>
  <c r="AA252" i="13"/>
  <c r="AB252" i="13" s="1"/>
  <c r="AA135" i="13"/>
  <c r="AB135" i="13" s="1"/>
  <c r="AA66" i="13"/>
  <c r="AB66" i="13" s="1"/>
  <c r="AA109" i="13"/>
  <c r="AB109" i="13" s="1"/>
  <c r="AA70" i="13"/>
  <c r="AB70" i="13" s="1"/>
  <c r="AA60" i="13"/>
  <c r="AB60" i="13" s="1"/>
  <c r="AA57" i="13"/>
  <c r="AB57" i="13" s="1"/>
  <c r="AA100" i="13"/>
  <c r="AB100" i="13" s="1"/>
  <c r="AA306" i="13"/>
  <c r="AB306" i="13" s="1"/>
  <c r="AA166" i="13"/>
  <c r="AB166" i="13" s="1"/>
  <c r="AA91" i="13"/>
  <c r="AB91" i="13" s="1"/>
  <c r="AA564" i="13"/>
  <c r="AB564" i="13" s="1"/>
  <c r="AA417" i="13"/>
  <c r="AB417" i="13" s="1"/>
  <c r="AA114" i="13"/>
  <c r="AB114" i="13" s="1"/>
  <c r="AA118" i="13"/>
  <c r="AB118" i="13" s="1"/>
  <c r="AA519" i="13"/>
  <c r="AB519" i="13" s="1"/>
  <c r="AA216" i="13"/>
  <c r="AB216" i="13" s="1"/>
  <c r="AA285" i="13"/>
  <c r="AB285" i="13" s="1"/>
  <c r="AA73" i="13"/>
  <c r="AB73" i="13" s="1"/>
  <c r="AA42" i="13"/>
  <c r="AB42" i="13" s="1"/>
  <c r="AA315" i="13"/>
  <c r="AB315" i="13" s="1"/>
  <c r="AA579" i="13"/>
  <c r="AB579" i="13" s="1"/>
  <c r="AA276" i="13"/>
  <c r="AB276" i="13" s="1"/>
  <c r="AA64" i="13"/>
  <c r="AB64" i="13" s="1"/>
  <c r="AA573" i="13"/>
  <c r="AB573" i="13" s="1"/>
  <c r="AA81" i="13"/>
  <c r="AB81" i="13" s="1"/>
  <c r="AA528" i="13"/>
  <c r="AB528" i="13" s="1"/>
  <c r="AA82" i="13"/>
  <c r="AB82" i="13" s="1"/>
  <c r="AA43" i="13"/>
  <c r="AB43" i="13" s="1"/>
  <c r="AA63" i="13"/>
  <c r="AB63" i="13" s="1"/>
  <c r="AA582" i="13"/>
  <c r="AB582" i="13" s="1"/>
  <c r="AA543" i="13"/>
  <c r="AB543" i="13" s="1"/>
  <c r="AA240" i="13"/>
  <c r="AB240" i="13" s="1"/>
  <c r="AA309" i="13"/>
  <c r="AB309" i="13" s="1"/>
  <c r="AA54" i="13"/>
  <c r="AB54" i="13" s="1"/>
  <c r="AA537" i="13"/>
  <c r="AB537" i="13" s="1"/>
  <c r="AA234" i="13"/>
  <c r="AB234" i="13" s="1"/>
  <c r="AA603" i="13"/>
  <c r="AB603" i="13" s="1"/>
  <c r="AA300" i="13"/>
  <c r="AB300" i="13" s="1"/>
  <c r="AA492" i="13"/>
  <c r="AB492" i="13" s="1"/>
  <c r="AA189" i="13"/>
  <c r="AB189" i="13" s="1"/>
  <c r="AA219" i="13"/>
  <c r="AB219" i="13" s="1"/>
  <c r="AA447" i="13"/>
  <c r="AB447" i="13" s="1"/>
  <c r="AA144" i="13"/>
  <c r="AB144" i="13" s="1"/>
  <c r="AA516" i="13"/>
  <c r="AB516" i="13" s="1"/>
  <c r="AA585" i="13"/>
  <c r="AB585" i="13" s="1"/>
  <c r="AA546" i="13"/>
  <c r="AB546" i="13" s="1"/>
  <c r="AA507" i="13"/>
  <c r="AB507" i="13" s="1"/>
  <c r="AA576" i="13"/>
  <c r="AB576" i="13" s="1"/>
  <c r="AA273" i="13"/>
  <c r="AB273" i="13" s="1"/>
  <c r="AA501" i="13"/>
  <c r="AB501" i="13" s="1"/>
  <c r="AA198" i="13"/>
  <c r="AB198" i="13" s="1"/>
  <c r="AA58" i="13"/>
  <c r="AB58" i="13" s="1"/>
  <c r="AA27" i="13"/>
  <c r="AB27" i="13" s="1"/>
  <c r="AA567" i="13"/>
  <c r="AB567" i="13" s="1"/>
  <c r="AA264" i="13"/>
  <c r="AB264" i="13" s="1"/>
  <c r="AA456" i="13"/>
  <c r="AB456" i="13" s="1"/>
  <c r="AA153" i="13"/>
  <c r="AB153" i="13" s="1"/>
  <c r="AA594" i="13"/>
  <c r="AB594" i="13" s="1"/>
  <c r="AA183" i="13"/>
  <c r="AB183" i="13" s="1"/>
  <c r="AA411" i="13"/>
  <c r="AB411" i="13" s="1"/>
  <c r="AA177" i="13"/>
  <c r="AB177" i="13" s="1"/>
  <c r="AA246" i="13"/>
  <c r="AB246" i="13" s="1"/>
  <c r="AA510" i="13"/>
  <c r="AB510" i="13" s="1"/>
  <c r="AA471" i="13"/>
  <c r="AB471" i="13" s="1"/>
  <c r="AA168" i="13"/>
  <c r="AB168" i="13" s="1"/>
  <c r="AA237" i="13"/>
  <c r="AB237" i="13" s="1"/>
  <c r="AA465" i="13"/>
  <c r="AB465" i="13" s="1"/>
  <c r="AA162" i="13"/>
  <c r="AB162" i="13" s="1"/>
  <c r="AA303" i="13"/>
  <c r="AB303" i="13" s="1"/>
  <c r="AA531" i="13"/>
  <c r="AB531" i="13" s="1"/>
  <c r="AA420" i="13"/>
  <c r="AB420" i="13" s="1"/>
  <c r="AA121" i="13"/>
  <c r="AB121" i="13" s="1"/>
  <c r="AA147" i="13"/>
  <c r="AB147" i="13" s="1"/>
  <c r="AA688" i="13"/>
  <c r="AB688" i="13" s="1"/>
  <c r="AA705" i="13"/>
  <c r="AB705" i="13" s="1"/>
  <c r="AA632" i="13"/>
  <c r="AB632" i="13" s="1"/>
  <c r="AA706" i="13"/>
  <c r="AB706" i="13" s="1"/>
  <c r="AA672" i="13"/>
  <c r="AB672" i="13" s="1"/>
  <c r="AA631" i="13"/>
  <c r="AB631" i="13" s="1"/>
  <c r="AA611" i="13"/>
  <c r="AB611" i="13" s="1"/>
  <c r="AA645" i="13"/>
  <c r="AB645" i="13" s="1"/>
  <c r="AA613" i="13"/>
  <c r="AB613" i="13" s="1"/>
  <c r="AA697" i="13"/>
  <c r="AB697" i="13" s="1"/>
  <c r="AA485" i="13"/>
  <c r="AB485" i="13" s="1"/>
  <c r="AA612" i="13"/>
  <c r="AB612" i="13" s="1"/>
  <c r="AA484" i="13"/>
  <c r="AB484" i="13" s="1"/>
  <c r="AA655" i="13"/>
  <c r="AB655" i="13" s="1"/>
  <c r="AA653" i="13"/>
  <c r="AB653" i="13" s="1"/>
  <c r="AA641" i="13"/>
  <c r="AB641" i="13" s="1"/>
  <c r="AA609" i="13"/>
  <c r="AB609" i="13" s="1"/>
  <c r="AA620" i="13"/>
  <c r="AB620" i="13" s="1"/>
  <c r="AA698" i="13"/>
  <c r="AB698" i="13" s="1"/>
  <c r="AA589" i="13"/>
  <c r="AB589" i="13" s="1"/>
  <c r="AA661" i="13"/>
  <c r="AB661" i="13" s="1"/>
  <c r="AA684" i="13"/>
  <c r="AB684" i="13" s="1"/>
  <c r="AA644" i="13"/>
  <c r="AB644" i="13" s="1"/>
  <c r="AA625" i="13"/>
  <c r="AB625" i="13" s="1"/>
  <c r="AA715" i="13"/>
  <c r="AB715" i="13" s="1"/>
  <c r="AA662" i="13"/>
  <c r="AB662" i="13" s="1"/>
  <c r="AA656" i="13"/>
  <c r="AB656" i="13" s="1"/>
  <c r="AA689" i="13"/>
  <c r="AB689" i="13" s="1"/>
  <c r="AA604" i="13"/>
  <c r="AB604" i="13" s="1"/>
  <c r="AA709" i="13"/>
  <c r="AB709" i="13" s="1"/>
  <c r="AA606" i="13"/>
  <c r="AB606" i="13" s="1"/>
  <c r="AA616" i="13"/>
  <c r="AB616" i="13" s="1"/>
  <c r="AA685" i="13"/>
  <c r="AB685" i="13" s="1"/>
  <c r="AA694" i="13"/>
  <c r="AB694" i="13" s="1"/>
  <c r="AA617" i="13"/>
  <c r="AB617" i="13" s="1"/>
  <c r="AA658" i="13"/>
  <c r="AB658" i="13" s="1"/>
  <c r="AA590" i="13"/>
  <c r="AB590" i="13" s="1"/>
  <c r="AA633" i="13"/>
  <c r="AB633" i="13" s="1"/>
  <c r="AA650" i="13"/>
  <c r="AB650" i="13" s="1"/>
  <c r="AA605" i="13"/>
  <c r="AB605" i="13" s="1"/>
  <c r="AA687" i="13"/>
  <c r="AB687" i="13" s="1"/>
  <c r="AA626" i="13"/>
  <c r="AB626" i="13" s="1"/>
  <c r="AA636" i="13"/>
  <c r="AB636" i="13" s="1"/>
  <c r="AA634" i="13"/>
  <c r="AB634" i="13" s="1"/>
  <c r="AA702" i="13"/>
  <c r="AB702" i="13" s="1"/>
  <c r="AA591" i="13"/>
  <c r="AB591" i="13" s="1"/>
  <c r="AA638" i="13"/>
  <c r="AB638" i="13" s="1"/>
  <c r="AA586" i="13"/>
  <c r="AB586" i="13" s="1"/>
  <c r="AA646" i="13"/>
  <c r="AB646" i="13" s="1"/>
  <c r="AA534" i="13"/>
  <c r="AB534" i="13" s="1"/>
  <c r="AA639" i="13"/>
  <c r="AB639" i="13" s="1"/>
  <c r="AA647" i="13"/>
  <c r="AB647" i="13" s="1"/>
  <c r="AA610" i="13"/>
  <c r="AB610" i="13" s="1"/>
  <c r="AA701" i="13"/>
  <c r="AB701" i="13" s="1"/>
  <c r="AA667" i="13"/>
  <c r="AB667" i="13" s="1"/>
  <c r="AA704" i="13"/>
  <c r="AB704" i="13" s="1"/>
  <c r="AA673" i="13"/>
  <c r="AB673" i="13" s="1"/>
  <c r="AA621" i="13"/>
  <c r="AB621" i="13" s="1"/>
  <c r="AA714" i="13"/>
  <c r="AB714" i="13" s="1"/>
  <c r="AA643" i="13"/>
  <c r="AB643" i="13" s="1"/>
  <c r="AA615" i="13"/>
  <c r="AB615" i="13" s="1"/>
  <c r="AA700" i="13"/>
  <c r="AB700" i="13" s="1"/>
  <c r="AA710" i="13"/>
  <c r="AB710" i="13" s="1"/>
  <c r="AA619" i="13"/>
  <c r="AB619" i="13" s="1"/>
  <c r="AA618" i="13"/>
  <c r="AB618" i="13" s="1"/>
  <c r="AA622" i="13"/>
  <c r="AB622" i="13" s="1"/>
  <c r="AA623" i="13"/>
  <c r="AB623" i="13" s="1"/>
  <c r="AA652" i="13"/>
  <c r="AB652" i="13" s="1"/>
  <c r="AA674" i="13"/>
  <c r="AB674" i="13" s="1"/>
  <c r="AA627" i="13"/>
  <c r="AB627" i="13" s="1"/>
  <c r="AA637" i="13"/>
  <c r="AB637" i="13" s="1"/>
  <c r="AA716" i="13"/>
  <c r="AB716" i="13" s="1"/>
  <c r="AA668" i="13"/>
  <c r="AB668" i="13" s="1"/>
  <c r="AA699" i="13"/>
  <c r="AB699" i="13" s="1"/>
  <c r="AA607" i="13"/>
  <c r="AB607" i="13" s="1"/>
  <c r="AA657" i="13"/>
  <c r="AB657" i="13" s="1"/>
  <c r="AA692" i="13"/>
  <c r="AB692" i="13" s="1"/>
  <c r="AA635" i="13"/>
  <c r="AB635" i="13" s="1"/>
  <c r="AA690" i="13"/>
  <c r="AB690" i="13" s="1"/>
  <c r="AA651" i="13"/>
  <c r="AB651" i="13" s="1"/>
  <c r="AA696" i="13"/>
  <c r="AB696" i="13" s="1"/>
  <c r="AA712" i="13"/>
  <c r="AB712" i="13" s="1"/>
  <c r="AA659" i="13"/>
  <c r="AB659" i="13" s="1"/>
  <c r="AA691" i="13"/>
  <c r="AB691" i="13" s="1"/>
  <c r="AA686" i="13"/>
  <c r="AB686" i="13" s="1"/>
  <c r="AA693" i="13"/>
  <c r="AB693" i="13" s="1"/>
  <c r="AA624" i="13"/>
  <c r="AB624" i="13" s="1"/>
  <c r="AA614" i="13"/>
  <c r="AB614" i="13" s="1"/>
  <c r="AA708" i="13"/>
  <c r="AB708" i="13" s="1"/>
  <c r="AA683" i="13"/>
  <c r="AB683" i="13" s="1"/>
  <c r="AA675" i="13"/>
  <c r="AB675" i="13" s="1"/>
  <c r="AA703" i="13"/>
  <c r="AB703" i="13" s="1"/>
  <c r="AA640" i="13"/>
  <c r="AB640" i="13" s="1"/>
  <c r="AA654" i="13"/>
  <c r="AB654" i="13" s="1"/>
  <c r="Q588" i="13"/>
  <c r="R588" i="13" s="1"/>
  <c r="S588" i="13" s="1"/>
  <c r="T588" i="13" s="1"/>
  <c r="R580" i="13"/>
  <c r="S580" i="13" s="1"/>
  <c r="T580" i="13" s="1"/>
  <c r="R515" i="13"/>
  <c r="S515" i="13" s="1"/>
  <c r="T515" i="13" s="1"/>
  <c r="AA515" i="13" s="1"/>
  <c r="AB515" i="13" s="1"/>
  <c r="R508" i="13"/>
  <c r="S508" i="13" s="1"/>
  <c r="T508" i="13" s="1"/>
  <c r="AA508" i="13" s="1"/>
  <c r="AB508" i="13" s="1"/>
  <c r="Q521" i="13"/>
  <c r="R521" i="13" s="1"/>
  <c r="S521" i="13" s="1"/>
  <c r="T521" i="13" s="1"/>
  <c r="AA521" i="13" s="1"/>
  <c r="AB521" i="13" s="1"/>
  <c r="S44" i="13"/>
  <c r="T44" i="13" s="1"/>
  <c r="AA44" i="13" s="1"/>
  <c r="AB44" i="13" s="1"/>
  <c r="F499" i="4"/>
  <c r="G499" i="4"/>
  <c r="J499" i="4"/>
  <c r="F500" i="4"/>
  <c r="G500" i="4"/>
  <c r="J500" i="4"/>
  <c r="F501" i="4"/>
  <c r="G501" i="4"/>
  <c r="J501" i="4"/>
  <c r="F502" i="4"/>
  <c r="G502" i="4"/>
  <c r="J502" i="4"/>
  <c r="F503" i="4"/>
  <c r="G503" i="4"/>
  <c r="J503" i="4"/>
  <c r="F504" i="4"/>
  <c r="G504" i="4"/>
  <c r="J504" i="4"/>
  <c r="F505" i="4"/>
  <c r="G505" i="4"/>
  <c r="J505" i="4"/>
  <c r="F506" i="4"/>
  <c r="G506" i="4"/>
  <c r="J506" i="4"/>
  <c r="F507" i="4"/>
  <c r="G507" i="4"/>
  <c r="J507" i="4"/>
  <c r="F508" i="4"/>
  <c r="G508" i="4"/>
  <c r="J508" i="4"/>
  <c r="F509" i="4"/>
  <c r="G509" i="4"/>
  <c r="J509" i="4"/>
  <c r="F510" i="4"/>
  <c r="G510" i="4"/>
  <c r="J510" i="4"/>
  <c r="F511" i="4"/>
  <c r="G511" i="4"/>
  <c r="J511" i="4"/>
  <c r="F512" i="4"/>
  <c r="G512" i="4"/>
  <c r="J512" i="4"/>
  <c r="F513" i="4"/>
  <c r="G513" i="4"/>
  <c r="J513" i="4"/>
  <c r="F514" i="4"/>
  <c r="G514" i="4"/>
  <c r="J514" i="4"/>
  <c r="F515" i="4"/>
  <c r="G515" i="4"/>
  <c r="J515" i="4"/>
  <c r="F516" i="4"/>
  <c r="G516" i="4"/>
  <c r="J516" i="4"/>
  <c r="F517" i="4"/>
  <c r="G517" i="4"/>
  <c r="J517" i="4"/>
  <c r="F518" i="4"/>
  <c r="G518" i="4"/>
  <c r="J518" i="4"/>
  <c r="F519" i="4"/>
  <c r="G519" i="4"/>
  <c r="J519" i="4"/>
  <c r="F520" i="4"/>
  <c r="G520" i="4"/>
  <c r="J520" i="4"/>
  <c r="F521" i="4"/>
  <c r="G521" i="4"/>
  <c r="J521" i="4"/>
  <c r="F522" i="4"/>
  <c r="G522" i="4"/>
  <c r="J522" i="4"/>
  <c r="F523" i="4"/>
  <c r="G523" i="4"/>
  <c r="J523" i="4"/>
  <c r="F524" i="4"/>
  <c r="G524" i="4"/>
  <c r="J524" i="4"/>
  <c r="F525" i="4"/>
  <c r="G525" i="4"/>
  <c r="J525" i="4"/>
  <c r="F526" i="4"/>
  <c r="G526" i="4"/>
  <c r="J526" i="4"/>
  <c r="F527" i="4"/>
  <c r="G527" i="4"/>
  <c r="J527" i="4"/>
  <c r="F528" i="4"/>
  <c r="G528" i="4"/>
  <c r="J528" i="4"/>
  <c r="F529" i="4"/>
  <c r="G529" i="4"/>
  <c r="J529" i="4"/>
  <c r="F530" i="4"/>
  <c r="G530" i="4"/>
  <c r="J530" i="4"/>
  <c r="F531" i="4"/>
  <c r="G531" i="4"/>
  <c r="J531" i="4"/>
  <c r="F532" i="4"/>
  <c r="G532" i="4"/>
  <c r="J532" i="4"/>
  <c r="F533" i="4"/>
  <c r="G533" i="4"/>
  <c r="J533" i="4"/>
  <c r="F534" i="4"/>
  <c r="G534" i="4"/>
  <c r="J534" i="4"/>
  <c r="F535" i="4"/>
  <c r="G535" i="4"/>
  <c r="J535" i="4"/>
  <c r="F536" i="4"/>
  <c r="G536" i="4"/>
  <c r="J536" i="4"/>
  <c r="F537" i="4"/>
  <c r="G537" i="4"/>
  <c r="J537" i="4"/>
  <c r="F538" i="4"/>
  <c r="G538" i="4"/>
  <c r="J538" i="4"/>
  <c r="F539" i="4"/>
  <c r="G539" i="4"/>
  <c r="J539" i="4"/>
  <c r="F540" i="4"/>
  <c r="G540" i="4"/>
  <c r="J540" i="4"/>
  <c r="F541" i="4"/>
  <c r="G541" i="4"/>
  <c r="J541" i="4"/>
  <c r="F542" i="4"/>
  <c r="G542" i="4"/>
  <c r="J542" i="4"/>
  <c r="F543" i="4"/>
  <c r="G543" i="4"/>
  <c r="J543" i="4"/>
  <c r="F544" i="4"/>
  <c r="G544" i="4"/>
  <c r="J544" i="4"/>
  <c r="F545" i="4"/>
  <c r="G545" i="4"/>
  <c r="J545" i="4"/>
  <c r="F546" i="4"/>
  <c r="G546" i="4"/>
  <c r="J546" i="4"/>
  <c r="F547" i="4"/>
  <c r="G547" i="4"/>
  <c r="J547" i="4"/>
  <c r="F548" i="4"/>
  <c r="G548" i="4"/>
  <c r="J548" i="4"/>
  <c r="F549" i="4"/>
  <c r="G549" i="4"/>
  <c r="J549" i="4"/>
  <c r="F550" i="4"/>
  <c r="G550" i="4"/>
  <c r="J550" i="4"/>
  <c r="F551" i="4"/>
  <c r="G551" i="4"/>
  <c r="J551" i="4"/>
  <c r="F552" i="4"/>
  <c r="G552" i="4"/>
  <c r="J552" i="4"/>
  <c r="F553" i="4"/>
  <c r="G553" i="4"/>
  <c r="J553" i="4"/>
  <c r="F554" i="4"/>
  <c r="G554" i="4"/>
  <c r="J554" i="4"/>
  <c r="F555" i="4"/>
  <c r="G555" i="4"/>
  <c r="J555" i="4"/>
  <c r="F556" i="4"/>
  <c r="G556" i="4"/>
  <c r="J556" i="4"/>
  <c r="F557" i="4"/>
  <c r="G557" i="4"/>
  <c r="J557" i="4"/>
  <c r="F558" i="4"/>
  <c r="G558" i="4"/>
  <c r="J558" i="4"/>
  <c r="F559" i="4"/>
  <c r="G559" i="4"/>
  <c r="J559" i="4"/>
  <c r="F560" i="4"/>
  <c r="G560" i="4"/>
  <c r="J560" i="4"/>
  <c r="F561" i="4"/>
  <c r="G561" i="4"/>
  <c r="J561" i="4"/>
  <c r="F562" i="4"/>
  <c r="G562" i="4"/>
  <c r="J562" i="4"/>
  <c r="F563" i="4"/>
  <c r="G563" i="4"/>
  <c r="J563" i="4"/>
  <c r="F564" i="4"/>
  <c r="G564" i="4"/>
  <c r="J564" i="4"/>
  <c r="F565" i="4"/>
  <c r="G565" i="4"/>
  <c r="J565" i="4"/>
  <c r="F566" i="4"/>
  <c r="G566" i="4"/>
  <c r="J566" i="4"/>
  <c r="F567" i="4"/>
  <c r="G567" i="4"/>
  <c r="J567" i="4"/>
  <c r="F568" i="4"/>
  <c r="G568" i="4"/>
  <c r="J568" i="4"/>
  <c r="F569" i="4"/>
  <c r="G569" i="4"/>
  <c r="J569" i="4"/>
  <c r="F570" i="4"/>
  <c r="G570" i="4"/>
  <c r="J570" i="4"/>
  <c r="F571" i="4"/>
  <c r="G571" i="4"/>
  <c r="J571" i="4"/>
  <c r="F572" i="4"/>
  <c r="G572" i="4"/>
  <c r="J572" i="4"/>
  <c r="F573" i="4"/>
  <c r="G573" i="4"/>
  <c r="J573" i="4"/>
  <c r="F574" i="4"/>
  <c r="G574" i="4"/>
  <c r="J574" i="4"/>
  <c r="F575" i="4"/>
  <c r="G575" i="4"/>
  <c r="J575" i="4"/>
  <c r="F576" i="4"/>
  <c r="G576" i="4"/>
  <c r="J576" i="4"/>
  <c r="F577" i="4"/>
  <c r="G577" i="4"/>
  <c r="J577" i="4"/>
  <c r="F578" i="4"/>
  <c r="G578" i="4"/>
  <c r="J578" i="4"/>
  <c r="F579" i="4"/>
  <c r="G579" i="4"/>
  <c r="J579" i="4"/>
  <c r="F580" i="4"/>
  <c r="G580" i="4"/>
  <c r="J580" i="4"/>
  <c r="F581" i="4"/>
  <c r="G581" i="4"/>
  <c r="J581" i="4"/>
  <c r="F582" i="4"/>
  <c r="G582" i="4"/>
  <c r="J582" i="4"/>
  <c r="F583" i="4"/>
  <c r="G583" i="4"/>
  <c r="J583" i="4"/>
  <c r="F584" i="4"/>
  <c r="G584" i="4"/>
  <c r="J584" i="4"/>
  <c r="F585" i="4"/>
  <c r="G585" i="4"/>
  <c r="J585" i="4"/>
  <c r="F586" i="4"/>
  <c r="G586" i="4"/>
  <c r="J586" i="4"/>
  <c r="F587" i="4"/>
  <c r="G587" i="4"/>
  <c r="J587" i="4"/>
  <c r="F588" i="4"/>
  <c r="G588" i="4"/>
  <c r="J588" i="4"/>
  <c r="F589" i="4"/>
  <c r="G589" i="4"/>
  <c r="J589" i="4"/>
  <c r="F590" i="4"/>
  <c r="G590" i="4"/>
  <c r="J590" i="4"/>
  <c r="F591" i="4"/>
  <c r="G591" i="4"/>
  <c r="J591" i="4"/>
  <c r="F592" i="4"/>
  <c r="G592" i="4"/>
  <c r="J592" i="4"/>
  <c r="F593" i="4"/>
  <c r="G593" i="4"/>
  <c r="J593" i="4"/>
  <c r="F594" i="4"/>
  <c r="G594" i="4"/>
  <c r="J594" i="4"/>
  <c r="F595" i="4"/>
  <c r="G595" i="4"/>
  <c r="J595" i="4"/>
  <c r="F596" i="4"/>
  <c r="G596" i="4"/>
  <c r="J596" i="4"/>
  <c r="F597" i="4"/>
  <c r="G597" i="4"/>
  <c r="J597" i="4"/>
  <c r="F598" i="4"/>
  <c r="G598" i="4"/>
  <c r="J598" i="4"/>
  <c r="F599" i="4"/>
  <c r="G599" i="4"/>
  <c r="J599" i="4"/>
  <c r="F600" i="4"/>
  <c r="G600" i="4"/>
  <c r="J600" i="4"/>
  <c r="F601" i="4"/>
  <c r="G601" i="4"/>
  <c r="J601" i="4"/>
  <c r="F602" i="4"/>
  <c r="G602" i="4"/>
  <c r="J602" i="4"/>
  <c r="F603" i="4"/>
  <c r="G603" i="4"/>
  <c r="J603" i="4"/>
  <c r="F604" i="4"/>
  <c r="G604" i="4"/>
  <c r="J604" i="4"/>
  <c r="F605" i="4"/>
  <c r="G605" i="4"/>
  <c r="J605" i="4"/>
  <c r="F606" i="4"/>
  <c r="G606" i="4"/>
  <c r="J606" i="4"/>
  <c r="F607" i="4"/>
  <c r="G607" i="4"/>
  <c r="J607" i="4"/>
  <c r="F608" i="4"/>
  <c r="G608" i="4"/>
  <c r="J608" i="4"/>
  <c r="F609" i="4"/>
  <c r="G609" i="4"/>
  <c r="J609" i="4"/>
  <c r="F610" i="4"/>
  <c r="G610" i="4"/>
  <c r="J610" i="4"/>
  <c r="F611" i="4"/>
  <c r="G611" i="4"/>
  <c r="J611" i="4"/>
  <c r="F612" i="4"/>
  <c r="G612" i="4"/>
  <c r="J612" i="4"/>
  <c r="F613" i="4"/>
  <c r="G613" i="4"/>
  <c r="J613" i="4"/>
  <c r="F614" i="4"/>
  <c r="G614" i="4"/>
  <c r="J614" i="4"/>
  <c r="F615" i="4"/>
  <c r="G615" i="4"/>
  <c r="J615" i="4"/>
  <c r="F616" i="4"/>
  <c r="G616" i="4"/>
  <c r="J616" i="4"/>
  <c r="F617" i="4"/>
  <c r="G617" i="4"/>
  <c r="J617" i="4"/>
  <c r="F618" i="4"/>
  <c r="G618" i="4"/>
  <c r="J618" i="4"/>
  <c r="F619" i="4"/>
  <c r="G619" i="4"/>
  <c r="J619" i="4"/>
  <c r="F620" i="4"/>
  <c r="G620" i="4"/>
  <c r="J620" i="4"/>
  <c r="F621" i="4"/>
  <c r="G621" i="4"/>
  <c r="J621" i="4"/>
  <c r="F622" i="4"/>
  <c r="G622" i="4"/>
  <c r="J622" i="4"/>
  <c r="F623" i="4"/>
  <c r="G623" i="4"/>
  <c r="J623" i="4"/>
  <c r="F624" i="4"/>
  <c r="G624" i="4"/>
  <c r="J624" i="4"/>
  <c r="F625" i="4"/>
  <c r="G625" i="4"/>
  <c r="J625" i="4"/>
  <c r="F626" i="4"/>
  <c r="G626" i="4"/>
  <c r="J626" i="4"/>
  <c r="F627" i="4"/>
  <c r="G627" i="4"/>
  <c r="J627" i="4"/>
  <c r="F628" i="4"/>
  <c r="G628" i="4"/>
  <c r="J628" i="4"/>
  <c r="F629" i="4"/>
  <c r="G629" i="4"/>
  <c r="J629" i="4"/>
  <c r="F630" i="4"/>
  <c r="G630" i="4"/>
  <c r="J630" i="4"/>
  <c r="F631" i="4"/>
  <c r="G631" i="4"/>
  <c r="J631" i="4"/>
  <c r="F632" i="4"/>
  <c r="G632" i="4"/>
  <c r="J632" i="4"/>
  <c r="F633" i="4"/>
  <c r="G633" i="4"/>
  <c r="J633" i="4"/>
  <c r="F634" i="4"/>
  <c r="G634" i="4"/>
  <c r="J634" i="4"/>
  <c r="F635" i="4"/>
  <c r="G635" i="4"/>
  <c r="J635" i="4"/>
  <c r="F636" i="4"/>
  <c r="G636" i="4"/>
  <c r="J636" i="4"/>
  <c r="F637" i="4"/>
  <c r="G637" i="4"/>
  <c r="J637" i="4"/>
  <c r="F638" i="4"/>
  <c r="G638" i="4"/>
  <c r="J638" i="4"/>
  <c r="F639" i="4"/>
  <c r="G639" i="4"/>
  <c r="J639" i="4"/>
  <c r="F640" i="4"/>
  <c r="G640" i="4"/>
  <c r="J640" i="4"/>
  <c r="F641" i="4"/>
  <c r="G641" i="4"/>
  <c r="J641" i="4"/>
  <c r="F642" i="4"/>
  <c r="G642" i="4"/>
  <c r="J642" i="4"/>
  <c r="F643" i="4"/>
  <c r="G643" i="4"/>
  <c r="J643" i="4"/>
  <c r="F644" i="4"/>
  <c r="G644" i="4"/>
  <c r="J644" i="4"/>
  <c r="F645" i="4"/>
  <c r="G645" i="4"/>
  <c r="J645" i="4"/>
  <c r="F646" i="4"/>
  <c r="G646" i="4"/>
  <c r="J646" i="4"/>
  <c r="F647" i="4"/>
  <c r="G647" i="4"/>
  <c r="J647" i="4"/>
  <c r="F648" i="4"/>
  <c r="G648" i="4"/>
  <c r="J648" i="4"/>
  <c r="F649" i="4"/>
  <c r="G649" i="4"/>
  <c r="J649" i="4"/>
  <c r="F650" i="4"/>
  <c r="G650" i="4"/>
  <c r="J650" i="4"/>
  <c r="F651" i="4"/>
  <c r="G651" i="4"/>
  <c r="J651" i="4"/>
  <c r="F652" i="4"/>
  <c r="G652" i="4"/>
  <c r="J652" i="4"/>
  <c r="F653" i="4"/>
  <c r="G653" i="4"/>
  <c r="J653" i="4"/>
  <c r="F654" i="4"/>
  <c r="G654" i="4"/>
  <c r="J654" i="4"/>
  <c r="F655" i="4"/>
  <c r="G655" i="4"/>
  <c r="J655" i="4"/>
  <c r="F656" i="4"/>
  <c r="G656" i="4"/>
  <c r="J656" i="4"/>
  <c r="F657" i="4"/>
  <c r="G657" i="4"/>
  <c r="J657" i="4"/>
  <c r="F658" i="4"/>
  <c r="G658" i="4"/>
  <c r="J658" i="4"/>
  <c r="F659" i="4"/>
  <c r="G659" i="4"/>
  <c r="J659" i="4"/>
  <c r="F660" i="4"/>
  <c r="G660" i="4"/>
  <c r="J660" i="4"/>
  <c r="F661" i="4"/>
  <c r="G661" i="4"/>
  <c r="J661" i="4"/>
  <c r="F662" i="4"/>
  <c r="G662" i="4"/>
  <c r="J662" i="4"/>
  <c r="F663" i="4"/>
  <c r="G663" i="4"/>
  <c r="J663" i="4"/>
  <c r="F664" i="4"/>
  <c r="G664" i="4"/>
  <c r="J664" i="4"/>
  <c r="F665" i="4"/>
  <c r="G665" i="4"/>
  <c r="J665" i="4"/>
  <c r="F666" i="4"/>
  <c r="G666" i="4"/>
  <c r="J666" i="4"/>
  <c r="F667" i="4"/>
  <c r="G667" i="4"/>
  <c r="J667" i="4"/>
  <c r="F668" i="4"/>
  <c r="G668" i="4"/>
  <c r="J668" i="4"/>
  <c r="F669" i="4"/>
  <c r="G669" i="4"/>
  <c r="J669" i="4"/>
  <c r="F670" i="4"/>
  <c r="G670" i="4"/>
  <c r="J670" i="4"/>
  <c r="F671" i="4"/>
  <c r="G671" i="4"/>
  <c r="J671" i="4"/>
  <c r="F672" i="4"/>
  <c r="G672" i="4"/>
  <c r="J672" i="4"/>
  <c r="F673" i="4"/>
  <c r="G673" i="4"/>
  <c r="J673" i="4"/>
  <c r="F674" i="4"/>
  <c r="G674" i="4"/>
  <c r="J674" i="4"/>
  <c r="F675" i="4"/>
  <c r="G675" i="4"/>
  <c r="J675" i="4"/>
  <c r="F676" i="4"/>
  <c r="G676" i="4"/>
  <c r="J676" i="4"/>
  <c r="F677" i="4"/>
  <c r="G677" i="4"/>
  <c r="J677" i="4"/>
  <c r="F678" i="4"/>
  <c r="G678" i="4"/>
  <c r="J678" i="4"/>
  <c r="F679" i="4"/>
  <c r="G679" i="4"/>
  <c r="J679" i="4"/>
  <c r="F680" i="4"/>
  <c r="G680" i="4"/>
  <c r="J680" i="4"/>
  <c r="F681" i="4"/>
  <c r="G681" i="4"/>
  <c r="J681" i="4"/>
  <c r="F682" i="4"/>
  <c r="G682" i="4"/>
  <c r="J682" i="4"/>
  <c r="F683" i="4"/>
  <c r="G683" i="4"/>
  <c r="J683" i="4"/>
  <c r="F684" i="4"/>
  <c r="G684" i="4"/>
  <c r="J684" i="4"/>
  <c r="F685" i="4"/>
  <c r="G685" i="4"/>
  <c r="J685" i="4"/>
  <c r="F686" i="4"/>
  <c r="G686" i="4"/>
  <c r="J686" i="4"/>
  <c r="F687" i="4"/>
  <c r="G687" i="4"/>
  <c r="J687" i="4"/>
  <c r="F688" i="4"/>
  <c r="G688" i="4"/>
  <c r="J688" i="4"/>
  <c r="F689" i="4"/>
  <c r="G689" i="4"/>
  <c r="J689" i="4"/>
  <c r="F690" i="4"/>
  <c r="G690" i="4"/>
  <c r="J690" i="4"/>
  <c r="F691" i="4"/>
  <c r="G691" i="4"/>
  <c r="J691" i="4"/>
  <c r="F692" i="4"/>
  <c r="G692" i="4"/>
  <c r="J692" i="4"/>
  <c r="F693" i="4"/>
  <c r="G693" i="4"/>
  <c r="J693" i="4"/>
  <c r="F694" i="4"/>
  <c r="G694" i="4"/>
  <c r="J694" i="4"/>
  <c r="F695" i="4"/>
  <c r="G695" i="4"/>
  <c r="J695" i="4"/>
  <c r="F696" i="4"/>
  <c r="G696" i="4"/>
  <c r="J696" i="4"/>
  <c r="F697" i="4"/>
  <c r="G697" i="4"/>
  <c r="J697" i="4"/>
  <c r="F698" i="4"/>
  <c r="G698" i="4"/>
  <c r="J698" i="4"/>
  <c r="F699" i="4"/>
  <c r="G699" i="4"/>
  <c r="J699" i="4"/>
  <c r="F700" i="4"/>
  <c r="G700" i="4"/>
  <c r="J700" i="4"/>
  <c r="F701" i="4"/>
  <c r="G701" i="4"/>
  <c r="J701" i="4"/>
  <c r="F702" i="4"/>
  <c r="G702" i="4"/>
  <c r="J702" i="4"/>
  <c r="F703" i="4"/>
  <c r="G703" i="4"/>
  <c r="J703" i="4"/>
  <c r="F704" i="4"/>
  <c r="G704" i="4"/>
  <c r="J704" i="4"/>
  <c r="F705" i="4"/>
  <c r="G705" i="4"/>
  <c r="J705" i="4"/>
  <c r="F706" i="4"/>
  <c r="G706" i="4"/>
  <c r="J706" i="4"/>
  <c r="F707" i="4"/>
  <c r="G707" i="4"/>
  <c r="J707" i="4"/>
  <c r="F708" i="4"/>
  <c r="G708" i="4"/>
  <c r="J708" i="4"/>
  <c r="F709" i="4"/>
  <c r="G709" i="4"/>
  <c r="J709" i="4"/>
  <c r="F710" i="4"/>
  <c r="G710" i="4"/>
  <c r="J710" i="4"/>
  <c r="F711" i="4"/>
  <c r="G711" i="4"/>
  <c r="J711" i="4"/>
  <c r="F712" i="4"/>
  <c r="G712" i="4"/>
  <c r="J712" i="4"/>
  <c r="F713" i="4"/>
  <c r="G713" i="4"/>
  <c r="J713" i="4"/>
  <c r="F714" i="4"/>
  <c r="G714" i="4"/>
  <c r="J714" i="4"/>
  <c r="F715" i="4"/>
  <c r="G715" i="4"/>
  <c r="J715" i="4"/>
  <c r="F716" i="4"/>
  <c r="G716" i="4"/>
  <c r="J716" i="4"/>
  <c r="F717" i="4"/>
  <c r="G717" i="4"/>
  <c r="J717" i="4"/>
  <c r="F718" i="4"/>
  <c r="G718" i="4"/>
  <c r="J718" i="4"/>
  <c r="F719" i="4"/>
  <c r="G719" i="4"/>
  <c r="J719" i="4"/>
  <c r="F720" i="4"/>
  <c r="G720" i="4"/>
  <c r="J720" i="4"/>
  <c r="F721" i="4"/>
  <c r="G721" i="4"/>
  <c r="J721" i="4"/>
  <c r="F722" i="4"/>
  <c r="G722" i="4"/>
  <c r="J722" i="4"/>
  <c r="F723" i="4"/>
  <c r="G723" i="4"/>
  <c r="J723" i="4"/>
  <c r="F724" i="4"/>
  <c r="G724" i="4"/>
  <c r="J724" i="4"/>
  <c r="F725" i="4"/>
  <c r="G725" i="4"/>
  <c r="J725" i="4"/>
  <c r="F726" i="4"/>
  <c r="G726" i="4"/>
  <c r="J726" i="4"/>
  <c r="F727" i="4"/>
  <c r="G727" i="4"/>
  <c r="J727" i="4"/>
  <c r="F728" i="4"/>
  <c r="G728" i="4"/>
  <c r="J728" i="4"/>
  <c r="F729" i="4"/>
  <c r="G729" i="4"/>
  <c r="J729" i="4"/>
  <c r="F730" i="4"/>
  <c r="G730" i="4"/>
  <c r="J730" i="4"/>
  <c r="F731" i="4"/>
  <c r="G731" i="4"/>
  <c r="J731" i="4"/>
  <c r="F732" i="4"/>
  <c r="G732" i="4"/>
  <c r="J732" i="4"/>
  <c r="F733" i="4"/>
  <c r="G733" i="4"/>
  <c r="J733" i="4"/>
  <c r="F734" i="4"/>
  <c r="G734" i="4"/>
  <c r="J734" i="4"/>
  <c r="F735" i="4"/>
  <c r="G735" i="4"/>
  <c r="J735" i="4"/>
  <c r="F736" i="4"/>
  <c r="G736" i="4"/>
  <c r="J736" i="4"/>
  <c r="F737" i="4"/>
  <c r="G737" i="4"/>
  <c r="J737" i="4"/>
  <c r="F738" i="4"/>
  <c r="G738" i="4"/>
  <c r="J738" i="4"/>
  <c r="F739" i="4"/>
  <c r="G739" i="4"/>
  <c r="J739" i="4"/>
  <c r="F740" i="4"/>
  <c r="G740" i="4"/>
  <c r="J740" i="4"/>
  <c r="F741" i="4"/>
  <c r="G741" i="4"/>
  <c r="J741" i="4"/>
  <c r="F742" i="4"/>
  <c r="G742" i="4"/>
  <c r="J742" i="4"/>
  <c r="F743" i="4"/>
  <c r="G743" i="4"/>
  <c r="J743" i="4"/>
  <c r="F744" i="4"/>
  <c r="G744" i="4"/>
  <c r="J744" i="4"/>
  <c r="F745" i="4"/>
  <c r="G745" i="4"/>
  <c r="J745" i="4"/>
  <c r="F746" i="4"/>
  <c r="G746" i="4"/>
  <c r="J746" i="4"/>
  <c r="F747" i="4"/>
  <c r="G747" i="4"/>
  <c r="J747" i="4"/>
  <c r="F748" i="4"/>
  <c r="G748" i="4"/>
  <c r="J748" i="4"/>
  <c r="F749" i="4"/>
  <c r="G749" i="4"/>
  <c r="J749" i="4"/>
  <c r="F750" i="4"/>
  <c r="G750" i="4"/>
  <c r="J750" i="4"/>
  <c r="F751" i="4"/>
  <c r="G751" i="4"/>
  <c r="J751" i="4"/>
  <c r="F752" i="4"/>
  <c r="G752" i="4"/>
  <c r="J752" i="4"/>
  <c r="F753" i="4"/>
  <c r="G753" i="4"/>
  <c r="J753" i="4"/>
  <c r="F754" i="4"/>
  <c r="G754" i="4"/>
  <c r="J754" i="4"/>
  <c r="F755" i="4"/>
  <c r="G755" i="4"/>
  <c r="J755" i="4"/>
  <c r="F756" i="4"/>
  <c r="G756" i="4"/>
  <c r="J756" i="4"/>
  <c r="F757" i="4"/>
  <c r="G757" i="4"/>
  <c r="J757" i="4"/>
  <c r="F758" i="4"/>
  <c r="G758" i="4"/>
  <c r="J758" i="4"/>
  <c r="F759" i="4"/>
  <c r="G759" i="4"/>
  <c r="J759" i="4"/>
  <c r="F760" i="4"/>
  <c r="G760" i="4"/>
  <c r="J760" i="4"/>
  <c r="F761" i="4"/>
  <c r="G761" i="4"/>
  <c r="J761" i="4"/>
  <c r="F762" i="4"/>
  <c r="G762" i="4"/>
  <c r="J762" i="4"/>
  <c r="F763" i="4"/>
  <c r="G763" i="4"/>
  <c r="J763" i="4"/>
  <c r="F764" i="4"/>
  <c r="G764" i="4"/>
  <c r="J764" i="4"/>
  <c r="F765" i="4"/>
  <c r="G765" i="4"/>
  <c r="J765" i="4"/>
  <c r="F766" i="4"/>
  <c r="G766" i="4"/>
  <c r="J766" i="4"/>
  <c r="F767" i="4"/>
  <c r="G767" i="4"/>
  <c r="J767" i="4"/>
  <c r="F768" i="4"/>
  <c r="G768" i="4"/>
  <c r="J768" i="4"/>
  <c r="F769" i="4"/>
  <c r="G769" i="4"/>
  <c r="J769" i="4"/>
  <c r="F770" i="4"/>
  <c r="G770" i="4"/>
  <c r="J770" i="4"/>
  <c r="F771" i="4"/>
  <c r="G771" i="4"/>
  <c r="J771" i="4"/>
  <c r="F772" i="4"/>
  <c r="G772" i="4"/>
  <c r="J772" i="4"/>
  <c r="F773" i="4"/>
  <c r="G773" i="4"/>
  <c r="J773" i="4"/>
  <c r="F774" i="4"/>
  <c r="G774" i="4"/>
  <c r="J774" i="4"/>
  <c r="F775" i="4"/>
  <c r="G775" i="4"/>
  <c r="J775" i="4"/>
  <c r="F776" i="4"/>
  <c r="G776" i="4"/>
  <c r="J776" i="4"/>
  <c r="F777" i="4"/>
  <c r="G777" i="4"/>
  <c r="J777" i="4"/>
  <c r="F778" i="4"/>
  <c r="G778" i="4"/>
  <c r="J778" i="4"/>
  <c r="F779" i="4"/>
  <c r="G779" i="4"/>
  <c r="J779" i="4"/>
  <c r="F780" i="4"/>
  <c r="G780" i="4"/>
  <c r="J780" i="4"/>
  <c r="F781" i="4"/>
  <c r="G781" i="4"/>
  <c r="J781" i="4"/>
  <c r="F782" i="4"/>
  <c r="G782" i="4"/>
  <c r="J782" i="4"/>
  <c r="F783" i="4"/>
  <c r="G783" i="4"/>
  <c r="J783" i="4"/>
  <c r="F784" i="4"/>
  <c r="G784" i="4"/>
  <c r="J784" i="4"/>
  <c r="F785" i="4"/>
  <c r="G785" i="4"/>
  <c r="J785" i="4"/>
  <c r="F786" i="4"/>
  <c r="G786" i="4"/>
  <c r="J786" i="4"/>
  <c r="F787" i="4"/>
  <c r="G787" i="4"/>
  <c r="J787" i="4"/>
  <c r="F788" i="4"/>
  <c r="G788" i="4"/>
  <c r="J788" i="4"/>
  <c r="F789" i="4"/>
  <c r="G789" i="4"/>
  <c r="J789" i="4"/>
  <c r="F790" i="4"/>
  <c r="G790" i="4"/>
  <c r="J790" i="4"/>
  <c r="F791" i="4"/>
  <c r="G791" i="4"/>
  <c r="J791" i="4"/>
  <c r="F792" i="4"/>
  <c r="G792" i="4"/>
  <c r="J792" i="4"/>
  <c r="F793" i="4"/>
  <c r="G793" i="4"/>
  <c r="J793" i="4"/>
  <c r="F794" i="4"/>
  <c r="G794" i="4"/>
  <c r="J794" i="4"/>
  <c r="F795" i="4"/>
  <c r="G795" i="4"/>
  <c r="J795" i="4"/>
  <c r="F796" i="4"/>
  <c r="G796" i="4"/>
  <c r="J796" i="4"/>
  <c r="F797" i="4"/>
  <c r="G797" i="4"/>
  <c r="J797" i="4"/>
  <c r="F798" i="4"/>
  <c r="G798" i="4"/>
  <c r="J798" i="4"/>
  <c r="F799" i="4"/>
  <c r="G799" i="4"/>
  <c r="J799" i="4"/>
  <c r="F800" i="4"/>
  <c r="G800" i="4"/>
  <c r="J800" i="4"/>
  <c r="F801" i="4"/>
  <c r="G801" i="4"/>
  <c r="J801" i="4"/>
  <c r="F802" i="4"/>
  <c r="G802" i="4"/>
  <c r="J802" i="4"/>
  <c r="F803" i="4"/>
  <c r="G803" i="4"/>
  <c r="J803" i="4"/>
  <c r="F804" i="4"/>
  <c r="G804" i="4"/>
  <c r="J804" i="4"/>
  <c r="F805" i="4"/>
  <c r="G805" i="4"/>
  <c r="J805" i="4"/>
  <c r="F806" i="4"/>
  <c r="G806" i="4"/>
  <c r="J806" i="4"/>
  <c r="F807" i="4"/>
  <c r="G807" i="4"/>
  <c r="J807" i="4"/>
  <c r="F808" i="4"/>
  <c r="G808" i="4"/>
  <c r="J808" i="4"/>
  <c r="F809" i="4"/>
  <c r="G809" i="4"/>
  <c r="J809" i="4"/>
  <c r="F810" i="4"/>
  <c r="G810" i="4"/>
  <c r="J810" i="4"/>
  <c r="F811" i="4"/>
  <c r="G811" i="4"/>
  <c r="J811" i="4"/>
  <c r="F812" i="4"/>
  <c r="G812" i="4"/>
  <c r="J812" i="4"/>
  <c r="F813" i="4"/>
  <c r="G813" i="4"/>
  <c r="J813" i="4"/>
  <c r="F814" i="4"/>
  <c r="G814" i="4"/>
  <c r="J814" i="4"/>
  <c r="F815" i="4"/>
  <c r="G815" i="4"/>
  <c r="J815" i="4"/>
  <c r="F816" i="4"/>
  <c r="G816" i="4"/>
  <c r="J816" i="4"/>
  <c r="F817" i="4"/>
  <c r="G817" i="4"/>
  <c r="J817" i="4"/>
  <c r="F818" i="4"/>
  <c r="G818" i="4"/>
  <c r="J818" i="4"/>
  <c r="F819" i="4"/>
  <c r="G819" i="4"/>
  <c r="J819" i="4"/>
  <c r="F820" i="4"/>
  <c r="G820" i="4"/>
  <c r="J820" i="4"/>
  <c r="F821" i="4"/>
  <c r="G821" i="4"/>
  <c r="J821" i="4"/>
  <c r="F822" i="4"/>
  <c r="G822" i="4"/>
  <c r="J822" i="4"/>
  <c r="F823" i="4"/>
  <c r="G823" i="4"/>
  <c r="J823" i="4"/>
  <c r="F824" i="4"/>
  <c r="G824" i="4"/>
  <c r="J824" i="4"/>
  <c r="F825" i="4"/>
  <c r="G825" i="4"/>
  <c r="J825" i="4"/>
  <c r="F826" i="4"/>
  <c r="G826" i="4"/>
  <c r="J826" i="4"/>
  <c r="F827" i="4"/>
  <c r="G827" i="4"/>
  <c r="J827" i="4"/>
  <c r="F828" i="4"/>
  <c r="G828" i="4"/>
  <c r="J828" i="4"/>
  <c r="F829" i="4"/>
  <c r="G829" i="4"/>
  <c r="J829" i="4"/>
  <c r="F830" i="4"/>
  <c r="G830" i="4"/>
  <c r="J830" i="4"/>
  <c r="F831" i="4"/>
  <c r="G831" i="4"/>
  <c r="J831" i="4"/>
  <c r="F832" i="4"/>
  <c r="G832" i="4"/>
  <c r="J832" i="4"/>
  <c r="F833" i="4"/>
  <c r="G833" i="4"/>
  <c r="J833" i="4"/>
  <c r="F834" i="4"/>
  <c r="G834" i="4"/>
  <c r="J834" i="4"/>
  <c r="F835" i="4"/>
  <c r="G835" i="4"/>
  <c r="J835" i="4"/>
  <c r="F836" i="4"/>
  <c r="G836" i="4"/>
  <c r="J836" i="4"/>
  <c r="F837" i="4"/>
  <c r="G837" i="4"/>
  <c r="J837" i="4"/>
  <c r="F838" i="4"/>
  <c r="G838" i="4"/>
  <c r="J838" i="4"/>
  <c r="F839" i="4"/>
  <c r="G839" i="4"/>
  <c r="J839" i="4"/>
  <c r="F840" i="4"/>
  <c r="G840" i="4"/>
  <c r="J840" i="4"/>
  <c r="F841" i="4"/>
  <c r="G841" i="4"/>
  <c r="J841" i="4"/>
  <c r="F842" i="4"/>
  <c r="G842" i="4"/>
  <c r="J842" i="4"/>
  <c r="F843" i="4"/>
  <c r="G843" i="4"/>
  <c r="J843" i="4"/>
  <c r="F844" i="4"/>
  <c r="G844" i="4"/>
  <c r="J844" i="4"/>
  <c r="F845" i="4"/>
  <c r="G845" i="4"/>
  <c r="J845" i="4"/>
  <c r="F846" i="4"/>
  <c r="G846" i="4"/>
  <c r="J846" i="4"/>
  <c r="F847" i="4"/>
  <c r="G847" i="4"/>
  <c r="J847" i="4"/>
  <c r="F848" i="4"/>
  <c r="G848" i="4"/>
  <c r="J848" i="4"/>
  <c r="F849" i="4"/>
  <c r="G849" i="4"/>
  <c r="J849" i="4"/>
  <c r="F850" i="4"/>
  <c r="G850" i="4"/>
  <c r="J850" i="4"/>
  <c r="F851" i="4"/>
  <c r="G851" i="4"/>
  <c r="J851" i="4"/>
  <c r="F852" i="4"/>
  <c r="G852" i="4"/>
  <c r="J852" i="4"/>
  <c r="F853" i="4"/>
  <c r="G853" i="4"/>
  <c r="J853" i="4"/>
  <c r="F854" i="4"/>
  <c r="G854" i="4"/>
  <c r="J854" i="4"/>
  <c r="F855" i="4"/>
  <c r="G855" i="4"/>
  <c r="J855" i="4"/>
  <c r="F856" i="4"/>
  <c r="G856" i="4"/>
  <c r="J856" i="4"/>
  <c r="F857" i="4"/>
  <c r="G857" i="4"/>
  <c r="J857" i="4"/>
  <c r="F858" i="4"/>
  <c r="G858" i="4"/>
  <c r="J858" i="4"/>
  <c r="F859" i="4"/>
  <c r="G859" i="4"/>
  <c r="J859" i="4"/>
  <c r="F860" i="4"/>
  <c r="G860" i="4"/>
  <c r="J860" i="4"/>
  <c r="F861" i="4"/>
  <c r="G861" i="4"/>
  <c r="J861" i="4"/>
  <c r="F862" i="4"/>
  <c r="G862" i="4"/>
  <c r="J862" i="4"/>
  <c r="F863" i="4"/>
  <c r="G863" i="4"/>
  <c r="J863" i="4"/>
  <c r="F864" i="4"/>
  <c r="G864" i="4"/>
  <c r="J864" i="4"/>
  <c r="F865" i="4"/>
  <c r="G865" i="4"/>
  <c r="J865" i="4"/>
  <c r="F866" i="4"/>
  <c r="G866" i="4"/>
  <c r="J866" i="4"/>
  <c r="F867" i="4"/>
  <c r="G867" i="4"/>
  <c r="J867" i="4"/>
  <c r="F868" i="4"/>
  <c r="G868" i="4"/>
  <c r="J868" i="4"/>
  <c r="F869" i="4"/>
  <c r="G869" i="4"/>
  <c r="J869" i="4"/>
  <c r="F870" i="4"/>
  <c r="G870" i="4"/>
  <c r="J870" i="4"/>
  <c r="F871" i="4"/>
  <c r="G871" i="4"/>
  <c r="J871" i="4"/>
  <c r="F872" i="4"/>
  <c r="G872" i="4"/>
  <c r="J872" i="4"/>
  <c r="F873" i="4"/>
  <c r="G873" i="4"/>
  <c r="J873" i="4"/>
  <c r="F874" i="4"/>
  <c r="G874" i="4"/>
  <c r="J874" i="4"/>
  <c r="F875" i="4"/>
  <c r="G875" i="4"/>
  <c r="J875" i="4"/>
  <c r="F876" i="4"/>
  <c r="G876" i="4"/>
  <c r="J876" i="4"/>
  <c r="F877" i="4"/>
  <c r="G877" i="4"/>
  <c r="J877" i="4"/>
  <c r="F878" i="4"/>
  <c r="G878" i="4"/>
  <c r="J878" i="4"/>
  <c r="F879" i="4"/>
  <c r="G879" i="4"/>
  <c r="J879" i="4"/>
  <c r="F880" i="4"/>
  <c r="G880" i="4"/>
  <c r="J880" i="4"/>
  <c r="F881" i="4"/>
  <c r="G881" i="4"/>
  <c r="J881" i="4"/>
  <c r="F882" i="4"/>
  <c r="G882" i="4"/>
  <c r="J882" i="4"/>
  <c r="F883" i="4"/>
  <c r="G883" i="4"/>
  <c r="J883" i="4"/>
  <c r="F884" i="4"/>
  <c r="G884" i="4"/>
  <c r="J884" i="4"/>
  <c r="F885" i="4"/>
  <c r="G885" i="4"/>
  <c r="J885" i="4"/>
  <c r="F886" i="4"/>
  <c r="G886" i="4"/>
  <c r="J886" i="4"/>
  <c r="F887" i="4"/>
  <c r="G887" i="4"/>
  <c r="J887" i="4"/>
  <c r="F888" i="4"/>
  <c r="G888" i="4"/>
  <c r="J888" i="4"/>
  <c r="F889" i="4"/>
  <c r="G889" i="4"/>
  <c r="J889" i="4"/>
  <c r="F890" i="4"/>
  <c r="G890" i="4"/>
  <c r="J890" i="4"/>
  <c r="F891" i="4"/>
  <c r="G891" i="4"/>
  <c r="J891" i="4"/>
  <c r="F892" i="4"/>
  <c r="G892" i="4"/>
  <c r="J892" i="4"/>
  <c r="F893" i="4"/>
  <c r="G893" i="4"/>
  <c r="J893" i="4"/>
  <c r="F894" i="4"/>
  <c r="G894" i="4"/>
  <c r="J894" i="4"/>
  <c r="F895" i="4"/>
  <c r="G895" i="4"/>
  <c r="J895" i="4"/>
  <c r="F896" i="4"/>
  <c r="G896" i="4"/>
  <c r="J896" i="4"/>
  <c r="F897" i="4"/>
  <c r="G897" i="4"/>
  <c r="J897" i="4"/>
  <c r="F898" i="4"/>
  <c r="G898" i="4"/>
  <c r="J898" i="4"/>
  <c r="F899" i="4"/>
  <c r="G899" i="4"/>
  <c r="J899" i="4"/>
  <c r="F900" i="4"/>
  <c r="G900" i="4"/>
  <c r="J900" i="4"/>
  <c r="F901" i="4"/>
  <c r="G901" i="4"/>
  <c r="J901" i="4"/>
  <c r="F902" i="4"/>
  <c r="G902" i="4"/>
  <c r="J902" i="4"/>
  <c r="F903" i="4"/>
  <c r="G903" i="4"/>
  <c r="J903" i="4"/>
  <c r="F904" i="4"/>
  <c r="G904" i="4"/>
  <c r="J904" i="4"/>
  <c r="F905" i="4"/>
  <c r="G905" i="4"/>
  <c r="J905" i="4"/>
  <c r="F906" i="4"/>
  <c r="G906" i="4"/>
  <c r="J906" i="4"/>
  <c r="F907" i="4"/>
  <c r="G907" i="4"/>
  <c r="J907" i="4"/>
  <c r="F908" i="4"/>
  <c r="G908" i="4"/>
  <c r="J908" i="4"/>
  <c r="F909" i="4"/>
  <c r="G909" i="4"/>
  <c r="J909" i="4"/>
  <c r="F910" i="4"/>
  <c r="G910" i="4"/>
  <c r="J910" i="4"/>
  <c r="F911" i="4"/>
  <c r="G911" i="4"/>
  <c r="J911" i="4"/>
  <c r="F912" i="4"/>
  <c r="G912" i="4"/>
  <c r="J912" i="4"/>
  <c r="F913" i="4"/>
  <c r="G913" i="4"/>
  <c r="J913" i="4"/>
  <c r="F914" i="4"/>
  <c r="G914" i="4"/>
  <c r="J914" i="4"/>
  <c r="F915" i="4"/>
  <c r="G915" i="4"/>
  <c r="J915" i="4"/>
  <c r="F916" i="4"/>
  <c r="G916" i="4"/>
  <c r="J916" i="4"/>
  <c r="F917" i="4"/>
  <c r="G917" i="4"/>
  <c r="J917" i="4"/>
  <c r="F918" i="4"/>
  <c r="G918" i="4"/>
  <c r="J918" i="4"/>
  <c r="F919" i="4"/>
  <c r="G919" i="4"/>
  <c r="J919" i="4"/>
  <c r="F920" i="4"/>
  <c r="G920" i="4"/>
  <c r="J920" i="4"/>
  <c r="F921" i="4"/>
  <c r="G921" i="4"/>
  <c r="J921" i="4"/>
  <c r="F922" i="4"/>
  <c r="G922" i="4"/>
  <c r="J922" i="4"/>
  <c r="F923" i="4"/>
  <c r="G923" i="4"/>
  <c r="J923" i="4"/>
  <c r="F924" i="4"/>
  <c r="G924" i="4"/>
  <c r="J924" i="4"/>
  <c r="F925" i="4"/>
  <c r="G925" i="4"/>
  <c r="J925" i="4"/>
  <c r="F926" i="4"/>
  <c r="G926" i="4"/>
  <c r="J926" i="4"/>
  <c r="F927" i="4"/>
  <c r="G927" i="4"/>
  <c r="J927" i="4"/>
  <c r="F928" i="4"/>
  <c r="G928" i="4"/>
  <c r="J928" i="4"/>
  <c r="F929" i="4"/>
  <c r="G929" i="4"/>
  <c r="J929" i="4"/>
  <c r="F930" i="4"/>
  <c r="G930" i="4"/>
  <c r="J930" i="4"/>
  <c r="F931" i="4"/>
  <c r="G931" i="4"/>
  <c r="J931" i="4"/>
  <c r="F932" i="4"/>
  <c r="G932" i="4"/>
  <c r="J932" i="4"/>
  <c r="F933" i="4"/>
  <c r="G933" i="4"/>
  <c r="J933" i="4"/>
  <c r="F934" i="4"/>
  <c r="G934" i="4"/>
  <c r="J934" i="4"/>
  <c r="F935" i="4"/>
  <c r="G935" i="4"/>
  <c r="J935" i="4"/>
  <c r="F936" i="4"/>
  <c r="G936" i="4"/>
  <c r="J936" i="4"/>
  <c r="F937" i="4"/>
  <c r="G937" i="4"/>
  <c r="J937" i="4"/>
  <c r="F938" i="4"/>
  <c r="G938" i="4"/>
  <c r="J938" i="4"/>
  <c r="F939" i="4"/>
  <c r="G939" i="4"/>
  <c r="J939" i="4"/>
  <c r="F940" i="4"/>
  <c r="G940" i="4"/>
  <c r="J940" i="4"/>
  <c r="F941" i="4"/>
  <c r="G941" i="4"/>
  <c r="J941" i="4"/>
  <c r="F942" i="4"/>
  <c r="G942" i="4"/>
  <c r="J942" i="4"/>
  <c r="F943" i="4"/>
  <c r="G943" i="4"/>
  <c r="J943" i="4"/>
  <c r="F944" i="4"/>
  <c r="G944" i="4"/>
  <c r="J944" i="4"/>
  <c r="F945" i="4"/>
  <c r="G945" i="4"/>
  <c r="J945" i="4"/>
  <c r="F946" i="4"/>
  <c r="G946" i="4"/>
  <c r="J946" i="4"/>
  <c r="F947" i="4"/>
  <c r="G947" i="4"/>
  <c r="J947" i="4"/>
  <c r="F948" i="4"/>
  <c r="G948" i="4"/>
  <c r="J948" i="4"/>
  <c r="F949" i="4"/>
  <c r="G949" i="4"/>
  <c r="J949" i="4"/>
  <c r="F950" i="4"/>
  <c r="G950" i="4"/>
  <c r="J950" i="4"/>
  <c r="F951" i="4"/>
  <c r="G951" i="4"/>
  <c r="J951" i="4"/>
  <c r="F952" i="4"/>
  <c r="G952" i="4"/>
  <c r="J952" i="4"/>
  <c r="F953" i="4"/>
  <c r="G953" i="4"/>
  <c r="J953" i="4"/>
  <c r="F954" i="4"/>
  <c r="G954" i="4"/>
  <c r="J954" i="4"/>
  <c r="F955" i="4"/>
  <c r="G955" i="4"/>
  <c r="J955" i="4"/>
  <c r="F956" i="4"/>
  <c r="G956" i="4"/>
  <c r="J956" i="4"/>
  <c r="F957" i="4"/>
  <c r="G957" i="4"/>
  <c r="J957" i="4"/>
  <c r="F958" i="4"/>
  <c r="G958" i="4"/>
  <c r="J958" i="4"/>
  <c r="F959" i="4"/>
  <c r="G959" i="4"/>
  <c r="J959" i="4"/>
  <c r="F960" i="4"/>
  <c r="G960" i="4"/>
  <c r="J960" i="4"/>
  <c r="F961" i="4"/>
  <c r="G961" i="4"/>
  <c r="J961" i="4"/>
  <c r="F962" i="4"/>
  <c r="G962" i="4"/>
  <c r="J962" i="4"/>
  <c r="F963" i="4"/>
  <c r="G963" i="4"/>
  <c r="J963" i="4"/>
  <c r="F964" i="4"/>
  <c r="G964" i="4"/>
  <c r="J964" i="4"/>
  <c r="F965" i="4"/>
  <c r="G965" i="4"/>
  <c r="J965" i="4"/>
  <c r="F966" i="4"/>
  <c r="G966" i="4"/>
  <c r="J966" i="4"/>
  <c r="F967" i="4"/>
  <c r="G967" i="4"/>
  <c r="J967" i="4"/>
  <c r="F968" i="4"/>
  <c r="G968" i="4"/>
  <c r="J968" i="4"/>
  <c r="F969" i="4"/>
  <c r="G969" i="4"/>
  <c r="J969" i="4"/>
  <c r="F970" i="4"/>
  <c r="G970" i="4"/>
  <c r="J970" i="4"/>
  <c r="F971" i="4"/>
  <c r="G971" i="4"/>
  <c r="J971" i="4"/>
  <c r="F972" i="4"/>
  <c r="G972" i="4"/>
  <c r="J972" i="4"/>
  <c r="F973" i="4"/>
  <c r="G973" i="4"/>
  <c r="J973" i="4"/>
  <c r="F974" i="4"/>
  <c r="G974" i="4"/>
  <c r="J974" i="4"/>
  <c r="F975" i="4"/>
  <c r="G975" i="4"/>
  <c r="J975" i="4"/>
  <c r="F976" i="4"/>
  <c r="G976" i="4"/>
  <c r="J976" i="4"/>
  <c r="F977" i="4"/>
  <c r="G977" i="4"/>
  <c r="J977" i="4"/>
  <c r="F978" i="4"/>
  <c r="G978" i="4"/>
  <c r="J978" i="4"/>
  <c r="F979" i="4"/>
  <c r="G979" i="4"/>
  <c r="J979" i="4"/>
  <c r="F980" i="4"/>
  <c r="G980" i="4"/>
  <c r="J980" i="4"/>
  <c r="F981" i="4"/>
  <c r="G981" i="4"/>
  <c r="J981" i="4"/>
  <c r="F982" i="4"/>
  <c r="G982" i="4"/>
  <c r="J982" i="4"/>
  <c r="F983" i="4"/>
  <c r="G983" i="4"/>
  <c r="J983" i="4"/>
  <c r="F984" i="4"/>
  <c r="G984" i="4"/>
  <c r="J984" i="4"/>
  <c r="F985" i="4"/>
  <c r="G985" i="4"/>
  <c r="J985" i="4"/>
  <c r="F986" i="4"/>
  <c r="G986" i="4"/>
  <c r="J986" i="4"/>
  <c r="F987" i="4"/>
  <c r="G987" i="4"/>
  <c r="J987" i="4"/>
  <c r="F988" i="4"/>
  <c r="G988" i="4"/>
  <c r="J988" i="4"/>
  <c r="F989" i="4"/>
  <c r="G989" i="4"/>
  <c r="J989" i="4"/>
  <c r="F990" i="4"/>
  <c r="G990" i="4"/>
  <c r="J990" i="4"/>
  <c r="F991" i="4"/>
  <c r="G991" i="4"/>
  <c r="J991" i="4"/>
  <c r="F992" i="4"/>
  <c r="G992" i="4"/>
  <c r="J992" i="4"/>
  <c r="F993" i="4"/>
  <c r="G993" i="4"/>
  <c r="J993" i="4"/>
  <c r="F994" i="4"/>
  <c r="G994" i="4"/>
  <c r="J994" i="4"/>
  <c r="F995" i="4"/>
  <c r="G995" i="4"/>
  <c r="J995" i="4"/>
  <c r="F996" i="4"/>
  <c r="G996" i="4"/>
  <c r="J996" i="4"/>
  <c r="F997" i="4"/>
  <c r="G997" i="4"/>
  <c r="J997" i="4"/>
  <c r="F998" i="4"/>
  <c r="G998" i="4"/>
  <c r="J998" i="4"/>
  <c r="F999" i="4"/>
  <c r="G999" i="4"/>
  <c r="J999" i="4"/>
  <c r="F1000" i="4"/>
  <c r="G1000" i="4"/>
  <c r="J1000" i="4"/>
  <c r="AA580" i="13" l="1"/>
  <c r="AB580" i="13" s="1"/>
  <c r="AA588" i="13"/>
  <c r="AB588" i="13" s="1"/>
  <c r="AC26" i="13"/>
  <c r="L18" i="4"/>
  <c r="L17" i="4"/>
  <c r="L16" i="4"/>
  <c r="L15" i="4"/>
  <c r="L60" i="4" l="1"/>
  <c r="L38" i="4"/>
  <c r="L82" i="4" s="1"/>
  <c r="L59" i="4"/>
  <c r="L37" i="4"/>
  <c r="L81" i="4" s="1"/>
  <c r="L61" i="4"/>
  <c r="L39" i="4"/>
  <c r="L83" i="4" s="1"/>
  <c r="L40" i="4"/>
  <c r="L84" i="4" s="1"/>
  <c r="L62" i="4"/>
  <c r="J18" i="2"/>
  <c r="J19" i="2"/>
  <c r="J20" i="2"/>
  <c r="J21" i="2"/>
  <c r="H17" i="2"/>
  <c r="H19" i="2"/>
  <c r="H20" i="2"/>
  <c r="H21" i="2"/>
  <c r="I17" i="2" l="1"/>
  <c r="J17" i="2" s="1"/>
  <c r="P94" i="4" s="1"/>
  <c r="I16" i="2"/>
  <c r="J16" i="2" s="1"/>
  <c r="I15" i="2"/>
  <c r="J15" i="2" s="1"/>
  <c r="H22" i="2"/>
  <c r="M22" i="13"/>
  <c r="I22" i="2"/>
  <c r="J22" i="2" s="1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6" i="5"/>
  <c r="N7" i="5"/>
  <c r="N8" i="5"/>
  <c r="N9" i="5"/>
  <c r="N10" i="5"/>
  <c r="N11" i="5"/>
  <c r="N12" i="5"/>
  <c r="N13" i="5"/>
  <c r="N14" i="5"/>
  <c r="N15" i="5"/>
  <c r="N16" i="5"/>
  <c r="N17" i="5"/>
  <c r="N19" i="5"/>
  <c r="N20" i="5"/>
  <c r="N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6" i="5"/>
  <c r="H6" i="16" l="1"/>
  <c r="H4" i="16"/>
  <c r="H12" i="16"/>
  <c r="H10" i="16"/>
  <c r="V20" i="13" l="1"/>
  <c r="V21" i="13" s="1"/>
  <c r="V22" i="13" s="1"/>
  <c r="V23" i="13" s="1"/>
  <c r="V24" i="13" s="1"/>
  <c r="V25" i="13" s="1"/>
  <c r="V26" i="13" s="1"/>
  <c r="V27" i="13" s="1"/>
  <c r="V28" i="13" s="1"/>
  <c r="V29" i="13" s="1"/>
  <c r="V30" i="13" s="1"/>
  <c r="V31" i="13" s="1"/>
  <c r="V32" i="13" s="1"/>
  <c r="V33" i="13" s="1"/>
  <c r="V34" i="13" s="1"/>
  <c r="V35" i="13" s="1"/>
  <c r="V36" i="13" s="1"/>
  <c r="V37" i="13" s="1"/>
  <c r="V38" i="13" s="1"/>
  <c r="F490" i="4"/>
  <c r="G490" i="4"/>
  <c r="J490" i="4"/>
  <c r="F491" i="4"/>
  <c r="G491" i="4"/>
  <c r="J491" i="4"/>
  <c r="F492" i="4"/>
  <c r="G492" i="4"/>
  <c r="J492" i="4"/>
  <c r="F493" i="4"/>
  <c r="G493" i="4"/>
  <c r="J493" i="4"/>
  <c r="F494" i="4"/>
  <c r="G494" i="4"/>
  <c r="J494" i="4"/>
  <c r="F495" i="4"/>
  <c r="G495" i="4"/>
  <c r="J495" i="4"/>
  <c r="F496" i="4"/>
  <c r="G496" i="4"/>
  <c r="J496" i="4"/>
  <c r="F497" i="4"/>
  <c r="G497" i="4"/>
  <c r="J497" i="4"/>
  <c r="F498" i="4"/>
  <c r="G498" i="4"/>
  <c r="J498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J204" i="4"/>
  <c r="F205" i="4"/>
  <c r="G205" i="4"/>
  <c r="J205" i="4"/>
  <c r="F206" i="4"/>
  <c r="G206" i="4"/>
  <c r="J206" i="4"/>
  <c r="F207" i="4"/>
  <c r="G207" i="4"/>
  <c r="J207" i="4"/>
  <c r="F208" i="4"/>
  <c r="G208" i="4"/>
  <c r="J208" i="4"/>
  <c r="F209" i="4"/>
  <c r="G209" i="4"/>
  <c r="J209" i="4"/>
  <c r="F210" i="4"/>
  <c r="G210" i="4"/>
  <c r="J210" i="4"/>
  <c r="F211" i="4"/>
  <c r="G211" i="4"/>
  <c r="J211" i="4"/>
  <c r="F212" i="4"/>
  <c r="G212" i="4"/>
  <c r="J212" i="4"/>
  <c r="F213" i="4"/>
  <c r="G213" i="4"/>
  <c r="J213" i="4"/>
  <c r="F214" i="4"/>
  <c r="G214" i="4"/>
  <c r="J214" i="4"/>
  <c r="F215" i="4"/>
  <c r="G215" i="4"/>
  <c r="J215" i="4"/>
  <c r="F216" i="4"/>
  <c r="G216" i="4"/>
  <c r="J216" i="4"/>
  <c r="F217" i="4"/>
  <c r="G217" i="4"/>
  <c r="J217" i="4"/>
  <c r="F218" i="4"/>
  <c r="G218" i="4"/>
  <c r="J218" i="4"/>
  <c r="F219" i="4"/>
  <c r="G219" i="4"/>
  <c r="J219" i="4"/>
  <c r="F220" i="4"/>
  <c r="G220" i="4"/>
  <c r="J220" i="4"/>
  <c r="F221" i="4"/>
  <c r="G221" i="4"/>
  <c r="J221" i="4"/>
  <c r="F222" i="4"/>
  <c r="G222" i="4"/>
  <c r="J222" i="4"/>
  <c r="F223" i="4"/>
  <c r="G223" i="4"/>
  <c r="J223" i="4"/>
  <c r="F224" i="4"/>
  <c r="G224" i="4"/>
  <c r="J224" i="4"/>
  <c r="F225" i="4"/>
  <c r="G225" i="4"/>
  <c r="J225" i="4"/>
  <c r="F226" i="4"/>
  <c r="G226" i="4"/>
  <c r="J226" i="4"/>
  <c r="F227" i="4"/>
  <c r="G227" i="4"/>
  <c r="J227" i="4"/>
  <c r="F228" i="4"/>
  <c r="G228" i="4"/>
  <c r="J228" i="4"/>
  <c r="F229" i="4"/>
  <c r="G229" i="4"/>
  <c r="J229" i="4"/>
  <c r="F230" i="4"/>
  <c r="G230" i="4"/>
  <c r="J230" i="4"/>
  <c r="F231" i="4"/>
  <c r="G231" i="4"/>
  <c r="J231" i="4"/>
  <c r="F232" i="4"/>
  <c r="G232" i="4"/>
  <c r="J232" i="4"/>
  <c r="F233" i="4"/>
  <c r="G233" i="4"/>
  <c r="J233" i="4"/>
  <c r="F234" i="4"/>
  <c r="G234" i="4"/>
  <c r="J234" i="4"/>
  <c r="F235" i="4"/>
  <c r="G235" i="4"/>
  <c r="J235" i="4"/>
  <c r="F236" i="4"/>
  <c r="G236" i="4"/>
  <c r="J236" i="4"/>
  <c r="F237" i="4"/>
  <c r="G237" i="4"/>
  <c r="J237" i="4"/>
  <c r="F238" i="4"/>
  <c r="G238" i="4"/>
  <c r="J238" i="4"/>
  <c r="F239" i="4"/>
  <c r="G239" i="4"/>
  <c r="J239" i="4"/>
  <c r="F240" i="4"/>
  <c r="G240" i="4"/>
  <c r="J240" i="4"/>
  <c r="F241" i="4"/>
  <c r="G241" i="4"/>
  <c r="J241" i="4"/>
  <c r="F242" i="4"/>
  <c r="G242" i="4"/>
  <c r="J242" i="4"/>
  <c r="F243" i="4"/>
  <c r="G243" i="4"/>
  <c r="J243" i="4"/>
  <c r="F244" i="4"/>
  <c r="G244" i="4"/>
  <c r="J244" i="4"/>
  <c r="F245" i="4"/>
  <c r="G245" i="4"/>
  <c r="J245" i="4"/>
  <c r="F246" i="4"/>
  <c r="G246" i="4"/>
  <c r="J246" i="4"/>
  <c r="F247" i="4"/>
  <c r="G247" i="4"/>
  <c r="J247" i="4"/>
  <c r="F248" i="4"/>
  <c r="G248" i="4"/>
  <c r="J248" i="4"/>
  <c r="F249" i="4"/>
  <c r="G249" i="4"/>
  <c r="J249" i="4"/>
  <c r="F250" i="4"/>
  <c r="G250" i="4"/>
  <c r="J250" i="4"/>
  <c r="F251" i="4"/>
  <c r="G251" i="4"/>
  <c r="J251" i="4"/>
  <c r="F252" i="4"/>
  <c r="G252" i="4"/>
  <c r="J252" i="4"/>
  <c r="F253" i="4"/>
  <c r="G253" i="4"/>
  <c r="J253" i="4"/>
  <c r="F254" i="4"/>
  <c r="G254" i="4"/>
  <c r="J254" i="4"/>
  <c r="F255" i="4"/>
  <c r="G255" i="4"/>
  <c r="J255" i="4"/>
  <c r="F256" i="4"/>
  <c r="G256" i="4"/>
  <c r="J256" i="4"/>
  <c r="F257" i="4"/>
  <c r="G257" i="4"/>
  <c r="J257" i="4"/>
  <c r="F258" i="4"/>
  <c r="G258" i="4"/>
  <c r="J258" i="4"/>
  <c r="F259" i="4"/>
  <c r="G259" i="4"/>
  <c r="J259" i="4"/>
  <c r="F260" i="4"/>
  <c r="G260" i="4"/>
  <c r="J260" i="4"/>
  <c r="F261" i="4"/>
  <c r="G261" i="4"/>
  <c r="J261" i="4"/>
  <c r="F262" i="4"/>
  <c r="G262" i="4"/>
  <c r="J262" i="4"/>
  <c r="F263" i="4"/>
  <c r="G263" i="4"/>
  <c r="J263" i="4"/>
  <c r="F264" i="4"/>
  <c r="G264" i="4"/>
  <c r="J264" i="4"/>
  <c r="F265" i="4"/>
  <c r="G265" i="4"/>
  <c r="J265" i="4"/>
  <c r="F266" i="4"/>
  <c r="G266" i="4"/>
  <c r="J266" i="4"/>
  <c r="F267" i="4"/>
  <c r="G267" i="4"/>
  <c r="J267" i="4"/>
  <c r="F268" i="4"/>
  <c r="G268" i="4"/>
  <c r="J268" i="4"/>
  <c r="F269" i="4"/>
  <c r="G269" i="4"/>
  <c r="J269" i="4"/>
  <c r="F270" i="4"/>
  <c r="G270" i="4"/>
  <c r="J270" i="4"/>
  <c r="F271" i="4"/>
  <c r="G271" i="4"/>
  <c r="J271" i="4"/>
  <c r="F272" i="4"/>
  <c r="G272" i="4"/>
  <c r="J272" i="4"/>
  <c r="F273" i="4"/>
  <c r="G273" i="4"/>
  <c r="J273" i="4"/>
  <c r="F274" i="4"/>
  <c r="G274" i="4"/>
  <c r="J274" i="4"/>
  <c r="F275" i="4"/>
  <c r="G275" i="4"/>
  <c r="J275" i="4"/>
  <c r="F276" i="4"/>
  <c r="G276" i="4"/>
  <c r="J276" i="4"/>
  <c r="F277" i="4"/>
  <c r="G277" i="4"/>
  <c r="J277" i="4"/>
  <c r="F278" i="4"/>
  <c r="G278" i="4"/>
  <c r="J278" i="4"/>
  <c r="F279" i="4"/>
  <c r="G279" i="4"/>
  <c r="J279" i="4"/>
  <c r="F280" i="4"/>
  <c r="G280" i="4"/>
  <c r="J280" i="4"/>
  <c r="F281" i="4"/>
  <c r="G281" i="4"/>
  <c r="J281" i="4"/>
  <c r="F282" i="4"/>
  <c r="G282" i="4"/>
  <c r="J282" i="4"/>
  <c r="F283" i="4"/>
  <c r="G283" i="4"/>
  <c r="J283" i="4"/>
  <c r="F284" i="4"/>
  <c r="G284" i="4"/>
  <c r="J284" i="4"/>
  <c r="F285" i="4"/>
  <c r="G285" i="4"/>
  <c r="J285" i="4"/>
  <c r="F286" i="4"/>
  <c r="G286" i="4"/>
  <c r="J286" i="4"/>
  <c r="F287" i="4"/>
  <c r="G287" i="4"/>
  <c r="J287" i="4"/>
  <c r="F288" i="4"/>
  <c r="G288" i="4"/>
  <c r="J288" i="4"/>
  <c r="F289" i="4"/>
  <c r="G289" i="4"/>
  <c r="J289" i="4"/>
  <c r="F290" i="4"/>
  <c r="G290" i="4"/>
  <c r="J290" i="4"/>
  <c r="F291" i="4"/>
  <c r="G291" i="4"/>
  <c r="J291" i="4"/>
  <c r="F292" i="4"/>
  <c r="G292" i="4"/>
  <c r="J292" i="4"/>
  <c r="F293" i="4"/>
  <c r="G293" i="4"/>
  <c r="J293" i="4"/>
  <c r="F294" i="4"/>
  <c r="G294" i="4"/>
  <c r="J294" i="4"/>
  <c r="F295" i="4"/>
  <c r="G295" i="4"/>
  <c r="J295" i="4"/>
  <c r="F296" i="4"/>
  <c r="G296" i="4"/>
  <c r="J296" i="4"/>
  <c r="F297" i="4"/>
  <c r="G297" i="4"/>
  <c r="J297" i="4"/>
  <c r="F298" i="4"/>
  <c r="G298" i="4"/>
  <c r="J298" i="4"/>
  <c r="F299" i="4"/>
  <c r="G299" i="4"/>
  <c r="J299" i="4"/>
  <c r="F300" i="4"/>
  <c r="G300" i="4"/>
  <c r="J300" i="4"/>
  <c r="F301" i="4"/>
  <c r="G301" i="4"/>
  <c r="J301" i="4"/>
  <c r="F302" i="4"/>
  <c r="G302" i="4"/>
  <c r="J302" i="4"/>
  <c r="F303" i="4"/>
  <c r="G303" i="4"/>
  <c r="J303" i="4"/>
  <c r="F304" i="4"/>
  <c r="G304" i="4"/>
  <c r="J304" i="4"/>
  <c r="F305" i="4"/>
  <c r="G305" i="4"/>
  <c r="J305" i="4"/>
  <c r="F306" i="4"/>
  <c r="G306" i="4"/>
  <c r="J306" i="4"/>
  <c r="F307" i="4"/>
  <c r="G307" i="4"/>
  <c r="J307" i="4"/>
  <c r="F308" i="4"/>
  <c r="G308" i="4"/>
  <c r="J308" i="4"/>
  <c r="F309" i="4"/>
  <c r="G309" i="4"/>
  <c r="J309" i="4"/>
  <c r="F310" i="4"/>
  <c r="G310" i="4"/>
  <c r="J310" i="4"/>
  <c r="F311" i="4"/>
  <c r="G311" i="4"/>
  <c r="J311" i="4"/>
  <c r="F312" i="4"/>
  <c r="G312" i="4"/>
  <c r="J312" i="4"/>
  <c r="F313" i="4"/>
  <c r="G313" i="4"/>
  <c r="J313" i="4"/>
  <c r="F314" i="4"/>
  <c r="G314" i="4"/>
  <c r="J314" i="4"/>
  <c r="F315" i="4"/>
  <c r="G315" i="4"/>
  <c r="J315" i="4"/>
  <c r="F316" i="4"/>
  <c r="G316" i="4"/>
  <c r="J316" i="4"/>
  <c r="F317" i="4"/>
  <c r="G317" i="4"/>
  <c r="J317" i="4"/>
  <c r="F318" i="4"/>
  <c r="G318" i="4"/>
  <c r="J318" i="4"/>
  <c r="F319" i="4"/>
  <c r="G319" i="4"/>
  <c r="J319" i="4"/>
  <c r="F320" i="4"/>
  <c r="G320" i="4"/>
  <c r="J320" i="4"/>
  <c r="F321" i="4"/>
  <c r="G321" i="4"/>
  <c r="J321" i="4"/>
  <c r="F322" i="4"/>
  <c r="G322" i="4"/>
  <c r="J322" i="4"/>
  <c r="F323" i="4"/>
  <c r="G323" i="4"/>
  <c r="J323" i="4"/>
  <c r="F324" i="4"/>
  <c r="G324" i="4"/>
  <c r="J324" i="4"/>
  <c r="F325" i="4"/>
  <c r="G325" i="4"/>
  <c r="J325" i="4"/>
  <c r="F326" i="4"/>
  <c r="G326" i="4"/>
  <c r="J326" i="4"/>
  <c r="F327" i="4"/>
  <c r="G327" i="4"/>
  <c r="J327" i="4"/>
  <c r="F328" i="4"/>
  <c r="G328" i="4"/>
  <c r="J328" i="4"/>
  <c r="F329" i="4"/>
  <c r="G329" i="4"/>
  <c r="J329" i="4"/>
  <c r="F330" i="4"/>
  <c r="G330" i="4"/>
  <c r="J330" i="4"/>
  <c r="F331" i="4"/>
  <c r="G331" i="4"/>
  <c r="J331" i="4"/>
  <c r="F332" i="4"/>
  <c r="G332" i="4"/>
  <c r="J332" i="4"/>
  <c r="F333" i="4"/>
  <c r="G333" i="4"/>
  <c r="J333" i="4"/>
  <c r="F334" i="4"/>
  <c r="G334" i="4"/>
  <c r="J334" i="4"/>
  <c r="F335" i="4"/>
  <c r="G335" i="4"/>
  <c r="J335" i="4"/>
  <c r="F336" i="4"/>
  <c r="G336" i="4"/>
  <c r="J336" i="4"/>
  <c r="F337" i="4"/>
  <c r="G337" i="4"/>
  <c r="J337" i="4"/>
  <c r="F338" i="4"/>
  <c r="G338" i="4"/>
  <c r="J338" i="4"/>
  <c r="F339" i="4"/>
  <c r="G339" i="4"/>
  <c r="J339" i="4"/>
  <c r="F340" i="4"/>
  <c r="G340" i="4"/>
  <c r="J340" i="4"/>
  <c r="F341" i="4"/>
  <c r="G341" i="4"/>
  <c r="J341" i="4"/>
  <c r="F342" i="4"/>
  <c r="G342" i="4"/>
  <c r="J342" i="4"/>
  <c r="F343" i="4"/>
  <c r="G343" i="4"/>
  <c r="J343" i="4"/>
  <c r="F344" i="4"/>
  <c r="G344" i="4"/>
  <c r="J344" i="4"/>
  <c r="F345" i="4"/>
  <c r="G345" i="4"/>
  <c r="J345" i="4"/>
  <c r="F346" i="4"/>
  <c r="G346" i="4"/>
  <c r="J346" i="4"/>
  <c r="F347" i="4"/>
  <c r="G347" i="4"/>
  <c r="J347" i="4"/>
  <c r="F348" i="4"/>
  <c r="G348" i="4"/>
  <c r="J348" i="4"/>
  <c r="F349" i="4"/>
  <c r="G349" i="4"/>
  <c r="J349" i="4"/>
  <c r="F350" i="4"/>
  <c r="G350" i="4"/>
  <c r="J350" i="4"/>
  <c r="F351" i="4"/>
  <c r="G351" i="4"/>
  <c r="J351" i="4"/>
  <c r="F352" i="4"/>
  <c r="G352" i="4"/>
  <c r="J352" i="4"/>
  <c r="F353" i="4"/>
  <c r="G353" i="4"/>
  <c r="J353" i="4"/>
  <c r="F354" i="4"/>
  <c r="G354" i="4"/>
  <c r="J354" i="4"/>
  <c r="F355" i="4"/>
  <c r="G355" i="4"/>
  <c r="J355" i="4"/>
  <c r="F356" i="4"/>
  <c r="G356" i="4"/>
  <c r="J356" i="4"/>
  <c r="F357" i="4"/>
  <c r="G357" i="4"/>
  <c r="J357" i="4"/>
  <c r="F358" i="4"/>
  <c r="G358" i="4"/>
  <c r="J358" i="4"/>
  <c r="F359" i="4"/>
  <c r="G359" i="4"/>
  <c r="J359" i="4"/>
  <c r="F360" i="4"/>
  <c r="G360" i="4"/>
  <c r="J360" i="4"/>
  <c r="F361" i="4"/>
  <c r="G361" i="4"/>
  <c r="J361" i="4"/>
  <c r="F362" i="4"/>
  <c r="G362" i="4"/>
  <c r="J362" i="4"/>
  <c r="F363" i="4"/>
  <c r="G363" i="4"/>
  <c r="J363" i="4"/>
  <c r="F364" i="4"/>
  <c r="G364" i="4"/>
  <c r="J364" i="4"/>
  <c r="F365" i="4"/>
  <c r="G365" i="4"/>
  <c r="J365" i="4"/>
  <c r="F366" i="4"/>
  <c r="G366" i="4"/>
  <c r="J366" i="4"/>
  <c r="F367" i="4"/>
  <c r="G367" i="4"/>
  <c r="J367" i="4"/>
  <c r="F368" i="4"/>
  <c r="G368" i="4"/>
  <c r="J368" i="4"/>
  <c r="F369" i="4"/>
  <c r="G369" i="4"/>
  <c r="J369" i="4"/>
  <c r="F370" i="4"/>
  <c r="G370" i="4"/>
  <c r="J370" i="4"/>
  <c r="F371" i="4"/>
  <c r="G371" i="4"/>
  <c r="J371" i="4"/>
  <c r="F372" i="4"/>
  <c r="G372" i="4"/>
  <c r="J372" i="4"/>
  <c r="F373" i="4"/>
  <c r="G373" i="4"/>
  <c r="J373" i="4"/>
  <c r="F374" i="4"/>
  <c r="G374" i="4"/>
  <c r="J374" i="4"/>
  <c r="F375" i="4"/>
  <c r="G375" i="4"/>
  <c r="J375" i="4"/>
  <c r="F376" i="4"/>
  <c r="G376" i="4"/>
  <c r="J376" i="4"/>
  <c r="F377" i="4"/>
  <c r="G377" i="4"/>
  <c r="J377" i="4"/>
  <c r="F378" i="4"/>
  <c r="G378" i="4"/>
  <c r="J378" i="4"/>
  <c r="F379" i="4"/>
  <c r="G379" i="4"/>
  <c r="J379" i="4"/>
  <c r="F380" i="4"/>
  <c r="G380" i="4"/>
  <c r="J380" i="4"/>
  <c r="F381" i="4"/>
  <c r="G381" i="4"/>
  <c r="J381" i="4"/>
  <c r="F382" i="4"/>
  <c r="G382" i="4"/>
  <c r="J382" i="4"/>
  <c r="F383" i="4"/>
  <c r="G383" i="4"/>
  <c r="J383" i="4"/>
  <c r="F384" i="4"/>
  <c r="G384" i="4"/>
  <c r="J384" i="4"/>
  <c r="F385" i="4"/>
  <c r="G385" i="4"/>
  <c r="J385" i="4"/>
  <c r="F386" i="4"/>
  <c r="G386" i="4"/>
  <c r="J386" i="4"/>
  <c r="F387" i="4"/>
  <c r="G387" i="4"/>
  <c r="J387" i="4"/>
  <c r="F388" i="4"/>
  <c r="G388" i="4"/>
  <c r="J388" i="4"/>
  <c r="F389" i="4"/>
  <c r="G389" i="4"/>
  <c r="J389" i="4"/>
  <c r="F390" i="4"/>
  <c r="G390" i="4"/>
  <c r="J390" i="4"/>
  <c r="F391" i="4"/>
  <c r="G391" i="4"/>
  <c r="J391" i="4"/>
  <c r="F392" i="4"/>
  <c r="G392" i="4"/>
  <c r="J392" i="4"/>
  <c r="F393" i="4"/>
  <c r="G393" i="4"/>
  <c r="J393" i="4"/>
  <c r="F394" i="4"/>
  <c r="G394" i="4"/>
  <c r="J394" i="4"/>
  <c r="F395" i="4"/>
  <c r="G395" i="4"/>
  <c r="J395" i="4"/>
  <c r="F396" i="4"/>
  <c r="G396" i="4"/>
  <c r="J396" i="4"/>
  <c r="F397" i="4"/>
  <c r="G397" i="4"/>
  <c r="J397" i="4"/>
  <c r="F398" i="4"/>
  <c r="G398" i="4"/>
  <c r="J398" i="4"/>
  <c r="F399" i="4"/>
  <c r="G399" i="4"/>
  <c r="J399" i="4"/>
  <c r="F400" i="4"/>
  <c r="G400" i="4"/>
  <c r="J400" i="4"/>
  <c r="F401" i="4"/>
  <c r="G401" i="4"/>
  <c r="J401" i="4"/>
  <c r="F402" i="4"/>
  <c r="G402" i="4"/>
  <c r="J402" i="4"/>
  <c r="F403" i="4"/>
  <c r="G403" i="4"/>
  <c r="J403" i="4"/>
  <c r="F404" i="4"/>
  <c r="G404" i="4"/>
  <c r="J404" i="4"/>
  <c r="F405" i="4"/>
  <c r="G405" i="4"/>
  <c r="J405" i="4"/>
  <c r="F406" i="4"/>
  <c r="G406" i="4"/>
  <c r="J406" i="4"/>
  <c r="F407" i="4"/>
  <c r="G407" i="4"/>
  <c r="J407" i="4"/>
  <c r="F408" i="4"/>
  <c r="G408" i="4"/>
  <c r="J408" i="4"/>
  <c r="F409" i="4"/>
  <c r="G409" i="4"/>
  <c r="J409" i="4"/>
  <c r="F410" i="4"/>
  <c r="G410" i="4"/>
  <c r="J410" i="4"/>
  <c r="F411" i="4"/>
  <c r="G411" i="4"/>
  <c r="J411" i="4"/>
  <c r="F412" i="4"/>
  <c r="G412" i="4"/>
  <c r="J412" i="4"/>
  <c r="F413" i="4"/>
  <c r="G413" i="4"/>
  <c r="J413" i="4"/>
  <c r="F414" i="4"/>
  <c r="G414" i="4"/>
  <c r="J414" i="4"/>
  <c r="F415" i="4"/>
  <c r="G415" i="4"/>
  <c r="J415" i="4"/>
  <c r="F416" i="4"/>
  <c r="G416" i="4"/>
  <c r="J416" i="4"/>
  <c r="F417" i="4"/>
  <c r="G417" i="4"/>
  <c r="J417" i="4"/>
  <c r="F418" i="4"/>
  <c r="G418" i="4"/>
  <c r="J418" i="4"/>
  <c r="F419" i="4"/>
  <c r="G419" i="4"/>
  <c r="J419" i="4"/>
  <c r="F420" i="4"/>
  <c r="G420" i="4"/>
  <c r="J420" i="4"/>
  <c r="F421" i="4"/>
  <c r="G421" i="4"/>
  <c r="J421" i="4"/>
  <c r="F422" i="4"/>
  <c r="G422" i="4"/>
  <c r="J422" i="4"/>
  <c r="F423" i="4"/>
  <c r="G423" i="4"/>
  <c r="J423" i="4"/>
  <c r="F424" i="4"/>
  <c r="G424" i="4"/>
  <c r="J424" i="4"/>
  <c r="F425" i="4"/>
  <c r="G425" i="4"/>
  <c r="J425" i="4"/>
  <c r="F426" i="4"/>
  <c r="G426" i="4"/>
  <c r="J426" i="4"/>
  <c r="F427" i="4"/>
  <c r="G427" i="4"/>
  <c r="J427" i="4"/>
  <c r="F428" i="4"/>
  <c r="G428" i="4"/>
  <c r="J428" i="4"/>
  <c r="F429" i="4"/>
  <c r="G429" i="4"/>
  <c r="J429" i="4"/>
  <c r="F430" i="4"/>
  <c r="G430" i="4"/>
  <c r="J430" i="4"/>
  <c r="F431" i="4"/>
  <c r="G431" i="4"/>
  <c r="J431" i="4"/>
  <c r="F432" i="4"/>
  <c r="G432" i="4"/>
  <c r="J432" i="4"/>
  <c r="F433" i="4"/>
  <c r="G433" i="4"/>
  <c r="J433" i="4"/>
  <c r="F434" i="4"/>
  <c r="G434" i="4"/>
  <c r="J434" i="4"/>
  <c r="F435" i="4"/>
  <c r="G435" i="4"/>
  <c r="J435" i="4"/>
  <c r="F436" i="4"/>
  <c r="G436" i="4"/>
  <c r="J436" i="4"/>
  <c r="F437" i="4"/>
  <c r="G437" i="4"/>
  <c r="J437" i="4"/>
  <c r="F438" i="4"/>
  <c r="G438" i="4"/>
  <c r="J438" i="4"/>
  <c r="F439" i="4"/>
  <c r="G439" i="4"/>
  <c r="J439" i="4"/>
  <c r="F440" i="4"/>
  <c r="G440" i="4"/>
  <c r="J440" i="4"/>
  <c r="F441" i="4"/>
  <c r="G441" i="4"/>
  <c r="J441" i="4"/>
  <c r="F442" i="4"/>
  <c r="G442" i="4"/>
  <c r="J442" i="4"/>
  <c r="F443" i="4"/>
  <c r="G443" i="4"/>
  <c r="J443" i="4"/>
  <c r="F444" i="4"/>
  <c r="G444" i="4"/>
  <c r="J444" i="4"/>
  <c r="F445" i="4"/>
  <c r="G445" i="4"/>
  <c r="J445" i="4"/>
  <c r="F446" i="4"/>
  <c r="G446" i="4"/>
  <c r="J446" i="4"/>
  <c r="F447" i="4"/>
  <c r="G447" i="4"/>
  <c r="J447" i="4"/>
  <c r="F448" i="4"/>
  <c r="G448" i="4"/>
  <c r="J448" i="4"/>
  <c r="F449" i="4"/>
  <c r="G449" i="4"/>
  <c r="J449" i="4"/>
  <c r="F450" i="4"/>
  <c r="G450" i="4"/>
  <c r="J450" i="4"/>
  <c r="F451" i="4"/>
  <c r="G451" i="4"/>
  <c r="J451" i="4"/>
  <c r="F452" i="4"/>
  <c r="G452" i="4"/>
  <c r="J452" i="4"/>
  <c r="F453" i="4"/>
  <c r="G453" i="4"/>
  <c r="J453" i="4"/>
  <c r="F454" i="4"/>
  <c r="G454" i="4"/>
  <c r="J454" i="4"/>
  <c r="F455" i="4"/>
  <c r="G455" i="4"/>
  <c r="J455" i="4"/>
  <c r="F456" i="4"/>
  <c r="G456" i="4"/>
  <c r="J456" i="4"/>
  <c r="F457" i="4"/>
  <c r="G457" i="4"/>
  <c r="J457" i="4"/>
  <c r="F458" i="4"/>
  <c r="G458" i="4"/>
  <c r="J458" i="4"/>
  <c r="F459" i="4"/>
  <c r="G459" i="4"/>
  <c r="J459" i="4"/>
  <c r="F460" i="4"/>
  <c r="G460" i="4"/>
  <c r="J460" i="4"/>
  <c r="F461" i="4"/>
  <c r="G461" i="4"/>
  <c r="J461" i="4"/>
  <c r="F462" i="4"/>
  <c r="G462" i="4"/>
  <c r="J462" i="4"/>
  <c r="F463" i="4"/>
  <c r="G463" i="4"/>
  <c r="J463" i="4"/>
  <c r="F464" i="4"/>
  <c r="G464" i="4"/>
  <c r="J464" i="4"/>
  <c r="F465" i="4"/>
  <c r="G465" i="4"/>
  <c r="J465" i="4"/>
  <c r="F466" i="4"/>
  <c r="G466" i="4"/>
  <c r="J466" i="4"/>
  <c r="F467" i="4"/>
  <c r="G467" i="4"/>
  <c r="J467" i="4"/>
  <c r="F468" i="4"/>
  <c r="G468" i="4"/>
  <c r="J468" i="4"/>
  <c r="F469" i="4"/>
  <c r="G469" i="4"/>
  <c r="J469" i="4"/>
  <c r="F470" i="4"/>
  <c r="G470" i="4"/>
  <c r="J470" i="4"/>
  <c r="F471" i="4"/>
  <c r="G471" i="4"/>
  <c r="J471" i="4"/>
  <c r="F472" i="4"/>
  <c r="G472" i="4"/>
  <c r="J472" i="4"/>
  <c r="F473" i="4"/>
  <c r="G473" i="4"/>
  <c r="J473" i="4"/>
  <c r="F474" i="4"/>
  <c r="G474" i="4"/>
  <c r="J474" i="4"/>
  <c r="F475" i="4"/>
  <c r="G475" i="4"/>
  <c r="J475" i="4"/>
  <c r="F476" i="4"/>
  <c r="G476" i="4"/>
  <c r="J476" i="4"/>
  <c r="F477" i="4"/>
  <c r="G477" i="4"/>
  <c r="J477" i="4"/>
  <c r="F478" i="4"/>
  <c r="G478" i="4"/>
  <c r="J478" i="4"/>
  <c r="F479" i="4"/>
  <c r="G479" i="4"/>
  <c r="J479" i="4"/>
  <c r="K23" i="13" l="1"/>
  <c r="K36" i="13"/>
  <c r="K48" i="13"/>
  <c r="K60" i="13"/>
  <c r="K72" i="13"/>
  <c r="K84" i="13"/>
  <c r="K96" i="13"/>
  <c r="K108" i="13"/>
  <c r="K120" i="13"/>
  <c r="K132" i="13"/>
  <c r="K144" i="13"/>
  <c r="K156" i="13"/>
  <c r="K168" i="13"/>
  <c r="K180" i="13"/>
  <c r="K192" i="13"/>
  <c r="K204" i="13"/>
  <c r="K216" i="13"/>
  <c r="K228" i="13"/>
  <c r="K240" i="13"/>
  <c r="K252" i="13"/>
  <c r="K264" i="13"/>
  <c r="K276" i="13"/>
  <c r="K288" i="13"/>
  <c r="K300" i="13"/>
  <c r="K312" i="13"/>
  <c r="K324" i="13"/>
  <c r="K336" i="13"/>
  <c r="K348" i="13"/>
  <c r="K360" i="13"/>
  <c r="K372" i="13"/>
  <c r="K384" i="13"/>
  <c r="K396" i="13"/>
  <c r="K408" i="13"/>
  <c r="K420" i="13"/>
  <c r="K432" i="13"/>
  <c r="K444" i="13"/>
  <c r="K456" i="13"/>
  <c r="K468" i="13"/>
  <c r="K480" i="13"/>
  <c r="K492" i="13"/>
  <c r="K504" i="13"/>
  <c r="K516" i="13"/>
  <c r="K528" i="13"/>
  <c r="K540" i="13"/>
  <c r="K552" i="13"/>
  <c r="K564" i="13"/>
  <c r="K576" i="13"/>
  <c r="K588" i="13"/>
  <c r="K600" i="13"/>
  <c r="K612" i="13"/>
  <c r="K624" i="13"/>
  <c r="K636" i="13"/>
  <c r="K648" i="13"/>
  <c r="K660" i="13"/>
  <c r="K672" i="13"/>
  <c r="K684" i="13"/>
  <c r="K696" i="13"/>
  <c r="K708" i="13"/>
  <c r="K720" i="13"/>
  <c r="K732" i="13"/>
  <c r="K744" i="13"/>
  <c r="K756" i="13"/>
  <c r="K768" i="13"/>
  <c r="K780" i="13"/>
  <c r="K792" i="13"/>
  <c r="K804" i="13"/>
  <c r="K816" i="13"/>
  <c r="K828" i="13"/>
  <c r="K840" i="13"/>
  <c r="K852" i="13"/>
  <c r="K864" i="13"/>
  <c r="K876" i="13"/>
  <c r="K888" i="13"/>
  <c r="K900" i="13"/>
  <c r="K912" i="13"/>
  <c r="K924" i="13"/>
  <c r="K936" i="13"/>
  <c r="K948" i="13"/>
  <c r="K960" i="13"/>
  <c r="K972" i="13"/>
  <c r="K984" i="13"/>
  <c r="K996" i="13"/>
  <c r="K1008" i="13"/>
  <c r="K1020" i="13"/>
  <c r="K1032" i="13"/>
  <c r="K25" i="13"/>
  <c r="K37" i="13"/>
  <c r="K49" i="13"/>
  <c r="K61" i="13"/>
  <c r="K73" i="13"/>
  <c r="K85" i="13"/>
  <c r="K97" i="13"/>
  <c r="K109" i="13"/>
  <c r="K121" i="13"/>
  <c r="K133" i="13"/>
  <c r="K145" i="13"/>
  <c r="K157" i="13"/>
  <c r="K169" i="13"/>
  <c r="K181" i="13"/>
  <c r="K193" i="13"/>
  <c r="K205" i="13"/>
  <c r="K217" i="13"/>
  <c r="K229" i="13"/>
  <c r="K241" i="13"/>
  <c r="K253" i="13"/>
  <c r="K265" i="13"/>
  <c r="K277" i="13"/>
  <c r="K289" i="13"/>
  <c r="K301" i="13"/>
  <c r="K313" i="13"/>
  <c r="K325" i="13"/>
  <c r="K337" i="13"/>
  <c r="K349" i="13"/>
  <c r="K361" i="13"/>
  <c r="K373" i="13"/>
  <c r="K385" i="13"/>
  <c r="K397" i="13"/>
  <c r="K409" i="13"/>
  <c r="K421" i="13"/>
  <c r="K433" i="13"/>
  <c r="K445" i="13"/>
  <c r="K457" i="13"/>
  <c r="K469" i="13"/>
  <c r="K481" i="13"/>
  <c r="K493" i="13"/>
  <c r="K505" i="13"/>
  <c r="K517" i="13"/>
  <c r="K529" i="13"/>
  <c r="K541" i="13"/>
  <c r="K553" i="13"/>
  <c r="K565" i="13"/>
  <c r="K577" i="13"/>
  <c r="K589" i="13"/>
  <c r="K601" i="13"/>
  <c r="K613" i="13"/>
  <c r="K625" i="13"/>
  <c r="K637" i="13"/>
  <c r="K649" i="13"/>
  <c r="K661" i="13"/>
  <c r="K673" i="13"/>
  <c r="K685" i="13"/>
  <c r="K697" i="13"/>
  <c r="K709" i="13"/>
  <c r="K721" i="13"/>
  <c r="K733" i="13"/>
  <c r="K745" i="13"/>
  <c r="K757" i="13"/>
  <c r="K769" i="13"/>
  <c r="K781" i="13"/>
  <c r="K793" i="13"/>
  <c r="K805" i="13"/>
  <c r="K817" i="13"/>
  <c r="K829" i="13"/>
  <c r="K841" i="13"/>
  <c r="K853" i="13"/>
  <c r="K865" i="13"/>
  <c r="K877" i="13"/>
  <c r="K889" i="13"/>
  <c r="K901" i="13"/>
  <c r="K913" i="13"/>
  <c r="K925" i="13"/>
  <c r="K937" i="13"/>
  <c r="K949" i="13"/>
  <c r="K961" i="13"/>
  <c r="K973" i="13"/>
  <c r="K985" i="13"/>
  <c r="K997" i="13"/>
  <c r="K1009" i="13"/>
  <c r="K1021" i="13"/>
  <c r="K1033" i="13"/>
  <c r="K26" i="13"/>
  <c r="K38" i="13"/>
  <c r="K50" i="13"/>
  <c r="K62" i="13"/>
  <c r="K74" i="13"/>
  <c r="K86" i="13"/>
  <c r="K98" i="13"/>
  <c r="K110" i="13"/>
  <c r="K122" i="13"/>
  <c r="K134" i="13"/>
  <c r="K146" i="13"/>
  <c r="K158" i="13"/>
  <c r="K170" i="13"/>
  <c r="K182" i="13"/>
  <c r="K194" i="13"/>
  <c r="K206" i="13"/>
  <c r="K218" i="13"/>
  <c r="K230" i="13"/>
  <c r="K242" i="13"/>
  <c r="K254" i="13"/>
  <c r="K266" i="13"/>
  <c r="K278" i="13"/>
  <c r="K290" i="13"/>
  <c r="K302" i="13"/>
  <c r="K314" i="13"/>
  <c r="K326" i="13"/>
  <c r="K338" i="13"/>
  <c r="K350" i="13"/>
  <c r="K362" i="13"/>
  <c r="K374" i="13"/>
  <c r="K386" i="13"/>
  <c r="K398" i="13"/>
  <c r="K410" i="13"/>
  <c r="K422" i="13"/>
  <c r="K434" i="13"/>
  <c r="K446" i="13"/>
  <c r="K458" i="13"/>
  <c r="K470" i="13"/>
  <c r="K482" i="13"/>
  <c r="K494" i="13"/>
  <c r="K506" i="13"/>
  <c r="K518" i="13"/>
  <c r="K530" i="13"/>
  <c r="K542" i="13"/>
  <c r="K554" i="13"/>
  <c r="K566" i="13"/>
  <c r="K578" i="13"/>
  <c r="K590" i="13"/>
  <c r="K602" i="13"/>
  <c r="K614" i="13"/>
  <c r="K626" i="13"/>
  <c r="K638" i="13"/>
  <c r="K650" i="13"/>
  <c r="K662" i="13"/>
  <c r="K674" i="13"/>
  <c r="K686" i="13"/>
  <c r="K698" i="13"/>
  <c r="K710" i="13"/>
  <c r="K722" i="13"/>
  <c r="K734" i="13"/>
  <c r="K746" i="13"/>
  <c r="K758" i="13"/>
  <c r="K770" i="13"/>
  <c r="K782" i="13"/>
  <c r="K794" i="13"/>
  <c r="K806" i="13"/>
  <c r="K818" i="13"/>
  <c r="K830" i="13"/>
  <c r="K842" i="13"/>
  <c r="K854" i="13"/>
  <c r="K866" i="13"/>
  <c r="K878" i="13"/>
  <c r="K890" i="13"/>
  <c r="K902" i="13"/>
  <c r="K914" i="13"/>
  <c r="K926" i="13"/>
  <c r="K938" i="13"/>
  <c r="K950" i="13"/>
  <c r="K962" i="13"/>
  <c r="K974" i="13"/>
  <c r="K986" i="13"/>
  <c r="K998" i="13"/>
  <c r="K1010" i="13"/>
  <c r="K1022" i="13"/>
  <c r="K1034" i="13"/>
  <c r="K39" i="13"/>
  <c r="K51" i="13"/>
  <c r="K63" i="13"/>
  <c r="K75" i="13"/>
  <c r="K87" i="13"/>
  <c r="K99" i="13"/>
  <c r="K111" i="13"/>
  <c r="K123" i="13"/>
  <c r="K135" i="13"/>
  <c r="K147" i="13"/>
  <c r="K159" i="13"/>
  <c r="K171" i="13"/>
  <c r="K183" i="13"/>
  <c r="K195" i="13"/>
  <c r="K207" i="13"/>
  <c r="K219" i="13"/>
  <c r="K231" i="13"/>
  <c r="K243" i="13"/>
  <c r="K255" i="13"/>
  <c r="K267" i="13"/>
  <c r="K279" i="13"/>
  <c r="K291" i="13"/>
  <c r="K303" i="13"/>
  <c r="K315" i="13"/>
  <c r="K327" i="13"/>
  <c r="K339" i="13"/>
  <c r="K351" i="13"/>
  <c r="K363" i="13"/>
  <c r="K375" i="13"/>
  <c r="K387" i="13"/>
  <c r="K399" i="13"/>
  <c r="K411" i="13"/>
  <c r="K423" i="13"/>
  <c r="K435" i="13"/>
  <c r="K447" i="13"/>
  <c r="K459" i="13"/>
  <c r="K471" i="13"/>
  <c r="K483" i="13"/>
  <c r="K495" i="13"/>
  <c r="K507" i="13"/>
  <c r="K519" i="13"/>
  <c r="K531" i="13"/>
  <c r="K543" i="13"/>
  <c r="K555" i="13"/>
  <c r="K567" i="13"/>
  <c r="K579" i="13"/>
  <c r="K591" i="13"/>
  <c r="K603" i="13"/>
  <c r="K615" i="13"/>
  <c r="K627" i="13"/>
  <c r="K639" i="13"/>
  <c r="K651" i="13"/>
  <c r="K663" i="13"/>
  <c r="K675" i="13"/>
  <c r="K687" i="13"/>
  <c r="K699" i="13"/>
  <c r="K711" i="13"/>
  <c r="K723" i="13"/>
  <c r="K735" i="13"/>
  <c r="K747" i="13"/>
  <c r="K759" i="13"/>
  <c r="K771" i="13"/>
  <c r="K783" i="13"/>
  <c r="K795" i="13"/>
  <c r="K807" i="13"/>
  <c r="K819" i="13"/>
  <c r="K831" i="13"/>
  <c r="K843" i="13"/>
  <c r="K855" i="13"/>
  <c r="K867" i="13"/>
  <c r="K879" i="13"/>
  <c r="K891" i="13"/>
  <c r="K903" i="13"/>
  <c r="K915" i="13"/>
  <c r="K927" i="13"/>
  <c r="K939" i="13"/>
  <c r="K951" i="13"/>
  <c r="K963" i="13"/>
  <c r="K975" i="13"/>
  <c r="K987" i="13"/>
  <c r="K999" i="13"/>
  <c r="K1011" i="13"/>
  <c r="K1023" i="13"/>
  <c r="K1035" i="13"/>
  <c r="K28" i="13"/>
  <c r="K40" i="13"/>
  <c r="K52" i="13"/>
  <c r="K64" i="13"/>
  <c r="K76" i="13"/>
  <c r="K88" i="13"/>
  <c r="K100" i="13"/>
  <c r="K112" i="13"/>
  <c r="K124" i="13"/>
  <c r="K136" i="13"/>
  <c r="K148" i="13"/>
  <c r="K160" i="13"/>
  <c r="K172" i="13"/>
  <c r="K184" i="13"/>
  <c r="K196" i="13"/>
  <c r="K208" i="13"/>
  <c r="K220" i="13"/>
  <c r="K232" i="13"/>
  <c r="K244" i="13"/>
  <c r="K256" i="13"/>
  <c r="K268" i="13"/>
  <c r="K280" i="13"/>
  <c r="K292" i="13"/>
  <c r="K304" i="13"/>
  <c r="K316" i="13"/>
  <c r="K328" i="13"/>
  <c r="K340" i="13"/>
  <c r="K352" i="13"/>
  <c r="K364" i="13"/>
  <c r="K376" i="13"/>
  <c r="K388" i="13"/>
  <c r="K400" i="13"/>
  <c r="K412" i="13"/>
  <c r="K424" i="13"/>
  <c r="K436" i="13"/>
  <c r="K448" i="13"/>
  <c r="K460" i="13"/>
  <c r="K472" i="13"/>
  <c r="K484" i="13"/>
  <c r="K496" i="13"/>
  <c r="K508" i="13"/>
  <c r="K520" i="13"/>
  <c r="K532" i="13"/>
  <c r="K544" i="13"/>
  <c r="K556" i="13"/>
  <c r="K568" i="13"/>
  <c r="K580" i="13"/>
  <c r="K592" i="13"/>
  <c r="K604" i="13"/>
  <c r="K616" i="13"/>
  <c r="K628" i="13"/>
  <c r="K640" i="13"/>
  <c r="K652" i="13"/>
  <c r="K664" i="13"/>
  <c r="K676" i="13"/>
  <c r="K688" i="13"/>
  <c r="K700" i="13"/>
  <c r="K712" i="13"/>
  <c r="K724" i="13"/>
  <c r="K736" i="13"/>
  <c r="K748" i="13"/>
  <c r="K760" i="13"/>
  <c r="K772" i="13"/>
  <c r="K784" i="13"/>
  <c r="K796" i="13"/>
  <c r="K808" i="13"/>
  <c r="K820" i="13"/>
  <c r="K832" i="13"/>
  <c r="K844" i="13"/>
  <c r="K856" i="13"/>
  <c r="K868" i="13"/>
  <c r="K880" i="13"/>
  <c r="K892" i="13"/>
  <c r="K904" i="13"/>
  <c r="K916" i="13"/>
  <c r="K928" i="13"/>
  <c r="K940" i="13"/>
  <c r="K952" i="13"/>
  <c r="K964" i="13"/>
  <c r="K976" i="13"/>
  <c r="K988" i="13"/>
  <c r="K1000" i="13"/>
  <c r="K1012" i="13"/>
  <c r="K1024" i="13"/>
  <c r="K1036" i="13"/>
  <c r="K29" i="13"/>
  <c r="K41" i="13"/>
  <c r="K53" i="13"/>
  <c r="K65" i="13"/>
  <c r="K77" i="13"/>
  <c r="K89" i="13"/>
  <c r="K101" i="13"/>
  <c r="K113" i="13"/>
  <c r="K125" i="13"/>
  <c r="K137" i="13"/>
  <c r="K149" i="13"/>
  <c r="K161" i="13"/>
  <c r="K173" i="13"/>
  <c r="K185" i="13"/>
  <c r="K197" i="13"/>
  <c r="K209" i="13"/>
  <c r="K221" i="13"/>
  <c r="K233" i="13"/>
  <c r="K245" i="13"/>
  <c r="K257" i="13"/>
  <c r="K269" i="13"/>
  <c r="K281" i="13"/>
  <c r="K293" i="13"/>
  <c r="K305" i="13"/>
  <c r="K317" i="13"/>
  <c r="K329" i="13"/>
  <c r="K341" i="13"/>
  <c r="K353" i="13"/>
  <c r="K365" i="13"/>
  <c r="K377" i="13"/>
  <c r="K389" i="13"/>
  <c r="K401" i="13"/>
  <c r="K413" i="13"/>
  <c r="K425" i="13"/>
  <c r="K437" i="13"/>
  <c r="K449" i="13"/>
  <c r="K461" i="13"/>
  <c r="K473" i="13"/>
  <c r="K485" i="13"/>
  <c r="K497" i="13"/>
  <c r="K509" i="13"/>
  <c r="K521" i="13"/>
  <c r="K533" i="13"/>
  <c r="K545" i="13"/>
  <c r="K557" i="13"/>
  <c r="K569" i="13"/>
  <c r="K581" i="13"/>
  <c r="K593" i="13"/>
  <c r="K605" i="13"/>
  <c r="K617" i="13"/>
  <c r="K629" i="13"/>
  <c r="K641" i="13"/>
  <c r="K653" i="13"/>
  <c r="K665" i="13"/>
  <c r="K677" i="13"/>
  <c r="K689" i="13"/>
  <c r="K701" i="13"/>
  <c r="K713" i="13"/>
  <c r="K725" i="13"/>
  <c r="K737" i="13"/>
  <c r="K749" i="13"/>
  <c r="K761" i="13"/>
  <c r="K773" i="13"/>
  <c r="K785" i="13"/>
  <c r="K797" i="13"/>
  <c r="K809" i="13"/>
  <c r="K821" i="13"/>
  <c r="K833" i="13"/>
  <c r="K845" i="13"/>
  <c r="K857" i="13"/>
  <c r="K869" i="13"/>
  <c r="K881" i="13"/>
  <c r="K893" i="13"/>
  <c r="K905" i="13"/>
  <c r="K917" i="13"/>
  <c r="K929" i="13"/>
  <c r="K941" i="13"/>
  <c r="K953" i="13"/>
  <c r="K965" i="13"/>
  <c r="K977" i="13"/>
  <c r="K989" i="13"/>
  <c r="K1001" i="13"/>
  <c r="K1013" i="13"/>
  <c r="K1025" i="13"/>
  <c r="K1037" i="13"/>
  <c r="K30" i="13"/>
  <c r="K42" i="13"/>
  <c r="K54" i="13"/>
  <c r="K66" i="13"/>
  <c r="K78" i="13"/>
  <c r="K90" i="13"/>
  <c r="K102" i="13"/>
  <c r="K114" i="13"/>
  <c r="K126" i="13"/>
  <c r="K138" i="13"/>
  <c r="K150" i="13"/>
  <c r="K162" i="13"/>
  <c r="K174" i="13"/>
  <c r="K186" i="13"/>
  <c r="K198" i="13"/>
  <c r="K210" i="13"/>
  <c r="K222" i="13"/>
  <c r="K234" i="13"/>
  <c r="K246" i="13"/>
  <c r="K258" i="13"/>
  <c r="K270" i="13"/>
  <c r="K282" i="13"/>
  <c r="K294" i="13"/>
  <c r="K306" i="13"/>
  <c r="K318" i="13"/>
  <c r="K330" i="13"/>
  <c r="K342" i="13"/>
  <c r="K354" i="13"/>
  <c r="K366" i="13"/>
  <c r="K378" i="13"/>
  <c r="K390" i="13"/>
  <c r="K402" i="13"/>
  <c r="K414" i="13"/>
  <c r="K426" i="13"/>
  <c r="K438" i="13"/>
  <c r="K450" i="13"/>
  <c r="K462" i="13"/>
  <c r="K474" i="13"/>
  <c r="K486" i="13"/>
  <c r="K498" i="13"/>
  <c r="K510" i="13"/>
  <c r="K522" i="13"/>
  <c r="K534" i="13"/>
  <c r="K546" i="13"/>
  <c r="K558" i="13"/>
  <c r="K570" i="13"/>
  <c r="K582" i="13"/>
  <c r="K594" i="13"/>
  <c r="K606" i="13"/>
  <c r="K618" i="13"/>
  <c r="K630" i="13"/>
  <c r="K642" i="13"/>
  <c r="K654" i="13"/>
  <c r="K666" i="13"/>
  <c r="K678" i="13"/>
  <c r="K690" i="13"/>
  <c r="K702" i="13"/>
  <c r="K714" i="13"/>
  <c r="K726" i="13"/>
  <c r="K738" i="13"/>
  <c r="K750" i="13"/>
  <c r="K762" i="13"/>
  <c r="K774" i="13"/>
  <c r="K786" i="13"/>
  <c r="K798" i="13"/>
  <c r="K810" i="13"/>
  <c r="K822" i="13"/>
  <c r="K834" i="13"/>
  <c r="K846" i="13"/>
  <c r="K858" i="13"/>
  <c r="K870" i="13"/>
  <c r="K882" i="13"/>
  <c r="K894" i="13"/>
  <c r="K906" i="13"/>
  <c r="K918" i="13"/>
  <c r="K930" i="13"/>
  <c r="K942" i="13"/>
  <c r="K954" i="13"/>
  <c r="K966" i="13"/>
  <c r="K978" i="13"/>
  <c r="K990" i="13"/>
  <c r="K1002" i="13"/>
  <c r="K1014" i="13"/>
  <c r="K1026" i="13"/>
  <c r="K1038" i="13"/>
  <c r="K31" i="13"/>
  <c r="K43" i="13"/>
  <c r="K55" i="13"/>
  <c r="K67" i="13"/>
  <c r="K79" i="13"/>
  <c r="K91" i="13"/>
  <c r="K103" i="13"/>
  <c r="K115" i="13"/>
  <c r="K127" i="13"/>
  <c r="K139" i="13"/>
  <c r="K151" i="13"/>
  <c r="K163" i="13"/>
  <c r="K175" i="13"/>
  <c r="K187" i="13"/>
  <c r="K199" i="13"/>
  <c r="K211" i="13"/>
  <c r="K223" i="13"/>
  <c r="K235" i="13"/>
  <c r="K247" i="13"/>
  <c r="K259" i="13"/>
  <c r="K271" i="13"/>
  <c r="K283" i="13"/>
  <c r="K295" i="13"/>
  <c r="K307" i="13"/>
  <c r="K319" i="13"/>
  <c r="K331" i="13"/>
  <c r="K343" i="13"/>
  <c r="K355" i="13"/>
  <c r="K367" i="13"/>
  <c r="K379" i="13"/>
  <c r="K391" i="13"/>
  <c r="K403" i="13"/>
  <c r="K415" i="13"/>
  <c r="K427" i="13"/>
  <c r="K439" i="13"/>
  <c r="K451" i="13"/>
  <c r="K463" i="13"/>
  <c r="K475" i="13"/>
  <c r="K487" i="13"/>
  <c r="K499" i="13"/>
  <c r="K511" i="13"/>
  <c r="K523" i="13"/>
  <c r="K535" i="13"/>
  <c r="K547" i="13"/>
  <c r="K559" i="13"/>
  <c r="K571" i="13"/>
  <c r="K583" i="13"/>
  <c r="K595" i="13"/>
  <c r="K607" i="13"/>
  <c r="K619" i="13"/>
  <c r="K631" i="13"/>
  <c r="K643" i="13"/>
  <c r="K655" i="13"/>
  <c r="K667" i="13"/>
  <c r="K679" i="13"/>
  <c r="K691" i="13"/>
  <c r="K703" i="13"/>
  <c r="K715" i="13"/>
  <c r="K727" i="13"/>
  <c r="K739" i="13"/>
  <c r="K751" i="13"/>
  <c r="K763" i="13"/>
  <c r="K775" i="13"/>
  <c r="K787" i="13"/>
  <c r="K799" i="13"/>
  <c r="K811" i="13"/>
  <c r="K823" i="13"/>
  <c r="K835" i="13"/>
  <c r="K847" i="13"/>
  <c r="K859" i="13"/>
  <c r="K871" i="13"/>
  <c r="K883" i="13"/>
  <c r="K895" i="13"/>
  <c r="K907" i="13"/>
  <c r="K919" i="13"/>
  <c r="K931" i="13"/>
  <c r="K943" i="13"/>
  <c r="K955" i="13"/>
  <c r="K967" i="13"/>
  <c r="K979" i="13"/>
  <c r="K991" i="13"/>
  <c r="K1003" i="13"/>
  <c r="K1015" i="13"/>
  <c r="K1027" i="13"/>
  <c r="K1039" i="13"/>
  <c r="K24" i="13"/>
  <c r="K32" i="13"/>
  <c r="K44" i="13"/>
  <c r="K56" i="13"/>
  <c r="K68" i="13"/>
  <c r="K80" i="13"/>
  <c r="K92" i="13"/>
  <c r="K104" i="13"/>
  <c r="K116" i="13"/>
  <c r="K128" i="13"/>
  <c r="K140" i="13"/>
  <c r="K152" i="13"/>
  <c r="K164" i="13"/>
  <c r="K176" i="13"/>
  <c r="K188" i="13"/>
  <c r="K200" i="13"/>
  <c r="K212" i="13"/>
  <c r="K224" i="13"/>
  <c r="K236" i="13"/>
  <c r="K248" i="13"/>
  <c r="K260" i="13"/>
  <c r="K272" i="13"/>
  <c r="K284" i="13"/>
  <c r="K296" i="13"/>
  <c r="K308" i="13"/>
  <c r="K320" i="13"/>
  <c r="K332" i="13"/>
  <c r="K344" i="13"/>
  <c r="K356" i="13"/>
  <c r="K368" i="13"/>
  <c r="K380" i="13"/>
  <c r="K392" i="13"/>
  <c r="K404" i="13"/>
  <c r="K416" i="13"/>
  <c r="K428" i="13"/>
  <c r="K440" i="13"/>
  <c r="K452" i="13"/>
  <c r="K464" i="13"/>
  <c r="K476" i="13"/>
  <c r="K488" i="13"/>
  <c r="K500" i="13"/>
  <c r="K512" i="13"/>
  <c r="K524" i="13"/>
  <c r="K536" i="13"/>
  <c r="K548" i="13"/>
  <c r="K560" i="13"/>
  <c r="K572" i="13"/>
  <c r="K584" i="13"/>
  <c r="K596" i="13"/>
  <c r="K608" i="13"/>
  <c r="K620" i="13"/>
  <c r="K632" i="13"/>
  <c r="K644" i="13"/>
  <c r="K656" i="13"/>
  <c r="K668" i="13"/>
  <c r="K680" i="13"/>
  <c r="K692" i="13"/>
  <c r="K704" i="13"/>
  <c r="K716" i="13"/>
  <c r="K728" i="13"/>
  <c r="K740" i="13"/>
  <c r="K752" i="13"/>
  <c r="K764" i="13"/>
  <c r="K776" i="13"/>
  <c r="K788" i="13"/>
  <c r="K800" i="13"/>
  <c r="K812" i="13"/>
  <c r="K824" i="13"/>
  <c r="K836" i="13"/>
  <c r="K848" i="13"/>
  <c r="K860" i="13"/>
  <c r="K872" i="13"/>
  <c r="K884" i="13"/>
  <c r="K896" i="13"/>
  <c r="K908" i="13"/>
  <c r="K920" i="13"/>
  <c r="K932" i="13"/>
  <c r="K944" i="13"/>
  <c r="K956" i="13"/>
  <c r="K968" i="13"/>
  <c r="K980" i="13"/>
  <c r="K992" i="13"/>
  <c r="K1004" i="13"/>
  <c r="K1016" i="13"/>
  <c r="K1028" i="13"/>
  <c r="K22" i="13"/>
  <c r="K35" i="13"/>
  <c r="K47" i="13"/>
  <c r="K59" i="13"/>
  <c r="K71" i="13"/>
  <c r="K83" i="13"/>
  <c r="K95" i="13"/>
  <c r="K107" i="13"/>
  <c r="K119" i="13"/>
  <c r="K131" i="13"/>
  <c r="K143" i="13"/>
  <c r="K155" i="13"/>
  <c r="K167" i="13"/>
  <c r="K179" i="13"/>
  <c r="K191" i="13"/>
  <c r="K203" i="13"/>
  <c r="K215" i="13"/>
  <c r="K227" i="13"/>
  <c r="K239" i="13"/>
  <c r="K251" i="13"/>
  <c r="K263" i="13"/>
  <c r="K275" i="13"/>
  <c r="K287" i="13"/>
  <c r="K299" i="13"/>
  <c r="K311" i="13"/>
  <c r="K323" i="13"/>
  <c r="K335" i="13"/>
  <c r="K347" i="13"/>
  <c r="K359" i="13"/>
  <c r="K371" i="13"/>
  <c r="K383" i="13"/>
  <c r="K395" i="13"/>
  <c r="K407" i="13"/>
  <c r="K419" i="13"/>
  <c r="K431" i="13"/>
  <c r="K443" i="13"/>
  <c r="K455" i="13"/>
  <c r="K467" i="13"/>
  <c r="K479" i="13"/>
  <c r="K491" i="13"/>
  <c r="K503" i="13"/>
  <c r="K515" i="13"/>
  <c r="K527" i="13"/>
  <c r="K539" i="13"/>
  <c r="K551" i="13"/>
  <c r="K563" i="13"/>
  <c r="K575" i="13"/>
  <c r="K587" i="13"/>
  <c r="K599" i="13"/>
  <c r="K611" i="13"/>
  <c r="K623" i="13"/>
  <c r="K635" i="13"/>
  <c r="K647" i="13"/>
  <c r="K659" i="13"/>
  <c r="K671" i="13"/>
  <c r="K683" i="13"/>
  <c r="K695" i="13"/>
  <c r="K707" i="13"/>
  <c r="K719" i="13"/>
  <c r="K731" i="13"/>
  <c r="K743" i="13"/>
  <c r="K755" i="13"/>
  <c r="K767" i="13"/>
  <c r="K779" i="13"/>
  <c r="K791" i="13"/>
  <c r="K803" i="13"/>
  <c r="K815" i="13"/>
  <c r="K827" i="13"/>
  <c r="K839" i="13"/>
  <c r="K851" i="13"/>
  <c r="K863" i="13"/>
  <c r="K875" i="13"/>
  <c r="K887" i="13"/>
  <c r="K899" i="13"/>
  <c r="K911" i="13"/>
  <c r="K923" i="13"/>
  <c r="K935" i="13"/>
  <c r="K947" i="13"/>
  <c r="K959" i="13"/>
  <c r="K971" i="13"/>
  <c r="K983" i="13"/>
  <c r="K995" i="13"/>
  <c r="K1007" i="13"/>
  <c r="K1019" i="13"/>
  <c r="K1031" i="13"/>
  <c r="K45" i="13"/>
  <c r="K117" i="13"/>
  <c r="K189" i="13"/>
  <c r="K261" i="13"/>
  <c r="K333" i="13"/>
  <c r="K405" i="13"/>
  <c r="K477" i="13"/>
  <c r="K549" i="13"/>
  <c r="K621" i="13"/>
  <c r="K693" i="13"/>
  <c r="K765" i="13"/>
  <c r="K837" i="13"/>
  <c r="K909" i="13"/>
  <c r="K981" i="13"/>
  <c r="K1042" i="13"/>
  <c r="K1054" i="13"/>
  <c r="K1066" i="13"/>
  <c r="K1078" i="13"/>
  <c r="K1090" i="13"/>
  <c r="K1102" i="13"/>
  <c r="K1114" i="13"/>
  <c r="K1126" i="13"/>
  <c r="K1138" i="13"/>
  <c r="K1150" i="13"/>
  <c r="K1162" i="13"/>
  <c r="K1174" i="13"/>
  <c r="K1186" i="13"/>
  <c r="K1198" i="13"/>
  <c r="K1210" i="13"/>
  <c r="K1222" i="13"/>
  <c r="K1234" i="13"/>
  <c r="K1246" i="13"/>
  <c r="K1258" i="13"/>
  <c r="K1270" i="13"/>
  <c r="K1282" i="13"/>
  <c r="K1294" i="13"/>
  <c r="K1306" i="13"/>
  <c r="K1318" i="13"/>
  <c r="K1330" i="13"/>
  <c r="K1342" i="13"/>
  <c r="K1354" i="13"/>
  <c r="K1366" i="13"/>
  <c r="K1378" i="13"/>
  <c r="K1390" i="13"/>
  <c r="K1402" i="13"/>
  <c r="K1414" i="13"/>
  <c r="K1426" i="13"/>
  <c r="K1438" i="13"/>
  <c r="K1450" i="13"/>
  <c r="K1462" i="13"/>
  <c r="K1474" i="13"/>
  <c r="K1486" i="13"/>
  <c r="K1498" i="13"/>
  <c r="J29" i="13"/>
  <c r="J41" i="13"/>
  <c r="J53" i="13"/>
  <c r="J65" i="13"/>
  <c r="J77" i="13"/>
  <c r="J89" i="13"/>
  <c r="J101" i="13"/>
  <c r="J113" i="13"/>
  <c r="J125" i="13"/>
  <c r="J137" i="13"/>
  <c r="J149" i="13"/>
  <c r="J161" i="13"/>
  <c r="J173" i="13"/>
  <c r="J185" i="13"/>
  <c r="J197" i="13"/>
  <c r="J209" i="13"/>
  <c r="J221" i="13"/>
  <c r="J233" i="13"/>
  <c r="J245" i="13"/>
  <c r="J257" i="13"/>
  <c r="J269" i="13"/>
  <c r="J281" i="13"/>
  <c r="J293" i="13"/>
  <c r="J305" i="13"/>
  <c r="J317" i="13"/>
  <c r="J329" i="13"/>
  <c r="J341" i="13"/>
  <c r="J353" i="13"/>
  <c r="J365" i="13"/>
  <c r="J377" i="13"/>
  <c r="J389" i="13"/>
  <c r="J401" i="13"/>
  <c r="K46" i="13"/>
  <c r="K118" i="13"/>
  <c r="K190" i="13"/>
  <c r="K262" i="13"/>
  <c r="K334" i="13"/>
  <c r="K406" i="13"/>
  <c r="K478" i="13"/>
  <c r="K550" i="13"/>
  <c r="K622" i="13"/>
  <c r="K694" i="13"/>
  <c r="K766" i="13"/>
  <c r="K838" i="13"/>
  <c r="K910" i="13"/>
  <c r="K982" i="13"/>
  <c r="K1043" i="13"/>
  <c r="K1055" i="13"/>
  <c r="K1067" i="13"/>
  <c r="K1079" i="13"/>
  <c r="K1091" i="13"/>
  <c r="K1103" i="13"/>
  <c r="K1115" i="13"/>
  <c r="K1127" i="13"/>
  <c r="K1139" i="13"/>
  <c r="K1151" i="13"/>
  <c r="K1163" i="13"/>
  <c r="K1175" i="13"/>
  <c r="K1187" i="13"/>
  <c r="K1199" i="13"/>
  <c r="K1211" i="13"/>
  <c r="K1223" i="13"/>
  <c r="K1235" i="13"/>
  <c r="K1247" i="13"/>
  <c r="K1259" i="13"/>
  <c r="K1271" i="13"/>
  <c r="K1283" i="13"/>
  <c r="K1295" i="13"/>
  <c r="K1307" i="13"/>
  <c r="K1319" i="13"/>
  <c r="K1331" i="13"/>
  <c r="K1343" i="13"/>
  <c r="K1355" i="13"/>
  <c r="K1367" i="13"/>
  <c r="K1379" i="13"/>
  <c r="K1391" i="13"/>
  <c r="K1403" i="13"/>
  <c r="K1415" i="13"/>
  <c r="K1427" i="13"/>
  <c r="K1439" i="13"/>
  <c r="K1451" i="13"/>
  <c r="K1463" i="13"/>
  <c r="K1475" i="13"/>
  <c r="K1487" i="13"/>
  <c r="K1499" i="13"/>
  <c r="J30" i="13"/>
  <c r="J42" i="13"/>
  <c r="J54" i="13"/>
  <c r="J66" i="13"/>
  <c r="J78" i="13"/>
  <c r="J90" i="13"/>
  <c r="J102" i="13"/>
  <c r="J114" i="13"/>
  <c r="J126" i="13"/>
  <c r="J138" i="13"/>
  <c r="J150" i="13"/>
  <c r="J162" i="13"/>
  <c r="J174" i="13"/>
  <c r="J186" i="13"/>
  <c r="J198" i="13"/>
  <c r="J210" i="13"/>
  <c r="J222" i="13"/>
  <c r="J234" i="13"/>
  <c r="J246" i="13"/>
  <c r="J258" i="13"/>
  <c r="J270" i="13"/>
  <c r="J282" i="13"/>
  <c r="J294" i="13"/>
  <c r="J306" i="13"/>
  <c r="J318" i="13"/>
  <c r="J330" i="13"/>
  <c r="J342" i="13"/>
  <c r="J354" i="13"/>
  <c r="J366" i="13"/>
  <c r="J378" i="13"/>
  <c r="J390" i="13"/>
  <c r="J402" i="13"/>
  <c r="K57" i="13"/>
  <c r="K129" i="13"/>
  <c r="K201" i="13"/>
  <c r="K273" i="13"/>
  <c r="K345" i="13"/>
  <c r="K417" i="13"/>
  <c r="K489" i="13"/>
  <c r="K561" i="13"/>
  <c r="K633" i="13"/>
  <c r="K705" i="13"/>
  <c r="K777" i="13"/>
  <c r="K849" i="13"/>
  <c r="K921" i="13"/>
  <c r="K993" i="13"/>
  <c r="K1044" i="13"/>
  <c r="K1056" i="13"/>
  <c r="K1068" i="13"/>
  <c r="K1080" i="13"/>
  <c r="K1092" i="13"/>
  <c r="K1104" i="13"/>
  <c r="K1116" i="13"/>
  <c r="K1128" i="13"/>
  <c r="K1140" i="13"/>
  <c r="K1152" i="13"/>
  <c r="K1164" i="13"/>
  <c r="K1176" i="13"/>
  <c r="K1188" i="13"/>
  <c r="K1200" i="13"/>
  <c r="K1212" i="13"/>
  <c r="K1224" i="13"/>
  <c r="K1236" i="13"/>
  <c r="K1248" i="13"/>
  <c r="K1260" i="13"/>
  <c r="K1272" i="13"/>
  <c r="K1284" i="13"/>
  <c r="K1296" i="13"/>
  <c r="K1308" i="13"/>
  <c r="K1320" i="13"/>
  <c r="K1332" i="13"/>
  <c r="K1344" i="13"/>
  <c r="K1356" i="13"/>
  <c r="K1368" i="13"/>
  <c r="K1380" i="13"/>
  <c r="K1392" i="13"/>
  <c r="K1404" i="13"/>
  <c r="K1416" i="13"/>
  <c r="K1428" i="13"/>
  <c r="K1440" i="13"/>
  <c r="K1452" i="13"/>
  <c r="K1464" i="13"/>
  <c r="K1476" i="13"/>
  <c r="K1488" i="13"/>
  <c r="K1500" i="13"/>
  <c r="J31" i="13"/>
  <c r="J43" i="13"/>
  <c r="J55" i="13"/>
  <c r="J67" i="13"/>
  <c r="J79" i="13"/>
  <c r="J91" i="13"/>
  <c r="J103" i="13"/>
  <c r="J115" i="13"/>
  <c r="J127" i="13"/>
  <c r="J139" i="13"/>
  <c r="J151" i="13"/>
  <c r="J163" i="13"/>
  <c r="J175" i="13"/>
  <c r="J187" i="13"/>
  <c r="J199" i="13"/>
  <c r="J211" i="13"/>
  <c r="J223" i="13"/>
  <c r="J235" i="13"/>
  <c r="J247" i="13"/>
  <c r="J259" i="13"/>
  <c r="J271" i="13"/>
  <c r="J283" i="13"/>
  <c r="J295" i="13"/>
  <c r="J307" i="13"/>
  <c r="J319" i="13"/>
  <c r="J331" i="13"/>
  <c r="J343" i="13"/>
  <c r="J355" i="13"/>
  <c r="J367" i="13"/>
  <c r="J379" i="13"/>
  <c r="J391" i="13"/>
  <c r="J403" i="13"/>
  <c r="K58" i="13"/>
  <c r="K130" i="13"/>
  <c r="K202" i="13"/>
  <c r="K274" i="13"/>
  <c r="K346" i="13"/>
  <c r="K418" i="13"/>
  <c r="K490" i="13"/>
  <c r="K562" i="13"/>
  <c r="K634" i="13"/>
  <c r="K706" i="13"/>
  <c r="K778" i="13"/>
  <c r="K850" i="13"/>
  <c r="K922" i="13"/>
  <c r="K994" i="13"/>
  <c r="K1045" i="13"/>
  <c r="K1057" i="13"/>
  <c r="K1069" i="13"/>
  <c r="K1081" i="13"/>
  <c r="K1093" i="13"/>
  <c r="K1105" i="13"/>
  <c r="K1117" i="13"/>
  <c r="K1129" i="13"/>
  <c r="K1141" i="13"/>
  <c r="K1153" i="13"/>
  <c r="K1165" i="13"/>
  <c r="K1177" i="13"/>
  <c r="K1189" i="13"/>
  <c r="K1201" i="13"/>
  <c r="K1213" i="13"/>
  <c r="K1225" i="13"/>
  <c r="K1237" i="13"/>
  <c r="K1249" i="13"/>
  <c r="K1261" i="13"/>
  <c r="K1273" i="13"/>
  <c r="K1285" i="13"/>
  <c r="K1297" i="13"/>
  <c r="K1309" i="13"/>
  <c r="K1321" i="13"/>
  <c r="K1333" i="13"/>
  <c r="K1345" i="13"/>
  <c r="K1357" i="13"/>
  <c r="K1369" i="13"/>
  <c r="K1381" i="13"/>
  <c r="K1393" i="13"/>
  <c r="K1405" i="13"/>
  <c r="K1417" i="13"/>
  <c r="K1429" i="13"/>
  <c r="K1441" i="13"/>
  <c r="K1453" i="13"/>
  <c r="K1465" i="13"/>
  <c r="K1477" i="13"/>
  <c r="K1489" i="13"/>
  <c r="K19" i="13"/>
  <c r="J32" i="13"/>
  <c r="J44" i="13"/>
  <c r="J56" i="13"/>
  <c r="J68" i="13"/>
  <c r="J80" i="13"/>
  <c r="J92" i="13"/>
  <c r="J104" i="13"/>
  <c r="J116" i="13"/>
  <c r="J128" i="13"/>
  <c r="J140" i="13"/>
  <c r="J152" i="13"/>
  <c r="J164" i="13"/>
  <c r="J176" i="13"/>
  <c r="J188" i="13"/>
  <c r="J200" i="13"/>
  <c r="J212" i="13"/>
  <c r="J224" i="13"/>
  <c r="J236" i="13"/>
  <c r="J248" i="13"/>
  <c r="J260" i="13"/>
  <c r="J272" i="13"/>
  <c r="J284" i="13"/>
  <c r="J296" i="13"/>
  <c r="J308" i="13"/>
  <c r="J320" i="13"/>
  <c r="J332" i="13"/>
  <c r="J344" i="13"/>
  <c r="J356" i="13"/>
  <c r="J368" i="13"/>
  <c r="J380" i="13"/>
  <c r="J392" i="13"/>
  <c r="J404" i="13"/>
  <c r="K69" i="13"/>
  <c r="K141" i="13"/>
  <c r="K213" i="13"/>
  <c r="K285" i="13"/>
  <c r="K357" i="13"/>
  <c r="K429" i="13"/>
  <c r="K501" i="13"/>
  <c r="K573" i="13"/>
  <c r="K645" i="13"/>
  <c r="K717" i="13"/>
  <c r="K789" i="13"/>
  <c r="K861" i="13"/>
  <c r="K933" i="13"/>
  <c r="K1005" i="13"/>
  <c r="K1046" i="13"/>
  <c r="K1058" i="13"/>
  <c r="K1070" i="13"/>
  <c r="K1082" i="13"/>
  <c r="K1094" i="13"/>
  <c r="K1106" i="13"/>
  <c r="K1118" i="13"/>
  <c r="K1130" i="13"/>
  <c r="K1142" i="13"/>
  <c r="K1154" i="13"/>
  <c r="K1166" i="13"/>
  <c r="K1178" i="13"/>
  <c r="K1190" i="13"/>
  <c r="K1202" i="13"/>
  <c r="K1214" i="13"/>
  <c r="K1226" i="13"/>
  <c r="K1238" i="13"/>
  <c r="K1250" i="13"/>
  <c r="K1262" i="13"/>
  <c r="K1274" i="13"/>
  <c r="K1286" i="13"/>
  <c r="K1298" i="13"/>
  <c r="K1310" i="13"/>
  <c r="K1322" i="13"/>
  <c r="K1334" i="13"/>
  <c r="K1346" i="13"/>
  <c r="K1358" i="13"/>
  <c r="K1370" i="13"/>
  <c r="K1382" i="13"/>
  <c r="K1394" i="13"/>
  <c r="K1406" i="13"/>
  <c r="K1418" i="13"/>
  <c r="K1430" i="13"/>
  <c r="K1442" i="13"/>
  <c r="K1454" i="13"/>
  <c r="K1466" i="13"/>
  <c r="K1478" i="13"/>
  <c r="K1490" i="13"/>
  <c r="J33" i="13"/>
  <c r="J45" i="13"/>
  <c r="J57" i="13"/>
  <c r="J69" i="13"/>
  <c r="J81" i="13"/>
  <c r="J93" i="13"/>
  <c r="J105" i="13"/>
  <c r="J117" i="13"/>
  <c r="J129" i="13"/>
  <c r="J141" i="13"/>
  <c r="J153" i="13"/>
  <c r="J165" i="13"/>
  <c r="J177" i="13"/>
  <c r="J189" i="13"/>
  <c r="J201" i="13"/>
  <c r="J213" i="13"/>
  <c r="J225" i="13"/>
  <c r="J237" i="13"/>
  <c r="J249" i="13"/>
  <c r="J261" i="13"/>
  <c r="J273" i="13"/>
  <c r="K70" i="13"/>
  <c r="K142" i="13"/>
  <c r="K214" i="13"/>
  <c r="K286" i="13"/>
  <c r="K358" i="13"/>
  <c r="K430" i="13"/>
  <c r="K502" i="13"/>
  <c r="K574" i="13"/>
  <c r="K646" i="13"/>
  <c r="K718" i="13"/>
  <c r="K790" i="13"/>
  <c r="K862" i="13"/>
  <c r="K934" i="13"/>
  <c r="K1006" i="13"/>
  <c r="K1047" i="13"/>
  <c r="K1059" i="13"/>
  <c r="K1071" i="13"/>
  <c r="K1083" i="13"/>
  <c r="K1095" i="13"/>
  <c r="K1107" i="13"/>
  <c r="K1119" i="13"/>
  <c r="K1131" i="13"/>
  <c r="K1143" i="13"/>
  <c r="K1155" i="13"/>
  <c r="K1167" i="13"/>
  <c r="K1179" i="13"/>
  <c r="K1191" i="13"/>
  <c r="K1203" i="13"/>
  <c r="K1215" i="13"/>
  <c r="K1227" i="13"/>
  <c r="K1239" i="13"/>
  <c r="K1251" i="13"/>
  <c r="K1263" i="13"/>
  <c r="K1275" i="13"/>
  <c r="K1287" i="13"/>
  <c r="K1299" i="13"/>
  <c r="K1311" i="13"/>
  <c r="K1323" i="13"/>
  <c r="K1335" i="13"/>
  <c r="K1347" i="13"/>
  <c r="K1359" i="13"/>
  <c r="K1371" i="13"/>
  <c r="K1383" i="13"/>
  <c r="K1395" i="13"/>
  <c r="K1407" i="13"/>
  <c r="K1419" i="13"/>
  <c r="K1431" i="13"/>
  <c r="K1443" i="13"/>
  <c r="K1455" i="13"/>
  <c r="K1467" i="13"/>
  <c r="K1479" i="13"/>
  <c r="K1491" i="13"/>
  <c r="J34" i="13"/>
  <c r="J46" i="13"/>
  <c r="J58" i="13"/>
  <c r="J70" i="13"/>
  <c r="J82" i="13"/>
  <c r="J94" i="13"/>
  <c r="J106" i="13"/>
  <c r="J118" i="13"/>
  <c r="J130" i="13"/>
  <c r="J142" i="13"/>
  <c r="J154" i="13"/>
  <c r="J166" i="13"/>
  <c r="J178" i="13"/>
  <c r="J190" i="13"/>
  <c r="J202" i="13"/>
  <c r="J214" i="13"/>
  <c r="J226" i="13"/>
  <c r="J238" i="13"/>
  <c r="J250" i="13"/>
  <c r="J262" i="13"/>
  <c r="J274" i="13"/>
  <c r="J286" i="13"/>
  <c r="J298" i="13"/>
  <c r="J310" i="13"/>
  <c r="J322" i="13"/>
  <c r="J334" i="13"/>
  <c r="J346" i="13"/>
  <c r="J358" i="13"/>
  <c r="J370" i="13"/>
  <c r="J382" i="13"/>
  <c r="J394" i="13"/>
  <c r="J406" i="13"/>
  <c r="K81" i="13"/>
  <c r="K153" i="13"/>
  <c r="K225" i="13"/>
  <c r="K297" i="13"/>
  <c r="K369" i="13"/>
  <c r="K441" i="13"/>
  <c r="K513" i="13"/>
  <c r="K585" i="13"/>
  <c r="K657" i="13"/>
  <c r="K729" i="13"/>
  <c r="K801" i="13"/>
  <c r="K873" i="13"/>
  <c r="K945" i="13"/>
  <c r="K1017" i="13"/>
  <c r="K1048" i="13"/>
  <c r="K1060" i="13"/>
  <c r="K1072" i="13"/>
  <c r="K1084" i="13"/>
  <c r="K1096" i="13"/>
  <c r="K1108" i="13"/>
  <c r="K1120" i="13"/>
  <c r="K1132" i="13"/>
  <c r="K1144" i="13"/>
  <c r="K1156" i="13"/>
  <c r="K1168" i="13"/>
  <c r="K1180" i="13"/>
  <c r="K1192" i="13"/>
  <c r="K1204" i="13"/>
  <c r="K1216" i="13"/>
  <c r="K1228" i="13"/>
  <c r="K1240" i="13"/>
  <c r="K1252" i="13"/>
  <c r="K1264" i="13"/>
  <c r="K1276" i="13"/>
  <c r="K1288" i="13"/>
  <c r="K1300" i="13"/>
  <c r="K1312" i="13"/>
  <c r="K1324" i="13"/>
  <c r="K1336" i="13"/>
  <c r="K1348" i="13"/>
  <c r="K1360" i="13"/>
  <c r="K1372" i="13"/>
  <c r="K1384" i="13"/>
  <c r="K1396" i="13"/>
  <c r="K1408" i="13"/>
  <c r="K1420" i="13"/>
  <c r="K1432" i="13"/>
  <c r="K1444" i="13"/>
  <c r="K1456" i="13"/>
  <c r="K1468" i="13"/>
  <c r="K1480" i="13"/>
  <c r="K1492" i="13"/>
  <c r="J23" i="13"/>
  <c r="M23" i="13" s="1"/>
  <c r="N23" i="13" s="1"/>
  <c r="J35" i="13"/>
  <c r="J47" i="13"/>
  <c r="J59" i="13"/>
  <c r="J71" i="13"/>
  <c r="J83" i="13"/>
  <c r="J95" i="13"/>
  <c r="J107" i="13"/>
  <c r="J119" i="13"/>
  <c r="J131" i="13"/>
  <c r="J143" i="13"/>
  <c r="J155" i="13"/>
  <c r="J167" i="13"/>
  <c r="J179" i="13"/>
  <c r="J191" i="13"/>
  <c r="J203" i="13"/>
  <c r="J215" i="13"/>
  <c r="J227" i="13"/>
  <c r="J239" i="13"/>
  <c r="J251" i="13"/>
  <c r="J263" i="13"/>
  <c r="J275" i="13"/>
  <c r="J287" i="13"/>
  <c r="J299" i="13"/>
  <c r="J311" i="13"/>
  <c r="J323" i="13"/>
  <c r="J335" i="13"/>
  <c r="J347" i="13"/>
  <c r="J359" i="13"/>
  <c r="J371" i="13"/>
  <c r="J383" i="13"/>
  <c r="J395" i="13"/>
  <c r="J407" i="13"/>
  <c r="K82" i="13"/>
  <c r="K154" i="13"/>
  <c r="K226" i="13"/>
  <c r="K298" i="13"/>
  <c r="K370" i="13"/>
  <c r="K442" i="13"/>
  <c r="K514" i="13"/>
  <c r="K586" i="13"/>
  <c r="K658" i="13"/>
  <c r="K730" i="13"/>
  <c r="K802" i="13"/>
  <c r="K874" i="13"/>
  <c r="K946" i="13"/>
  <c r="K1018" i="13"/>
  <c r="K1049" i="13"/>
  <c r="K1061" i="13"/>
  <c r="K1073" i="13"/>
  <c r="K1085" i="13"/>
  <c r="K1097" i="13"/>
  <c r="K1109" i="13"/>
  <c r="K1121" i="13"/>
  <c r="K1133" i="13"/>
  <c r="K1145" i="13"/>
  <c r="K1157" i="13"/>
  <c r="K1169" i="13"/>
  <c r="K1181" i="13"/>
  <c r="K1193" i="13"/>
  <c r="K1205" i="13"/>
  <c r="K1217" i="13"/>
  <c r="K1229" i="13"/>
  <c r="K1241" i="13"/>
  <c r="K1253" i="13"/>
  <c r="K1265" i="13"/>
  <c r="K1277" i="13"/>
  <c r="K1289" i="13"/>
  <c r="K1301" i="13"/>
  <c r="K1313" i="13"/>
  <c r="K1325" i="13"/>
  <c r="K1337" i="13"/>
  <c r="K1349" i="13"/>
  <c r="K1361" i="13"/>
  <c r="K1373" i="13"/>
  <c r="K1385" i="13"/>
  <c r="K1397" i="13"/>
  <c r="K1409" i="13"/>
  <c r="K1421" i="13"/>
  <c r="K1433" i="13"/>
  <c r="K1445" i="13"/>
  <c r="K1457" i="13"/>
  <c r="K1469" i="13"/>
  <c r="K1481" i="13"/>
  <c r="K1493" i="13"/>
  <c r="J24" i="13"/>
  <c r="M24" i="13" s="1"/>
  <c r="N24" i="13" s="1"/>
  <c r="J36" i="13"/>
  <c r="J48" i="13"/>
  <c r="J60" i="13"/>
  <c r="J72" i="13"/>
  <c r="J84" i="13"/>
  <c r="J96" i="13"/>
  <c r="J108" i="13"/>
  <c r="J120" i="13"/>
  <c r="J132" i="13"/>
  <c r="J144" i="13"/>
  <c r="J156" i="13"/>
  <c r="J168" i="13"/>
  <c r="J180" i="13"/>
  <c r="J192" i="13"/>
  <c r="J204" i="13"/>
  <c r="J216" i="13"/>
  <c r="J228" i="13"/>
  <c r="J240" i="13"/>
  <c r="J252" i="13"/>
  <c r="J264" i="13"/>
  <c r="J276" i="13"/>
  <c r="J288" i="13"/>
  <c r="J300" i="13"/>
  <c r="J312" i="13"/>
  <c r="J324" i="13"/>
  <c r="J336" i="13"/>
  <c r="J348" i="13"/>
  <c r="J360" i="13"/>
  <c r="J372" i="13"/>
  <c r="J384" i="13"/>
  <c r="J396" i="13"/>
  <c r="J408" i="13"/>
  <c r="K93" i="13"/>
  <c r="K165" i="13"/>
  <c r="K237" i="13"/>
  <c r="K309" i="13"/>
  <c r="K381" i="13"/>
  <c r="K453" i="13"/>
  <c r="K525" i="13"/>
  <c r="K597" i="13"/>
  <c r="K669" i="13"/>
  <c r="K741" i="13"/>
  <c r="K813" i="13"/>
  <c r="K885" i="13"/>
  <c r="K957" i="13"/>
  <c r="K1029" i="13"/>
  <c r="K1050" i="13"/>
  <c r="K1062" i="13"/>
  <c r="K1074" i="13"/>
  <c r="K1086" i="13"/>
  <c r="K1098" i="13"/>
  <c r="K1110" i="13"/>
  <c r="K1122" i="13"/>
  <c r="K1134" i="13"/>
  <c r="K1146" i="13"/>
  <c r="K1158" i="13"/>
  <c r="K1170" i="13"/>
  <c r="K1182" i="13"/>
  <c r="K1194" i="13"/>
  <c r="K1206" i="13"/>
  <c r="K1218" i="13"/>
  <c r="K1230" i="13"/>
  <c r="K1242" i="13"/>
  <c r="K1254" i="13"/>
  <c r="K1266" i="13"/>
  <c r="K1278" i="13"/>
  <c r="K1290" i="13"/>
  <c r="K1302" i="13"/>
  <c r="K1314" i="13"/>
  <c r="K1326" i="13"/>
  <c r="K1338" i="13"/>
  <c r="K1350" i="13"/>
  <c r="K1362" i="13"/>
  <c r="K1374" i="13"/>
  <c r="K1386" i="13"/>
  <c r="K1398" i="13"/>
  <c r="K1410" i="13"/>
  <c r="K1422" i="13"/>
  <c r="K1434" i="13"/>
  <c r="K1446" i="13"/>
  <c r="K1458" i="13"/>
  <c r="K1470" i="13"/>
  <c r="K1482" i="13"/>
  <c r="K1494" i="13"/>
  <c r="J25" i="13"/>
  <c r="J37" i="13"/>
  <c r="J49" i="13"/>
  <c r="J61" i="13"/>
  <c r="J73" i="13"/>
  <c r="J85" i="13"/>
  <c r="J97" i="13"/>
  <c r="J109" i="13"/>
  <c r="J121" i="13"/>
  <c r="J133" i="13"/>
  <c r="J145" i="13"/>
  <c r="J157" i="13"/>
  <c r="J169" i="13"/>
  <c r="J181" i="13"/>
  <c r="J193" i="13"/>
  <c r="J205" i="13"/>
  <c r="J217" i="13"/>
  <c r="J229" i="13"/>
  <c r="J241" i="13"/>
  <c r="J253" i="13"/>
  <c r="J265" i="13"/>
  <c r="J277" i="13"/>
  <c r="J289" i="13"/>
  <c r="J301" i="13"/>
  <c r="J313" i="13"/>
  <c r="J325" i="13"/>
  <c r="J337" i="13"/>
  <c r="J349" i="13"/>
  <c r="K34" i="13"/>
  <c r="K106" i="13"/>
  <c r="K178" i="13"/>
  <c r="K250" i="13"/>
  <c r="K322" i="13"/>
  <c r="K394" i="13"/>
  <c r="K466" i="13"/>
  <c r="K538" i="13"/>
  <c r="K610" i="13"/>
  <c r="K682" i="13"/>
  <c r="K754" i="13"/>
  <c r="K826" i="13"/>
  <c r="K898" i="13"/>
  <c r="K970" i="13"/>
  <c r="K1041" i="13"/>
  <c r="K1053" i="13"/>
  <c r="K1065" i="13"/>
  <c r="K1077" i="13"/>
  <c r="K1089" i="13"/>
  <c r="K1101" i="13"/>
  <c r="K1113" i="13"/>
  <c r="K1125" i="13"/>
  <c r="K1137" i="13"/>
  <c r="K1149" i="13"/>
  <c r="K1161" i="13"/>
  <c r="K1173" i="13"/>
  <c r="K1185" i="13"/>
  <c r="K1197" i="13"/>
  <c r="K1209" i="13"/>
  <c r="K1221" i="13"/>
  <c r="K1233" i="13"/>
  <c r="K1245" i="13"/>
  <c r="K1257" i="13"/>
  <c r="K1269" i="13"/>
  <c r="K1281" i="13"/>
  <c r="K1293" i="13"/>
  <c r="K1305" i="13"/>
  <c r="K1317" i="13"/>
  <c r="K1329" i="13"/>
  <c r="K1341" i="13"/>
  <c r="K1353" i="13"/>
  <c r="K1365" i="13"/>
  <c r="K1377" i="13"/>
  <c r="K1389" i="13"/>
  <c r="K1401" i="13"/>
  <c r="K1413" i="13"/>
  <c r="K1425" i="13"/>
  <c r="K1437" i="13"/>
  <c r="K1449" i="13"/>
  <c r="K1461" i="13"/>
  <c r="K1473" i="13"/>
  <c r="K1485" i="13"/>
  <c r="K1497" i="13"/>
  <c r="J40" i="13"/>
  <c r="J52" i="13"/>
  <c r="J64" i="13"/>
  <c r="J76" i="13"/>
  <c r="J88" i="13"/>
  <c r="J100" i="13"/>
  <c r="J112" i="13"/>
  <c r="J124" i="13"/>
  <c r="J136" i="13"/>
  <c r="J148" i="13"/>
  <c r="J160" i="13"/>
  <c r="J172" i="13"/>
  <c r="J184" i="13"/>
  <c r="J196" i="13"/>
  <c r="J208" i="13"/>
  <c r="J220" i="13"/>
  <c r="J232" i="13"/>
  <c r="J244" i="13"/>
  <c r="J256" i="13"/>
  <c r="J268" i="13"/>
  <c r="J280" i="13"/>
  <c r="J292" i="13"/>
  <c r="J304" i="13"/>
  <c r="J316" i="13"/>
  <c r="J328" i="13"/>
  <c r="J340" i="13"/>
  <c r="J352" i="13"/>
  <c r="J364" i="13"/>
  <c r="J376" i="13"/>
  <c r="J388" i="13"/>
  <c r="J400" i="13"/>
  <c r="K166" i="13"/>
  <c r="K598" i="13"/>
  <c r="K1030" i="13"/>
  <c r="K1111" i="13"/>
  <c r="K1183" i="13"/>
  <c r="K1255" i="13"/>
  <c r="K1327" i="13"/>
  <c r="K1399" i="13"/>
  <c r="K1471" i="13"/>
  <c r="J62" i="13"/>
  <c r="J134" i="13"/>
  <c r="J206" i="13"/>
  <c r="J278" i="13"/>
  <c r="J326" i="13"/>
  <c r="J369" i="13"/>
  <c r="J405" i="13"/>
  <c r="J420" i="13"/>
  <c r="J432" i="13"/>
  <c r="J444" i="13"/>
  <c r="J456" i="13"/>
  <c r="J468" i="13"/>
  <c r="J480" i="13"/>
  <c r="J492" i="13"/>
  <c r="J504" i="13"/>
  <c r="J516" i="13"/>
  <c r="J528" i="13"/>
  <c r="J540" i="13"/>
  <c r="J552" i="13"/>
  <c r="J564" i="13"/>
  <c r="J576" i="13"/>
  <c r="J588" i="13"/>
  <c r="J600" i="13"/>
  <c r="J612" i="13"/>
  <c r="J624" i="13"/>
  <c r="J636" i="13"/>
  <c r="J648" i="13"/>
  <c r="J660" i="13"/>
  <c r="J672" i="13"/>
  <c r="J684" i="13"/>
  <c r="J696" i="13"/>
  <c r="J708" i="13"/>
  <c r="J720" i="13"/>
  <c r="J732" i="13"/>
  <c r="J744" i="13"/>
  <c r="J756" i="13"/>
  <c r="J768" i="13"/>
  <c r="J780" i="13"/>
  <c r="J792" i="13"/>
  <c r="J804" i="13"/>
  <c r="J816" i="13"/>
  <c r="J828" i="13"/>
  <c r="J840" i="13"/>
  <c r="J852" i="13"/>
  <c r="J864" i="13"/>
  <c r="J876" i="13"/>
  <c r="J888" i="13"/>
  <c r="J900" i="13"/>
  <c r="J912" i="13"/>
  <c r="J924" i="13"/>
  <c r="J936" i="13"/>
  <c r="J948" i="13"/>
  <c r="J960" i="13"/>
  <c r="J972" i="13"/>
  <c r="J984" i="13"/>
  <c r="J996" i="13"/>
  <c r="J1008" i="13"/>
  <c r="J1020" i="13"/>
  <c r="J1032" i="13"/>
  <c r="J1044" i="13"/>
  <c r="J1056" i="13"/>
  <c r="J1068" i="13"/>
  <c r="J1080" i="13"/>
  <c r="J1092" i="13"/>
  <c r="J1104" i="13"/>
  <c r="J1116" i="13"/>
  <c r="J1128" i="13"/>
  <c r="J1140" i="13"/>
  <c r="J1152" i="13"/>
  <c r="J1164" i="13"/>
  <c r="J1176" i="13"/>
  <c r="J1188" i="13"/>
  <c r="J1200" i="13"/>
  <c r="J1212" i="13"/>
  <c r="J1224" i="13"/>
  <c r="J1236" i="13"/>
  <c r="J1248" i="13"/>
  <c r="K177" i="13"/>
  <c r="K609" i="13"/>
  <c r="K1040" i="13"/>
  <c r="K1112" i="13"/>
  <c r="K1184" i="13"/>
  <c r="K1256" i="13"/>
  <c r="K1328" i="13"/>
  <c r="K1400" i="13"/>
  <c r="K1472" i="13"/>
  <c r="J63" i="13"/>
  <c r="J135" i="13"/>
  <c r="J207" i="13"/>
  <c r="J279" i="13"/>
  <c r="J327" i="13"/>
  <c r="J373" i="13"/>
  <c r="J409" i="13"/>
  <c r="J421" i="13"/>
  <c r="J433" i="13"/>
  <c r="J445" i="13"/>
  <c r="J457" i="13"/>
  <c r="J469" i="13"/>
  <c r="J481" i="13"/>
  <c r="J493" i="13"/>
  <c r="J505" i="13"/>
  <c r="J517" i="13"/>
  <c r="J529" i="13"/>
  <c r="J541" i="13"/>
  <c r="J553" i="13"/>
  <c r="J565" i="13"/>
  <c r="J577" i="13"/>
  <c r="J589" i="13"/>
  <c r="J601" i="13"/>
  <c r="J613" i="13"/>
  <c r="J625" i="13"/>
  <c r="J637" i="13"/>
  <c r="J649" i="13"/>
  <c r="J661" i="13"/>
  <c r="J673" i="13"/>
  <c r="J685" i="13"/>
  <c r="J697" i="13"/>
  <c r="J709" i="13"/>
  <c r="J721" i="13"/>
  <c r="J733" i="13"/>
  <c r="J745" i="13"/>
  <c r="J757" i="13"/>
  <c r="J769" i="13"/>
  <c r="J781" i="13"/>
  <c r="J793" i="13"/>
  <c r="J805" i="13"/>
  <c r="J817" i="13"/>
  <c r="J829" i="13"/>
  <c r="J841" i="13"/>
  <c r="J853" i="13"/>
  <c r="J865" i="13"/>
  <c r="J877" i="13"/>
  <c r="J889" i="13"/>
  <c r="J901" i="13"/>
  <c r="J913" i="13"/>
  <c r="J925" i="13"/>
  <c r="J937" i="13"/>
  <c r="J949" i="13"/>
  <c r="J961" i="13"/>
  <c r="J973" i="13"/>
  <c r="J985" i="13"/>
  <c r="J997" i="13"/>
  <c r="J1009" i="13"/>
  <c r="J1021" i="13"/>
  <c r="J1033" i="13"/>
  <c r="J1045" i="13"/>
  <c r="J1057" i="13"/>
  <c r="J1069" i="13"/>
  <c r="J1081" i="13"/>
  <c r="J1093" i="13"/>
  <c r="J1105" i="13"/>
  <c r="J1117" i="13"/>
  <c r="J1129" i="13"/>
  <c r="J1141" i="13"/>
  <c r="J1153" i="13"/>
  <c r="J1165" i="13"/>
  <c r="J1177" i="13"/>
  <c r="J1189" i="13"/>
  <c r="J1201" i="13"/>
  <c r="J1213" i="13"/>
  <c r="J1225" i="13"/>
  <c r="J1237" i="13"/>
  <c r="K238" i="13"/>
  <c r="K670" i="13"/>
  <c r="K1051" i="13"/>
  <c r="K1123" i="13"/>
  <c r="K1195" i="13"/>
  <c r="K1267" i="13"/>
  <c r="K1339" i="13"/>
  <c r="K1411" i="13"/>
  <c r="K1483" i="13"/>
  <c r="J74" i="13"/>
  <c r="J146" i="13"/>
  <c r="J218" i="13"/>
  <c r="J285" i="13"/>
  <c r="J333" i="13"/>
  <c r="J374" i="13"/>
  <c r="J410" i="13"/>
  <c r="J422" i="13"/>
  <c r="J434" i="13"/>
  <c r="J446" i="13"/>
  <c r="J458" i="13"/>
  <c r="J470" i="13"/>
  <c r="J482" i="13"/>
  <c r="J494" i="13"/>
  <c r="J506" i="13"/>
  <c r="J518" i="13"/>
  <c r="J530" i="13"/>
  <c r="J542" i="13"/>
  <c r="J554" i="13"/>
  <c r="J566" i="13"/>
  <c r="J578" i="13"/>
  <c r="J590" i="13"/>
  <c r="J602" i="13"/>
  <c r="J614" i="13"/>
  <c r="J626" i="13"/>
  <c r="J638" i="13"/>
  <c r="J650" i="13"/>
  <c r="J662" i="13"/>
  <c r="J674" i="13"/>
  <c r="J686" i="13"/>
  <c r="J698" i="13"/>
  <c r="J710" i="13"/>
  <c r="J722" i="13"/>
  <c r="J734" i="13"/>
  <c r="J746" i="13"/>
  <c r="J758" i="13"/>
  <c r="J770" i="13"/>
  <c r="J782" i="13"/>
  <c r="J794" i="13"/>
  <c r="J806" i="13"/>
  <c r="J818" i="13"/>
  <c r="J830" i="13"/>
  <c r="J842" i="13"/>
  <c r="J854" i="13"/>
  <c r="J866" i="13"/>
  <c r="J878" i="13"/>
  <c r="J890" i="13"/>
  <c r="J902" i="13"/>
  <c r="J914" i="13"/>
  <c r="J926" i="13"/>
  <c r="J938" i="13"/>
  <c r="J950" i="13"/>
  <c r="J962" i="13"/>
  <c r="J974" i="13"/>
  <c r="J986" i="13"/>
  <c r="J998" i="13"/>
  <c r="J1010" i="13"/>
  <c r="J1022" i="13"/>
  <c r="J1034" i="13"/>
  <c r="J1046" i="13"/>
  <c r="J1058" i="13"/>
  <c r="J1070" i="13"/>
  <c r="J1082" i="13"/>
  <c r="J1094" i="13"/>
  <c r="J1106" i="13"/>
  <c r="J1118" i="13"/>
  <c r="J1130" i="13"/>
  <c r="J1142" i="13"/>
  <c r="J1154" i="13"/>
  <c r="J1166" i="13"/>
  <c r="J1178" i="13"/>
  <c r="J1190" i="13"/>
  <c r="J1202" i="13"/>
  <c r="J1214" i="13"/>
  <c r="J1226" i="13"/>
  <c r="J1238" i="13"/>
  <c r="K249" i="13"/>
  <c r="K681" i="13"/>
  <c r="K1052" i="13"/>
  <c r="K1124" i="13"/>
  <c r="K1196" i="13"/>
  <c r="K1268" i="13"/>
  <c r="K1340" i="13"/>
  <c r="K1412" i="13"/>
  <c r="K1484" i="13"/>
  <c r="J75" i="13"/>
  <c r="J147" i="13"/>
  <c r="J219" i="13"/>
  <c r="J290" i="13"/>
  <c r="J338" i="13"/>
  <c r="J375" i="13"/>
  <c r="J411" i="13"/>
  <c r="J423" i="13"/>
  <c r="J435" i="13"/>
  <c r="J447" i="13"/>
  <c r="J459" i="13"/>
  <c r="J471" i="13"/>
  <c r="J483" i="13"/>
  <c r="J495" i="13"/>
  <c r="J507" i="13"/>
  <c r="J519" i="13"/>
  <c r="J531" i="13"/>
  <c r="J543" i="13"/>
  <c r="J555" i="13"/>
  <c r="J567" i="13"/>
  <c r="J579" i="13"/>
  <c r="J591" i="13"/>
  <c r="J603" i="13"/>
  <c r="J615" i="13"/>
  <c r="J627" i="13"/>
  <c r="J639" i="13"/>
  <c r="J651" i="13"/>
  <c r="J663" i="13"/>
  <c r="J675" i="13"/>
  <c r="J687" i="13"/>
  <c r="J699" i="13"/>
  <c r="J711" i="13"/>
  <c r="J723" i="13"/>
  <c r="J735" i="13"/>
  <c r="J747" i="13"/>
  <c r="J759" i="13"/>
  <c r="J771" i="13"/>
  <c r="J783" i="13"/>
  <c r="J795" i="13"/>
  <c r="J807" i="13"/>
  <c r="J819" i="13"/>
  <c r="J831" i="13"/>
  <c r="J843" i="13"/>
  <c r="J855" i="13"/>
  <c r="J867" i="13"/>
  <c r="J879" i="13"/>
  <c r="J891" i="13"/>
  <c r="J903" i="13"/>
  <c r="J915" i="13"/>
  <c r="J927" i="13"/>
  <c r="J939" i="13"/>
  <c r="J951" i="13"/>
  <c r="J963" i="13"/>
  <c r="J975" i="13"/>
  <c r="J987" i="13"/>
  <c r="J999" i="13"/>
  <c r="J1011" i="13"/>
  <c r="J1023" i="13"/>
  <c r="J1035" i="13"/>
  <c r="J1047" i="13"/>
  <c r="J1059" i="13"/>
  <c r="J1071" i="13"/>
  <c r="J1083" i="13"/>
  <c r="J1095" i="13"/>
  <c r="J1107" i="13"/>
  <c r="J1119" i="13"/>
  <c r="J1131" i="13"/>
  <c r="J1143" i="13"/>
  <c r="J1155" i="13"/>
  <c r="J1167" i="13"/>
  <c r="J1179" i="13"/>
  <c r="J1191" i="13"/>
  <c r="J1203" i="13"/>
  <c r="J1215" i="13"/>
  <c r="J1227" i="13"/>
  <c r="J1239" i="13"/>
  <c r="K310" i="13"/>
  <c r="K742" i="13"/>
  <c r="K1063" i="13"/>
  <c r="K1135" i="13"/>
  <c r="K1207" i="13"/>
  <c r="K1279" i="13"/>
  <c r="K1351" i="13"/>
  <c r="K1423" i="13"/>
  <c r="K1495" i="13"/>
  <c r="J86" i="13"/>
  <c r="J158" i="13"/>
  <c r="J230" i="13"/>
  <c r="J291" i="13"/>
  <c r="J339" i="13"/>
  <c r="J381" i="13"/>
  <c r="J412" i="13"/>
  <c r="J424" i="13"/>
  <c r="J436" i="13"/>
  <c r="J448" i="13"/>
  <c r="J460" i="13"/>
  <c r="J472" i="13"/>
  <c r="J484" i="13"/>
  <c r="J496" i="13"/>
  <c r="J508" i="13"/>
  <c r="J520" i="13"/>
  <c r="J532" i="13"/>
  <c r="J544" i="13"/>
  <c r="J556" i="13"/>
  <c r="J568" i="13"/>
  <c r="J580" i="13"/>
  <c r="J592" i="13"/>
  <c r="J604" i="13"/>
  <c r="J616" i="13"/>
  <c r="J628" i="13"/>
  <c r="J640" i="13"/>
  <c r="J652" i="13"/>
  <c r="J664" i="13"/>
  <c r="J676" i="13"/>
  <c r="J688" i="13"/>
  <c r="J700" i="13"/>
  <c r="J712" i="13"/>
  <c r="J724" i="13"/>
  <c r="J736" i="13"/>
  <c r="J748" i="13"/>
  <c r="J760" i="13"/>
  <c r="J772" i="13"/>
  <c r="J784" i="13"/>
  <c r="J796" i="13"/>
  <c r="J808" i="13"/>
  <c r="J820" i="13"/>
  <c r="J832" i="13"/>
  <c r="J844" i="13"/>
  <c r="J856" i="13"/>
  <c r="J868" i="13"/>
  <c r="J880" i="13"/>
  <c r="J892" i="13"/>
  <c r="J904" i="13"/>
  <c r="J916" i="13"/>
  <c r="J928" i="13"/>
  <c r="J940" i="13"/>
  <c r="J952" i="13"/>
  <c r="J964" i="13"/>
  <c r="J976" i="13"/>
  <c r="J988" i="13"/>
  <c r="J1000" i="13"/>
  <c r="J1012" i="13"/>
  <c r="J1024" i="13"/>
  <c r="J1036" i="13"/>
  <c r="K321" i="13"/>
  <c r="K753" i="13"/>
  <c r="K1064" i="13"/>
  <c r="K1136" i="13"/>
  <c r="K1208" i="13"/>
  <c r="K1280" i="13"/>
  <c r="K1352" i="13"/>
  <c r="K1424" i="13"/>
  <c r="K1496" i="13"/>
  <c r="J87" i="13"/>
  <c r="J159" i="13"/>
  <c r="J231" i="13"/>
  <c r="J297" i="13"/>
  <c r="J345" i="13"/>
  <c r="J385" i="13"/>
  <c r="J413" i="13"/>
  <c r="J425" i="13"/>
  <c r="J437" i="13"/>
  <c r="J449" i="13"/>
  <c r="J461" i="13"/>
  <c r="J473" i="13"/>
  <c r="J485" i="13"/>
  <c r="J497" i="13"/>
  <c r="J509" i="13"/>
  <c r="J521" i="13"/>
  <c r="J533" i="13"/>
  <c r="J545" i="13"/>
  <c r="J557" i="13"/>
  <c r="J569" i="13"/>
  <c r="J581" i="13"/>
  <c r="J593" i="13"/>
  <c r="J605" i="13"/>
  <c r="J617" i="13"/>
  <c r="J629" i="13"/>
  <c r="J641" i="13"/>
  <c r="J653" i="13"/>
  <c r="J665" i="13"/>
  <c r="J677" i="13"/>
  <c r="J689" i="13"/>
  <c r="J701" i="13"/>
  <c r="J713" i="13"/>
  <c r="J725" i="13"/>
  <c r="J737" i="13"/>
  <c r="J749" i="13"/>
  <c r="J761" i="13"/>
  <c r="J773" i="13"/>
  <c r="J785" i="13"/>
  <c r="J797" i="13"/>
  <c r="J809" i="13"/>
  <c r="J821" i="13"/>
  <c r="J833" i="13"/>
  <c r="J845" i="13"/>
  <c r="J857" i="13"/>
  <c r="J869" i="13"/>
  <c r="J881" i="13"/>
  <c r="J893" i="13"/>
  <c r="J905" i="13"/>
  <c r="J917" i="13"/>
  <c r="J929" i="13"/>
  <c r="J941" i="13"/>
  <c r="J953" i="13"/>
  <c r="J965" i="13"/>
  <c r="J977" i="13"/>
  <c r="J989" i="13"/>
  <c r="J1001" i="13"/>
  <c r="J1013" i="13"/>
  <c r="J1025" i="13"/>
  <c r="J1037" i="13"/>
  <c r="J1049" i="13"/>
  <c r="J1061" i="13"/>
  <c r="J1073" i="13"/>
  <c r="J1085" i="13"/>
  <c r="J1097" i="13"/>
  <c r="J1109" i="13"/>
  <c r="J1121" i="13"/>
  <c r="J1133" i="13"/>
  <c r="J1145" i="13"/>
  <c r="J1157" i="13"/>
  <c r="J1169" i="13"/>
  <c r="J1181" i="13"/>
  <c r="J1193" i="13"/>
  <c r="J1205" i="13"/>
  <c r="J1217" i="13"/>
  <c r="J1229" i="13"/>
  <c r="J1241" i="13"/>
  <c r="K382" i="13"/>
  <c r="K814" i="13"/>
  <c r="K1075" i="13"/>
  <c r="K1147" i="13"/>
  <c r="K1219" i="13"/>
  <c r="K1291" i="13"/>
  <c r="K1363" i="13"/>
  <c r="K1435" i="13"/>
  <c r="J26" i="13"/>
  <c r="J98" i="13"/>
  <c r="J170" i="13"/>
  <c r="J242" i="13"/>
  <c r="J302" i="13"/>
  <c r="J350" i="13"/>
  <c r="J386" i="13"/>
  <c r="J414" i="13"/>
  <c r="J426" i="13"/>
  <c r="J438" i="13"/>
  <c r="J450" i="13"/>
  <c r="J462" i="13"/>
  <c r="J474" i="13"/>
  <c r="J486" i="13"/>
  <c r="J498" i="13"/>
  <c r="J510" i="13"/>
  <c r="J522" i="13"/>
  <c r="J534" i="13"/>
  <c r="J546" i="13"/>
  <c r="J558" i="13"/>
  <c r="J570" i="13"/>
  <c r="J582" i="13"/>
  <c r="J594" i="13"/>
  <c r="J606" i="13"/>
  <c r="J618" i="13"/>
  <c r="J630" i="13"/>
  <c r="J642" i="13"/>
  <c r="J654" i="13"/>
  <c r="J666" i="13"/>
  <c r="J678" i="13"/>
  <c r="J690" i="13"/>
  <c r="J702" i="13"/>
  <c r="J714" i="13"/>
  <c r="J726" i="13"/>
  <c r="J738" i="13"/>
  <c r="J750" i="13"/>
  <c r="J762" i="13"/>
  <c r="J774" i="13"/>
  <c r="J786" i="13"/>
  <c r="J798" i="13"/>
  <c r="J810" i="13"/>
  <c r="J822" i="13"/>
  <c r="J834" i="13"/>
  <c r="J846" i="13"/>
  <c r="J858" i="13"/>
  <c r="J870" i="13"/>
  <c r="J882" i="13"/>
  <c r="J894" i="13"/>
  <c r="J906" i="13"/>
  <c r="J918" i="13"/>
  <c r="J930" i="13"/>
  <c r="J942" i="13"/>
  <c r="J954" i="13"/>
  <c r="J966" i="13"/>
  <c r="J978" i="13"/>
  <c r="J990" i="13"/>
  <c r="J1002" i="13"/>
  <c r="J1014" i="13"/>
  <c r="J1026" i="13"/>
  <c r="J1038" i="13"/>
  <c r="J1050" i="13"/>
  <c r="J1062" i="13"/>
  <c r="J1074" i="13"/>
  <c r="J1086" i="13"/>
  <c r="J1098" i="13"/>
  <c r="J1110" i="13"/>
  <c r="J1122" i="13"/>
  <c r="J1134" i="13"/>
  <c r="J1146" i="13"/>
  <c r="J1158" i="13"/>
  <c r="J1170" i="13"/>
  <c r="J1182" i="13"/>
  <c r="J1194" i="13"/>
  <c r="J1206" i="13"/>
  <c r="J1218" i="13"/>
  <c r="J1230" i="13"/>
  <c r="J1242" i="13"/>
  <c r="K393" i="13"/>
  <c r="K825" i="13"/>
  <c r="K1076" i="13"/>
  <c r="K1148" i="13"/>
  <c r="K1220" i="13"/>
  <c r="K1292" i="13"/>
  <c r="K1364" i="13"/>
  <c r="K1436" i="13"/>
  <c r="J27" i="13"/>
  <c r="J99" i="13"/>
  <c r="J171" i="13"/>
  <c r="J243" i="13"/>
  <c r="J303" i="13"/>
  <c r="J351" i="13"/>
  <c r="J387" i="13"/>
  <c r="J415" i="13"/>
  <c r="J427" i="13"/>
  <c r="J439" i="13"/>
  <c r="J451" i="13"/>
  <c r="J463" i="13"/>
  <c r="J475" i="13"/>
  <c r="J487" i="13"/>
  <c r="J499" i="13"/>
  <c r="J511" i="13"/>
  <c r="J523" i="13"/>
  <c r="J535" i="13"/>
  <c r="J547" i="13"/>
  <c r="J559" i="13"/>
  <c r="J571" i="13"/>
  <c r="J583" i="13"/>
  <c r="J595" i="13"/>
  <c r="J607" i="13"/>
  <c r="J619" i="13"/>
  <c r="J631" i="13"/>
  <c r="J643" i="13"/>
  <c r="J655" i="13"/>
  <c r="J667" i="13"/>
  <c r="J679" i="13"/>
  <c r="J691" i="13"/>
  <c r="J703" i="13"/>
  <c r="J715" i="13"/>
  <c r="J727" i="13"/>
  <c r="J739" i="13"/>
  <c r="J751" i="13"/>
  <c r="J763" i="13"/>
  <c r="J775" i="13"/>
  <c r="J787" i="13"/>
  <c r="J799" i="13"/>
  <c r="J811" i="13"/>
  <c r="J823" i="13"/>
  <c r="J835" i="13"/>
  <c r="J847" i="13"/>
  <c r="J859" i="13"/>
  <c r="J871" i="13"/>
  <c r="J883" i="13"/>
  <c r="J895" i="13"/>
  <c r="J907" i="13"/>
  <c r="J919" i="13"/>
  <c r="J931" i="13"/>
  <c r="J943" i="13"/>
  <c r="J955" i="13"/>
  <c r="J967" i="13"/>
  <c r="J979" i="13"/>
  <c r="J991" i="13"/>
  <c r="J1003" i="13"/>
  <c r="J1015" i="13"/>
  <c r="J1027" i="13"/>
  <c r="J1039" i="13"/>
  <c r="J1051" i="13"/>
  <c r="J1063" i="13"/>
  <c r="J1075" i="13"/>
  <c r="J1087" i="13"/>
  <c r="J1099" i="13"/>
  <c r="J1111" i="13"/>
  <c r="J1123" i="13"/>
  <c r="J1135" i="13"/>
  <c r="J1147" i="13"/>
  <c r="J1159" i="13"/>
  <c r="J1171" i="13"/>
  <c r="J1183" i="13"/>
  <c r="J1195" i="13"/>
  <c r="J1207" i="13"/>
  <c r="J1219" i="13"/>
  <c r="J1231" i="13"/>
  <c r="J1243" i="13"/>
  <c r="K21" i="13"/>
  <c r="K454" i="13"/>
  <c r="K886" i="13"/>
  <c r="K1087" i="13"/>
  <c r="K1159" i="13"/>
  <c r="K1231" i="13"/>
  <c r="K1303" i="13"/>
  <c r="K1375" i="13"/>
  <c r="K1447" i="13"/>
  <c r="J38" i="13"/>
  <c r="J110" i="13"/>
  <c r="J182" i="13"/>
  <c r="J254" i="13"/>
  <c r="J309" i="13"/>
  <c r="J357" i="13"/>
  <c r="J393" i="13"/>
  <c r="J416" i="13"/>
  <c r="J428" i="13"/>
  <c r="J440" i="13"/>
  <c r="J452" i="13"/>
  <c r="J464" i="13"/>
  <c r="J476" i="13"/>
  <c r="J488" i="13"/>
  <c r="J500" i="13"/>
  <c r="J512" i="13"/>
  <c r="J524" i="13"/>
  <c r="J536" i="13"/>
  <c r="J548" i="13"/>
  <c r="J560" i="13"/>
  <c r="J572" i="13"/>
  <c r="J584" i="13"/>
  <c r="J596" i="13"/>
  <c r="J608" i="13"/>
  <c r="J620" i="13"/>
  <c r="J632" i="13"/>
  <c r="J644" i="13"/>
  <c r="J656" i="13"/>
  <c r="J668" i="13"/>
  <c r="J680" i="13"/>
  <c r="J692" i="13"/>
  <c r="J704" i="13"/>
  <c r="J716" i="13"/>
  <c r="J728" i="13"/>
  <c r="J740" i="13"/>
  <c r="J752" i="13"/>
  <c r="J764" i="13"/>
  <c r="J776" i="13"/>
  <c r="J788" i="13"/>
  <c r="J800" i="13"/>
  <c r="J812" i="13"/>
  <c r="J824" i="13"/>
  <c r="J836" i="13"/>
  <c r="J848" i="13"/>
  <c r="J860" i="13"/>
  <c r="J872" i="13"/>
  <c r="J884" i="13"/>
  <c r="J896" i="13"/>
  <c r="J908" i="13"/>
  <c r="J920" i="13"/>
  <c r="J932" i="13"/>
  <c r="J944" i="13"/>
  <c r="J956" i="13"/>
  <c r="J968" i="13"/>
  <c r="J980" i="13"/>
  <c r="J992" i="13"/>
  <c r="J1004" i="13"/>
  <c r="J1016" i="13"/>
  <c r="J1028" i="13"/>
  <c r="J1040" i="13"/>
  <c r="J1052" i="13"/>
  <c r="K105" i="13"/>
  <c r="K537" i="13"/>
  <c r="K969" i="13"/>
  <c r="K1100" i="13"/>
  <c r="K1172" i="13"/>
  <c r="K1244" i="13"/>
  <c r="K1316" i="13"/>
  <c r="K1388" i="13"/>
  <c r="K1460" i="13"/>
  <c r="J51" i="13"/>
  <c r="J123" i="13"/>
  <c r="J195" i="13"/>
  <c r="J267" i="13"/>
  <c r="J321" i="13"/>
  <c r="J363" i="13"/>
  <c r="J399" i="13"/>
  <c r="J419" i="13"/>
  <c r="J431" i="13"/>
  <c r="J443" i="13"/>
  <c r="J455" i="13"/>
  <c r="J467" i="13"/>
  <c r="J479" i="13"/>
  <c r="J491" i="13"/>
  <c r="J503" i="13"/>
  <c r="J515" i="13"/>
  <c r="J527" i="13"/>
  <c r="J539" i="13"/>
  <c r="J551" i="13"/>
  <c r="J563" i="13"/>
  <c r="J575" i="13"/>
  <c r="J587" i="13"/>
  <c r="J599" i="13"/>
  <c r="J611" i="13"/>
  <c r="J623" i="13"/>
  <c r="J635" i="13"/>
  <c r="J647" i="13"/>
  <c r="J659" i="13"/>
  <c r="J671" i="13"/>
  <c r="J683" i="13"/>
  <c r="J695" i="13"/>
  <c r="J707" i="13"/>
  <c r="J719" i="13"/>
  <c r="J731" i="13"/>
  <c r="J743" i="13"/>
  <c r="J755" i="13"/>
  <c r="J767" i="13"/>
  <c r="J779" i="13"/>
  <c r="J791" i="13"/>
  <c r="J803" i="13"/>
  <c r="J815" i="13"/>
  <c r="J827" i="13"/>
  <c r="J839" i="13"/>
  <c r="J851" i="13"/>
  <c r="J863" i="13"/>
  <c r="J875" i="13"/>
  <c r="J887" i="13"/>
  <c r="J899" i="13"/>
  <c r="J911" i="13"/>
  <c r="J923" i="13"/>
  <c r="J935" i="13"/>
  <c r="J947" i="13"/>
  <c r="J959" i="13"/>
  <c r="J971" i="13"/>
  <c r="J983" i="13"/>
  <c r="J995" i="13"/>
  <c r="J1007" i="13"/>
  <c r="J1019" i="13"/>
  <c r="J1031" i="13"/>
  <c r="J1043" i="13"/>
  <c r="J1055" i="13"/>
  <c r="J1067" i="13"/>
  <c r="J1079" i="13"/>
  <c r="J1091" i="13"/>
  <c r="J1103" i="13"/>
  <c r="J1115" i="13"/>
  <c r="J1127" i="13"/>
  <c r="J1139" i="13"/>
  <c r="J1151" i="13"/>
  <c r="J1163" i="13"/>
  <c r="J1175" i="13"/>
  <c r="J1187" i="13"/>
  <c r="J1199" i="13"/>
  <c r="J1211" i="13"/>
  <c r="J1223" i="13"/>
  <c r="J1235" i="13"/>
  <c r="J1247" i="13"/>
  <c r="K897" i="13"/>
  <c r="K1448" i="13"/>
  <c r="J361" i="13"/>
  <c r="J465" i="13"/>
  <c r="J537" i="13"/>
  <c r="J609" i="13"/>
  <c r="J681" i="13"/>
  <c r="J753" i="13"/>
  <c r="J825" i="13"/>
  <c r="J897" i="13"/>
  <c r="J969" i="13"/>
  <c r="J1041" i="13"/>
  <c r="J1078" i="13"/>
  <c r="J1114" i="13"/>
  <c r="J1150" i="13"/>
  <c r="J1186" i="13"/>
  <c r="J1222" i="13"/>
  <c r="J1252" i="13"/>
  <c r="J1264" i="13"/>
  <c r="J1276" i="13"/>
  <c r="J1288" i="13"/>
  <c r="J1300" i="13"/>
  <c r="J1312" i="13"/>
  <c r="J1324" i="13"/>
  <c r="J1336" i="13"/>
  <c r="J1348" i="13"/>
  <c r="J1360" i="13"/>
  <c r="J1372" i="13"/>
  <c r="J1384" i="13"/>
  <c r="J1408" i="13"/>
  <c r="J1432" i="13"/>
  <c r="J1456" i="13"/>
  <c r="J1480" i="13"/>
  <c r="J1500" i="13"/>
  <c r="K94" i="13"/>
  <c r="J514" i="13"/>
  <c r="J586" i="13"/>
  <c r="J658" i="13"/>
  <c r="J802" i="13"/>
  <c r="J1108" i="13"/>
  <c r="J1249" i="13"/>
  <c r="J1333" i="13"/>
  <c r="J1393" i="13"/>
  <c r="J1477" i="13"/>
  <c r="J1184" i="13"/>
  <c r="J1406" i="13"/>
  <c r="K958" i="13"/>
  <c r="K1459" i="13"/>
  <c r="J362" i="13"/>
  <c r="J466" i="13"/>
  <c r="J538" i="13"/>
  <c r="J610" i="13"/>
  <c r="J682" i="13"/>
  <c r="J754" i="13"/>
  <c r="J826" i="13"/>
  <c r="J898" i="13"/>
  <c r="J970" i="13"/>
  <c r="J1042" i="13"/>
  <c r="J1084" i="13"/>
  <c r="J1120" i="13"/>
  <c r="J1156" i="13"/>
  <c r="J1192" i="13"/>
  <c r="J1228" i="13"/>
  <c r="J1253" i="13"/>
  <c r="J1265" i="13"/>
  <c r="J1277" i="13"/>
  <c r="J1289" i="13"/>
  <c r="J1301" i="13"/>
  <c r="J1313" i="13"/>
  <c r="J1325" i="13"/>
  <c r="J1337" i="13"/>
  <c r="J1349" i="13"/>
  <c r="J1361" i="13"/>
  <c r="J1373" i="13"/>
  <c r="J1385" i="13"/>
  <c r="J1397" i="13"/>
  <c r="J1409" i="13"/>
  <c r="J1421" i="13"/>
  <c r="J1433" i="13"/>
  <c r="J1445" i="13"/>
  <c r="J1457" i="13"/>
  <c r="J1469" i="13"/>
  <c r="J1481" i="13"/>
  <c r="J1493" i="13"/>
  <c r="J1388" i="13"/>
  <c r="J1412" i="13"/>
  <c r="J1448" i="13"/>
  <c r="J1472" i="13"/>
  <c r="J442" i="13"/>
  <c r="J946" i="13"/>
  <c r="J1144" i="13"/>
  <c r="J1321" i="13"/>
  <c r="J1405" i="13"/>
  <c r="J20" i="13"/>
  <c r="K465" i="13"/>
  <c r="J669" i="13"/>
  <c r="J1148" i="13"/>
  <c r="J1310" i="13"/>
  <c r="J1418" i="13"/>
  <c r="K1088" i="13"/>
  <c r="J39" i="13"/>
  <c r="J397" i="13"/>
  <c r="J477" i="13"/>
  <c r="J549" i="13"/>
  <c r="J621" i="13"/>
  <c r="J693" i="13"/>
  <c r="J765" i="13"/>
  <c r="J837" i="13"/>
  <c r="J909" i="13"/>
  <c r="J981" i="13"/>
  <c r="J1048" i="13"/>
  <c r="J1088" i="13"/>
  <c r="J1124" i="13"/>
  <c r="J1160" i="13"/>
  <c r="J1196" i="13"/>
  <c r="J1232" i="13"/>
  <c r="J1254" i="13"/>
  <c r="J1266" i="13"/>
  <c r="J1278" i="13"/>
  <c r="J1290" i="13"/>
  <c r="J1302" i="13"/>
  <c r="J1314" i="13"/>
  <c r="J1326" i="13"/>
  <c r="J1338" i="13"/>
  <c r="J1350" i="13"/>
  <c r="J1362" i="13"/>
  <c r="J1374" i="13"/>
  <c r="J1386" i="13"/>
  <c r="J1398" i="13"/>
  <c r="J1410" i="13"/>
  <c r="J1422" i="13"/>
  <c r="J1434" i="13"/>
  <c r="J1446" i="13"/>
  <c r="J1458" i="13"/>
  <c r="J1470" i="13"/>
  <c r="J1482" i="13"/>
  <c r="J1494" i="13"/>
  <c r="J1376" i="13"/>
  <c r="J1424" i="13"/>
  <c r="J1460" i="13"/>
  <c r="J1496" i="13"/>
  <c r="J1273" i="13"/>
  <c r="J1465" i="13"/>
  <c r="J525" i="13"/>
  <c r="J1029" i="13"/>
  <c r="J1298" i="13"/>
  <c r="J1382" i="13"/>
  <c r="J1466" i="13"/>
  <c r="K1099" i="13"/>
  <c r="J50" i="13"/>
  <c r="J398" i="13"/>
  <c r="J478" i="13"/>
  <c r="J550" i="13"/>
  <c r="J622" i="13"/>
  <c r="J694" i="13"/>
  <c r="J766" i="13"/>
  <c r="J838" i="13"/>
  <c r="J910" i="13"/>
  <c r="J982" i="13"/>
  <c r="J1053" i="13"/>
  <c r="J1089" i="13"/>
  <c r="J1125" i="13"/>
  <c r="J1161" i="13"/>
  <c r="J1197" i="13"/>
  <c r="J1233" i="13"/>
  <c r="J1255" i="13"/>
  <c r="J1267" i="13"/>
  <c r="J1279" i="13"/>
  <c r="J1291" i="13"/>
  <c r="J1303" i="13"/>
  <c r="J1315" i="13"/>
  <c r="J1327" i="13"/>
  <c r="J1339" i="13"/>
  <c r="J1351" i="13"/>
  <c r="J1363" i="13"/>
  <c r="J1375" i="13"/>
  <c r="J1387" i="13"/>
  <c r="J1399" i="13"/>
  <c r="J1411" i="13"/>
  <c r="J1423" i="13"/>
  <c r="J1435" i="13"/>
  <c r="J1447" i="13"/>
  <c r="J1459" i="13"/>
  <c r="J1471" i="13"/>
  <c r="J1483" i="13"/>
  <c r="J1495" i="13"/>
  <c r="J1285" i="13"/>
  <c r="J1489" i="13"/>
  <c r="K1376" i="13"/>
  <c r="J597" i="13"/>
  <c r="J1112" i="13"/>
  <c r="J1322" i="13"/>
  <c r="J1430" i="13"/>
  <c r="K1160" i="13"/>
  <c r="J111" i="13"/>
  <c r="J417" i="13"/>
  <c r="J489" i="13"/>
  <c r="J561" i="13"/>
  <c r="J633" i="13"/>
  <c r="J705" i="13"/>
  <c r="J777" i="13"/>
  <c r="J849" i="13"/>
  <c r="J921" i="13"/>
  <c r="J993" i="13"/>
  <c r="J1054" i="13"/>
  <c r="J1090" i="13"/>
  <c r="J1126" i="13"/>
  <c r="J1162" i="13"/>
  <c r="J1198" i="13"/>
  <c r="J1234" i="13"/>
  <c r="J1256" i="13"/>
  <c r="J1268" i="13"/>
  <c r="J1280" i="13"/>
  <c r="J1292" i="13"/>
  <c r="J1304" i="13"/>
  <c r="J1316" i="13"/>
  <c r="J1328" i="13"/>
  <c r="J1340" i="13"/>
  <c r="J1352" i="13"/>
  <c r="J1364" i="13"/>
  <c r="J1400" i="13"/>
  <c r="J1436" i="13"/>
  <c r="J1484" i="13"/>
  <c r="K1315" i="13"/>
  <c r="J1072" i="13"/>
  <c r="J1309" i="13"/>
  <c r="J1381" i="13"/>
  <c r="J1220" i="13"/>
  <c r="J1454" i="13"/>
  <c r="K1171" i="13"/>
  <c r="J122" i="13"/>
  <c r="J418" i="13"/>
  <c r="J490" i="13"/>
  <c r="J562" i="13"/>
  <c r="J634" i="13"/>
  <c r="J706" i="13"/>
  <c r="J778" i="13"/>
  <c r="J850" i="13"/>
  <c r="J922" i="13"/>
  <c r="J994" i="13"/>
  <c r="J1060" i="13"/>
  <c r="J1096" i="13"/>
  <c r="J1132" i="13"/>
  <c r="J1168" i="13"/>
  <c r="J1204" i="13"/>
  <c r="J1240" i="13"/>
  <c r="J1257" i="13"/>
  <c r="J1269" i="13"/>
  <c r="J1281" i="13"/>
  <c r="J1293" i="13"/>
  <c r="J1305" i="13"/>
  <c r="J1317" i="13"/>
  <c r="J1329" i="13"/>
  <c r="J1341" i="13"/>
  <c r="J1353" i="13"/>
  <c r="J1365" i="13"/>
  <c r="J1377" i="13"/>
  <c r="J1389" i="13"/>
  <c r="J1401" i="13"/>
  <c r="J1413" i="13"/>
  <c r="J1425" i="13"/>
  <c r="J1437" i="13"/>
  <c r="J1449" i="13"/>
  <c r="J1461" i="13"/>
  <c r="J1473" i="13"/>
  <c r="J1485" i="13"/>
  <c r="J1497" i="13"/>
  <c r="J1415" i="13"/>
  <c r="J1451" i="13"/>
  <c r="J1487" i="13"/>
  <c r="J1440" i="13"/>
  <c r="J1488" i="13"/>
  <c r="J1261" i="13"/>
  <c r="J1453" i="13"/>
  <c r="J453" i="13"/>
  <c r="J957" i="13"/>
  <c r="J1286" i="13"/>
  <c r="J1358" i="13"/>
  <c r="J1442" i="13"/>
  <c r="K1232" i="13"/>
  <c r="J183" i="13"/>
  <c r="J429" i="13"/>
  <c r="J501" i="13"/>
  <c r="J573" i="13"/>
  <c r="J645" i="13"/>
  <c r="J717" i="13"/>
  <c r="J789" i="13"/>
  <c r="J861" i="13"/>
  <c r="J933" i="13"/>
  <c r="J1005" i="13"/>
  <c r="J1064" i="13"/>
  <c r="J1100" i="13"/>
  <c r="J1136" i="13"/>
  <c r="J1172" i="13"/>
  <c r="J1208" i="13"/>
  <c r="J1244" i="13"/>
  <c r="J1258" i="13"/>
  <c r="J1270" i="13"/>
  <c r="J1282" i="13"/>
  <c r="J1294" i="13"/>
  <c r="J1306" i="13"/>
  <c r="J1318" i="13"/>
  <c r="J1330" i="13"/>
  <c r="J1342" i="13"/>
  <c r="J1354" i="13"/>
  <c r="J1366" i="13"/>
  <c r="J1378" i="13"/>
  <c r="J1390" i="13"/>
  <c r="J1402" i="13"/>
  <c r="J1414" i="13"/>
  <c r="J1426" i="13"/>
  <c r="J1438" i="13"/>
  <c r="J1450" i="13"/>
  <c r="J1462" i="13"/>
  <c r="J1474" i="13"/>
  <c r="J1486" i="13"/>
  <c r="J1498" i="13"/>
  <c r="J1403" i="13"/>
  <c r="J1439" i="13"/>
  <c r="J1475" i="13"/>
  <c r="J1499" i="13"/>
  <c r="J1428" i="13"/>
  <c r="J1476" i="13"/>
  <c r="J1216" i="13"/>
  <c r="J1417" i="13"/>
  <c r="J741" i="13"/>
  <c r="J1262" i="13"/>
  <c r="J1346" i="13"/>
  <c r="J1478" i="13"/>
  <c r="K1243" i="13"/>
  <c r="J194" i="13"/>
  <c r="J430" i="13"/>
  <c r="J502" i="13"/>
  <c r="J574" i="13"/>
  <c r="J646" i="13"/>
  <c r="J718" i="13"/>
  <c r="J790" i="13"/>
  <c r="J862" i="13"/>
  <c r="J934" i="13"/>
  <c r="J1006" i="13"/>
  <c r="J1065" i="13"/>
  <c r="J1101" i="13"/>
  <c r="J1137" i="13"/>
  <c r="J1173" i="13"/>
  <c r="J1209" i="13"/>
  <c r="J1245" i="13"/>
  <c r="J1259" i="13"/>
  <c r="J1271" i="13"/>
  <c r="J1283" i="13"/>
  <c r="J1295" i="13"/>
  <c r="J1307" i="13"/>
  <c r="J1319" i="13"/>
  <c r="J1331" i="13"/>
  <c r="J1343" i="13"/>
  <c r="J1355" i="13"/>
  <c r="J1367" i="13"/>
  <c r="J1379" i="13"/>
  <c r="J1391" i="13"/>
  <c r="J1427" i="13"/>
  <c r="J1463" i="13"/>
  <c r="J1452" i="13"/>
  <c r="J1018" i="13"/>
  <c r="J1297" i="13"/>
  <c r="J1357" i="13"/>
  <c r="J1429" i="13"/>
  <c r="J1076" i="13"/>
  <c r="J1370" i="13"/>
  <c r="K33" i="13"/>
  <c r="K1304" i="13"/>
  <c r="J255" i="13"/>
  <c r="J441" i="13"/>
  <c r="J513" i="13"/>
  <c r="J585" i="13"/>
  <c r="J657" i="13"/>
  <c r="J729" i="13"/>
  <c r="J801" i="13"/>
  <c r="J873" i="13"/>
  <c r="J945" i="13"/>
  <c r="J1017" i="13"/>
  <c r="J1066" i="13"/>
  <c r="J1102" i="13"/>
  <c r="J1138" i="13"/>
  <c r="J1174" i="13"/>
  <c r="J1210" i="13"/>
  <c r="J1246" i="13"/>
  <c r="J1260" i="13"/>
  <c r="J1272" i="13"/>
  <c r="J1284" i="13"/>
  <c r="J1296" i="13"/>
  <c r="J1308" i="13"/>
  <c r="J1320" i="13"/>
  <c r="J1332" i="13"/>
  <c r="J1344" i="13"/>
  <c r="J1356" i="13"/>
  <c r="J1368" i="13"/>
  <c r="J1380" i="13"/>
  <c r="J1392" i="13"/>
  <c r="J1404" i="13"/>
  <c r="J1416" i="13"/>
  <c r="J1464" i="13"/>
  <c r="J266" i="13"/>
  <c r="J874" i="13"/>
  <c r="J1180" i="13"/>
  <c r="J1345" i="13"/>
  <c r="J1441" i="13"/>
  <c r="J314" i="13"/>
  <c r="J813" i="13"/>
  <c r="J1250" i="13"/>
  <c r="J1334" i="13"/>
  <c r="J1490" i="13"/>
  <c r="K526" i="13"/>
  <c r="K1387" i="13"/>
  <c r="J315" i="13"/>
  <c r="J454" i="13"/>
  <c r="J526" i="13"/>
  <c r="J598" i="13"/>
  <c r="J670" i="13"/>
  <c r="J742" i="13"/>
  <c r="J814" i="13"/>
  <c r="J886" i="13"/>
  <c r="J958" i="13"/>
  <c r="J1030" i="13"/>
  <c r="J1077" i="13"/>
  <c r="J1113" i="13"/>
  <c r="J1149" i="13"/>
  <c r="J1185" i="13"/>
  <c r="J1221" i="13"/>
  <c r="J1251" i="13"/>
  <c r="J1263" i="13"/>
  <c r="J1275" i="13"/>
  <c r="J1287" i="13"/>
  <c r="J1299" i="13"/>
  <c r="J1311" i="13"/>
  <c r="J1323" i="13"/>
  <c r="J1335" i="13"/>
  <c r="J1347" i="13"/>
  <c r="J1359" i="13"/>
  <c r="J1371" i="13"/>
  <c r="J1383" i="13"/>
  <c r="J1395" i="13"/>
  <c r="J1407" i="13"/>
  <c r="J1419" i="13"/>
  <c r="J1431" i="13"/>
  <c r="J1443" i="13"/>
  <c r="J1455" i="13"/>
  <c r="J1467" i="13"/>
  <c r="J1479" i="13"/>
  <c r="J1491" i="13"/>
  <c r="J1396" i="13"/>
  <c r="J1420" i="13"/>
  <c r="J1444" i="13"/>
  <c r="J1468" i="13"/>
  <c r="J1492" i="13"/>
  <c r="J730" i="13"/>
  <c r="J1369" i="13"/>
  <c r="J885" i="13"/>
  <c r="J1274" i="13"/>
  <c r="J1394" i="13"/>
  <c r="AN3" i="4"/>
  <c r="AK3" i="4"/>
  <c r="AH3" i="4"/>
  <c r="AE3" i="4"/>
  <c r="AB3" i="4"/>
  <c r="P3" i="4"/>
  <c r="M3" i="4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6" i="5"/>
  <c r="A11" i="18" s="1"/>
  <c r="O3" i="5"/>
  <c r="O66" i="5" s="1"/>
  <c r="L3" i="5"/>
  <c r="L66" i="5" s="1"/>
  <c r="I3" i="5"/>
  <c r="I66" i="5" s="1"/>
  <c r="F3" i="5"/>
  <c r="F66" i="5" s="1"/>
  <c r="C3" i="5"/>
  <c r="B79" i="5" l="1"/>
  <c r="A21" i="18"/>
  <c r="B77" i="5"/>
  <c r="A19" i="18"/>
  <c r="B78" i="5"/>
  <c r="A20" i="18"/>
  <c r="B75" i="5"/>
  <c r="A17" i="18"/>
  <c r="B76" i="5"/>
  <c r="A18" i="18"/>
  <c r="B74" i="5"/>
  <c r="A16" i="18"/>
  <c r="C66" i="5"/>
  <c r="B8" i="18"/>
  <c r="B73" i="5"/>
  <c r="A15" i="18"/>
  <c r="B72" i="5"/>
  <c r="A14" i="18"/>
  <c r="B71" i="5"/>
  <c r="A13" i="18"/>
  <c r="B70" i="5"/>
  <c r="A12" i="18"/>
  <c r="B83" i="5"/>
  <c r="A25" i="18"/>
  <c r="B82" i="5"/>
  <c r="A24" i="18"/>
  <c r="B81" i="5"/>
  <c r="A23" i="18"/>
  <c r="B80" i="5"/>
  <c r="A22" i="18"/>
  <c r="B69" i="5"/>
  <c r="B48" i="5"/>
  <c r="M1311" i="13"/>
  <c r="M790" i="13"/>
  <c r="M1454" i="13"/>
  <c r="M1302" i="13"/>
  <c r="M800" i="13"/>
  <c r="M535" i="13"/>
  <c r="M940" i="13"/>
  <c r="M663" i="13"/>
  <c r="M333" i="13"/>
  <c r="M172" i="13"/>
  <c r="M68" i="13"/>
  <c r="M1443" i="13"/>
  <c r="M1463" i="13"/>
  <c r="M1461" i="13"/>
  <c r="M1279" i="13"/>
  <c r="M1349" i="13"/>
  <c r="M1041" i="13"/>
  <c r="M321" i="13"/>
  <c r="M955" i="13"/>
  <c r="M1110" i="13"/>
  <c r="M977" i="13"/>
  <c r="M640" i="13"/>
  <c r="M219" i="13"/>
  <c r="M961" i="13"/>
  <c r="M552" i="13"/>
  <c r="M144" i="13"/>
  <c r="M211" i="13"/>
  <c r="M78" i="13"/>
  <c r="M1369" i="13"/>
  <c r="M1259" i="13"/>
  <c r="M922" i="13"/>
  <c r="M765" i="13"/>
  <c r="M659" i="13"/>
  <c r="M1242" i="13"/>
  <c r="M1275" i="13"/>
  <c r="M574" i="13"/>
  <c r="M1394" i="13"/>
  <c r="M1467" i="13"/>
  <c r="M1323" i="13"/>
  <c r="M1030" i="13"/>
  <c r="M1490" i="13"/>
  <c r="M1404" i="13"/>
  <c r="M1260" i="13"/>
  <c r="M657" i="13"/>
  <c r="M1018" i="13"/>
  <c r="M1295" i="13"/>
  <c r="M862" i="13"/>
  <c r="M741" i="13"/>
  <c r="M1462" i="13"/>
  <c r="M1318" i="13"/>
  <c r="M1005" i="13"/>
  <c r="M1358" i="13"/>
  <c r="M1485" i="13"/>
  <c r="M1341" i="13"/>
  <c r="M1096" i="13"/>
  <c r="M1340" i="13"/>
  <c r="M1090" i="13"/>
  <c r="M1447" i="13"/>
  <c r="M1303" i="13"/>
  <c r="M910" i="13"/>
  <c r="M1298" i="13"/>
  <c r="M1458" i="13"/>
  <c r="M1314" i="13"/>
  <c r="M981" i="13"/>
  <c r="M1310" i="13"/>
  <c r="M1412" i="13"/>
  <c r="M1373" i="13"/>
  <c r="M1192" i="13"/>
  <c r="M466" i="13"/>
  <c r="M658" i="13"/>
  <c r="M1348" i="13"/>
  <c r="M1114" i="13"/>
  <c r="M1127" i="13"/>
  <c r="M983" i="13"/>
  <c r="M839" i="13"/>
  <c r="M695" i="13"/>
  <c r="M551" i="13"/>
  <c r="M399" i="13"/>
  <c r="M956" i="13"/>
  <c r="M812" i="13"/>
  <c r="M668" i="13"/>
  <c r="M524" i="13"/>
  <c r="M309" i="13"/>
  <c r="M1123" i="13"/>
  <c r="M979" i="13"/>
  <c r="M835" i="13"/>
  <c r="M691" i="13"/>
  <c r="M547" i="13"/>
  <c r="M387" i="13"/>
  <c r="M1134" i="13"/>
  <c r="M990" i="13"/>
  <c r="M846" i="13"/>
  <c r="M702" i="13"/>
  <c r="M558" i="13"/>
  <c r="M414" i="13"/>
  <c r="M1145" i="13"/>
  <c r="M1001" i="13"/>
  <c r="M857" i="13"/>
  <c r="M713" i="13"/>
  <c r="M569" i="13"/>
  <c r="M425" i="13"/>
  <c r="M952" i="13"/>
  <c r="M808" i="13"/>
  <c r="M664" i="13"/>
  <c r="M520" i="13"/>
  <c r="M291" i="13"/>
  <c r="M1107" i="13"/>
  <c r="M963" i="13"/>
  <c r="M819" i="13"/>
  <c r="M675" i="13"/>
  <c r="M531" i="13"/>
  <c r="M338" i="13"/>
  <c r="M1118" i="13"/>
  <c r="M974" i="13"/>
  <c r="M830" i="13"/>
  <c r="M686" i="13"/>
  <c r="M542" i="13"/>
  <c r="M374" i="13"/>
  <c r="M1129" i="13"/>
  <c r="M985" i="13"/>
  <c r="M841" i="13"/>
  <c r="M697" i="13"/>
  <c r="M553" i="13"/>
  <c r="M409" i="13"/>
  <c r="M1152" i="13"/>
  <c r="M1008" i="13"/>
  <c r="M864" i="13"/>
  <c r="M720" i="13"/>
  <c r="M576" i="13"/>
  <c r="M432" i="13"/>
  <c r="M328" i="13"/>
  <c r="M184" i="13"/>
  <c r="M40" i="13"/>
  <c r="M289" i="13"/>
  <c r="M145" i="13"/>
  <c r="M312" i="13"/>
  <c r="M168" i="13"/>
  <c r="M323" i="13"/>
  <c r="M179" i="13"/>
  <c r="M35" i="13"/>
  <c r="M334" i="13"/>
  <c r="M190" i="13"/>
  <c r="M46" i="13"/>
  <c r="M213" i="13"/>
  <c r="M69" i="13"/>
  <c r="M368" i="13"/>
  <c r="M224" i="13"/>
  <c r="M80" i="13"/>
  <c r="M379" i="13"/>
  <c r="M235" i="13"/>
  <c r="M91" i="13"/>
  <c r="M390" i="13"/>
  <c r="M246" i="13"/>
  <c r="M102" i="13"/>
  <c r="M401" i="13"/>
  <c r="M257" i="13"/>
  <c r="M113" i="13"/>
  <c r="M28" i="13"/>
  <c r="M788" i="13"/>
  <c r="M529" i="13"/>
  <c r="M200" i="13"/>
  <c r="M694" i="13"/>
  <c r="M947" i="13"/>
  <c r="M110" i="13"/>
  <c r="M943" i="13"/>
  <c r="M799" i="13"/>
  <c r="M655" i="13"/>
  <c r="M243" i="13"/>
  <c r="M1109" i="13"/>
  <c r="M965" i="13"/>
  <c r="M821" i="13"/>
  <c r="M677" i="13"/>
  <c r="M533" i="13"/>
  <c r="M345" i="13"/>
  <c r="M916" i="13"/>
  <c r="M772" i="13"/>
  <c r="M628" i="13"/>
  <c r="M484" i="13"/>
  <c r="M86" i="13"/>
  <c r="M1215" i="13"/>
  <c r="M1071" i="13"/>
  <c r="M927" i="13"/>
  <c r="M783" i="13"/>
  <c r="M639" i="13"/>
  <c r="M495" i="13"/>
  <c r="M147" i="13"/>
  <c r="M1226" i="13"/>
  <c r="M1082" i="13"/>
  <c r="M938" i="13"/>
  <c r="M794" i="13"/>
  <c r="M650" i="13"/>
  <c r="M506" i="13"/>
  <c r="M218" i="13"/>
  <c r="M1237" i="13"/>
  <c r="M1093" i="13"/>
  <c r="M949" i="13"/>
  <c r="M805" i="13"/>
  <c r="M661" i="13"/>
  <c r="M517" i="13"/>
  <c r="M279" i="13"/>
  <c r="M1116" i="13"/>
  <c r="M972" i="13"/>
  <c r="M828" i="13"/>
  <c r="M684" i="13"/>
  <c r="M540" i="13"/>
  <c r="M369" i="13"/>
  <c r="M292" i="13"/>
  <c r="M148" i="13"/>
  <c r="M253" i="13"/>
  <c r="M109" i="13"/>
  <c r="M276" i="13"/>
  <c r="M132" i="13"/>
  <c r="M287" i="13"/>
  <c r="M143" i="13"/>
  <c r="M298" i="13"/>
  <c r="M154" i="13"/>
  <c r="M177" i="13"/>
  <c r="M33" i="13"/>
  <c r="M332" i="13"/>
  <c r="M188" i="13"/>
  <c r="M44" i="13"/>
  <c r="M343" i="13"/>
  <c r="M199" i="13"/>
  <c r="M55" i="13"/>
  <c r="M354" i="13"/>
  <c r="M210" i="13"/>
  <c r="M66" i="13"/>
  <c r="M365" i="13"/>
  <c r="M221" i="13"/>
  <c r="M77" i="13"/>
  <c r="M1417" i="13"/>
  <c r="M1291" i="13"/>
  <c r="M1115" i="13"/>
  <c r="M386" i="13"/>
  <c r="M508" i="13"/>
  <c r="M818" i="13"/>
  <c r="M1140" i="13"/>
  <c r="M178" i="13"/>
  <c r="M245" i="13"/>
  <c r="M1380" i="13"/>
  <c r="M1317" i="13"/>
  <c r="M837" i="13"/>
  <c r="M671" i="13"/>
  <c r="M811" i="13"/>
  <c r="M1083" i="13"/>
  <c r="M285" i="13"/>
  <c r="M696" i="13"/>
  <c r="M121" i="13"/>
  <c r="M1174" i="13"/>
  <c r="M453" i="13"/>
  <c r="M1267" i="13"/>
  <c r="M1337" i="13"/>
  <c r="M1091" i="13"/>
  <c r="M632" i="13"/>
  <c r="M1087" i="13"/>
  <c r="M511" i="13"/>
  <c r="M314" i="13"/>
  <c r="M1428" i="13"/>
  <c r="M1270" i="13"/>
  <c r="M717" i="13"/>
  <c r="M1453" i="13"/>
  <c r="M1437" i="13"/>
  <c r="M1293" i="13"/>
  <c r="M850" i="13"/>
  <c r="M1309" i="13"/>
  <c r="M1292" i="13"/>
  <c r="M849" i="13"/>
  <c r="M597" i="13"/>
  <c r="M1399" i="13"/>
  <c r="M1255" i="13"/>
  <c r="M622" i="13"/>
  <c r="M1273" i="13"/>
  <c r="M1410" i="13"/>
  <c r="M1266" i="13"/>
  <c r="M693" i="13"/>
  <c r="M20" i="13"/>
  <c r="M1469" i="13"/>
  <c r="M1325" i="13"/>
  <c r="M1042" i="13"/>
  <c r="M1406" i="13"/>
  <c r="M1500" i="13"/>
  <c r="M1300" i="13"/>
  <c r="M897" i="13"/>
  <c r="M1223" i="13"/>
  <c r="M1079" i="13"/>
  <c r="M935" i="13"/>
  <c r="M791" i="13"/>
  <c r="M647" i="13"/>
  <c r="M503" i="13"/>
  <c r="M195" i="13"/>
  <c r="M1052" i="13"/>
  <c r="M908" i="13"/>
  <c r="M764" i="13"/>
  <c r="M620" i="13"/>
  <c r="M476" i="13"/>
  <c r="M38" i="13"/>
  <c r="M1219" i="13"/>
  <c r="M1075" i="13"/>
  <c r="M931" i="13"/>
  <c r="M787" i="13"/>
  <c r="M643" i="13"/>
  <c r="M499" i="13"/>
  <c r="M171" i="13"/>
  <c r="M1230" i="13"/>
  <c r="M1086" i="13"/>
  <c r="M942" i="13"/>
  <c r="M798" i="13"/>
  <c r="M654" i="13"/>
  <c r="M510" i="13"/>
  <c r="M242" i="13"/>
  <c r="M1241" i="13"/>
  <c r="M1097" i="13"/>
  <c r="M953" i="13"/>
  <c r="M809" i="13"/>
  <c r="M665" i="13"/>
  <c r="M521" i="13"/>
  <c r="M297" i="13"/>
  <c r="M904" i="13"/>
  <c r="M760" i="13"/>
  <c r="M616" i="13"/>
  <c r="M472" i="13"/>
  <c r="M1203" i="13"/>
  <c r="M1059" i="13"/>
  <c r="M915" i="13"/>
  <c r="M771" i="13"/>
  <c r="M627" i="13"/>
  <c r="M483" i="13"/>
  <c r="M75" i="13"/>
  <c r="M1214" i="13"/>
  <c r="M1070" i="13"/>
  <c r="M926" i="13"/>
  <c r="M782" i="13"/>
  <c r="M638" i="13"/>
  <c r="M494" i="13"/>
  <c r="M146" i="13"/>
  <c r="M1225" i="13"/>
  <c r="M1081" i="13"/>
  <c r="M937" i="13"/>
  <c r="M793" i="13"/>
  <c r="M649" i="13"/>
  <c r="M505" i="13"/>
  <c r="M207" i="13"/>
  <c r="M1248" i="13"/>
  <c r="M1104" i="13"/>
  <c r="M960" i="13"/>
  <c r="M816" i="13"/>
  <c r="M672" i="13"/>
  <c r="M528" i="13"/>
  <c r="M326" i="13"/>
  <c r="M280" i="13"/>
  <c r="M136" i="13"/>
  <c r="M241" i="13"/>
  <c r="M97" i="13"/>
  <c r="M408" i="13"/>
  <c r="M264" i="13"/>
  <c r="M120" i="13"/>
  <c r="M275" i="13"/>
  <c r="M131" i="13"/>
  <c r="M286" i="13"/>
  <c r="M142" i="13"/>
  <c r="M165" i="13"/>
  <c r="M21" i="13"/>
  <c r="M320" i="13"/>
  <c r="M176" i="13"/>
  <c r="M32" i="13"/>
  <c r="M331" i="13"/>
  <c r="M187" i="13"/>
  <c r="M43" i="13"/>
  <c r="M342" i="13"/>
  <c r="M198" i="13"/>
  <c r="M54" i="13"/>
  <c r="M353" i="13"/>
  <c r="M209" i="13"/>
  <c r="M65" i="13"/>
  <c r="M585" i="13"/>
  <c r="M1060" i="13"/>
  <c r="M1446" i="13"/>
  <c r="M1336" i="13"/>
  <c r="M944" i="13"/>
  <c r="M679" i="13"/>
  <c r="M546" i="13"/>
  <c r="M807" i="13"/>
  <c r="M530" i="13"/>
  <c r="M373" i="13"/>
  <c r="M133" i="13"/>
  <c r="M201" i="13"/>
  <c r="M79" i="13"/>
  <c r="M885" i="13"/>
  <c r="M513" i="13"/>
  <c r="M861" i="13"/>
  <c r="M1322" i="13"/>
  <c r="M669" i="13"/>
  <c r="M1324" i="13"/>
  <c r="M932" i="13"/>
  <c r="M523" i="13"/>
  <c r="M678" i="13"/>
  <c r="M545" i="13"/>
  <c r="M1227" i="13"/>
  <c r="M950" i="13"/>
  <c r="M673" i="13"/>
  <c r="M405" i="13"/>
  <c r="M288" i="13"/>
  <c r="M166" i="13"/>
  <c r="M355" i="13"/>
  <c r="M222" i="13"/>
  <c r="M814" i="13"/>
  <c r="M1476" i="13"/>
  <c r="M921" i="13"/>
  <c r="M1481" i="13"/>
  <c r="M803" i="13"/>
  <c r="M1098" i="13"/>
  <c r="M1419" i="13"/>
  <c r="M1414" i="13"/>
  <c r="M1492" i="13"/>
  <c r="M1407" i="13"/>
  <c r="M1263" i="13"/>
  <c r="M670" i="13"/>
  <c r="M1441" i="13"/>
  <c r="M1344" i="13"/>
  <c r="M1102" i="13"/>
  <c r="M1379" i="13"/>
  <c r="M1209" i="13"/>
  <c r="M502" i="13"/>
  <c r="M1499" i="13"/>
  <c r="M1402" i="13"/>
  <c r="M1258" i="13"/>
  <c r="M645" i="13"/>
  <c r="M1261" i="13"/>
  <c r="M1425" i="13"/>
  <c r="M1281" i="13"/>
  <c r="M778" i="13"/>
  <c r="M1072" i="13"/>
  <c r="M1280" i="13"/>
  <c r="M777" i="13"/>
  <c r="M1387" i="13"/>
  <c r="M1233" i="13"/>
  <c r="M550" i="13"/>
  <c r="M1496" i="13"/>
  <c r="M1398" i="13"/>
  <c r="M1254" i="13"/>
  <c r="M621" i="13"/>
  <c r="M1405" i="13"/>
  <c r="M1457" i="13"/>
  <c r="M1313" i="13"/>
  <c r="M970" i="13"/>
  <c r="M1184" i="13"/>
  <c r="M1480" i="13"/>
  <c r="M1288" i="13"/>
  <c r="M825" i="13"/>
  <c r="M1211" i="13"/>
  <c r="M1067" i="13"/>
  <c r="M923" i="13"/>
  <c r="M779" i="13"/>
  <c r="M635" i="13"/>
  <c r="M491" i="13"/>
  <c r="M123" i="13"/>
  <c r="M1040" i="13"/>
  <c r="M896" i="13"/>
  <c r="M752" i="13"/>
  <c r="M608" i="13"/>
  <c r="M464" i="13"/>
  <c r="M1207" i="13"/>
  <c r="M1063" i="13"/>
  <c r="M919" i="13"/>
  <c r="M775" i="13"/>
  <c r="M631" i="13"/>
  <c r="M487" i="13"/>
  <c r="M99" i="13"/>
  <c r="M1218" i="13"/>
  <c r="M1074" i="13"/>
  <c r="M930" i="13"/>
  <c r="M786" i="13"/>
  <c r="M642" i="13"/>
  <c r="M498" i="13"/>
  <c r="M170" i="13"/>
  <c r="M1229" i="13"/>
  <c r="M1085" i="13"/>
  <c r="M941" i="13"/>
  <c r="M797" i="13"/>
  <c r="M653" i="13"/>
  <c r="M509" i="13"/>
  <c r="M231" i="13"/>
  <c r="M1036" i="13"/>
  <c r="M892" i="13"/>
  <c r="M748" i="13"/>
  <c r="M604" i="13"/>
  <c r="M460" i="13"/>
  <c r="M1191" i="13"/>
  <c r="M1047" i="13"/>
  <c r="M903" i="13"/>
  <c r="M759" i="13"/>
  <c r="M615" i="13"/>
  <c r="M471" i="13"/>
  <c r="M1202" i="13"/>
  <c r="M1058" i="13"/>
  <c r="M914" i="13"/>
  <c r="M770" i="13"/>
  <c r="M626" i="13"/>
  <c r="M482" i="13"/>
  <c r="M74" i="13"/>
  <c r="M1213" i="13"/>
  <c r="M1069" i="13"/>
  <c r="M925" i="13"/>
  <c r="M781" i="13"/>
  <c r="M637" i="13"/>
  <c r="M493" i="13"/>
  <c r="M135" i="13"/>
  <c r="M1236" i="13"/>
  <c r="M1092" i="13"/>
  <c r="M948" i="13"/>
  <c r="M804" i="13"/>
  <c r="M660" i="13"/>
  <c r="M516" i="13"/>
  <c r="M278" i="13"/>
  <c r="M268" i="13"/>
  <c r="M124" i="13"/>
  <c r="M229" i="13"/>
  <c r="M85" i="13"/>
  <c r="M396" i="13"/>
  <c r="M252" i="13"/>
  <c r="M108" i="13"/>
  <c r="M407" i="13"/>
  <c r="M263" i="13"/>
  <c r="M119" i="13"/>
  <c r="M274" i="13"/>
  <c r="M130" i="13"/>
  <c r="M153" i="13"/>
  <c r="M308" i="13"/>
  <c r="M164" i="13"/>
  <c r="M319" i="13"/>
  <c r="M175" i="13"/>
  <c r="M31" i="13"/>
  <c r="M330" i="13"/>
  <c r="M186" i="13"/>
  <c r="M42" i="13"/>
  <c r="M341" i="13"/>
  <c r="M197" i="13"/>
  <c r="M53" i="13"/>
  <c r="M1334" i="13"/>
  <c r="M1306" i="13"/>
  <c r="M1054" i="13"/>
  <c r="M1148" i="13"/>
  <c r="M1078" i="13"/>
  <c r="M1111" i="13"/>
  <c r="M978" i="13"/>
  <c r="M701" i="13"/>
  <c r="M1239" i="13"/>
  <c r="M1106" i="13"/>
  <c r="M829" i="13"/>
  <c r="M564" i="13"/>
  <c r="M277" i="13"/>
  <c r="M156" i="13"/>
  <c r="M212" i="13"/>
  <c r="M389" i="13"/>
  <c r="M1250" i="13"/>
  <c r="M1294" i="13"/>
  <c r="M1423" i="13"/>
  <c r="M1120" i="13"/>
  <c r="M815" i="13"/>
  <c r="M500" i="13"/>
  <c r="M833" i="13"/>
  <c r="M496" i="13"/>
  <c r="M1238" i="13"/>
  <c r="M1105" i="13"/>
  <c r="M840" i="13"/>
  <c r="M310" i="13"/>
  <c r="M366" i="13"/>
  <c r="M233" i="13"/>
  <c r="M1287" i="13"/>
  <c r="M1426" i="13"/>
  <c r="M1112" i="13"/>
  <c r="M267" i="13"/>
  <c r="M666" i="13"/>
  <c r="M1245" i="13"/>
  <c r="M1468" i="13"/>
  <c r="M1395" i="13"/>
  <c r="M1251" i="13"/>
  <c r="M598" i="13"/>
  <c r="M1345" i="13"/>
  <c r="M1332" i="13"/>
  <c r="M1066" i="13"/>
  <c r="M1367" i="13"/>
  <c r="M1173" i="13"/>
  <c r="M430" i="13"/>
  <c r="M1475" i="13"/>
  <c r="M1390" i="13"/>
  <c r="M1244" i="13"/>
  <c r="M573" i="13"/>
  <c r="M1488" i="13"/>
  <c r="M1413" i="13"/>
  <c r="M1269" i="13"/>
  <c r="M706" i="13"/>
  <c r="M1268" i="13"/>
  <c r="M705" i="13"/>
  <c r="M1489" i="13"/>
  <c r="M1375" i="13"/>
  <c r="M1197" i="13"/>
  <c r="M478" i="13"/>
  <c r="M1460" i="13"/>
  <c r="M1386" i="13"/>
  <c r="M1232" i="13"/>
  <c r="M549" i="13"/>
  <c r="M1321" i="13"/>
  <c r="M1445" i="13"/>
  <c r="M1301" i="13"/>
  <c r="M898" i="13"/>
  <c r="M1477" i="13"/>
  <c r="M1456" i="13"/>
  <c r="M1276" i="13"/>
  <c r="M753" i="13"/>
  <c r="M1199" i="13"/>
  <c r="M1055" i="13"/>
  <c r="M911" i="13"/>
  <c r="M767" i="13"/>
  <c r="M623" i="13"/>
  <c r="M479" i="13"/>
  <c r="M51" i="13"/>
  <c r="M1028" i="13"/>
  <c r="M884" i="13"/>
  <c r="M740" i="13"/>
  <c r="M596" i="13"/>
  <c r="M452" i="13"/>
  <c r="M1195" i="13"/>
  <c r="M1051" i="13"/>
  <c r="M907" i="13"/>
  <c r="M763" i="13"/>
  <c r="M619" i="13"/>
  <c r="M475" i="13"/>
  <c r="M27" i="13"/>
  <c r="M1206" i="13"/>
  <c r="M1062" i="13"/>
  <c r="M918" i="13"/>
  <c r="M774" i="13"/>
  <c r="M630" i="13"/>
  <c r="M486" i="13"/>
  <c r="M98" i="13"/>
  <c r="M1217" i="13"/>
  <c r="M1073" i="13"/>
  <c r="M929" i="13"/>
  <c r="M785" i="13"/>
  <c r="M641" i="13"/>
  <c r="M497" i="13"/>
  <c r="M159" i="13"/>
  <c r="M1024" i="13"/>
  <c r="M880" i="13"/>
  <c r="M736" i="13"/>
  <c r="M592" i="13"/>
  <c r="M448" i="13"/>
  <c r="M1179" i="13"/>
  <c r="M1035" i="13"/>
  <c r="M891" i="13"/>
  <c r="M747" i="13"/>
  <c r="M603" i="13"/>
  <c r="M459" i="13"/>
  <c r="M1190" i="13"/>
  <c r="M1046" i="13"/>
  <c r="M902" i="13"/>
  <c r="M758" i="13"/>
  <c r="M614" i="13"/>
  <c r="M470" i="13"/>
  <c r="M1201" i="13"/>
  <c r="M1057" i="13"/>
  <c r="M913" i="13"/>
  <c r="M769" i="13"/>
  <c r="M625" i="13"/>
  <c r="M481" i="13"/>
  <c r="M63" i="13"/>
  <c r="M1224" i="13"/>
  <c r="M1080" i="13"/>
  <c r="M936" i="13"/>
  <c r="M792" i="13"/>
  <c r="M648" i="13"/>
  <c r="M504" i="13"/>
  <c r="M206" i="13"/>
  <c r="M400" i="13"/>
  <c r="M256" i="13"/>
  <c r="M112" i="13"/>
  <c r="M217" i="13"/>
  <c r="M73" i="13"/>
  <c r="M384" i="13"/>
  <c r="M240" i="13"/>
  <c r="M96" i="13"/>
  <c r="M395" i="13"/>
  <c r="M251" i="13"/>
  <c r="M107" i="13"/>
  <c r="M406" i="13"/>
  <c r="M262" i="13"/>
  <c r="M118" i="13"/>
  <c r="M141" i="13"/>
  <c r="M296" i="13"/>
  <c r="M152" i="13"/>
  <c r="M307" i="13"/>
  <c r="M163" i="13"/>
  <c r="M318" i="13"/>
  <c r="M174" i="13"/>
  <c r="M30" i="13"/>
  <c r="M329" i="13"/>
  <c r="M185" i="13"/>
  <c r="M41" i="13"/>
  <c r="M958" i="13"/>
  <c r="M1450" i="13"/>
  <c r="M1430" i="13"/>
  <c r="M1388" i="13"/>
  <c r="M971" i="13"/>
  <c r="M512" i="13"/>
  <c r="M1122" i="13"/>
  <c r="M845" i="13"/>
  <c r="M230" i="13"/>
  <c r="M1117" i="13"/>
  <c r="M852" i="13"/>
  <c r="M167" i="13"/>
  <c r="M234" i="13"/>
  <c r="M1210" i="13"/>
  <c r="M957" i="13"/>
  <c r="M1434" i="13"/>
  <c r="M1103" i="13"/>
  <c r="M182" i="13"/>
  <c r="M822" i="13"/>
  <c r="M795" i="13"/>
  <c r="M662" i="13"/>
  <c r="M160" i="13"/>
  <c r="M155" i="13"/>
  <c r="M344" i="13"/>
  <c r="M441" i="13"/>
  <c r="M1449" i="13"/>
  <c r="M1422" i="13"/>
  <c r="M1312" i="13"/>
  <c r="M776" i="13"/>
  <c r="M522" i="13"/>
  <c r="M255" i="13"/>
  <c r="M1444" i="13"/>
  <c r="M1383" i="13"/>
  <c r="M1221" i="13"/>
  <c r="M526" i="13"/>
  <c r="M1180" i="13"/>
  <c r="M1320" i="13"/>
  <c r="M1017" i="13"/>
  <c r="M1370" i="13"/>
  <c r="M1355" i="13"/>
  <c r="M1137" i="13"/>
  <c r="M194" i="13"/>
  <c r="M1439" i="13"/>
  <c r="M1378" i="13"/>
  <c r="M1208" i="13"/>
  <c r="M501" i="13"/>
  <c r="M1440" i="13"/>
  <c r="M1401" i="13"/>
  <c r="M1257" i="13"/>
  <c r="M634" i="13"/>
  <c r="M1484" i="13"/>
  <c r="M1256" i="13"/>
  <c r="M633" i="13"/>
  <c r="M1285" i="13"/>
  <c r="M1363" i="13"/>
  <c r="M1161" i="13"/>
  <c r="M398" i="13"/>
  <c r="M1424" i="13"/>
  <c r="M1374" i="13"/>
  <c r="M1196" i="13"/>
  <c r="M477" i="13"/>
  <c r="M1144" i="13"/>
  <c r="M1433" i="13"/>
  <c r="M1289" i="13"/>
  <c r="M826" i="13"/>
  <c r="M1393" i="13"/>
  <c r="M1432" i="13"/>
  <c r="M1264" i="13"/>
  <c r="M681" i="13"/>
  <c r="M1187" i="13"/>
  <c r="M1043" i="13"/>
  <c r="M899" i="13"/>
  <c r="M755" i="13"/>
  <c r="M611" i="13"/>
  <c r="M467" i="13"/>
  <c r="M1016" i="13"/>
  <c r="M872" i="13"/>
  <c r="M728" i="13"/>
  <c r="M584" i="13"/>
  <c r="M440" i="13"/>
  <c r="M1183" i="13"/>
  <c r="M1039" i="13"/>
  <c r="M895" i="13"/>
  <c r="M751" i="13"/>
  <c r="M607" i="13"/>
  <c r="M463" i="13"/>
  <c r="M1194" i="13"/>
  <c r="M1050" i="13"/>
  <c r="M906" i="13"/>
  <c r="M762" i="13"/>
  <c r="M618" i="13"/>
  <c r="M474" i="13"/>
  <c r="M26" i="13"/>
  <c r="N26" i="13" s="1"/>
  <c r="M1205" i="13"/>
  <c r="M1061" i="13"/>
  <c r="M917" i="13"/>
  <c r="M773" i="13"/>
  <c r="M629" i="13"/>
  <c r="M485" i="13"/>
  <c r="M87" i="13"/>
  <c r="M1012" i="13"/>
  <c r="M868" i="13"/>
  <c r="M724" i="13"/>
  <c r="M580" i="13"/>
  <c r="M436" i="13"/>
  <c r="M1167" i="13"/>
  <c r="M1023" i="13"/>
  <c r="M879" i="13"/>
  <c r="M735" i="13"/>
  <c r="M591" i="13"/>
  <c r="M447" i="13"/>
  <c r="M1178" i="13"/>
  <c r="M1034" i="13"/>
  <c r="M890" i="13"/>
  <c r="M746" i="13"/>
  <c r="M602" i="13"/>
  <c r="M458" i="13"/>
  <c r="M1189" i="13"/>
  <c r="M1045" i="13"/>
  <c r="M901" i="13"/>
  <c r="M757" i="13"/>
  <c r="M613" i="13"/>
  <c r="M469" i="13"/>
  <c r="M1212" i="13"/>
  <c r="M1068" i="13"/>
  <c r="M924" i="13"/>
  <c r="M780" i="13"/>
  <c r="M636" i="13"/>
  <c r="M492" i="13"/>
  <c r="M134" i="13"/>
  <c r="M388" i="13"/>
  <c r="M244" i="13"/>
  <c r="M100" i="13"/>
  <c r="M349" i="13"/>
  <c r="M205" i="13"/>
  <c r="M61" i="13"/>
  <c r="M372" i="13"/>
  <c r="M228" i="13"/>
  <c r="M84" i="13"/>
  <c r="M383" i="13"/>
  <c r="M239" i="13"/>
  <c r="M95" i="13"/>
  <c r="M394" i="13"/>
  <c r="M250" i="13"/>
  <c r="M106" i="13"/>
  <c r="M273" i="13"/>
  <c r="M129" i="13"/>
  <c r="M284" i="13"/>
  <c r="M140" i="13"/>
  <c r="M295" i="13"/>
  <c r="M151" i="13"/>
  <c r="M306" i="13"/>
  <c r="M162" i="13"/>
  <c r="M317" i="13"/>
  <c r="M173" i="13"/>
  <c r="M29" i="13"/>
  <c r="M1455" i="13"/>
  <c r="M1283" i="13"/>
  <c r="M1329" i="13"/>
  <c r="M1029" i="13"/>
  <c r="M362" i="13"/>
  <c r="M363" i="13"/>
  <c r="M823" i="13"/>
  <c r="M690" i="13"/>
  <c r="M413" i="13"/>
  <c r="M951" i="13"/>
  <c r="M674" i="13"/>
  <c r="M541" i="13"/>
  <c r="M316" i="13"/>
  <c r="M57" i="13"/>
  <c r="M1271" i="13"/>
  <c r="M994" i="13"/>
  <c r="M766" i="13"/>
  <c r="M527" i="13"/>
  <c r="M1099" i="13"/>
  <c r="M966" i="13"/>
  <c r="M689" i="13"/>
  <c r="M158" i="13"/>
  <c r="M1094" i="13"/>
  <c r="M817" i="13"/>
  <c r="M265" i="13"/>
  <c r="M56" i="13"/>
  <c r="M377" i="13"/>
  <c r="M1368" i="13"/>
  <c r="M1282" i="13"/>
  <c r="M1304" i="13"/>
  <c r="M1278" i="13"/>
  <c r="M1235" i="13"/>
  <c r="M488" i="13"/>
  <c r="M302" i="13"/>
  <c r="M1138" i="13"/>
  <c r="M1420" i="13"/>
  <c r="M1371" i="13"/>
  <c r="M1185" i="13"/>
  <c r="M454" i="13"/>
  <c r="M874" i="13"/>
  <c r="M1308" i="13"/>
  <c r="M945" i="13"/>
  <c r="M1076" i="13"/>
  <c r="M1343" i="13"/>
  <c r="M1101" i="13"/>
  <c r="M1403" i="13"/>
  <c r="M1366" i="13"/>
  <c r="M1172" i="13"/>
  <c r="M429" i="13"/>
  <c r="M1487" i="13"/>
  <c r="M1389" i="13"/>
  <c r="M1240" i="13"/>
  <c r="M562" i="13"/>
  <c r="M1436" i="13"/>
  <c r="M1234" i="13"/>
  <c r="M561" i="13"/>
  <c r="M1495" i="13"/>
  <c r="M1351" i="13"/>
  <c r="M1125" i="13"/>
  <c r="M50" i="13"/>
  <c r="M1376" i="13"/>
  <c r="M1362" i="13"/>
  <c r="M1160" i="13"/>
  <c r="M397" i="13"/>
  <c r="M946" i="13"/>
  <c r="M1421" i="13"/>
  <c r="M1277" i="13"/>
  <c r="M754" i="13"/>
  <c r="M1333" i="13"/>
  <c r="M1408" i="13"/>
  <c r="M1252" i="13"/>
  <c r="M609" i="13"/>
  <c r="M1175" i="13"/>
  <c r="M1031" i="13"/>
  <c r="M887" i="13"/>
  <c r="M743" i="13"/>
  <c r="M599" i="13"/>
  <c r="M455" i="13"/>
  <c r="M1004" i="13"/>
  <c r="M860" i="13"/>
  <c r="M716" i="13"/>
  <c r="M572" i="13"/>
  <c r="M428" i="13"/>
  <c r="M1171" i="13"/>
  <c r="M1027" i="13"/>
  <c r="M883" i="13"/>
  <c r="M739" i="13"/>
  <c r="M595" i="13"/>
  <c r="M451" i="13"/>
  <c r="M1182" i="13"/>
  <c r="M1038" i="13"/>
  <c r="M894" i="13"/>
  <c r="M750" i="13"/>
  <c r="M606" i="13"/>
  <c r="M462" i="13"/>
  <c r="M1193" i="13"/>
  <c r="M1049" i="13"/>
  <c r="M905" i="13"/>
  <c r="M761" i="13"/>
  <c r="M617" i="13"/>
  <c r="M473" i="13"/>
  <c r="M1000" i="13"/>
  <c r="M856" i="13"/>
  <c r="M712" i="13"/>
  <c r="M568" i="13"/>
  <c r="M424" i="13"/>
  <c r="M1155" i="13"/>
  <c r="M1011" i="13"/>
  <c r="M867" i="13"/>
  <c r="M723" i="13"/>
  <c r="M579" i="13"/>
  <c r="M435" i="13"/>
  <c r="M1166" i="13"/>
  <c r="M1022" i="13"/>
  <c r="M878" i="13"/>
  <c r="M734" i="13"/>
  <c r="M590" i="13"/>
  <c r="M446" i="13"/>
  <c r="M1177" i="13"/>
  <c r="M1033" i="13"/>
  <c r="M889" i="13"/>
  <c r="M745" i="13"/>
  <c r="M601" i="13"/>
  <c r="M457" i="13"/>
  <c r="M1200" i="13"/>
  <c r="M1056" i="13"/>
  <c r="M912" i="13"/>
  <c r="M768" i="13"/>
  <c r="M624" i="13"/>
  <c r="M480" i="13"/>
  <c r="M62" i="13"/>
  <c r="M376" i="13"/>
  <c r="M232" i="13"/>
  <c r="M88" i="13"/>
  <c r="M337" i="13"/>
  <c r="M193" i="13"/>
  <c r="M49" i="13"/>
  <c r="M360" i="13"/>
  <c r="M216" i="13"/>
  <c r="M72" i="13"/>
  <c r="M371" i="13"/>
  <c r="M227" i="13"/>
  <c r="M83" i="13"/>
  <c r="M382" i="13"/>
  <c r="M238" i="13"/>
  <c r="M94" i="13"/>
  <c r="M261" i="13"/>
  <c r="M117" i="13"/>
  <c r="M272" i="13"/>
  <c r="M128" i="13"/>
  <c r="M283" i="13"/>
  <c r="M139" i="13"/>
  <c r="M294" i="13"/>
  <c r="M150" i="13"/>
  <c r="M305" i="13"/>
  <c r="M161" i="13"/>
  <c r="M1392" i="13"/>
  <c r="M933" i="13"/>
  <c r="M1328" i="13"/>
  <c r="M909" i="13"/>
  <c r="M586" i="13"/>
  <c r="M683" i="13"/>
  <c r="M254" i="13"/>
  <c r="M351" i="13"/>
  <c r="M1133" i="13"/>
  <c r="M796" i="13"/>
  <c r="M290" i="13"/>
  <c r="M973" i="13"/>
  <c r="M708" i="13"/>
  <c r="M300" i="13"/>
  <c r="M356" i="13"/>
  <c r="M223" i="13"/>
  <c r="M886" i="13"/>
  <c r="M1438" i="13"/>
  <c r="M993" i="13"/>
  <c r="M1493" i="13"/>
  <c r="M1247" i="13"/>
  <c r="M644" i="13"/>
  <c r="M303" i="13"/>
  <c r="M1121" i="13"/>
  <c r="M784" i="13"/>
  <c r="M507" i="13"/>
  <c r="M984" i="13"/>
  <c r="M45" i="13"/>
  <c r="M89" i="13"/>
  <c r="M813" i="13"/>
  <c r="M789" i="13"/>
  <c r="M1411" i="13"/>
  <c r="M1084" i="13"/>
  <c r="M810" i="13"/>
  <c r="M1391" i="13"/>
  <c r="M1396" i="13"/>
  <c r="M1359" i="13"/>
  <c r="M1149" i="13"/>
  <c r="M315" i="13"/>
  <c r="M266" i="13"/>
  <c r="M1296" i="13"/>
  <c r="M873" i="13"/>
  <c r="M1429" i="13"/>
  <c r="M1331" i="13"/>
  <c r="M1065" i="13"/>
  <c r="M1478" i="13"/>
  <c r="M1498" i="13"/>
  <c r="M1354" i="13"/>
  <c r="M1136" i="13"/>
  <c r="M183" i="13"/>
  <c r="M1451" i="13"/>
  <c r="M1377" i="13"/>
  <c r="M1204" i="13"/>
  <c r="M490" i="13"/>
  <c r="M1400" i="13"/>
  <c r="M1198" i="13"/>
  <c r="M489" i="13"/>
  <c r="M1483" i="13"/>
  <c r="M1339" i="13"/>
  <c r="M1089" i="13"/>
  <c r="M1494" i="13"/>
  <c r="M1350" i="13"/>
  <c r="M1124" i="13"/>
  <c r="M39" i="13"/>
  <c r="M442" i="13"/>
  <c r="M1409" i="13"/>
  <c r="M1265" i="13"/>
  <c r="M682" i="13"/>
  <c r="M1249" i="13"/>
  <c r="M1384" i="13"/>
  <c r="M1222" i="13"/>
  <c r="M537" i="13"/>
  <c r="M1163" i="13"/>
  <c r="M1019" i="13"/>
  <c r="M875" i="13"/>
  <c r="M731" i="13"/>
  <c r="M587" i="13"/>
  <c r="M443" i="13"/>
  <c r="M992" i="13"/>
  <c r="M848" i="13"/>
  <c r="M704" i="13"/>
  <c r="M560" i="13"/>
  <c r="M416" i="13"/>
  <c r="M1159" i="13"/>
  <c r="M1015" i="13"/>
  <c r="M871" i="13"/>
  <c r="M727" i="13"/>
  <c r="M583" i="13"/>
  <c r="M439" i="13"/>
  <c r="M1170" i="13"/>
  <c r="M1026" i="13"/>
  <c r="M882" i="13"/>
  <c r="M738" i="13"/>
  <c r="M594" i="13"/>
  <c r="M450" i="13"/>
  <c r="M1181" i="13"/>
  <c r="M1037" i="13"/>
  <c r="M893" i="13"/>
  <c r="M749" i="13"/>
  <c r="M605" i="13"/>
  <c r="M461" i="13"/>
  <c r="M988" i="13"/>
  <c r="M844" i="13"/>
  <c r="M700" i="13"/>
  <c r="M556" i="13"/>
  <c r="M412" i="13"/>
  <c r="M1143" i="13"/>
  <c r="M999" i="13"/>
  <c r="M855" i="13"/>
  <c r="M711" i="13"/>
  <c r="M567" i="13"/>
  <c r="M423" i="13"/>
  <c r="M1154" i="13"/>
  <c r="M1010" i="13"/>
  <c r="M866" i="13"/>
  <c r="M722" i="13"/>
  <c r="M578" i="13"/>
  <c r="M434" i="13"/>
  <c r="M1165" i="13"/>
  <c r="M1021" i="13"/>
  <c r="M877" i="13"/>
  <c r="M733" i="13"/>
  <c r="M589" i="13"/>
  <c r="M445" i="13"/>
  <c r="M1188" i="13"/>
  <c r="M1044" i="13"/>
  <c r="M900" i="13"/>
  <c r="M756" i="13"/>
  <c r="M612" i="13"/>
  <c r="M468" i="13"/>
  <c r="M364" i="13"/>
  <c r="M220" i="13"/>
  <c r="M76" i="13"/>
  <c r="M325" i="13"/>
  <c r="M181" i="13"/>
  <c r="M37" i="13"/>
  <c r="M348" i="13"/>
  <c r="M204" i="13"/>
  <c r="M60" i="13"/>
  <c r="M359" i="13"/>
  <c r="M215" i="13"/>
  <c r="M71" i="13"/>
  <c r="M370" i="13"/>
  <c r="M226" i="13"/>
  <c r="M82" i="13"/>
  <c r="M249" i="13"/>
  <c r="M105" i="13"/>
  <c r="M404" i="13"/>
  <c r="M260" i="13"/>
  <c r="M116" i="13"/>
  <c r="M271" i="13"/>
  <c r="M127" i="13"/>
  <c r="M282" i="13"/>
  <c r="M138" i="13"/>
  <c r="M293" i="13"/>
  <c r="M149" i="13"/>
  <c r="M1246" i="13"/>
  <c r="M1286" i="13"/>
  <c r="M1435" i="13"/>
  <c r="M1361" i="13"/>
  <c r="M827" i="13"/>
  <c r="M656" i="13"/>
  <c r="M989" i="13"/>
  <c r="M652" i="13"/>
  <c r="M519" i="13"/>
  <c r="M996" i="13"/>
  <c r="M311" i="13"/>
  <c r="M34" i="13"/>
  <c r="M367" i="13"/>
  <c r="M90" i="13"/>
  <c r="M1299" i="13"/>
  <c r="M1216" i="13"/>
  <c r="M1316" i="13"/>
  <c r="M1290" i="13"/>
  <c r="M959" i="13"/>
  <c r="M1243" i="13"/>
  <c r="M534" i="13"/>
  <c r="M928" i="13"/>
  <c r="M651" i="13"/>
  <c r="M518" i="13"/>
  <c r="M1128" i="13"/>
  <c r="M299" i="13"/>
  <c r="M67" i="13"/>
  <c r="M1427" i="13"/>
  <c r="M1305" i="13"/>
  <c r="M1465" i="13"/>
  <c r="M920" i="13"/>
  <c r="M1356" i="13"/>
  <c r="M1491" i="13"/>
  <c r="M1347" i="13"/>
  <c r="M1113" i="13"/>
  <c r="M1464" i="13"/>
  <c r="M1284" i="13"/>
  <c r="M801" i="13"/>
  <c r="M1357" i="13"/>
  <c r="M1319" i="13"/>
  <c r="M1006" i="13"/>
  <c r="M1346" i="13"/>
  <c r="M1486" i="13"/>
  <c r="M1342" i="13"/>
  <c r="M1100" i="13"/>
  <c r="M1415" i="13"/>
  <c r="M1365" i="13"/>
  <c r="M1168" i="13"/>
  <c r="M418" i="13"/>
  <c r="M1364" i="13"/>
  <c r="M1162" i="13"/>
  <c r="M417" i="13"/>
  <c r="M1471" i="13"/>
  <c r="M1327" i="13"/>
  <c r="M1053" i="13"/>
  <c r="M1466" i="13"/>
  <c r="M1482" i="13"/>
  <c r="M1338" i="13"/>
  <c r="M1088" i="13"/>
  <c r="M1472" i="13"/>
  <c r="M1397" i="13"/>
  <c r="M1253" i="13"/>
  <c r="M610" i="13"/>
  <c r="M1108" i="13"/>
  <c r="M1372" i="13"/>
  <c r="M1186" i="13"/>
  <c r="M465" i="13"/>
  <c r="M1151" i="13"/>
  <c r="M1007" i="13"/>
  <c r="M863" i="13"/>
  <c r="M719" i="13"/>
  <c r="M575" i="13"/>
  <c r="M431" i="13"/>
  <c r="M980" i="13"/>
  <c r="M836" i="13"/>
  <c r="M692" i="13"/>
  <c r="M548" i="13"/>
  <c r="M393" i="13"/>
  <c r="M1147" i="13"/>
  <c r="M1003" i="13"/>
  <c r="M859" i="13"/>
  <c r="M715" i="13"/>
  <c r="M571" i="13"/>
  <c r="M427" i="13"/>
  <c r="M1158" i="13"/>
  <c r="M1014" i="13"/>
  <c r="M870" i="13"/>
  <c r="M726" i="13"/>
  <c r="M582" i="13"/>
  <c r="M438" i="13"/>
  <c r="M1169" i="13"/>
  <c r="M1025" i="13"/>
  <c r="M881" i="13"/>
  <c r="M737" i="13"/>
  <c r="M593" i="13"/>
  <c r="M449" i="13"/>
  <c r="M976" i="13"/>
  <c r="M832" i="13"/>
  <c r="M688" i="13"/>
  <c r="M544" i="13"/>
  <c r="M381" i="13"/>
  <c r="M1131" i="13"/>
  <c r="M987" i="13"/>
  <c r="M843" i="13"/>
  <c r="M699" i="13"/>
  <c r="M555" i="13"/>
  <c r="M411" i="13"/>
  <c r="M1142" i="13"/>
  <c r="M998" i="13"/>
  <c r="M854" i="13"/>
  <c r="M710" i="13"/>
  <c r="M566" i="13"/>
  <c r="M422" i="13"/>
  <c r="M1153" i="13"/>
  <c r="M1009" i="13"/>
  <c r="M865" i="13"/>
  <c r="M721" i="13"/>
  <c r="M577" i="13"/>
  <c r="M433" i="13"/>
  <c r="M1176" i="13"/>
  <c r="M1032" i="13"/>
  <c r="M888" i="13"/>
  <c r="M744" i="13"/>
  <c r="M600" i="13"/>
  <c r="M456" i="13"/>
  <c r="M352" i="13"/>
  <c r="M208" i="13"/>
  <c r="M64" i="13"/>
  <c r="M313" i="13"/>
  <c r="M169" i="13"/>
  <c r="M25" i="13"/>
  <c r="M336" i="13"/>
  <c r="M192" i="13"/>
  <c r="M48" i="13"/>
  <c r="M347" i="13"/>
  <c r="M203" i="13"/>
  <c r="M59" i="13"/>
  <c r="M358" i="13"/>
  <c r="M214" i="13"/>
  <c r="M70" i="13"/>
  <c r="M237" i="13"/>
  <c r="M93" i="13"/>
  <c r="M392" i="13"/>
  <c r="M248" i="13"/>
  <c r="M104" i="13"/>
  <c r="M403" i="13"/>
  <c r="M259" i="13"/>
  <c r="M115" i="13"/>
  <c r="M270" i="13"/>
  <c r="M126" i="13"/>
  <c r="M281" i="13"/>
  <c r="M137" i="13"/>
  <c r="M1274" i="13"/>
  <c r="M1452" i="13"/>
  <c r="M1473" i="13"/>
  <c r="M838" i="13"/>
  <c r="M1156" i="13"/>
  <c r="M539" i="13"/>
  <c r="M967" i="13"/>
  <c r="M834" i="13"/>
  <c r="M557" i="13"/>
  <c r="M1095" i="13"/>
  <c r="M962" i="13"/>
  <c r="M685" i="13"/>
  <c r="M420" i="13"/>
  <c r="M322" i="13"/>
  <c r="M378" i="13"/>
  <c r="M101" i="13"/>
  <c r="M718" i="13"/>
  <c r="M1220" i="13"/>
  <c r="M525" i="13"/>
  <c r="M514" i="13"/>
  <c r="M667" i="13"/>
  <c r="M350" i="13"/>
  <c r="M385" i="13"/>
  <c r="M939" i="13"/>
  <c r="M806" i="13"/>
  <c r="M327" i="13"/>
  <c r="M304" i="13"/>
  <c r="M189" i="13"/>
  <c r="M1431" i="13"/>
  <c r="M646" i="13"/>
  <c r="M1381" i="13"/>
  <c r="M969" i="13"/>
  <c r="M515" i="13"/>
  <c r="M1231" i="13"/>
  <c r="M954" i="13"/>
  <c r="M730" i="13"/>
  <c r="M742" i="13"/>
  <c r="M1479" i="13"/>
  <c r="M1335" i="13"/>
  <c r="M1077" i="13"/>
  <c r="M1416" i="13"/>
  <c r="M1272" i="13"/>
  <c r="M729" i="13"/>
  <c r="M1297" i="13"/>
  <c r="M1307" i="13"/>
  <c r="M934" i="13"/>
  <c r="M1262" i="13"/>
  <c r="M1474" i="13"/>
  <c r="M1330" i="13"/>
  <c r="M1064" i="13"/>
  <c r="M1442" i="13"/>
  <c r="M1497" i="13"/>
  <c r="M1353" i="13"/>
  <c r="M1132" i="13"/>
  <c r="M122" i="13"/>
  <c r="M1352" i="13"/>
  <c r="M1126" i="13"/>
  <c r="M111" i="13"/>
  <c r="M1459" i="13"/>
  <c r="M1315" i="13"/>
  <c r="M982" i="13"/>
  <c r="M1382" i="13"/>
  <c r="M1470" i="13"/>
  <c r="M1326" i="13"/>
  <c r="M1048" i="13"/>
  <c r="M1418" i="13"/>
  <c r="M1448" i="13"/>
  <c r="M1385" i="13"/>
  <c r="M1228" i="13"/>
  <c r="M538" i="13"/>
  <c r="M802" i="13"/>
  <c r="M1360" i="13"/>
  <c r="M1150" i="13"/>
  <c r="M361" i="13"/>
  <c r="M1139" i="13"/>
  <c r="M995" i="13"/>
  <c r="M851" i="13"/>
  <c r="M707" i="13"/>
  <c r="M563" i="13"/>
  <c r="M419" i="13"/>
  <c r="M968" i="13"/>
  <c r="M824" i="13"/>
  <c r="M680" i="13"/>
  <c r="M536" i="13"/>
  <c r="M357" i="13"/>
  <c r="M1135" i="13"/>
  <c r="M991" i="13"/>
  <c r="M847" i="13"/>
  <c r="M703" i="13"/>
  <c r="M559" i="13"/>
  <c r="M415" i="13"/>
  <c r="M1146" i="13"/>
  <c r="M1002" i="13"/>
  <c r="M858" i="13"/>
  <c r="M714" i="13"/>
  <c r="M570" i="13"/>
  <c r="M426" i="13"/>
  <c r="M1157" i="13"/>
  <c r="M1013" i="13"/>
  <c r="M869" i="13"/>
  <c r="M725" i="13"/>
  <c r="M581" i="13"/>
  <c r="M437" i="13"/>
  <c r="M964" i="13"/>
  <c r="M820" i="13"/>
  <c r="M676" i="13"/>
  <c r="M532" i="13"/>
  <c r="M339" i="13"/>
  <c r="M1119" i="13"/>
  <c r="M975" i="13"/>
  <c r="M831" i="13"/>
  <c r="M687" i="13"/>
  <c r="M543" i="13"/>
  <c r="M375" i="13"/>
  <c r="M1130" i="13"/>
  <c r="M986" i="13"/>
  <c r="M842" i="13"/>
  <c r="M698" i="13"/>
  <c r="M554" i="13"/>
  <c r="M410" i="13"/>
  <c r="M1141" i="13"/>
  <c r="M997" i="13"/>
  <c r="M853" i="13"/>
  <c r="M709" i="13"/>
  <c r="M565" i="13"/>
  <c r="M421" i="13"/>
  <c r="M1164" i="13"/>
  <c r="M1020" i="13"/>
  <c r="M876" i="13"/>
  <c r="M732" i="13"/>
  <c r="M588" i="13"/>
  <c r="M444" i="13"/>
  <c r="M340" i="13"/>
  <c r="M196" i="13"/>
  <c r="M52" i="13"/>
  <c r="M301" i="13"/>
  <c r="M157" i="13"/>
  <c r="M324" i="13"/>
  <c r="M180" i="13"/>
  <c r="M36" i="13"/>
  <c r="M335" i="13"/>
  <c r="M191" i="13"/>
  <c r="M47" i="13"/>
  <c r="M346" i="13"/>
  <c r="M202" i="13"/>
  <c r="M58" i="13"/>
  <c r="M225" i="13"/>
  <c r="M81" i="13"/>
  <c r="M380" i="13"/>
  <c r="M236" i="13"/>
  <c r="M92" i="13"/>
  <c r="M391" i="13"/>
  <c r="M247" i="13"/>
  <c r="M103" i="13"/>
  <c r="M402" i="13"/>
  <c r="M258" i="13"/>
  <c r="M114" i="13"/>
  <c r="M269" i="13"/>
  <c r="M125" i="13"/>
  <c r="M19" i="13"/>
  <c r="O24" i="5"/>
  <c r="O45" i="5"/>
  <c r="L24" i="5"/>
  <c r="L45" i="5"/>
  <c r="C24" i="5"/>
  <c r="C45" i="5"/>
  <c r="F45" i="5"/>
  <c r="F24" i="5"/>
  <c r="I45" i="5"/>
  <c r="I24" i="5"/>
  <c r="B62" i="5"/>
  <c r="B41" i="5"/>
  <c r="B49" i="5"/>
  <c r="B28" i="5"/>
  <c r="B50" i="5"/>
  <c r="B29" i="5"/>
  <c r="B61" i="5"/>
  <c r="B40" i="5"/>
  <c r="B39" i="5"/>
  <c r="B60" i="5"/>
  <c r="B38" i="5"/>
  <c r="B59" i="5"/>
  <c r="B52" i="5"/>
  <c r="B31" i="5"/>
  <c r="B51" i="5"/>
  <c r="B30" i="5"/>
  <c r="B27" i="5"/>
  <c r="B37" i="5"/>
  <c r="B58" i="5"/>
  <c r="B57" i="5"/>
  <c r="B36" i="5"/>
  <c r="B56" i="5"/>
  <c r="B35" i="5"/>
  <c r="B55" i="5"/>
  <c r="B34" i="5"/>
  <c r="B54" i="5"/>
  <c r="B33" i="5"/>
  <c r="B53" i="5"/>
  <c r="B32" i="5"/>
  <c r="P47" i="4"/>
  <c r="P25" i="4"/>
  <c r="P69" i="4" s="1"/>
  <c r="AB47" i="4"/>
  <c r="AB25" i="4"/>
  <c r="AB69" i="4" s="1"/>
  <c r="AN47" i="4"/>
  <c r="AN25" i="4"/>
  <c r="AN69" i="4" s="1"/>
  <c r="M25" i="4"/>
  <c r="M69" i="4" s="1"/>
  <c r="M47" i="4"/>
  <c r="AE47" i="4"/>
  <c r="AE25" i="4"/>
  <c r="AE69" i="4" s="1"/>
  <c r="AH47" i="4"/>
  <c r="AH25" i="4"/>
  <c r="AH69" i="4" s="1"/>
  <c r="AK47" i="4"/>
  <c r="AK25" i="4"/>
  <c r="AK69" i="4" s="1"/>
  <c r="J480" i="4"/>
  <c r="J481" i="4"/>
  <c r="J482" i="4"/>
  <c r="J483" i="4"/>
  <c r="J484" i="4"/>
  <c r="J485" i="4"/>
  <c r="J486" i="4"/>
  <c r="J487" i="4"/>
  <c r="J488" i="4"/>
  <c r="V3" i="4"/>
  <c r="E25" i="18" l="1" a="1"/>
  <c r="E25" i="18" s="1"/>
  <c r="C16" i="18" a="1"/>
  <c r="C16" i="18" s="1"/>
  <c r="E18" i="18" a="1"/>
  <c r="E18" i="18" s="1"/>
  <c r="E20" i="18" a="1"/>
  <c r="E20" i="18" s="1"/>
  <c r="E12" i="18" a="1"/>
  <c r="E12" i="18" s="1"/>
  <c r="E21" i="18" a="1"/>
  <c r="E21" i="18" s="1"/>
  <c r="C22" i="18" a="1"/>
  <c r="C22" i="18" s="1"/>
  <c r="D25" i="18" a="1"/>
  <c r="D25" i="18" s="1"/>
  <c r="E19" i="18" a="1"/>
  <c r="E19" i="18" s="1"/>
  <c r="D24" i="18" a="1"/>
  <c r="D24" i="18" s="1"/>
  <c r="E24" i="18" a="1"/>
  <c r="E24" i="18" s="1"/>
  <c r="C19" i="18" a="1"/>
  <c r="C19" i="18" s="1"/>
  <c r="C23" i="18" a="1"/>
  <c r="C23" i="18" s="1"/>
  <c r="E16" i="18" a="1"/>
  <c r="E16" i="18" s="1"/>
  <c r="C21" i="18" a="1"/>
  <c r="C21" i="18" s="1"/>
  <c r="D14" i="18" a="1"/>
  <c r="D14" i="18" s="1"/>
  <c r="C25" i="18" a="1"/>
  <c r="C25" i="18" s="1"/>
  <c r="E22" i="18" a="1"/>
  <c r="E22" i="18" s="1"/>
  <c r="C24" i="18" a="1"/>
  <c r="C24" i="18" s="1"/>
  <c r="D18" i="18" a="1"/>
  <c r="D18" i="18" s="1"/>
  <c r="D11" i="18" a="1"/>
  <c r="D11" i="18" s="1"/>
  <c r="C15" i="18" a="1"/>
  <c r="C15" i="18" s="1"/>
  <c r="D13" i="18" a="1"/>
  <c r="D13" i="18" s="1"/>
  <c r="C14" i="18" a="1"/>
  <c r="C14" i="18" s="1"/>
  <c r="D23" i="18" a="1"/>
  <c r="D23" i="18" s="1"/>
  <c r="E15" i="18" a="1"/>
  <c r="E15" i="18" s="1"/>
  <c r="E23" i="18" a="1"/>
  <c r="E23" i="18" s="1"/>
  <c r="C13" i="18" a="1"/>
  <c r="C13" i="18" s="1"/>
  <c r="D16" i="18" a="1"/>
  <c r="D16" i="18" s="1"/>
  <c r="D20" i="18" a="1"/>
  <c r="D20" i="18" s="1"/>
  <c r="D15" i="18" a="1"/>
  <c r="D15" i="18" s="1"/>
  <c r="E17" i="18" a="1"/>
  <c r="E17" i="18" s="1"/>
  <c r="C18" i="18" a="1"/>
  <c r="C18" i="18" s="1"/>
  <c r="D17" i="18" a="1"/>
  <c r="D17" i="18" s="1"/>
  <c r="E13" i="18" a="1"/>
  <c r="E13" i="18" s="1"/>
  <c r="C17" i="18" a="1"/>
  <c r="C17" i="18" s="1"/>
  <c r="D22" i="18" a="1"/>
  <c r="D22" i="18" s="1"/>
  <c r="D12" i="18" a="1"/>
  <c r="D12" i="18" s="1"/>
  <c r="C11" i="18" a="1"/>
  <c r="C11" i="18" s="1"/>
  <c r="C20" i="18" a="1"/>
  <c r="C20" i="18" s="1"/>
  <c r="D19" i="18" a="1"/>
  <c r="D19" i="18" s="1"/>
  <c r="E11" i="18" a="1"/>
  <c r="E11" i="18" s="1"/>
  <c r="E14" i="18" a="1"/>
  <c r="E14" i="18" s="1"/>
  <c r="C12" i="18" a="1"/>
  <c r="C12" i="18" s="1"/>
  <c r="D21" i="18" a="1"/>
  <c r="D21" i="18" s="1"/>
  <c r="B14" i="18" a="1"/>
  <c r="B14" i="18" s="1"/>
  <c r="B23" i="18" a="1"/>
  <c r="B23" i="18" s="1"/>
  <c r="B19" i="18" a="1"/>
  <c r="B19" i="18" s="1"/>
  <c r="B12" i="18" a="1"/>
  <c r="B12" i="18" s="1"/>
  <c r="B24" i="18" a="1"/>
  <c r="B24" i="18" s="1"/>
  <c r="B20" i="18" a="1"/>
  <c r="B20" i="18" s="1"/>
  <c r="B16" i="18" a="1"/>
  <c r="B16" i="18" s="1"/>
  <c r="B22" i="18" a="1"/>
  <c r="B22" i="18" s="1"/>
  <c r="B17" i="18" a="1"/>
  <c r="B17" i="18" s="1"/>
  <c r="B21" i="18" a="1"/>
  <c r="B21" i="18" s="1"/>
  <c r="B13" i="18" a="1"/>
  <c r="B13" i="18" s="1"/>
  <c r="B11" i="18" a="1"/>
  <c r="B11" i="18" s="1"/>
  <c r="B18" i="18" a="1"/>
  <c r="B18" i="18" s="1"/>
  <c r="B25" i="18" a="1"/>
  <c r="B25" i="18" s="1"/>
  <c r="B15" i="18" a="1"/>
  <c r="B15" i="18" s="1"/>
  <c r="N58" i="13"/>
  <c r="U58" i="13" s="1"/>
  <c r="N375" i="13"/>
  <c r="U375" i="13" s="1"/>
  <c r="N1135" i="13"/>
  <c r="U1135" i="13" s="1"/>
  <c r="N1382" i="13"/>
  <c r="N1064" i="13"/>
  <c r="U1064" i="13" s="1"/>
  <c r="N1479" i="13"/>
  <c r="N327" i="13"/>
  <c r="U327" i="13" s="1"/>
  <c r="N322" i="13"/>
  <c r="U322" i="13" s="1"/>
  <c r="N1095" i="13"/>
  <c r="U1095" i="13" s="1"/>
  <c r="N539" i="13"/>
  <c r="U539" i="13" s="1"/>
  <c r="N1452" i="13"/>
  <c r="N126" i="13"/>
  <c r="U126" i="13" s="1"/>
  <c r="N358" i="13"/>
  <c r="U358" i="13" s="1"/>
  <c r="N48" i="13"/>
  <c r="U48" i="13" s="1"/>
  <c r="N169" i="13"/>
  <c r="U169" i="13" s="1"/>
  <c r="N352" i="13"/>
  <c r="U352" i="13" s="1"/>
  <c r="N888" i="13"/>
  <c r="U888" i="13" s="1"/>
  <c r="N577" i="13"/>
  <c r="U577" i="13" s="1"/>
  <c r="N1153" i="13"/>
  <c r="N854" i="13"/>
  <c r="U854" i="13" s="1"/>
  <c r="N555" i="13"/>
  <c r="U555" i="13" s="1"/>
  <c r="N1131" i="13"/>
  <c r="U1131" i="13" s="1"/>
  <c r="N832" i="13"/>
  <c r="U832" i="13" s="1"/>
  <c r="N737" i="13"/>
  <c r="U737" i="13" s="1"/>
  <c r="N438" i="13"/>
  <c r="U438" i="13" s="1"/>
  <c r="N1014" i="13"/>
  <c r="U1014" i="13" s="1"/>
  <c r="N715" i="13"/>
  <c r="U715" i="13" s="1"/>
  <c r="N393" i="13"/>
  <c r="U393" i="13" s="1"/>
  <c r="N980" i="13"/>
  <c r="U980" i="13" s="1"/>
  <c r="N863" i="13"/>
  <c r="U863" i="13" s="1"/>
  <c r="N1186" i="13"/>
  <c r="N1253" i="13"/>
  <c r="N1338" i="13"/>
  <c r="N1327" i="13"/>
  <c r="N1364" i="13"/>
  <c r="N1415" i="13"/>
  <c r="N1346" i="13"/>
  <c r="N801" i="13"/>
  <c r="U801" i="13" s="1"/>
  <c r="N1347" i="13"/>
  <c r="N1465" i="13"/>
  <c r="N22" i="13"/>
  <c r="N651" i="13"/>
  <c r="U651" i="13" s="1"/>
  <c r="N959" i="13"/>
  <c r="U959" i="13" s="1"/>
  <c r="N1299" i="13"/>
  <c r="N311" i="13"/>
  <c r="U311" i="13" s="1"/>
  <c r="N989" i="13"/>
  <c r="U989" i="13" s="1"/>
  <c r="N1435" i="13"/>
  <c r="N293" i="13"/>
  <c r="U293" i="13" s="1"/>
  <c r="N271" i="13"/>
  <c r="U271" i="13" s="1"/>
  <c r="N105" i="13"/>
  <c r="U105" i="13" s="1"/>
  <c r="N370" i="13"/>
  <c r="U370" i="13" s="1"/>
  <c r="N60" i="13"/>
  <c r="U60" i="13" s="1"/>
  <c r="N181" i="13"/>
  <c r="U181" i="13" s="1"/>
  <c r="N364" i="13"/>
  <c r="U364" i="13" s="1"/>
  <c r="N900" i="13"/>
  <c r="U900" i="13" s="1"/>
  <c r="N589" i="13"/>
  <c r="U589" i="13" s="1"/>
  <c r="N1165" i="13"/>
  <c r="N866" i="13"/>
  <c r="U866" i="13" s="1"/>
  <c r="N567" i="13"/>
  <c r="U567" i="13" s="1"/>
  <c r="N1143" i="13"/>
  <c r="N844" i="13"/>
  <c r="U844" i="13" s="1"/>
  <c r="N749" i="13"/>
  <c r="U749" i="13" s="1"/>
  <c r="N450" i="13"/>
  <c r="U450" i="13" s="1"/>
  <c r="N1026" i="13"/>
  <c r="U1026" i="13" s="1"/>
  <c r="N727" i="13"/>
  <c r="U727" i="13" s="1"/>
  <c r="N416" i="13"/>
  <c r="U416" i="13" s="1"/>
  <c r="N992" i="13"/>
  <c r="U992" i="13" s="1"/>
  <c r="N875" i="13"/>
  <c r="U875" i="13" s="1"/>
  <c r="N1222" i="13"/>
  <c r="N1265" i="13"/>
  <c r="N1124" i="13"/>
  <c r="U1124" i="13" s="1"/>
  <c r="N1339" i="13"/>
  <c r="N1400" i="13"/>
  <c r="N1451" i="13"/>
  <c r="N1498" i="13"/>
  <c r="N1429" i="13"/>
  <c r="N315" i="13"/>
  <c r="U315" i="13" s="1"/>
  <c r="N1391" i="13"/>
  <c r="N789" i="13"/>
  <c r="U789" i="13" s="1"/>
  <c r="N984" i="13"/>
  <c r="U984" i="13" s="1"/>
  <c r="N303" i="13"/>
  <c r="U303" i="13" s="1"/>
  <c r="N993" i="13"/>
  <c r="U993" i="13" s="1"/>
  <c r="N356" i="13"/>
  <c r="U356" i="13" s="1"/>
  <c r="N973" i="13"/>
  <c r="U973" i="13" s="1"/>
  <c r="N351" i="13"/>
  <c r="U351" i="13" s="1"/>
  <c r="N324" i="13"/>
  <c r="U324" i="13" s="1"/>
  <c r="N698" i="13"/>
  <c r="U698" i="13" s="1"/>
  <c r="N858" i="13"/>
  <c r="U858" i="13" s="1"/>
  <c r="N824" i="13"/>
  <c r="U824" i="13" s="1"/>
  <c r="N111" i="13"/>
  <c r="U111" i="13" s="1"/>
  <c r="N934" i="13"/>
  <c r="N1231" i="13"/>
  <c r="N1220" i="13"/>
  <c r="N93" i="13"/>
  <c r="U93" i="13" s="1"/>
  <c r="N269" i="13"/>
  <c r="U269" i="13" s="1"/>
  <c r="N196" i="13"/>
  <c r="U196" i="13" s="1"/>
  <c r="N975" i="13"/>
  <c r="U975" i="13" s="1"/>
  <c r="N559" i="13"/>
  <c r="U559" i="13" s="1"/>
  <c r="N361" i="13"/>
  <c r="U361" i="13" s="1"/>
  <c r="N1132" i="13"/>
  <c r="U1132" i="13" s="1"/>
  <c r="N1272" i="13"/>
  <c r="N646" i="13"/>
  <c r="U646" i="13" s="1"/>
  <c r="N350" i="13"/>
  <c r="U350" i="13" s="1"/>
  <c r="N403" i="13"/>
  <c r="U403" i="13" s="1"/>
  <c r="N103" i="13"/>
  <c r="U103" i="13" s="1"/>
  <c r="N732" i="13"/>
  <c r="U732" i="13" s="1"/>
  <c r="N676" i="13"/>
  <c r="U676" i="13" s="1"/>
  <c r="N538" i="13"/>
  <c r="U538" i="13" s="1"/>
  <c r="N202" i="13"/>
  <c r="U202" i="13" s="1"/>
  <c r="N340" i="13"/>
  <c r="U340" i="13" s="1"/>
  <c r="N1141" i="13"/>
  <c r="U1141" i="13" s="1"/>
  <c r="N1119" i="13"/>
  <c r="N426" i="13"/>
  <c r="U426" i="13" s="1"/>
  <c r="N357" i="13"/>
  <c r="U357" i="13" s="1"/>
  <c r="N1150" i="13"/>
  <c r="N1126" i="13"/>
  <c r="U1126" i="13" s="1"/>
  <c r="N1416" i="13"/>
  <c r="N806" i="13"/>
  <c r="U806" i="13" s="1"/>
  <c r="N557" i="13"/>
  <c r="U557" i="13" s="1"/>
  <c r="N237" i="13"/>
  <c r="U237" i="13" s="1"/>
  <c r="N313" i="13"/>
  <c r="U313" i="13" s="1"/>
  <c r="N721" i="13"/>
  <c r="U721" i="13" s="1"/>
  <c r="N976" i="13"/>
  <c r="U976" i="13" s="1"/>
  <c r="N1158" i="13"/>
  <c r="N1372" i="13"/>
  <c r="N1471" i="13"/>
  <c r="N1006" i="13"/>
  <c r="U1006" i="13" s="1"/>
  <c r="N1284" i="13"/>
  <c r="N1491" i="13"/>
  <c r="N1305" i="13"/>
  <c r="N299" i="13"/>
  <c r="U299" i="13" s="1"/>
  <c r="N928" i="13"/>
  <c r="N1290" i="13"/>
  <c r="N90" i="13"/>
  <c r="U90" i="13" s="1"/>
  <c r="N1286" i="13"/>
  <c r="N138" i="13"/>
  <c r="U138" i="13" s="1"/>
  <c r="N116" i="13"/>
  <c r="U116" i="13" s="1"/>
  <c r="N249" i="13"/>
  <c r="U249" i="13" s="1"/>
  <c r="N71" i="13"/>
  <c r="U71" i="13" s="1"/>
  <c r="N204" i="13"/>
  <c r="U204" i="13" s="1"/>
  <c r="N325" i="13"/>
  <c r="U325" i="13" s="1"/>
  <c r="N468" i="13"/>
  <c r="U468" i="13" s="1"/>
  <c r="N1044" i="13"/>
  <c r="N733" i="13"/>
  <c r="U733" i="13" s="1"/>
  <c r="N434" i="13"/>
  <c r="U434" i="13" s="1"/>
  <c r="N1010" i="13"/>
  <c r="U1010" i="13" s="1"/>
  <c r="N711" i="13"/>
  <c r="U711" i="13" s="1"/>
  <c r="N412" i="13"/>
  <c r="U412" i="13" s="1"/>
  <c r="N988" i="13"/>
  <c r="U988" i="13" s="1"/>
  <c r="N893" i="13"/>
  <c r="U893" i="13" s="1"/>
  <c r="N594" i="13"/>
  <c r="U594" i="13" s="1"/>
  <c r="N1170" i="13"/>
  <c r="N871" i="13"/>
  <c r="U871" i="13" s="1"/>
  <c r="N560" i="13"/>
  <c r="U560" i="13" s="1"/>
  <c r="N443" i="13"/>
  <c r="U443" i="13" s="1"/>
  <c r="N1019" i="13"/>
  <c r="U1019" i="13" s="1"/>
  <c r="N1384" i="13"/>
  <c r="N1409" i="13"/>
  <c r="N1350" i="13"/>
  <c r="N1483" i="13"/>
  <c r="N490" i="13"/>
  <c r="U490" i="13" s="1"/>
  <c r="N183" i="13"/>
  <c r="U183" i="13" s="1"/>
  <c r="N1478" i="13"/>
  <c r="N873" i="13"/>
  <c r="U873" i="13" s="1"/>
  <c r="N1149" i="13"/>
  <c r="N810" i="13"/>
  <c r="U810" i="13" s="1"/>
  <c r="N813" i="13"/>
  <c r="U813" i="13" s="1"/>
  <c r="N507" i="13"/>
  <c r="U507" i="13" s="1"/>
  <c r="N644" i="13"/>
  <c r="U644" i="13" s="1"/>
  <c r="N1438" i="13"/>
  <c r="N290" i="13"/>
  <c r="U290" i="13" s="1"/>
  <c r="N254" i="13"/>
  <c r="U254" i="13" s="1"/>
  <c r="N1328" i="13"/>
  <c r="N305" i="13"/>
  <c r="U305" i="13" s="1"/>
  <c r="N283" i="13"/>
  <c r="U283" i="13" s="1"/>
  <c r="N261" i="13"/>
  <c r="U261" i="13" s="1"/>
  <c r="N83" i="13"/>
  <c r="U83" i="13" s="1"/>
  <c r="N191" i="13"/>
  <c r="U191" i="13" s="1"/>
  <c r="N997" i="13"/>
  <c r="U997" i="13" s="1"/>
  <c r="N1157" i="13"/>
  <c r="N707" i="13"/>
  <c r="U707" i="13" s="1"/>
  <c r="N114" i="13"/>
  <c r="U114" i="13" s="1"/>
  <c r="N380" i="13"/>
  <c r="U380" i="13" s="1"/>
  <c r="N157" i="13"/>
  <c r="U157" i="13" s="1"/>
  <c r="N876" i="13"/>
  <c r="U876" i="13" s="1"/>
  <c r="N842" i="13"/>
  <c r="U842" i="13" s="1"/>
  <c r="N820" i="13"/>
  <c r="U820" i="13" s="1"/>
  <c r="N1002" i="13"/>
  <c r="U1002" i="13" s="1"/>
  <c r="N968" i="13"/>
  <c r="U968" i="13" s="1"/>
  <c r="N1228" i="13"/>
  <c r="N982" i="13"/>
  <c r="U982" i="13" s="1"/>
  <c r="N1330" i="13"/>
  <c r="N742" i="13"/>
  <c r="U742" i="13" s="1"/>
  <c r="N1431" i="13"/>
  <c r="N718" i="13"/>
  <c r="U718" i="13" s="1"/>
  <c r="N1156" i="13"/>
  <c r="N270" i="13"/>
  <c r="U270" i="13" s="1"/>
  <c r="N59" i="13"/>
  <c r="U59" i="13" s="1"/>
  <c r="N1032" i="13"/>
  <c r="U1032" i="13" s="1"/>
  <c r="N998" i="13"/>
  <c r="N381" i="13"/>
  <c r="U381" i="13" s="1"/>
  <c r="N582" i="13"/>
  <c r="U582" i="13" s="1"/>
  <c r="N548" i="13"/>
  <c r="U548" i="13" s="1"/>
  <c r="N1007" i="13"/>
  <c r="U1007" i="13" s="1"/>
  <c r="N1482" i="13"/>
  <c r="N418" i="13"/>
  <c r="U418" i="13" s="1"/>
  <c r="N996" i="13"/>
  <c r="U996" i="13" s="1"/>
  <c r="N236" i="13"/>
  <c r="U236" i="13" s="1"/>
  <c r="N421" i="13"/>
  <c r="U421" i="13" s="1"/>
  <c r="N581" i="13"/>
  <c r="U581" i="13" s="1"/>
  <c r="N1418" i="13"/>
  <c r="N247" i="13"/>
  <c r="U247" i="13" s="1"/>
  <c r="N335" i="13"/>
  <c r="U335" i="13" s="1"/>
  <c r="N565" i="13"/>
  <c r="U565" i="13" s="1"/>
  <c r="N543" i="13"/>
  <c r="U543" i="13" s="1"/>
  <c r="N725" i="13"/>
  <c r="U725" i="13" s="1"/>
  <c r="N703" i="13"/>
  <c r="U703" i="13" s="1"/>
  <c r="N851" i="13"/>
  <c r="U851" i="13" s="1"/>
  <c r="N1048" i="13"/>
  <c r="N1353" i="13"/>
  <c r="N1307" i="13"/>
  <c r="N515" i="13"/>
  <c r="U515" i="13" s="1"/>
  <c r="N667" i="13"/>
  <c r="U667" i="13" s="1"/>
  <c r="N420" i="13"/>
  <c r="U420" i="13" s="1"/>
  <c r="N1274" i="13"/>
  <c r="N104" i="13"/>
  <c r="U104" i="13" s="1"/>
  <c r="N192" i="13"/>
  <c r="U192" i="13" s="1"/>
  <c r="N456" i="13"/>
  <c r="U456" i="13" s="1"/>
  <c r="N422" i="13"/>
  <c r="U422" i="13" s="1"/>
  <c r="N699" i="13"/>
  <c r="U699" i="13" s="1"/>
  <c r="N881" i="13"/>
  <c r="U881" i="13" s="1"/>
  <c r="N859" i="13"/>
  <c r="U859" i="13" s="1"/>
  <c r="N431" i="13"/>
  <c r="U431" i="13" s="1"/>
  <c r="N1397" i="13"/>
  <c r="N1100" i="13"/>
  <c r="U1100" i="13" s="1"/>
  <c r="N656" i="13"/>
  <c r="U656" i="13" s="1"/>
  <c r="N391" i="13"/>
  <c r="U391" i="13" s="1"/>
  <c r="N36" i="13"/>
  <c r="N1020" i="13"/>
  <c r="U1020" i="13" s="1"/>
  <c r="N986" i="13"/>
  <c r="U986" i="13" s="1"/>
  <c r="N339" i="13"/>
  <c r="U339" i="13" s="1"/>
  <c r="N570" i="13"/>
  <c r="U570" i="13" s="1"/>
  <c r="N847" i="13"/>
  <c r="U847" i="13" s="1"/>
  <c r="N995" i="13"/>
  <c r="U995" i="13" s="1"/>
  <c r="N1315" i="13"/>
  <c r="N1497" i="13"/>
  <c r="N1077" i="13"/>
  <c r="U1077" i="13" s="1"/>
  <c r="N939" i="13"/>
  <c r="U939" i="13" s="1"/>
  <c r="N101" i="13"/>
  <c r="U101" i="13" s="1"/>
  <c r="N838" i="13"/>
  <c r="U838" i="13" s="1"/>
  <c r="N115" i="13"/>
  <c r="U115" i="13" s="1"/>
  <c r="N70" i="13"/>
  <c r="U70" i="13" s="1"/>
  <c r="N203" i="13"/>
  <c r="U203" i="13" s="1"/>
  <c r="N336" i="13"/>
  <c r="U336" i="13" s="1"/>
  <c r="N64" i="13"/>
  <c r="U64" i="13" s="1"/>
  <c r="N865" i="13"/>
  <c r="U865" i="13" s="1"/>
  <c r="N566" i="13"/>
  <c r="U566" i="13" s="1"/>
  <c r="N1142" i="13"/>
  <c r="N843" i="13"/>
  <c r="U843" i="13" s="1"/>
  <c r="N544" i="13"/>
  <c r="U544" i="13" s="1"/>
  <c r="N449" i="13"/>
  <c r="U449" i="13" s="1"/>
  <c r="N1025" i="13"/>
  <c r="U1025" i="13" s="1"/>
  <c r="N726" i="13"/>
  <c r="U726" i="13" s="1"/>
  <c r="N427" i="13"/>
  <c r="U427" i="13" s="1"/>
  <c r="N1003" i="13"/>
  <c r="U1003" i="13" s="1"/>
  <c r="N692" i="13"/>
  <c r="U692" i="13" s="1"/>
  <c r="N575" i="13"/>
  <c r="U575" i="13" s="1"/>
  <c r="N1151" i="13"/>
  <c r="N1108" i="13"/>
  <c r="U1108" i="13" s="1"/>
  <c r="N1472" i="13"/>
  <c r="N1466" i="13"/>
  <c r="N417" i="13"/>
  <c r="U417" i="13" s="1"/>
  <c r="N1168" i="13"/>
  <c r="N1342" i="13"/>
  <c r="N1319" i="13"/>
  <c r="N1464" i="13"/>
  <c r="N1356" i="13"/>
  <c r="N1427" i="13"/>
  <c r="N1128" i="13"/>
  <c r="U1128" i="13" s="1"/>
  <c r="N534" i="13"/>
  <c r="U534" i="13" s="1"/>
  <c r="N1316" i="13"/>
  <c r="N367" i="13"/>
  <c r="U367" i="13" s="1"/>
  <c r="N519" i="13"/>
  <c r="U519" i="13" s="1"/>
  <c r="N827" i="13"/>
  <c r="U827" i="13" s="1"/>
  <c r="N1246" i="13"/>
  <c r="N282" i="13"/>
  <c r="U282" i="13" s="1"/>
  <c r="N260" i="13"/>
  <c r="U260" i="13" s="1"/>
  <c r="N82" i="13"/>
  <c r="U82" i="13" s="1"/>
  <c r="N215" i="13"/>
  <c r="U215" i="13" s="1"/>
  <c r="N348" i="13"/>
  <c r="U348" i="13" s="1"/>
  <c r="N76" i="13"/>
  <c r="U76" i="13" s="1"/>
  <c r="N612" i="13"/>
  <c r="U612" i="13" s="1"/>
  <c r="N1188" i="13"/>
  <c r="N877" i="13"/>
  <c r="U877" i="13" s="1"/>
  <c r="N578" i="13"/>
  <c r="U578" i="13" s="1"/>
  <c r="N1154" i="13"/>
  <c r="N855" i="13"/>
  <c r="U855" i="13" s="1"/>
  <c r="N556" i="13"/>
  <c r="U556" i="13" s="1"/>
  <c r="N461" i="13"/>
  <c r="U461" i="13" s="1"/>
  <c r="N1037" i="13"/>
  <c r="N738" i="13"/>
  <c r="U738" i="13" s="1"/>
  <c r="N439" i="13"/>
  <c r="U439" i="13" s="1"/>
  <c r="N1015" i="13"/>
  <c r="U1015" i="13" s="1"/>
  <c r="N704" i="13"/>
  <c r="U704" i="13" s="1"/>
  <c r="N587" i="13"/>
  <c r="U587" i="13" s="1"/>
  <c r="N1163" i="13"/>
  <c r="N1249" i="13"/>
  <c r="N442" i="13"/>
  <c r="U442" i="13" s="1"/>
  <c r="N1494" i="13"/>
  <c r="N489" i="13"/>
  <c r="U489" i="13" s="1"/>
  <c r="N1204" i="13"/>
  <c r="N1136" i="13"/>
  <c r="N1065" i="13"/>
  <c r="U1065" i="13" s="1"/>
  <c r="N1296" i="13"/>
  <c r="N1359" i="13"/>
  <c r="N1084" i="13"/>
  <c r="U1084" i="13" s="1"/>
  <c r="N89" i="13"/>
  <c r="U89" i="13" s="1"/>
  <c r="N784" i="13"/>
  <c r="U784" i="13" s="1"/>
  <c r="N1247" i="13"/>
  <c r="N886" i="13"/>
  <c r="U886" i="13" s="1"/>
  <c r="N300" i="13"/>
  <c r="U300" i="13" s="1"/>
  <c r="N796" i="13"/>
  <c r="U796" i="13" s="1"/>
  <c r="N683" i="13"/>
  <c r="U683" i="13" s="1"/>
  <c r="N258" i="13"/>
  <c r="U258" i="13" s="1"/>
  <c r="N81" i="13"/>
  <c r="U81" i="13" s="1"/>
  <c r="N301" i="13"/>
  <c r="U301" i="13" s="1"/>
  <c r="N444" i="13"/>
  <c r="U444" i="13" s="1"/>
  <c r="N410" i="13"/>
  <c r="U410" i="13" s="1"/>
  <c r="N687" i="13"/>
  <c r="U687" i="13" s="1"/>
  <c r="N869" i="13"/>
  <c r="U869" i="13" s="1"/>
  <c r="N1146" i="13"/>
  <c r="N419" i="13"/>
  <c r="U419" i="13" s="1"/>
  <c r="N1360" i="13"/>
  <c r="N1326" i="13"/>
  <c r="N1352" i="13"/>
  <c r="N1297" i="13"/>
  <c r="N730" i="13"/>
  <c r="U730" i="13" s="1"/>
  <c r="N189" i="13"/>
  <c r="U189" i="13" s="1"/>
  <c r="N514" i="13"/>
  <c r="U514" i="13" s="1"/>
  <c r="N685" i="13"/>
  <c r="U685" i="13" s="1"/>
  <c r="N137" i="13"/>
  <c r="U137" i="13" s="1"/>
  <c r="N248" i="13"/>
  <c r="U248" i="13" s="1"/>
  <c r="N1176" i="13"/>
  <c r="N19" i="13"/>
  <c r="N346" i="13"/>
  <c r="U346" i="13" s="1"/>
  <c r="N709" i="13"/>
  <c r="U709" i="13" s="1"/>
  <c r="N964" i="13"/>
  <c r="N536" i="13"/>
  <c r="U536" i="13" s="1"/>
  <c r="N1385" i="13"/>
  <c r="N1474" i="13"/>
  <c r="N969" i="13"/>
  <c r="U969" i="13" s="1"/>
  <c r="N834" i="13"/>
  <c r="U834" i="13" s="1"/>
  <c r="N600" i="13"/>
  <c r="U600" i="13" s="1"/>
  <c r="N125" i="13"/>
  <c r="U125" i="13" s="1"/>
  <c r="N402" i="13"/>
  <c r="U402" i="13" s="1"/>
  <c r="N92" i="13"/>
  <c r="U92" i="13" s="1"/>
  <c r="N225" i="13"/>
  <c r="U225" i="13" s="1"/>
  <c r="N47" i="13"/>
  <c r="U47" i="13" s="1"/>
  <c r="N180" i="13"/>
  <c r="U180" i="13" s="1"/>
  <c r="N52" i="13"/>
  <c r="U52" i="13" s="1"/>
  <c r="N588" i="13"/>
  <c r="U588" i="13" s="1"/>
  <c r="N1164" i="13"/>
  <c r="N853" i="13"/>
  <c r="U853" i="13" s="1"/>
  <c r="N554" i="13"/>
  <c r="U554" i="13" s="1"/>
  <c r="N1130" i="13"/>
  <c r="U1130" i="13" s="1"/>
  <c r="N831" i="13"/>
  <c r="U831" i="13" s="1"/>
  <c r="N532" i="13"/>
  <c r="U532" i="13" s="1"/>
  <c r="N437" i="13"/>
  <c r="U437" i="13" s="1"/>
  <c r="N1013" i="13"/>
  <c r="U1013" i="13" s="1"/>
  <c r="N714" i="13"/>
  <c r="U714" i="13" s="1"/>
  <c r="N415" i="13"/>
  <c r="U415" i="13" s="1"/>
  <c r="N991" i="13"/>
  <c r="U991" i="13" s="1"/>
  <c r="N680" i="13"/>
  <c r="U680" i="13" s="1"/>
  <c r="N563" i="13"/>
  <c r="U563" i="13" s="1"/>
  <c r="N1139" i="13"/>
  <c r="N802" i="13"/>
  <c r="U802" i="13" s="1"/>
  <c r="N1448" i="13"/>
  <c r="N1470" i="13"/>
  <c r="N1459" i="13"/>
  <c r="N122" i="13"/>
  <c r="U122" i="13" s="1"/>
  <c r="N1442" i="13"/>
  <c r="N1262" i="13"/>
  <c r="N729" i="13"/>
  <c r="U729" i="13" s="1"/>
  <c r="N1335" i="13"/>
  <c r="N954" i="13"/>
  <c r="U954" i="13" s="1"/>
  <c r="N1381" i="13"/>
  <c r="N304" i="13"/>
  <c r="U304" i="13" s="1"/>
  <c r="N385" i="13"/>
  <c r="U385" i="13" s="1"/>
  <c r="N525" i="13"/>
  <c r="U525" i="13" s="1"/>
  <c r="N378" i="13"/>
  <c r="U378" i="13" s="1"/>
  <c r="N962" i="13"/>
  <c r="U962" i="13" s="1"/>
  <c r="N967" i="13"/>
  <c r="U967" i="13" s="1"/>
  <c r="N1473" i="13"/>
  <c r="N281" i="13"/>
  <c r="U281" i="13" s="1"/>
  <c r="N259" i="13"/>
  <c r="U259" i="13" s="1"/>
  <c r="N392" i="13"/>
  <c r="U392" i="13" s="1"/>
  <c r="N214" i="13"/>
  <c r="U214" i="13" s="1"/>
  <c r="N347" i="13"/>
  <c r="U347" i="13" s="1"/>
  <c r="N25" i="13"/>
  <c r="N208" i="13"/>
  <c r="U208" i="13" s="1"/>
  <c r="N744" i="13"/>
  <c r="U744" i="13" s="1"/>
  <c r="N433" i="13"/>
  <c r="U433" i="13" s="1"/>
  <c r="N1009" i="13"/>
  <c r="U1009" i="13" s="1"/>
  <c r="N710" i="13"/>
  <c r="U710" i="13" s="1"/>
  <c r="N411" i="13"/>
  <c r="U411" i="13" s="1"/>
  <c r="N987" i="13"/>
  <c r="U987" i="13" s="1"/>
  <c r="N688" i="13"/>
  <c r="U688" i="13" s="1"/>
  <c r="N593" i="13"/>
  <c r="U593" i="13" s="1"/>
  <c r="N1169" i="13"/>
  <c r="N870" i="13"/>
  <c r="U870" i="13" s="1"/>
  <c r="N571" i="13"/>
  <c r="U571" i="13" s="1"/>
  <c r="N1147" i="13"/>
  <c r="N836" i="13"/>
  <c r="U836" i="13" s="1"/>
  <c r="N719" i="13"/>
  <c r="U719" i="13" s="1"/>
  <c r="N465" i="13"/>
  <c r="U465" i="13" s="1"/>
  <c r="N610" i="13"/>
  <c r="U610" i="13" s="1"/>
  <c r="N1088" i="13"/>
  <c r="U1088" i="13" s="1"/>
  <c r="N1053" i="13"/>
  <c r="U1053" i="13" s="1"/>
  <c r="N1162" i="13"/>
  <c r="N1365" i="13"/>
  <c r="N1486" i="13"/>
  <c r="N1357" i="13"/>
  <c r="N1113" i="13"/>
  <c r="U1113" i="13" s="1"/>
  <c r="N920" i="13"/>
  <c r="U920" i="13" s="1"/>
  <c r="N67" i="13"/>
  <c r="U67" i="13" s="1"/>
  <c r="N518" i="13"/>
  <c r="U518" i="13" s="1"/>
  <c r="N1243" i="13"/>
  <c r="N1216" i="13"/>
  <c r="N34" i="13"/>
  <c r="N652" i="13"/>
  <c r="U652" i="13" s="1"/>
  <c r="N1361" i="13"/>
  <c r="N149" i="13"/>
  <c r="U149" i="13" s="1"/>
  <c r="N127" i="13"/>
  <c r="U127" i="13" s="1"/>
  <c r="N404" i="13"/>
  <c r="U404" i="13" s="1"/>
  <c r="N226" i="13"/>
  <c r="U226" i="13" s="1"/>
  <c r="N359" i="13"/>
  <c r="U359" i="13" s="1"/>
  <c r="N37" i="13"/>
  <c r="N220" i="13"/>
  <c r="U220" i="13" s="1"/>
  <c r="N756" i="13"/>
  <c r="U756" i="13" s="1"/>
  <c r="N445" i="13"/>
  <c r="U445" i="13" s="1"/>
  <c r="N1021" i="13"/>
  <c r="U1021" i="13" s="1"/>
  <c r="N722" i="13"/>
  <c r="U722" i="13" s="1"/>
  <c r="N423" i="13"/>
  <c r="U423" i="13" s="1"/>
  <c r="N999" i="13"/>
  <c r="N700" i="13"/>
  <c r="U700" i="13" s="1"/>
  <c r="N605" i="13"/>
  <c r="U605" i="13" s="1"/>
  <c r="N1181" i="13"/>
  <c r="N882" i="13"/>
  <c r="U882" i="13" s="1"/>
  <c r="N583" i="13"/>
  <c r="U583" i="13" s="1"/>
  <c r="N1159" i="13"/>
  <c r="N848" i="13"/>
  <c r="U848" i="13" s="1"/>
  <c r="N731" i="13"/>
  <c r="U731" i="13" s="1"/>
  <c r="N537" i="13"/>
  <c r="U537" i="13" s="1"/>
  <c r="N682" i="13"/>
  <c r="U682" i="13" s="1"/>
  <c r="N39" i="13"/>
  <c r="N1089" i="13"/>
  <c r="U1089" i="13" s="1"/>
  <c r="N1198" i="13"/>
  <c r="N1377" i="13"/>
  <c r="N1354" i="13"/>
  <c r="N1331" i="13"/>
  <c r="N266" i="13"/>
  <c r="U266" i="13" s="1"/>
  <c r="N1396" i="13"/>
  <c r="N1411" i="13"/>
  <c r="N45" i="13"/>
  <c r="U45" i="13" s="1"/>
  <c r="N1121" i="13"/>
  <c r="N1493" i="13"/>
  <c r="N223" i="13"/>
  <c r="U223" i="13" s="1"/>
  <c r="N708" i="13"/>
  <c r="U708" i="13" s="1"/>
  <c r="N1133" i="13"/>
  <c r="U1133" i="13" s="1"/>
  <c r="N586" i="13"/>
  <c r="U586" i="13" s="1"/>
  <c r="N1392" i="13"/>
  <c r="N294" i="13"/>
  <c r="U294" i="13" s="1"/>
  <c r="N272" i="13"/>
  <c r="U272" i="13" s="1"/>
  <c r="N238" i="13"/>
  <c r="U238" i="13" s="1"/>
  <c r="N909" i="13"/>
  <c r="U909" i="13" s="1"/>
  <c r="N161" i="13"/>
  <c r="U161" i="13" s="1"/>
  <c r="N139" i="13"/>
  <c r="U139" i="13" s="1"/>
  <c r="N117" i="13"/>
  <c r="U117" i="13" s="1"/>
  <c r="N382" i="13"/>
  <c r="U382" i="13" s="1"/>
  <c r="N72" i="13"/>
  <c r="U72" i="13" s="1"/>
  <c r="N193" i="13"/>
  <c r="U193" i="13" s="1"/>
  <c r="N376" i="13"/>
  <c r="U376" i="13" s="1"/>
  <c r="N768" i="13"/>
  <c r="U768" i="13" s="1"/>
  <c r="N457" i="13"/>
  <c r="U457" i="13" s="1"/>
  <c r="N1033" i="13"/>
  <c r="N734" i="13"/>
  <c r="U734" i="13" s="1"/>
  <c r="N435" i="13"/>
  <c r="U435" i="13" s="1"/>
  <c r="N1011" i="13"/>
  <c r="U1011" i="13" s="1"/>
  <c r="N712" i="13"/>
  <c r="U712" i="13" s="1"/>
  <c r="N617" i="13"/>
  <c r="U617" i="13" s="1"/>
  <c r="N1193" i="13"/>
  <c r="N894" i="13"/>
  <c r="U894" i="13" s="1"/>
  <c r="N595" i="13"/>
  <c r="U595" i="13" s="1"/>
  <c r="N1171" i="13"/>
  <c r="N860" i="13"/>
  <c r="U860" i="13" s="1"/>
  <c r="N743" i="13"/>
  <c r="U743" i="13" s="1"/>
  <c r="N609" i="13"/>
  <c r="U609" i="13" s="1"/>
  <c r="N754" i="13"/>
  <c r="U754" i="13" s="1"/>
  <c r="N397" i="13"/>
  <c r="U397" i="13" s="1"/>
  <c r="N50" i="13"/>
  <c r="U50" i="13" s="1"/>
  <c r="N561" i="13"/>
  <c r="U561" i="13" s="1"/>
  <c r="N1240" i="13"/>
  <c r="N1172" i="13"/>
  <c r="N1343" i="13"/>
  <c r="N874" i="13"/>
  <c r="U874" i="13" s="1"/>
  <c r="N1420" i="13"/>
  <c r="N1235" i="13"/>
  <c r="N1368" i="13"/>
  <c r="N817" i="13"/>
  <c r="U817" i="13" s="1"/>
  <c r="N966" i="13"/>
  <c r="U966" i="13" s="1"/>
  <c r="N994" i="13"/>
  <c r="U994" i="13" s="1"/>
  <c r="N541" i="13"/>
  <c r="U541" i="13" s="1"/>
  <c r="N690" i="13"/>
  <c r="U690" i="13" s="1"/>
  <c r="N1029" i="13"/>
  <c r="U1029" i="13" s="1"/>
  <c r="N29" i="13"/>
  <c r="N306" i="13"/>
  <c r="U306" i="13" s="1"/>
  <c r="N284" i="13"/>
  <c r="U284" i="13" s="1"/>
  <c r="N250" i="13"/>
  <c r="U250" i="13" s="1"/>
  <c r="N383" i="13"/>
  <c r="U383" i="13" s="1"/>
  <c r="N61" i="13"/>
  <c r="U61" i="13" s="1"/>
  <c r="N244" i="13"/>
  <c r="U244" i="13" s="1"/>
  <c r="N636" i="13"/>
  <c r="U636" i="13" s="1"/>
  <c r="N1212" i="13"/>
  <c r="N901" i="13"/>
  <c r="U901" i="13" s="1"/>
  <c r="N602" i="13"/>
  <c r="U602" i="13" s="1"/>
  <c r="N1178" i="13"/>
  <c r="N879" i="13"/>
  <c r="U879" i="13" s="1"/>
  <c r="N580" i="13"/>
  <c r="U580" i="13" s="1"/>
  <c r="N87" i="13"/>
  <c r="U87" i="13" s="1"/>
  <c r="N917" i="13"/>
  <c r="U917" i="13" s="1"/>
  <c r="N474" i="13"/>
  <c r="U474" i="13" s="1"/>
  <c r="N1050" i="13"/>
  <c r="N751" i="13"/>
  <c r="U751" i="13" s="1"/>
  <c r="N440" i="13"/>
  <c r="U440" i="13" s="1"/>
  <c r="N1016" i="13"/>
  <c r="U1016" i="13" s="1"/>
  <c r="N899" i="13"/>
  <c r="U899" i="13" s="1"/>
  <c r="N1264" i="13"/>
  <c r="N1289" i="13"/>
  <c r="N1196" i="13"/>
  <c r="N1161" i="13"/>
  <c r="N1256" i="13"/>
  <c r="N1401" i="13"/>
  <c r="N1378" i="13"/>
  <c r="N1355" i="13"/>
  <c r="N1180" i="13"/>
  <c r="N1444" i="13"/>
  <c r="N1312" i="13"/>
  <c r="N344" i="13"/>
  <c r="U344" i="13" s="1"/>
  <c r="N795" i="13"/>
  <c r="U795" i="13" s="1"/>
  <c r="N1434" i="13"/>
  <c r="N167" i="13"/>
  <c r="U167" i="13" s="1"/>
  <c r="N845" i="13"/>
  <c r="U845" i="13" s="1"/>
  <c r="N1388" i="13"/>
  <c r="N41" i="13"/>
  <c r="U41" i="13" s="1"/>
  <c r="N174" i="13"/>
  <c r="U174" i="13" s="1"/>
  <c r="N152" i="13"/>
  <c r="U152" i="13" s="1"/>
  <c r="N262" i="13"/>
  <c r="U262" i="13" s="1"/>
  <c r="N395" i="13"/>
  <c r="U395" i="13" s="1"/>
  <c r="N73" i="13"/>
  <c r="U73" i="13" s="1"/>
  <c r="N400" i="13"/>
  <c r="U400" i="13" s="1"/>
  <c r="N792" i="13"/>
  <c r="U792" i="13" s="1"/>
  <c r="N63" i="13"/>
  <c r="U63" i="13" s="1"/>
  <c r="N913" i="13"/>
  <c r="U913" i="13" s="1"/>
  <c r="N614" i="13"/>
  <c r="U614" i="13" s="1"/>
  <c r="N1190" i="13"/>
  <c r="N891" i="13"/>
  <c r="U891" i="13" s="1"/>
  <c r="N592" i="13"/>
  <c r="U592" i="13" s="1"/>
  <c r="N159" i="13"/>
  <c r="U159" i="13" s="1"/>
  <c r="N929" i="13"/>
  <c r="N486" i="13"/>
  <c r="U486" i="13" s="1"/>
  <c r="N1062" i="13"/>
  <c r="U1062" i="13" s="1"/>
  <c r="N619" i="13"/>
  <c r="U619" i="13" s="1"/>
  <c r="N1195" i="13"/>
  <c r="N884" i="13"/>
  <c r="U884" i="13" s="1"/>
  <c r="N623" i="13"/>
  <c r="U623" i="13" s="1"/>
  <c r="N1199" i="13"/>
  <c r="N1477" i="13"/>
  <c r="N1321" i="13"/>
  <c r="N1460" i="13"/>
  <c r="N1489" i="13"/>
  <c r="N1269" i="13"/>
  <c r="N1244" i="13"/>
  <c r="N1173" i="13"/>
  <c r="N1345" i="13"/>
  <c r="N1468" i="13"/>
  <c r="N1112" i="13"/>
  <c r="U1112" i="13" s="1"/>
  <c r="N366" i="13"/>
  <c r="U366" i="13" s="1"/>
  <c r="N1238" i="13"/>
  <c r="N815" i="13"/>
  <c r="U815" i="13" s="1"/>
  <c r="N1250" i="13"/>
  <c r="N277" i="13"/>
  <c r="U277" i="13" s="1"/>
  <c r="N1239" i="13"/>
  <c r="N1078" i="13"/>
  <c r="U1078" i="13" s="1"/>
  <c r="N1334" i="13"/>
  <c r="N42" i="13"/>
  <c r="U42" i="13" s="1"/>
  <c r="N175" i="13"/>
  <c r="U175" i="13" s="1"/>
  <c r="N153" i="13"/>
  <c r="U153" i="13" s="1"/>
  <c r="N263" i="13"/>
  <c r="U263" i="13" s="1"/>
  <c r="N396" i="13"/>
  <c r="U396" i="13" s="1"/>
  <c r="N268" i="13"/>
  <c r="U268" i="13" s="1"/>
  <c r="N804" i="13"/>
  <c r="U804" i="13" s="1"/>
  <c r="N135" i="13"/>
  <c r="U135" i="13" s="1"/>
  <c r="N925" i="13"/>
  <c r="U925" i="13" s="1"/>
  <c r="N482" i="13"/>
  <c r="U482" i="13" s="1"/>
  <c r="N1058" i="13"/>
  <c r="N759" i="13"/>
  <c r="U759" i="13" s="1"/>
  <c r="N460" i="13"/>
  <c r="U460" i="13" s="1"/>
  <c r="N1036" i="13"/>
  <c r="N797" i="13"/>
  <c r="U797" i="13" s="1"/>
  <c r="N170" i="13"/>
  <c r="U170" i="13" s="1"/>
  <c r="N930" i="13"/>
  <c r="N487" i="13"/>
  <c r="U487" i="13" s="1"/>
  <c r="N1063" i="13"/>
  <c r="U1063" i="13" s="1"/>
  <c r="N752" i="13"/>
  <c r="U752" i="13" s="1"/>
  <c r="N491" i="13"/>
  <c r="U491" i="13" s="1"/>
  <c r="N1067" i="13"/>
  <c r="U1067" i="13" s="1"/>
  <c r="N1480" i="13"/>
  <c r="N1457" i="13"/>
  <c r="N1398" i="13"/>
  <c r="N1387" i="13"/>
  <c r="N778" i="13"/>
  <c r="U778" i="13" s="1"/>
  <c r="N645" i="13"/>
  <c r="U645" i="13" s="1"/>
  <c r="N502" i="13"/>
  <c r="U502" i="13" s="1"/>
  <c r="N1344" i="13"/>
  <c r="N1407" i="13"/>
  <c r="N1098" i="13"/>
  <c r="U1098" i="13" s="1"/>
  <c r="N1476" i="13"/>
  <c r="N166" i="13"/>
  <c r="U166" i="13" s="1"/>
  <c r="N950" i="13"/>
  <c r="U950" i="13" s="1"/>
  <c r="N523" i="13"/>
  <c r="U523" i="13" s="1"/>
  <c r="N1322" i="13"/>
  <c r="N79" i="13"/>
  <c r="U79" i="13" s="1"/>
  <c r="N530" i="13"/>
  <c r="U530" i="13" s="1"/>
  <c r="N944" i="13"/>
  <c r="U944" i="13" s="1"/>
  <c r="N585" i="13"/>
  <c r="U585" i="13" s="1"/>
  <c r="N54" i="13"/>
  <c r="U54" i="13" s="1"/>
  <c r="N187" i="13"/>
  <c r="U187" i="13" s="1"/>
  <c r="N320" i="13"/>
  <c r="U320" i="13" s="1"/>
  <c r="N286" i="13"/>
  <c r="U286" i="13" s="1"/>
  <c r="N264" i="13"/>
  <c r="U264" i="13" s="1"/>
  <c r="N136" i="13"/>
  <c r="U136" i="13" s="1"/>
  <c r="N672" i="13"/>
  <c r="U672" i="13" s="1"/>
  <c r="N1248" i="13"/>
  <c r="N793" i="13"/>
  <c r="U793" i="13" s="1"/>
  <c r="N146" i="13"/>
  <c r="U146" i="13" s="1"/>
  <c r="N926" i="13"/>
  <c r="N483" i="13"/>
  <c r="U483" i="13" s="1"/>
  <c r="N1059" i="13"/>
  <c r="N760" i="13"/>
  <c r="U760" i="13" s="1"/>
  <c r="N665" i="13"/>
  <c r="U665" i="13" s="1"/>
  <c r="N1241" i="13"/>
  <c r="N798" i="13"/>
  <c r="U798" i="13" s="1"/>
  <c r="N171" i="13"/>
  <c r="U171" i="13" s="1"/>
  <c r="N931" i="13"/>
  <c r="N476" i="13"/>
  <c r="U476" i="13" s="1"/>
  <c r="N1052" i="13"/>
  <c r="N791" i="13"/>
  <c r="U791" i="13" s="1"/>
  <c r="N897" i="13"/>
  <c r="U897" i="13" s="1"/>
  <c r="N1042" i="13"/>
  <c r="N693" i="13"/>
  <c r="U693" i="13" s="1"/>
  <c r="N622" i="13"/>
  <c r="U622" i="13" s="1"/>
  <c r="N849" i="13"/>
  <c r="U849" i="13" s="1"/>
  <c r="N1293" i="13"/>
  <c r="N1270" i="13"/>
  <c r="N1087" i="13"/>
  <c r="U1087" i="13" s="1"/>
  <c r="N1267" i="13"/>
  <c r="N696" i="13"/>
  <c r="U696" i="13" s="1"/>
  <c r="N671" i="13"/>
  <c r="U671" i="13" s="1"/>
  <c r="N245" i="13"/>
  <c r="U245" i="13" s="1"/>
  <c r="N508" i="13"/>
  <c r="U508" i="13" s="1"/>
  <c r="N1417" i="13"/>
  <c r="N66" i="13"/>
  <c r="U66" i="13" s="1"/>
  <c r="N199" i="13"/>
  <c r="U199" i="13" s="1"/>
  <c r="N332" i="13"/>
  <c r="U332" i="13" s="1"/>
  <c r="N298" i="13"/>
  <c r="U298" i="13" s="1"/>
  <c r="N276" i="13"/>
  <c r="U276" i="13" s="1"/>
  <c r="N292" i="13"/>
  <c r="U292" i="13" s="1"/>
  <c r="N828" i="13"/>
  <c r="U828" i="13" s="1"/>
  <c r="N517" i="13"/>
  <c r="U517" i="13" s="1"/>
  <c r="N1093" i="13"/>
  <c r="U1093" i="13" s="1"/>
  <c r="N650" i="13"/>
  <c r="U650" i="13" s="1"/>
  <c r="N1226" i="13"/>
  <c r="N783" i="13"/>
  <c r="U783" i="13" s="1"/>
  <c r="N86" i="13"/>
  <c r="U86" i="13" s="1"/>
  <c r="N916" i="13"/>
  <c r="U916" i="13" s="1"/>
  <c r="N821" i="13"/>
  <c r="U821" i="13" s="1"/>
  <c r="N655" i="13"/>
  <c r="U655" i="13" s="1"/>
  <c r="N947" i="13"/>
  <c r="U947" i="13" s="1"/>
  <c r="N788" i="13"/>
  <c r="U788" i="13" s="1"/>
  <c r="N401" i="13"/>
  <c r="U401" i="13" s="1"/>
  <c r="N91" i="13"/>
  <c r="U91" i="13" s="1"/>
  <c r="N224" i="13"/>
  <c r="U224" i="13" s="1"/>
  <c r="N46" i="13"/>
  <c r="U46" i="13" s="1"/>
  <c r="N179" i="13"/>
  <c r="U179" i="13" s="1"/>
  <c r="N312" i="13"/>
  <c r="U312" i="13" s="1"/>
  <c r="N184" i="13"/>
  <c r="U184" i="13" s="1"/>
  <c r="N720" i="13"/>
  <c r="U720" i="13" s="1"/>
  <c r="N409" i="13"/>
  <c r="U409" i="13" s="1"/>
  <c r="N985" i="13"/>
  <c r="U985" i="13" s="1"/>
  <c r="N686" i="13"/>
  <c r="U686" i="13" s="1"/>
  <c r="N338" i="13"/>
  <c r="U338" i="13" s="1"/>
  <c r="N963" i="13"/>
  <c r="U963" i="13" s="1"/>
  <c r="N664" i="13"/>
  <c r="U664" i="13" s="1"/>
  <c r="N569" i="13"/>
  <c r="U569" i="13" s="1"/>
  <c r="N1145" i="13"/>
  <c r="N846" i="13"/>
  <c r="U846" i="13" s="1"/>
  <c r="N547" i="13"/>
  <c r="U547" i="13" s="1"/>
  <c r="N1123" i="13"/>
  <c r="N812" i="13"/>
  <c r="U812" i="13" s="1"/>
  <c r="N695" i="13"/>
  <c r="U695" i="13" s="1"/>
  <c r="N1114" i="13"/>
  <c r="U1114" i="13" s="1"/>
  <c r="N1192" i="13"/>
  <c r="N981" i="13"/>
  <c r="U981" i="13" s="1"/>
  <c r="N910" i="13"/>
  <c r="U910" i="13" s="1"/>
  <c r="N1340" i="13"/>
  <c r="N1358" i="13"/>
  <c r="N741" i="13"/>
  <c r="U741" i="13" s="1"/>
  <c r="N657" i="13"/>
  <c r="U657" i="13" s="1"/>
  <c r="N1030" i="13"/>
  <c r="U1030" i="13" s="1"/>
  <c r="N574" i="13"/>
  <c r="U574" i="13" s="1"/>
  <c r="N765" i="13"/>
  <c r="U765" i="13" s="1"/>
  <c r="N78" i="13"/>
  <c r="U78" i="13" s="1"/>
  <c r="N961" i="13"/>
  <c r="U961" i="13" s="1"/>
  <c r="N1110" i="13"/>
  <c r="N1349" i="13"/>
  <c r="N1443" i="13"/>
  <c r="N663" i="13"/>
  <c r="U663" i="13" s="1"/>
  <c r="N1302" i="13"/>
  <c r="N216" i="13"/>
  <c r="U216" i="13" s="1"/>
  <c r="N337" i="13"/>
  <c r="U337" i="13" s="1"/>
  <c r="N62" i="13"/>
  <c r="U62" i="13" s="1"/>
  <c r="N912" i="13"/>
  <c r="U912" i="13" s="1"/>
  <c r="N601" i="13"/>
  <c r="U601" i="13" s="1"/>
  <c r="N1177" i="13"/>
  <c r="N878" i="13"/>
  <c r="U878" i="13" s="1"/>
  <c r="N579" i="13"/>
  <c r="U579" i="13" s="1"/>
  <c r="N1155" i="13"/>
  <c r="N856" i="13"/>
  <c r="U856" i="13" s="1"/>
  <c r="N761" i="13"/>
  <c r="U761" i="13" s="1"/>
  <c r="N462" i="13"/>
  <c r="U462" i="13" s="1"/>
  <c r="N1038" i="13"/>
  <c r="N739" i="13"/>
  <c r="U739" i="13" s="1"/>
  <c r="N428" i="13"/>
  <c r="U428" i="13" s="1"/>
  <c r="N1004" i="13"/>
  <c r="U1004" i="13" s="1"/>
  <c r="N887" i="13"/>
  <c r="U887" i="13" s="1"/>
  <c r="N1252" i="13"/>
  <c r="N1277" i="13"/>
  <c r="N1160" i="13"/>
  <c r="N1125" i="13"/>
  <c r="U1125" i="13" s="1"/>
  <c r="N1234" i="13"/>
  <c r="N1389" i="13"/>
  <c r="N1366" i="13"/>
  <c r="N1076" i="13"/>
  <c r="U1076" i="13" s="1"/>
  <c r="N454" i="13"/>
  <c r="U454" i="13" s="1"/>
  <c r="N1138" i="13"/>
  <c r="N1278" i="13"/>
  <c r="N377" i="13"/>
  <c r="U377" i="13" s="1"/>
  <c r="N1094" i="13"/>
  <c r="U1094" i="13" s="1"/>
  <c r="N1099" i="13"/>
  <c r="U1099" i="13" s="1"/>
  <c r="N1271" i="13"/>
  <c r="N674" i="13"/>
  <c r="U674" i="13" s="1"/>
  <c r="N823" i="13"/>
  <c r="U823" i="13" s="1"/>
  <c r="N1329" i="13"/>
  <c r="N173" i="13"/>
  <c r="U173" i="13" s="1"/>
  <c r="N151" i="13"/>
  <c r="U151" i="13" s="1"/>
  <c r="N129" i="13"/>
  <c r="U129" i="13" s="1"/>
  <c r="N394" i="13"/>
  <c r="U394" i="13" s="1"/>
  <c r="N84" i="13"/>
  <c r="U84" i="13" s="1"/>
  <c r="N205" i="13"/>
  <c r="U205" i="13" s="1"/>
  <c r="N388" i="13"/>
  <c r="U388" i="13" s="1"/>
  <c r="N780" i="13"/>
  <c r="U780" i="13" s="1"/>
  <c r="N469" i="13"/>
  <c r="U469" i="13" s="1"/>
  <c r="N1045" i="13"/>
  <c r="N746" i="13"/>
  <c r="U746" i="13" s="1"/>
  <c r="N447" i="13"/>
  <c r="U447" i="13" s="1"/>
  <c r="N1023" i="13"/>
  <c r="U1023" i="13" s="1"/>
  <c r="N724" i="13"/>
  <c r="U724" i="13" s="1"/>
  <c r="N485" i="13"/>
  <c r="U485" i="13" s="1"/>
  <c r="N1061" i="13"/>
  <c r="U1061" i="13" s="1"/>
  <c r="N618" i="13"/>
  <c r="U618" i="13" s="1"/>
  <c r="N1194" i="13"/>
  <c r="N895" i="13"/>
  <c r="U895" i="13" s="1"/>
  <c r="N584" i="13"/>
  <c r="U584" i="13" s="1"/>
  <c r="N467" i="13"/>
  <c r="U467" i="13" s="1"/>
  <c r="N1043" i="13"/>
  <c r="N1432" i="13"/>
  <c r="N1433" i="13"/>
  <c r="N1374" i="13"/>
  <c r="N1363" i="13"/>
  <c r="N1484" i="13"/>
  <c r="N1440" i="13"/>
  <c r="N1439" i="13"/>
  <c r="N1370" i="13"/>
  <c r="N526" i="13"/>
  <c r="U526" i="13" s="1"/>
  <c r="N255" i="13"/>
  <c r="U255" i="13" s="1"/>
  <c r="N1422" i="13"/>
  <c r="N155" i="13"/>
  <c r="U155" i="13" s="1"/>
  <c r="N822" i="13"/>
  <c r="U822" i="13" s="1"/>
  <c r="N957" i="13"/>
  <c r="N852" i="13"/>
  <c r="U852" i="13" s="1"/>
  <c r="N1122" i="13"/>
  <c r="N1430" i="13"/>
  <c r="N185" i="13"/>
  <c r="U185" i="13" s="1"/>
  <c r="N318" i="13"/>
  <c r="U318" i="13" s="1"/>
  <c r="N296" i="13"/>
  <c r="U296" i="13" s="1"/>
  <c r="N406" i="13"/>
  <c r="U406" i="13" s="1"/>
  <c r="N96" i="13"/>
  <c r="U96" i="13" s="1"/>
  <c r="N217" i="13"/>
  <c r="U217" i="13" s="1"/>
  <c r="N206" i="13"/>
  <c r="U206" i="13" s="1"/>
  <c r="N936" i="13"/>
  <c r="N481" i="13"/>
  <c r="U481" i="13" s="1"/>
  <c r="N1057" i="13"/>
  <c r="U1057" i="13" s="1"/>
  <c r="N758" i="13"/>
  <c r="U758" i="13" s="1"/>
  <c r="N459" i="13"/>
  <c r="U459" i="13" s="1"/>
  <c r="N1035" i="13"/>
  <c r="N736" i="13"/>
  <c r="U736" i="13" s="1"/>
  <c r="N497" i="13"/>
  <c r="U497" i="13" s="1"/>
  <c r="N1073" i="13"/>
  <c r="U1073" i="13" s="1"/>
  <c r="N630" i="13"/>
  <c r="N1206" i="13"/>
  <c r="N763" i="13"/>
  <c r="U763" i="13" s="1"/>
  <c r="N452" i="13"/>
  <c r="U452" i="13" s="1"/>
  <c r="N1028" i="13"/>
  <c r="U1028" i="13" s="1"/>
  <c r="N767" i="13"/>
  <c r="U767" i="13" s="1"/>
  <c r="N753" i="13"/>
  <c r="U753" i="13" s="1"/>
  <c r="N898" i="13"/>
  <c r="U898" i="13" s="1"/>
  <c r="N549" i="13"/>
  <c r="U549" i="13" s="1"/>
  <c r="N478" i="13"/>
  <c r="U478" i="13" s="1"/>
  <c r="N705" i="13"/>
  <c r="U705" i="13" s="1"/>
  <c r="N1413" i="13"/>
  <c r="N1390" i="13"/>
  <c r="N1367" i="13"/>
  <c r="N598" i="13"/>
  <c r="U598" i="13" s="1"/>
  <c r="N1245" i="13"/>
  <c r="N1426" i="13"/>
  <c r="N310" i="13"/>
  <c r="U310" i="13" s="1"/>
  <c r="N496" i="13"/>
  <c r="U496" i="13" s="1"/>
  <c r="N1120" i="13"/>
  <c r="N389" i="13"/>
  <c r="U389" i="13" s="1"/>
  <c r="N564" i="13"/>
  <c r="U564" i="13" s="1"/>
  <c r="N701" i="13"/>
  <c r="U701" i="13" s="1"/>
  <c r="N1148" i="13"/>
  <c r="N53" i="13"/>
  <c r="U53" i="13" s="1"/>
  <c r="N186" i="13"/>
  <c r="U186" i="13" s="1"/>
  <c r="N319" i="13"/>
  <c r="U319" i="13" s="1"/>
  <c r="N130" i="13"/>
  <c r="U130" i="13" s="1"/>
  <c r="N407" i="13"/>
  <c r="U407" i="13" s="1"/>
  <c r="N85" i="13"/>
  <c r="U85" i="13" s="1"/>
  <c r="N278" i="13"/>
  <c r="U278" i="13" s="1"/>
  <c r="N948" i="13"/>
  <c r="U948" i="13" s="1"/>
  <c r="N493" i="13"/>
  <c r="U493" i="13" s="1"/>
  <c r="N1069" i="13"/>
  <c r="U1069" i="13" s="1"/>
  <c r="N626" i="13"/>
  <c r="U626" i="13" s="1"/>
  <c r="N1202" i="13"/>
  <c r="N903" i="13"/>
  <c r="U903" i="13" s="1"/>
  <c r="N604" i="13"/>
  <c r="U604" i="13" s="1"/>
  <c r="N231" i="13"/>
  <c r="U231" i="13" s="1"/>
  <c r="N941" i="13"/>
  <c r="U941" i="13" s="1"/>
  <c r="N498" i="13"/>
  <c r="U498" i="13" s="1"/>
  <c r="N1074" i="13"/>
  <c r="U1074" i="13" s="1"/>
  <c r="N631" i="13"/>
  <c r="N1207" i="13"/>
  <c r="N896" i="13"/>
  <c r="U896" i="13" s="1"/>
  <c r="N635" i="13"/>
  <c r="U635" i="13" s="1"/>
  <c r="N1211" i="13"/>
  <c r="N1184" i="13"/>
  <c r="N1405" i="13"/>
  <c r="N1496" i="13"/>
  <c r="N777" i="13"/>
  <c r="U777" i="13" s="1"/>
  <c r="N1281" i="13"/>
  <c r="N1258" i="13"/>
  <c r="N1209" i="13"/>
  <c r="N1441" i="13"/>
  <c r="N1492" i="13"/>
  <c r="N803" i="13"/>
  <c r="U803" i="13" s="1"/>
  <c r="N814" i="13"/>
  <c r="U814" i="13" s="1"/>
  <c r="N288" i="13"/>
  <c r="U288" i="13" s="1"/>
  <c r="N1227" i="13"/>
  <c r="N932" i="13"/>
  <c r="N861" i="13"/>
  <c r="U861" i="13" s="1"/>
  <c r="N201" i="13"/>
  <c r="U201" i="13" s="1"/>
  <c r="N807" i="13"/>
  <c r="U807" i="13" s="1"/>
  <c r="N1336" i="13"/>
  <c r="N65" i="13"/>
  <c r="U65" i="13" s="1"/>
  <c r="N198" i="13"/>
  <c r="U198" i="13" s="1"/>
  <c r="N331" i="13"/>
  <c r="U331" i="13" s="1"/>
  <c r="N21" i="13"/>
  <c r="N131" i="13"/>
  <c r="U131" i="13" s="1"/>
  <c r="N408" i="13"/>
  <c r="U408" i="13" s="1"/>
  <c r="N280" i="13"/>
  <c r="U280" i="13" s="1"/>
  <c r="N816" i="13"/>
  <c r="U816" i="13" s="1"/>
  <c r="N207" i="13"/>
  <c r="U207" i="13" s="1"/>
  <c r="N937" i="13"/>
  <c r="N494" i="13"/>
  <c r="U494" i="13" s="1"/>
  <c r="N1070" i="13"/>
  <c r="U1070" i="13" s="1"/>
  <c r="N627" i="13"/>
  <c r="U627" i="13" s="1"/>
  <c r="N1203" i="13"/>
  <c r="N904" i="13"/>
  <c r="U904" i="13" s="1"/>
  <c r="N809" i="13"/>
  <c r="U809" i="13" s="1"/>
  <c r="N242" i="13"/>
  <c r="U242" i="13" s="1"/>
  <c r="N942" i="13"/>
  <c r="U942" i="13" s="1"/>
  <c r="N499" i="13"/>
  <c r="U499" i="13" s="1"/>
  <c r="N1075" i="13"/>
  <c r="U1075" i="13" s="1"/>
  <c r="N620" i="13"/>
  <c r="U620" i="13" s="1"/>
  <c r="N195" i="13"/>
  <c r="U195" i="13" s="1"/>
  <c r="N935" i="13"/>
  <c r="N1300" i="13"/>
  <c r="N1325" i="13"/>
  <c r="N1266" i="13"/>
  <c r="N1255" i="13"/>
  <c r="N1292" i="13"/>
  <c r="N1437" i="13"/>
  <c r="N1428" i="13"/>
  <c r="N632" i="13"/>
  <c r="N453" i="13"/>
  <c r="U453" i="13" s="1"/>
  <c r="N285" i="13"/>
  <c r="U285" i="13" s="1"/>
  <c r="N837" i="13"/>
  <c r="U837" i="13" s="1"/>
  <c r="N178" i="13"/>
  <c r="U178" i="13" s="1"/>
  <c r="N386" i="13"/>
  <c r="U386" i="13" s="1"/>
  <c r="N77" i="13"/>
  <c r="U77" i="13" s="1"/>
  <c r="N210" i="13"/>
  <c r="U210" i="13" s="1"/>
  <c r="N343" i="13"/>
  <c r="U343" i="13" s="1"/>
  <c r="N33" i="13"/>
  <c r="N143" i="13"/>
  <c r="U143" i="13" s="1"/>
  <c r="N109" i="13"/>
  <c r="U109" i="13" s="1"/>
  <c r="N369" i="13"/>
  <c r="U369" i="13" s="1"/>
  <c r="N972" i="13"/>
  <c r="U972" i="13" s="1"/>
  <c r="N661" i="13"/>
  <c r="U661" i="13" s="1"/>
  <c r="N1237" i="13"/>
  <c r="N794" i="13"/>
  <c r="U794" i="13" s="1"/>
  <c r="N147" i="13"/>
  <c r="U147" i="13" s="1"/>
  <c r="N927" i="13"/>
  <c r="N484" i="13"/>
  <c r="U484" i="13" s="1"/>
  <c r="N345" i="13"/>
  <c r="U345" i="13" s="1"/>
  <c r="N965" i="13"/>
  <c r="U965" i="13" s="1"/>
  <c r="N799" i="13"/>
  <c r="U799" i="13" s="1"/>
  <c r="N694" i="13"/>
  <c r="U694" i="13" s="1"/>
  <c r="N28" i="13"/>
  <c r="N102" i="13"/>
  <c r="U102" i="13" s="1"/>
  <c r="N235" i="13"/>
  <c r="U235" i="13" s="1"/>
  <c r="N368" i="13"/>
  <c r="U368" i="13" s="1"/>
  <c r="N190" i="13"/>
  <c r="U190" i="13" s="1"/>
  <c r="N323" i="13"/>
  <c r="U323" i="13" s="1"/>
  <c r="N145" i="13"/>
  <c r="U145" i="13" s="1"/>
  <c r="N328" i="13"/>
  <c r="U328" i="13" s="1"/>
  <c r="N864" i="13"/>
  <c r="U864" i="13" s="1"/>
  <c r="N553" i="13"/>
  <c r="U553" i="13" s="1"/>
  <c r="N1129" i="13"/>
  <c r="U1129" i="13" s="1"/>
  <c r="N830" i="13"/>
  <c r="U830" i="13" s="1"/>
  <c r="N531" i="13"/>
  <c r="U531" i="13" s="1"/>
  <c r="N1107" i="13"/>
  <c r="U1107" i="13" s="1"/>
  <c r="N808" i="13"/>
  <c r="U808" i="13" s="1"/>
  <c r="N713" i="13"/>
  <c r="U713" i="13" s="1"/>
  <c r="N414" i="13"/>
  <c r="U414" i="13" s="1"/>
  <c r="N990" i="13"/>
  <c r="U990" i="13" s="1"/>
  <c r="N691" i="13"/>
  <c r="U691" i="13" s="1"/>
  <c r="N309" i="13"/>
  <c r="U309" i="13" s="1"/>
  <c r="N956" i="13"/>
  <c r="N839" i="13"/>
  <c r="U839" i="13" s="1"/>
  <c r="N1348" i="13"/>
  <c r="N1373" i="13"/>
  <c r="N1314" i="13"/>
  <c r="N1303" i="13"/>
  <c r="N1096" i="13"/>
  <c r="U1096" i="13" s="1"/>
  <c r="N1005" i="13"/>
  <c r="U1005" i="13" s="1"/>
  <c r="N862" i="13"/>
  <c r="U862" i="13" s="1"/>
  <c r="N1260" i="13"/>
  <c r="N1323" i="13"/>
  <c r="N1275" i="13"/>
  <c r="N922" i="13"/>
  <c r="U922" i="13" s="1"/>
  <c r="N211" i="13"/>
  <c r="U211" i="13" s="1"/>
  <c r="N219" i="13"/>
  <c r="U219" i="13" s="1"/>
  <c r="N955" i="13"/>
  <c r="U955" i="13" s="1"/>
  <c r="N1279" i="13"/>
  <c r="N68" i="13"/>
  <c r="U68" i="13" s="1"/>
  <c r="N940" i="13"/>
  <c r="U940" i="13" s="1"/>
  <c r="N1454" i="13"/>
  <c r="N933" i="13"/>
  <c r="N150" i="13"/>
  <c r="U150" i="13" s="1"/>
  <c r="N128" i="13"/>
  <c r="U128" i="13" s="1"/>
  <c r="N94" i="13"/>
  <c r="U94" i="13" s="1"/>
  <c r="N227" i="13"/>
  <c r="U227" i="13" s="1"/>
  <c r="N360" i="13"/>
  <c r="U360" i="13" s="1"/>
  <c r="N88" i="13"/>
  <c r="U88" i="13" s="1"/>
  <c r="N480" i="13"/>
  <c r="U480" i="13" s="1"/>
  <c r="N1056" i="13"/>
  <c r="U1056" i="13" s="1"/>
  <c r="N745" i="13"/>
  <c r="U745" i="13" s="1"/>
  <c r="N446" i="13"/>
  <c r="U446" i="13" s="1"/>
  <c r="N1022" i="13"/>
  <c r="U1022" i="13" s="1"/>
  <c r="N723" i="13"/>
  <c r="U723" i="13" s="1"/>
  <c r="N424" i="13"/>
  <c r="U424" i="13" s="1"/>
  <c r="N1000" i="13"/>
  <c r="U1000" i="13" s="1"/>
  <c r="N905" i="13"/>
  <c r="U905" i="13" s="1"/>
  <c r="N606" i="13"/>
  <c r="U606" i="13" s="1"/>
  <c r="N1182" i="13"/>
  <c r="N883" i="13"/>
  <c r="U883" i="13" s="1"/>
  <c r="N572" i="13"/>
  <c r="U572" i="13" s="1"/>
  <c r="N455" i="13"/>
  <c r="U455" i="13" s="1"/>
  <c r="N1031" i="13"/>
  <c r="U1031" i="13" s="1"/>
  <c r="N1408" i="13"/>
  <c r="N1421" i="13"/>
  <c r="N1362" i="13"/>
  <c r="N1351" i="13"/>
  <c r="N1436" i="13"/>
  <c r="N1487" i="13"/>
  <c r="N1403" i="13"/>
  <c r="N945" i="13"/>
  <c r="U945" i="13" s="1"/>
  <c r="N1185" i="13"/>
  <c r="N302" i="13"/>
  <c r="U302" i="13" s="1"/>
  <c r="N1304" i="13"/>
  <c r="N56" i="13"/>
  <c r="U56" i="13" s="1"/>
  <c r="N158" i="13"/>
  <c r="U158" i="13" s="1"/>
  <c r="N527" i="13"/>
  <c r="U527" i="13" s="1"/>
  <c r="N57" i="13"/>
  <c r="U57" i="13" s="1"/>
  <c r="N951" i="13"/>
  <c r="U951" i="13" s="1"/>
  <c r="N363" i="13"/>
  <c r="U363" i="13" s="1"/>
  <c r="N1283" i="13"/>
  <c r="N317" i="13"/>
  <c r="U317" i="13" s="1"/>
  <c r="N295" i="13"/>
  <c r="U295" i="13" s="1"/>
  <c r="N273" i="13"/>
  <c r="U273" i="13" s="1"/>
  <c r="N95" i="13"/>
  <c r="U95" i="13" s="1"/>
  <c r="N228" i="13"/>
  <c r="U228" i="13" s="1"/>
  <c r="N349" i="13"/>
  <c r="U349" i="13" s="1"/>
  <c r="N134" i="13"/>
  <c r="U134" i="13" s="1"/>
  <c r="N924" i="13"/>
  <c r="U924" i="13" s="1"/>
  <c r="N613" i="13"/>
  <c r="U613" i="13" s="1"/>
  <c r="N1189" i="13"/>
  <c r="N890" i="13"/>
  <c r="U890" i="13" s="1"/>
  <c r="N591" i="13"/>
  <c r="U591" i="13" s="1"/>
  <c r="N1167" i="13"/>
  <c r="N868" i="13"/>
  <c r="U868" i="13" s="1"/>
  <c r="N629" i="13"/>
  <c r="U629" i="13" s="1"/>
  <c r="N1205" i="13"/>
  <c r="N762" i="13"/>
  <c r="U762" i="13" s="1"/>
  <c r="N463" i="13"/>
  <c r="U463" i="13" s="1"/>
  <c r="N1039" i="13"/>
  <c r="N728" i="13"/>
  <c r="U728" i="13" s="1"/>
  <c r="N611" i="13"/>
  <c r="U611" i="13" s="1"/>
  <c r="N1187" i="13"/>
  <c r="N1393" i="13"/>
  <c r="N1144" i="13"/>
  <c r="N1424" i="13"/>
  <c r="N1285" i="13"/>
  <c r="N634" i="13"/>
  <c r="U634" i="13" s="1"/>
  <c r="N501" i="13"/>
  <c r="U501" i="13" s="1"/>
  <c r="N194" i="13"/>
  <c r="U194" i="13" s="1"/>
  <c r="N1017" i="13"/>
  <c r="U1017" i="13" s="1"/>
  <c r="N1221" i="13"/>
  <c r="N522" i="13"/>
  <c r="U522" i="13" s="1"/>
  <c r="N1449" i="13"/>
  <c r="N160" i="13"/>
  <c r="U160" i="13" s="1"/>
  <c r="N182" i="13"/>
  <c r="U182" i="13" s="1"/>
  <c r="N1210" i="13"/>
  <c r="N1117" i="13"/>
  <c r="U1117" i="13" s="1"/>
  <c r="N512" i="13"/>
  <c r="U512" i="13" s="1"/>
  <c r="N1450" i="13"/>
  <c r="N329" i="13"/>
  <c r="U329" i="13" s="1"/>
  <c r="N163" i="13"/>
  <c r="U163" i="13" s="1"/>
  <c r="N141" i="13"/>
  <c r="U141" i="13" s="1"/>
  <c r="N107" i="13"/>
  <c r="U107" i="13" s="1"/>
  <c r="N240" i="13"/>
  <c r="U240" i="13" s="1"/>
  <c r="N112" i="13"/>
  <c r="U112" i="13" s="1"/>
  <c r="N504" i="13"/>
  <c r="U504" i="13" s="1"/>
  <c r="N1080" i="13"/>
  <c r="U1080" i="13" s="1"/>
  <c r="N625" i="13"/>
  <c r="U625" i="13" s="1"/>
  <c r="N1201" i="13"/>
  <c r="N902" i="13"/>
  <c r="U902" i="13" s="1"/>
  <c r="N603" i="13"/>
  <c r="U603" i="13" s="1"/>
  <c r="N1179" i="13"/>
  <c r="N880" i="13"/>
  <c r="U880" i="13" s="1"/>
  <c r="N641" i="13"/>
  <c r="U641" i="13" s="1"/>
  <c r="N1217" i="13"/>
  <c r="N774" i="13"/>
  <c r="U774" i="13" s="1"/>
  <c r="N27" i="13"/>
  <c r="N907" i="13"/>
  <c r="U907" i="13" s="1"/>
  <c r="N596" i="13"/>
  <c r="U596" i="13" s="1"/>
  <c r="N51" i="13"/>
  <c r="U51" i="13" s="1"/>
  <c r="N911" i="13"/>
  <c r="U911" i="13" s="1"/>
  <c r="N1276" i="13"/>
  <c r="N1301" i="13"/>
  <c r="N1232" i="13"/>
  <c r="N1197" i="13"/>
  <c r="N1268" i="13"/>
  <c r="N1488" i="13"/>
  <c r="N1475" i="13"/>
  <c r="N1066" i="13"/>
  <c r="U1066" i="13" s="1"/>
  <c r="N1251" i="13"/>
  <c r="N666" i="13"/>
  <c r="U666" i="13" s="1"/>
  <c r="N1287" i="13"/>
  <c r="N840" i="13"/>
  <c r="U840" i="13" s="1"/>
  <c r="N833" i="13"/>
  <c r="U833" i="13" s="1"/>
  <c r="N1423" i="13"/>
  <c r="N212" i="13"/>
  <c r="U212" i="13" s="1"/>
  <c r="N829" i="13"/>
  <c r="U829" i="13" s="1"/>
  <c r="N978" i="13"/>
  <c r="U978" i="13" s="1"/>
  <c r="N1054" i="13"/>
  <c r="U1054" i="13" s="1"/>
  <c r="N197" i="13"/>
  <c r="U197" i="13" s="1"/>
  <c r="N330" i="13"/>
  <c r="U330" i="13" s="1"/>
  <c r="N164" i="13"/>
  <c r="U164" i="13" s="1"/>
  <c r="N274" i="13"/>
  <c r="U274" i="13" s="1"/>
  <c r="N108" i="13"/>
  <c r="U108" i="13" s="1"/>
  <c r="N229" i="13"/>
  <c r="U229" i="13" s="1"/>
  <c r="N516" i="13"/>
  <c r="U516" i="13" s="1"/>
  <c r="N1092" i="13"/>
  <c r="U1092" i="13" s="1"/>
  <c r="N637" i="13"/>
  <c r="U637" i="13" s="1"/>
  <c r="N1213" i="13"/>
  <c r="N770" i="13"/>
  <c r="N471" i="13"/>
  <c r="U471" i="13" s="1"/>
  <c r="N1047" i="13"/>
  <c r="N748" i="13"/>
  <c r="U748" i="13" s="1"/>
  <c r="N509" i="13"/>
  <c r="U509" i="13" s="1"/>
  <c r="N1085" i="13"/>
  <c r="U1085" i="13" s="1"/>
  <c r="N642" i="13"/>
  <c r="U642" i="13" s="1"/>
  <c r="N1218" i="13"/>
  <c r="N775" i="13"/>
  <c r="U775" i="13" s="1"/>
  <c r="N464" i="13"/>
  <c r="U464" i="13" s="1"/>
  <c r="N1040" i="13"/>
  <c r="N779" i="13"/>
  <c r="U779" i="13" s="1"/>
  <c r="N825" i="13"/>
  <c r="U825" i="13" s="1"/>
  <c r="N970" i="13"/>
  <c r="U970" i="13" s="1"/>
  <c r="N621" i="13"/>
  <c r="U621" i="13" s="1"/>
  <c r="N550" i="13"/>
  <c r="U550" i="13" s="1"/>
  <c r="N1280" i="13"/>
  <c r="N1425" i="13"/>
  <c r="N1402" i="13"/>
  <c r="N1379" i="13"/>
  <c r="N670" i="13"/>
  <c r="U670" i="13" s="1"/>
  <c r="N1414" i="13"/>
  <c r="N1481" i="13"/>
  <c r="N222" i="13"/>
  <c r="U222" i="13" s="1"/>
  <c r="N405" i="13"/>
  <c r="U405" i="13" s="1"/>
  <c r="N545" i="13"/>
  <c r="U545" i="13" s="1"/>
  <c r="N1324" i="13"/>
  <c r="N513" i="13"/>
  <c r="U513" i="13" s="1"/>
  <c r="N133" i="13"/>
  <c r="U133" i="13" s="1"/>
  <c r="N546" i="13"/>
  <c r="U546" i="13" s="1"/>
  <c r="N1446" i="13"/>
  <c r="N209" i="13"/>
  <c r="U209" i="13" s="1"/>
  <c r="N342" i="13"/>
  <c r="U342" i="13" s="1"/>
  <c r="N32" i="13"/>
  <c r="N165" i="13"/>
  <c r="U165" i="13" s="1"/>
  <c r="N275" i="13"/>
  <c r="U275" i="13" s="1"/>
  <c r="N97" i="13"/>
  <c r="U97" i="13" s="1"/>
  <c r="N326" i="13"/>
  <c r="U326" i="13" s="1"/>
  <c r="N960" i="13"/>
  <c r="U960" i="13" s="1"/>
  <c r="N505" i="13"/>
  <c r="U505" i="13" s="1"/>
  <c r="N1081" i="13"/>
  <c r="U1081" i="13" s="1"/>
  <c r="N638" i="13"/>
  <c r="U638" i="13" s="1"/>
  <c r="N1214" i="13"/>
  <c r="N771" i="13"/>
  <c r="N472" i="13"/>
  <c r="U472" i="13" s="1"/>
  <c r="N297" i="13"/>
  <c r="U297" i="13" s="1"/>
  <c r="N953" i="13"/>
  <c r="U953" i="13" s="1"/>
  <c r="N510" i="13"/>
  <c r="U510" i="13" s="1"/>
  <c r="N1086" i="13"/>
  <c r="U1086" i="13" s="1"/>
  <c r="N643" i="13"/>
  <c r="U643" i="13" s="1"/>
  <c r="N1219" i="13"/>
  <c r="N764" i="13"/>
  <c r="U764" i="13" s="1"/>
  <c r="N503" i="13"/>
  <c r="U503" i="13" s="1"/>
  <c r="N1079" i="13"/>
  <c r="U1079" i="13" s="1"/>
  <c r="N1500" i="13"/>
  <c r="N1469" i="13"/>
  <c r="N1410" i="13"/>
  <c r="N1399" i="13"/>
  <c r="N1309" i="13"/>
  <c r="N1453" i="13"/>
  <c r="N314" i="13"/>
  <c r="U314" i="13" s="1"/>
  <c r="N1091" i="13"/>
  <c r="U1091" i="13" s="1"/>
  <c r="N1174" i="13"/>
  <c r="N1083" i="13"/>
  <c r="U1083" i="13" s="1"/>
  <c r="N1317" i="13"/>
  <c r="N1140" i="13"/>
  <c r="N1115" i="13"/>
  <c r="U1115" i="13" s="1"/>
  <c r="N221" i="13"/>
  <c r="U221" i="13" s="1"/>
  <c r="N354" i="13"/>
  <c r="U354" i="13" s="1"/>
  <c r="N44" i="13"/>
  <c r="U44" i="13" s="1"/>
  <c r="N177" i="13"/>
  <c r="U177" i="13" s="1"/>
  <c r="N287" i="13"/>
  <c r="U287" i="13" s="1"/>
  <c r="N253" i="13"/>
  <c r="U253" i="13" s="1"/>
  <c r="N540" i="13"/>
  <c r="U540" i="13" s="1"/>
  <c r="N1116" i="13"/>
  <c r="U1116" i="13" s="1"/>
  <c r="N805" i="13"/>
  <c r="U805" i="13" s="1"/>
  <c r="N218" i="13"/>
  <c r="U218" i="13" s="1"/>
  <c r="N938" i="13"/>
  <c r="U938" i="13" s="1"/>
  <c r="N495" i="13"/>
  <c r="U495" i="13" s="1"/>
  <c r="N1071" i="13"/>
  <c r="U1071" i="13" s="1"/>
  <c r="N628" i="13"/>
  <c r="U628" i="13" s="1"/>
  <c r="N533" i="13"/>
  <c r="U533" i="13" s="1"/>
  <c r="N1109" i="13"/>
  <c r="U1109" i="13" s="1"/>
  <c r="N943" i="13"/>
  <c r="U943" i="13" s="1"/>
  <c r="N200" i="13"/>
  <c r="U200" i="13" s="1"/>
  <c r="N113" i="13"/>
  <c r="U113" i="13" s="1"/>
  <c r="N246" i="13"/>
  <c r="U246" i="13" s="1"/>
  <c r="N379" i="13"/>
  <c r="U379" i="13" s="1"/>
  <c r="N69" i="13"/>
  <c r="U69" i="13" s="1"/>
  <c r="N334" i="13"/>
  <c r="U334" i="13" s="1"/>
  <c r="N289" i="13"/>
  <c r="U289" i="13" s="1"/>
  <c r="N432" i="13"/>
  <c r="U432" i="13" s="1"/>
  <c r="N1008" i="13"/>
  <c r="U1008" i="13" s="1"/>
  <c r="N697" i="13"/>
  <c r="U697" i="13" s="1"/>
  <c r="N374" i="13"/>
  <c r="U374" i="13" s="1"/>
  <c r="N974" i="13"/>
  <c r="U974" i="13" s="1"/>
  <c r="N675" i="13"/>
  <c r="U675" i="13" s="1"/>
  <c r="N291" i="13"/>
  <c r="U291" i="13" s="1"/>
  <c r="N952" i="13"/>
  <c r="U952" i="13" s="1"/>
  <c r="N857" i="13"/>
  <c r="U857" i="13" s="1"/>
  <c r="N558" i="13"/>
  <c r="U558" i="13" s="1"/>
  <c r="N1134" i="13"/>
  <c r="U1134" i="13" s="1"/>
  <c r="N835" i="13"/>
  <c r="U835" i="13" s="1"/>
  <c r="N524" i="13"/>
  <c r="U524" i="13" s="1"/>
  <c r="N399" i="13"/>
  <c r="U399" i="13" s="1"/>
  <c r="N983" i="13"/>
  <c r="U983" i="13" s="1"/>
  <c r="N658" i="13"/>
  <c r="U658" i="13" s="1"/>
  <c r="N1412" i="13"/>
  <c r="N1458" i="13"/>
  <c r="N1447" i="13"/>
  <c r="N1341" i="13"/>
  <c r="N1318" i="13"/>
  <c r="N1295" i="13"/>
  <c r="N1404" i="13"/>
  <c r="N1467" i="13"/>
  <c r="N1242" i="13"/>
  <c r="N1259" i="13"/>
  <c r="N144" i="13"/>
  <c r="U144" i="13" s="1"/>
  <c r="N640" i="13"/>
  <c r="U640" i="13" s="1"/>
  <c r="N321" i="13"/>
  <c r="U321" i="13" s="1"/>
  <c r="N1461" i="13"/>
  <c r="N172" i="13"/>
  <c r="U172" i="13" s="1"/>
  <c r="N535" i="13"/>
  <c r="U535" i="13" s="1"/>
  <c r="N790" i="13"/>
  <c r="U790" i="13" s="1"/>
  <c r="AC27" i="13"/>
  <c r="AC28" i="13" s="1"/>
  <c r="AC29" i="13" s="1"/>
  <c r="AC30" i="13" s="1"/>
  <c r="AC31" i="13" s="1"/>
  <c r="AC32" i="13" s="1"/>
  <c r="AC33" i="13" s="1"/>
  <c r="AC34" i="13" s="1"/>
  <c r="AC35" i="13" s="1"/>
  <c r="AC36" i="13" s="1"/>
  <c r="AC37" i="13" s="1"/>
  <c r="AC38" i="13" s="1"/>
  <c r="AC39" i="13" s="1"/>
  <c r="AC40" i="13" s="1"/>
  <c r="AC41" i="13" s="1"/>
  <c r="AC42" i="13" s="1"/>
  <c r="AC43" i="13" s="1"/>
  <c r="AC44" i="13" s="1"/>
  <c r="AC45" i="13" s="1"/>
  <c r="AC46" i="13" s="1"/>
  <c r="AC47" i="13" s="1"/>
  <c r="AC48" i="13" s="1"/>
  <c r="AC49" i="13" s="1"/>
  <c r="AC50" i="13" s="1"/>
  <c r="AC51" i="13" s="1"/>
  <c r="AC52" i="13" s="1"/>
  <c r="AC53" i="13" s="1"/>
  <c r="AC54" i="13" s="1"/>
  <c r="AC55" i="13" s="1"/>
  <c r="AC56" i="13" s="1"/>
  <c r="AC57" i="13" s="1"/>
  <c r="AC58" i="13" s="1"/>
  <c r="AC59" i="13" s="1"/>
  <c r="AC60" i="13" s="1"/>
  <c r="AC61" i="13" s="1"/>
  <c r="AC62" i="13" s="1"/>
  <c r="AC63" i="13" s="1"/>
  <c r="AC64" i="13" s="1"/>
  <c r="AC65" i="13" s="1"/>
  <c r="AC66" i="13" s="1"/>
  <c r="AC67" i="13" s="1"/>
  <c r="AC68" i="13" s="1"/>
  <c r="AC69" i="13" s="1"/>
  <c r="AC70" i="13" s="1"/>
  <c r="AC71" i="13" s="1"/>
  <c r="AC72" i="13" s="1"/>
  <c r="AC73" i="13" s="1"/>
  <c r="AC74" i="13" s="1"/>
  <c r="AC75" i="13" s="1"/>
  <c r="AC76" i="13" s="1"/>
  <c r="AC77" i="13" s="1"/>
  <c r="AC78" i="13" s="1"/>
  <c r="AC79" i="13" s="1"/>
  <c r="AC80" i="13" s="1"/>
  <c r="AC81" i="13" s="1"/>
  <c r="AC82" i="13" s="1"/>
  <c r="AC83" i="13" s="1"/>
  <c r="AC84" i="13" s="1"/>
  <c r="AC85" i="13" s="1"/>
  <c r="AC86" i="13" s="1"/>
  <c r="AC87" i="13" s="1"/>
  <c r="AC88" i="13" s="1"/>
  <c r="AC89" i="13" s="1"/>
  <c r="AC90" i="13" s="1"/>
  <c r="AC91" i="13" s="1"/>
  <c r="AC92" i="13" s="1"/>
  <c r="AC93" i="13" s="1"/>
  <c r="AC94" i="13" s="1"/>
  <c r="AC95" i="13" s="1"/>
  <c r="AC96" i="13" s="1"/>
  <c r="AC97" i="13" s="1"/>
  <c r="AC98" i="13" s="1"/>
  <c r="AC99" i="13" s="1"/>
  <c r="AC100" i="13" s="1"/>
  <c r="AC101" i="13" s="1"/>
  <c r="AC102" i="13" s="1"/>
  <c r="AC103" i="13" s="1"/>
  <c r="AC104" i="13" s="1"/>
  <c r="AC105" i="13" s="1"/>
  <c r="AC106" i="13" s="1"/>
  <c r="AC107" i="13" s="1"/>
  <c r="AC108" i="13" s="1"/>
  <c r="AC109" i="13" s="1"/>
  <c r="AC110" i="13" s="1"/>
  <c r="AC111" i="13" s="1"/>
  <c r="AC112" i="13" s="1"/>
  <c r="AC113" i="13" s="1"/>
  <c r="AC114" i="13" s="1"/>
  <c r="AC115" i="13" s="1"/>
  <c r="AC116" i="13" s="1"/>
  <c r="AC117" i="13" s="1"/>
  <c r="AC118" i="13" s="1"/>
  <c r="AC119" i="13" s="1"/>
  <c r="AC120" i="13" s="1"/>
  <c r="AC121" i="13" s="1"/>
  <c r="AC122" i="13" s="1"/>
  <c r="AC123" i="13" s="1"/>
  <c r="AC124" i="13" s="1"/>
  <c r="AC125" i="13" s="1"/>
  <c r="AC126" i="13" s="1"/>
  <c r="AC127" i="13" s="1"/>
  <c r="AC128" i="13" s="1"/>
  <c r="AC129" i="13" s="1"/>
  <c r="AC130" i="13" s="1"/>
  <c r="AC131" i="13" s="1"/>
  <c r="AC132" i="13" s="1"/>
  <c r="AC133" i="13" s="1"/>
  <c r="AC134" i="13" s="1"/>
  <c r="AC135" i="13" s="1"/>
  <c r="AC136" i="13" s="1"/>
  <c r="AC137" i="13" s="1"/>
  <c r="AC138" i="13" s="1"/>
  <c r="AC139" i="13" s="1"/>
  <c r="AC140" i="13" s="1"/>
  <c r="AC141" i="13" s="1"/>
  <c r="AC142" i="13" s="1"/>
  <c r="AC143" i="13" s="1"/>
  <c r="AC144" i="13" s="1"/>
  <c r="AC145" i="13" s="1"/>
  <c r="AC146" i="13" s="1"/>
  <c r="AC147" i="13" s="1"/>
  <c r="AC148" i="13" s="1"/>
  <c r="AC149" i="13" s="1"/>
  <c r="AC150" i="13" s="1"/>
  <c r="AC151" i="13" s="1"/>
  <c r="AC152" i="13" s="1"/>
  <c r="AC153" i="13" s="1"/>
  <c r="AC154" i="13" s="1"/>
  <c r="AC155" i="13" s="1"/>
  <c r="AC156" i="13" s="1"/>
  <c r="AC157" i="13" s="1"/>
  <c r="AC158" i="13" s="1"/>
  <c r="AC159" i="13" s="1"/>
  <c r="AC160" i="13" s="1"/>
  <c r="AC161" i="13" s="1"/>
  <c r="AC162" i="13" s="1"/>
  <c r="AC163" i="13" s="1"/>
  <c r="AC164" i="13" s="1"/>
  <c r="AC165" i="13" s="1"/>
  <c r="AC166" i="13" s="1"/>
  <c r="AC167" i="13" s="1"/>
  <c r="AC168" i="13" s="1"/>
  <c r="AC169" i="13" s="1"/>
  <c r="AC170" i="13" s="1"/>
  <c r="AC171" i="13" s="1"/>
  <c r="AC172" i="13" s="1"/>
  <c r="AC173" i="13" s="1"/>
  <c r="AC174" i="13" s="1"/>
  <c r="AC175" i="13" s="1"/>
  <c r="AC176" i="13" s="1"/>
  <c r="AC177" i="13" s="1"/>
  <c r="AC178" i="13" s="1"/>
  <c r="AC179" i="13" s="1"/>
  <c r="AC180" i="13" s="1"/>
  <c r="AC181" i="13" s="1"/>
  <c r="AC182" i="13" s="1"/>
  <c r="AC183" i="13" s="1"/>
  <c r="AC184" i="13" s="1"/>
  <c r="AC185" i="13" s="1"/>
  <c r="AC186" i="13" s="1"/>
  <c r="AC187" i="13" s="1"/>
  <c r="AC188" i="13" s="1"/>
  <c r="AC189" i="13" s="1"/>
  <c r="AC190" i="13" s="1"/>
  <c r="AC191" i="13" s="1"/>
  <c r="AC192" i="13" s="1"/>
  <c r="AC193" i="13" s="1"/>
  <c r="AC194" i="13" s="1"/>
  <c r="AC195" i="13" s="1"/>
  <c r="AC196" i="13" s="1"/>
  <c r="AC197" i="13" s="1"/>
  <c r="AC198" i="13" s="1"/>
  <c r="AC199" i="13" s="1"/>
  <c r="AC200" i="13" s="1"/>
  <c r="AC201" i="13" s="1"/>
  <c r="AC202" i="13" s="1"/>
  <c r="AC203" i="13" s="1"/>
  <c r="AC204" i="13" s="1"/>
  <c r="AC205" i="13" s="1"/>
  <c r="AC206" i="13" s="1"/>
  <c r="AC207" i="13" s="1"/>
  <c r="AC208" i="13" s="1"/>
  <c r="AC209" i="13" s="1"/>
  <c r="AC210" i="13" s="1"/>
  <c r="AC211" i="13" s="1"/>
  <c r="AC212" i="13" s="1"/>
  <c r="AC213" i="13" s="1"/>
  <c r="AC214" i="13" s="1"/>
  <c r="AC215" i="13" s="1"/>
  <c r="AC216" i="13" s="1"/>
  <c r="AC217" i="13" s="1"/>
  <c r="AC218" i="13" s="1"/>
  <c r="AC219" i="13" s="1"/>
  <c r="AC220" i="13" s="1"/>
  <c r="AC221" i="13" s="1"/>
  <c r="AC222" i="13" s="1"/>
  <c r="AC223" i="13" s="1"/>
  <c r="AC224" i="13" s="1"/>
  <c r="AC225" i="13" s="1"/>
  <c r="AC226" i="13" s="1"/>
  <c r="AC227" i="13" s="1"/>
  <c r="AC228" i="13" s="1"/>
  <c r="AC229" i="13" s="1"/>
  <c r="AC230" i="13" s="1"/>
  <c r="AC231" i="13" s="1"/>
  <c r="AC232" i="13" s="1"/>
  <c r="AC233" i="13" s="1"/>
  <c r="AC234" i="13" s="1"/>
  <c r="AC235" i="13" s="1"/>
  <c r="AC236" i="13" s="1"/>
  <c r="AC237" i="13" s="1"/>
  <c r="AC238" i="13" s="1"/>
  <c r="AC239" i="13" s="1"/>
  <c r="AC240" i="13" s="1"/>
  <c r="AC241" i="13" s="1"/>
  <c r="AC242" i="13" s="1"/>
  <c r="AC243" i="13" s="1"/>
  <c r="AC244" i="13" s="1"/>
  <c r="AC245" i="13" s="1"/>
  <c r="AC246" i="13" s="1"/>
  <c r="AC247" i="13" s="1"/>
  <c r="AC248" i="13" s="1"/>
  <c r="AC249" i="13" s="1"/>
  <c r="AC250" i="13" s="1"/>
  <c r="AC251" i="13" s="1"/>
  <c r="AC252" i="13" s="1"/>
  <c r="AC253" i="13" s="1"/>
  <c r="AC254" i="13" s="1"/>
  <c r="AC255" i="13" s="1"/>
  <c r="AC256" i="13" s="1"/>
  <c r="AC257" i="13" s="1"/>
  <c r="AC258" i="13" s="1"/>
  <c r="AC259" i="13" s="1"/>
  <c r="AC260" i="13" s="1"/>
  <c r="AC261" i="13" s="1"/>
  <c r="AC262" i="13" s="1"/>
  <c r="AC263" i="13" s="1"/>
  <c r="AC264" i="13" s="1"/>
  <c r="AC265" i="13" s="1"/>
  <c r="AC266" i="13" s="1"/>
  <c r="AC267" i="13" s="1"/>
  <c r="AC268" i="13" s="1"/>
  <c r="AC269" i="13" s="1"/>
  <c r="AC270" i="13" s="1"/>
  <c r="AC271" i="13" s="1"/>
  <c r="AC272" i="13" s="1"/>
  <c r="AC273" i="13" s="1"/>
  <c r="AC274" i="13" s="1"/>
  <c r="AC275" i="13" s="1"/>
  <c r="AC276" i="13" s="1"/>
  <c r="AC277" i="13" s="1"/>
  <c r="AC278" i="13" s="1"/>
  <c r="AC279" i="13" s="1"/>
  <c r="AC280" i="13" s="1"/>
  <c r="AC281" i="13" s="1"/>
  <c r="AC282" i="13" s="1"/>
  <c r="AC283" i="13" s="1"/>
  <c r="AC284" i="13" s="1"/>
  <c r="AC285" i="13" s="1"/>
  <c r="AC286" i="13" s="1"/>
  <c r="AC287" i="13" s="1"/>
  <c r="AC288" i="13" s="1"/>
  <c r="AC289" i="13" s="1"/>
  <c r="AC290" i="13" s="1"/>
  <c r="AC291" i="13" s="1"/>
  <c r="AC292" i="13" s="1"/>
  <c r="AC293" i="13" s="1"/>
  <c r="AC294" i="13" s="1"/>
  <c r="AC295" i="13" s="1"/>
  <c r="AC296" i="13" s="1"/>
  <c r="AC297" i="13" s="1"/>
  <c r="AC298" i="13" s="1"/>
  <c r="AC299" i="13" s="1"/>
  <c r="AC300" i="13" s="1"/>
  <c r="AC301" i="13" s="1"/>
  <c r="AC302" i="13" s="1"/>
  <c r="AC303" i="13" s="1"/>
  <c r="AC304" i="13" s="1"/>
  <c r="AC305" i="13" s="1"/>
  <c r="AC306" i="13" s="1"/>
  <c r="AC307" i="13" s="1"/>
  <c r="AC308" i="13" s="1"/>
  <c r="AC309" i="13" s="1"/>
  <c r="AC310" i="13" s="1"/>
  <c r="AC311" i="13" s="1"/>
  <c r="AC312" i="13" s="1"/>
  <c r="AC313" i="13" s="1"/>
  <c r="AC314" i="13" s="1"/>
  <c r="AC315" i="13" s="1"/>
  <c r="AC316" i="13" s="1"/>
  <c r="AC317" i="13" s="1"/>
  <c r="AC318" i="13" s="1"/>
  <c r="AC319" i="13" s="1"/>
  <c r="AC320" i="13" s="1"/>
  <c r="AC321" i="13" s="1"/>
  <c r="AC322" i="13" s="1"/>
  <c r="AC323" i="13" s="1"/>
  <c r="AC324" i="13" s="1"/>
  <c r="AC325" i="13" s="1"/>
  <c r="AC326" i="13" s="1"/>
  <c r="AC327" i="13" s="1"/>
  <c r="AC328" i="13" s="1"/>
  <c r="AC329" i="13" s="1"/>
  <c r="AC330" i="13" s="1"/>
  <c r="AC331" i="13" s="1"/>
  <c r="AC332" i="13" s="1"/>
  <c r="AC333" i="13" s="1"/>
  <c r="AC334" i="13" s="1"/>
  <c r="AC335" i="13" s="1"/>
  <c r="AC336" i="13" s="1"/>
  <c r="AC337" i="13" s="1"/>
  <c r="AC338" i="13" s="1"/>
  <c r="AC339" i="13" s="1"/>
  <c r="AC340" i="13" s="1"/>
  <c r="AC341" i="13" s="1"/>
  <c r="AC342" i="13" s="1"/>
  <c r="AC343" i="13" s="1"/>
  <c r="AC344" i="13" s="1"/>
  <c r="AC345" i="13" s="1"/>
  <c r="AC346" i="13" s="1"/>
  <c r="AC347" i="13" s="1"/>
  <c r="AC348" i="13" s="1"/>
  <c r="AC349" i="13" s="1"/>
  <c r="AC350" i="13" s="1"/>
  <c r="AC351" i="13" s="1"/>
  <c r="AC352" i="13" s="1"/>
  <c r="AC353" i="13" s="1"/>
  <c r="AC354" i="13" s="1"/>
  <c r="AC355" i="13" s="1"/>
  <c r="AC356" i="13" s="1"/>
  <c r="AC357" i="13" s="1"/>
  <c r="AC358" i="13" s="1"/>
  <c r="AC359" i="13" s="1"/>
  <c r="AC360" i="13" s="1"/>
  <c r="AC361" i="13" s="1"/>
  <c r="AC362" i="13" s="1"/>
  <c r="AC363" i="13" s="1"/>
  <c r="AC364" i="13" s="1"/>
  <c r="AC365" i="13" s="1"/>
  <c r="AC366" i="13" s="1"/>
  <c r="AC367" i="13" s="1"/>
  <c r="AC368" i="13" s="1"/>
  <c r="AC369" i="13" s="1"/>
  <c r="AC370" i="13" s="1"/>
  <c r="AC371" i="13" s="1"/>
  <c r="AC372" i="13" s="1"/>
  <c r="AC373" i="13" s="1"/>
  <c r="AC374" i="13" s="1"/>
  <c r="AC375" i="13" s="1"/>
  <c r="AC376" i="13" s="1"/>
  <c r="AC377" i="13" s="1"/>
  <c r="AC378" i="13" s="1"/>
  <c r="AC379" i="13" s="1"/>
  <c r="AC380" i="13" s="1"/>
  <c r="AC381" i="13" s="1"/>
  <c r="AC382" i="13" s="1"/>
  <c r="AC383" i="13" s="1"/>
  <c r="AC384" i="13" s="1"/>
  <c r="AC385" i="13" s="1"/>
  <c r="AC386" i="13" s="1"/>
  <c r="AC387" i="13" s="1"/>
  <c r="AC388" i="13" s="1"/>
  <c r="AC389" i="13" s="1"/>
  <c r="AC390" i="13" s="1"/>
  <c r="AC391" i="13" s="1"/>
  <c r="AC392" i="13" s="1"/>
  <c r="AC393" i="13" s="1"/>
  <c r="AC394" i="13" s="1"/>
  <c r="AC395" i="13" s="1"/>
  <c r="AC396" i="13" s="1"/>
  <c r="AC397" i="13" s="1"/>
  <c r="AC398" i="13" s="1"/>
  <c r="AC399" i="13" s="1"/>
  <c r="AC400" i="13" s="1"/>
  <c r="AC401" i="13" s="1"/>
  <c r="AC402" i="13" s="1"/>
  <c r="AC403" i="13" s="1"/>
  <c r="AC404" i="13" s="1"/>
  <c r="AC405" i="13" s="1"/>
  <c r="AC406" i="13" s="1"/>
  <c r="AC407" i="13" s="1"/>
  <c r="AC408" i="13" s="1"/>
  <c r="AC409" i="13" s="1"/>
  <c r="AC410" i="13" s="1"/>
  <c r="AC411" i="13" s="1"/>
  <c r="AC412" i="13" s="1"/>
  <c r="AC413" i="13" s="1"/>
  <c r="AC414" i="13" s="1"/>
  <c r="AC415" i="13" s="1"/>
  <c r="AC416" i="13" s="1"/>
  <c r="AC417" i="13" s="1"/>
  <c r="AC418" i="13" s="1"/>
  <c r="AC419" i="13" s="1"/>
  <c r="N371" i="13"/>
  <c r="U371" i="13" s="1"/>
  <c r="N49" i="13"/>
  <c r="U49" i="13" s="1"/>
  <c r="N232" i="13"/>
  <c r="U232" i="13" s="1"/>
  <c r="N624" i="13"/>
  <c r="U624" i="13" s="1"/>
  <c r="N1200" i="13"/>
  <c r="N889" i="13"/>
  <c r="U889" i="13" s="1"/>
  <c r="N590" i="13"/>
  <c r="U590" i="13" s="1"/>
  <c r="N1166" i="13"/>
  <c r="N867" i="13"/>
  <c r="U867" i="13" s="1"/>
  <c r="N568" i="13"/>
  <c r="U568" i="13" s="1"/>
  <c r="N473" i="13"/>
  <c r="U473" i="13" s="1"/>
  <c r="N1049" i="13"/>
  <c r="N750" i="13"/>
  <c r="U750" i="13" s="1"/>
  <c r="N451" i="13"/>
  <c r="U451" i="13" s="1"/>
  <c r="N1027" i="13"/>
  <c r="U1027" i="13" s="1"/>
  <c r="N716" i="13"/>
  <c r="U716" i="13" s="1"/>
  <c r="N599" i="13"/>
  <c r="U599" i="13" s="1"/>
  <c r="N1175" i="13"/>
  <c r="N1333" i="13"/>
  <c r="N946" i="13"/>
  <c r="U946" i="13" s="1"/>
  <c r="N1376" i="13"/>
  <c r="N1495" i="13"/>
  <c r="N562" i="13"/>
  <c r="U562" i="13" s="1"/>
  <c r="N429" i="13"/>
  <c r="U429" i="13" s="1"/>
  <c r="N1101" i="13"/>
  <c r="U1101" i="13" s="1"/>
  <c r="N1308" i="13"/>
  <c r="N1371" i="13"/>
  <c r="N488" i="13"/>
  <c r="U488" i="13" s="1"/>
  <c r="N1282" i="13"/>
  <c r="N265" i="13"/>
  <c r="U265" i="13" s="1"/>
  <c r="N689" i="13"/>
  <c r="U689" i="13" s="1"/>
  <c r="N766" i="13"/>
  <c r="U766" i="13" s="1"/>
  <c r="N316" i="13"/>
  <c r="U316" i="13" s="1"/>
  <c r="N413" i="13"/>
  <c r="U413" i="13" s="1"/>
  <c r="N362" i="13"/>
  <c r="U362" i="13" s="1"/>
  <c r="N1455" i="13"/>
  <c r="N162" i="13"/>
  <c r="U162" i="13" s="1"/>
  <c r="N140" i="13"/>
  <c r="U140" i="13" s="1"/>
  <c r="N106" i="13"/>
  <c r="U106" i="13" s="1"/>
  <c r="N239" i="13"/>
  <c r="U239" i="13" s="1"/>
  <c r="N372" i="13"/>
  <c r="U372" i="13" s="1"/>
  <c r="N100" i="13"/>
  <c r="U100" i="13" s="1"/>
  <c r="N492" i="13"/>
  <c r="U492" i="13" s="1"/>
  <c r="N1068" i="13"/>
  <c r="U1068" i="13" s="1"/>
  <c r="N757" i="13"/>
  <c r="U757" i="13" s="1"/>
  <c r="N458" i="13"/>
  <c r="U458" i="13" s="1"/>
  <c r="N1034" i="13"/>
  <c r="N735" i="13"/>
  <c r="U735" i="13" s="1"/>
  <c r="N436" i="13"/>
  <c r="U436" i="13" s="1"/>
  <c r="N1012" i="13"/>
  <c r="U1012" i="13" s="1"/>
  <c r="N773" i="13"/>
  <c r="U773" i="13" s="1"/>
  <c r="N906" i="13"/>
  <c r="U906" i="13" s="1"/>
  <c r="N607" i="13"/>
  <c r="U607" i="13" s="1"/>
  <c r="N1183" i="13"/>
  <c r="N872" i="13"/>
  <c r="U872" i="13" s="1"/>
  <c r="N755" i="13"/>
  <c r="U755" i="13" s="1"/>
  <c r="N681" i="13"/>
  <c r="U681" i="13" s="1"/>
  <c r="N826" i="13"/>
  <c r="U826" i="13" s="1"/>
  <c r="N477" i="13"/>
  <c r="U477" i="13" s="1"/>
  <c r="N398" i="13"/>
  <c r="U398" i="13" s="1"/>
  <c r="N633" i="13"/>
  <c r="U633" i="13" s="1"/>
  <c r="N1257" i="13"/>
  <c r="N1208" i="13"/>
  <c r="N1137" i="13"/>
  <c r="N1320" i="13"/>
  <c r="N1383" i="13"/>
  <c r="N776" i="13"/>
  <c r="U776" i="13" s="1"/>
  <c r="N441" i="13"/>
  <c r="U441" i="13" s="1"/>
  <c r="N662" i="13"/>
  <c r="U662" i="13" s="1"/>
  <c r="N1103" i="13"/>
  <c r="U1103" i="13" s="1"/>
  <c r="N234" i="13"/>
  <c r="U234" i="13" s="1"/>
  <c r="N230" i="13"/>
  <c r="U230" i="13" s="1"/>
  <c r="N971" i="13"/>
  <c r="U971" i="13" s="1"/>
  <c r="N958" i="13"/>
  <c r="U958" i="13" s="1"/>
  <c r="N30" i="13"/>
  <c r="N307" i="13"/>
  <c r="U307" i="13" s="1"/>
  <c r="N118" i="13"/>
  <c r="U118" i="13" s="1"/>
  <c r="N251" i="13"/>
  <c r="U251" i="13" s="1"/>
  <c r="N384" i="13"/>
  <c r="U384" i="13" s="1"/>
  <c r="N256" i="13"/>
  <c r="U256" i="13" s="1"/>
  <c r="N648" i="13"/>
  <c r="U648" i="13" s="1"/>
  <c r="N1224" i="13"/>
  <c r="N769" i="13"/>
  <c r="N470" i="13"/>
  <c r="U470" i="13" s="1"/>
  <c r="N1046" i="13"/>
  <c r="N747" i="13"/>
  <c r="U747" i="13" s="1"/>
  <c r="N448" i="13"/>
  <c r="U448" i="13" s="1"/>
  <c r="N1024" i="13"/>
  <c r="U1024" i="13" s="1"/>
  <c r="N785" i="13"/>
  <c r="U785" i="13" s="1"/>
  <c r="N98" i="13"/>
  <c r="U98" i="13" s="1"/>
  <c r="N918" i="13"/>
  <c r="U918" i="13" s="1"/>
  <c r="N475" i="13"/>
  <c r="U475" i="13" s="1"/>
  <c r="N1051" i="13"/>
  <c r="N740" i="13"/>
  <c r="U740" i="13" s="1"/>
  <c r="N479" i="13"/>
  <c r="U479" i="13" s="1"/>
  <c r="N1055" i="13"/>
  <c r="U1055" i="13" s="1"/>
  <c r="N1456" i="13"/>
  <c r="N1445" i="13"/>
  <c r="N1386" i="13"/>
  <c r="N1375" i="13"/>
  <c r="N706" i="13"/>
  <c r="U706" i="13" s="1"/>
  <c r="N573" i="13"/>
  <c r="U573" i="13" s="1"/>
  <c r="N430" i="13"/>
  <c r="U430" i="13" s="1"/>
  <c r="N1332" i="13"/>
  <c r="N1395" i="13"/>
  <c r="N267" i="13"/>
  <c r="U267" i="13" s="1"/>
  <c r="N233" i="13"/>
  <c r="U233" i="13" s="1"/>
  <c r="N1105" i="13"/>
  <c r="U1105" i="13" s="1"/>
  <c r="N500" i="13"/>
  <c r="U500" i="13" s="1"/>
  <c r="N1294" i="13"/>
  <c r="N156" i="13"/>
  <c r="U156" i="13" s="1"/>
  <c r="N1106" i="13"/>
  <c r="U1106" i="13" s="1"/>
  <c r="N1111" i="13"/>
  <c r="U1111" i="13" s="1"/>
  <c r="N1306" i="13"/>
  <c r="N341" i="13"/>
  <c r="U341" i="13" s="1"/>
  <c r="N31" i="13"/>
  <c r="N308" i="13"/>
  <c r="U308" i="13" s="1"/>
  <c r="N119" i="13"/>
  <c r="U119" i="13" s="1"/>
  <c r="N252" i="13"/>
  <c r="U252" i="13" s="1"/>
  <c r="N124" i="13"/>
  <c r="U124" i="13" s="1"/>
  <c r="N660" i="13"/>
  <c r="U660" i="13" s="1"/>
  <c r="N1236" i="13"/>
  <c r="N781" i="13"/>
  <c r="U781" i="13" s="1"/>
  <c r="N74" i="13"/>
  <c r="U74" i="13" s="1"/>
  <c r="N914" i="13"/>
  <c r="U914" i="13" s="1"/>
  <c r="N615" i="13"/>
  <c r="U615" i="13" s="1"/>
  <c r="N1191" i="13"/>
  <c r="N892" i="13"/>
  <c r="U892" i="13" s="1"/>
  <c r="N653" i="13"/>
  <c r="U653" i="13" s="1"/>
  <c r="N1229" i="13"/>
  <c r="N786" i="13"/>
  <c r="U786" i="13" s="1"/>
  <c r="N99" i="13"/>
  <c r="U99" i="13" s="1"/>
  <c r="N919" i="13"/>
  <c r="U919" i="13" s="1"/>
  <c r="N608" i="13"/>
  <c r="U608" i="13" s="1"/>
  <c r="N123" i="13"/>
  <c r="U123" i="13" s="1"/>
  <c r="N923" i="13"/>
  <c r="U923" i="13" s="1"/>
  <c r="N1288" i="13"/>
  <c r="N1313" i="13"/>
  <c r="N1254" i="13"/>
  <c r="N1233" i="13"/>
  <c r="N1072" i="13"/>
  <c r="U1072" i="13" s="1"/>
  <c r="N1261" i="13"/>
  <c r="N1499" i="13"/>
  <c r="N1102" i="13"/>
  <c r="U1102" i="13" s="1"/>
  <c r="N1263" i="13"/>
  <c r="N1419" i="13"/>
  <c r="N921" i="13"/>
  <c r="U921" i="13" s="1"/>
  <c r="N355" i="13"/>
  <c r="U355" i="13" s="1"/>
  <c r="N673" i="13"/>
  <c r="U673" i="13" s="1"/>
  <c r="N678" i="13"/>
  <c r="U678" i="13" s="1"/>
  <c r="N669" i="13"/>
  <c r="U669" i="13" s="1"/>
  <c r="N885" i="13"/>
  <c r="U885" i="13" s="1"/>
  <c r="N373" i="13"/>
  <c r="U373" i="13" s="1"/>
  <c r="N679" i="13"/>
  <c r="U679" i="13" s="1"/>
  <c r="N1060" i="13"/>
  <c r="U1060" i="13" s="1"/>
  <c r="N353" i="13"/>
  <c r="U353" i="13" s="1"/>
  <c r="N43" i="13"/>
  <c r="U43" i="13" s="1"/>
  <c r="N176" i="13"/>
  <c r="U176" i="13" s="1"/>
  <c r="N142" i="13"/>
  <c r="U142" i="13" s="1"/>
  <c r="N120" i="13"/>
  <c r="U120" i="13" s="1"/>
  <c r="N241" i="13"/>
  <c r="U241" i="13" s="1"/>
  <c r="N528" i="13"/>
  <c r="U528" i="13" s="1"/>
  <c r="N1104" i="13"/>
  <c r="U1104" i="13" s="1"/>
  <c r="N649" i="13"/>
  <c r="U649" i="13" s="1"/>
  <c r="N1225" i="13"/>
  <c r="N782" i="13"/>
  <c r="U782" i="13" s="1"/>
  <c r="N75" i="13"/>
  <c r="U75" i="13" s="1"/>
  <c r="N915" i="13"/>
  <c r="U915" i="13" s="1"/>
  <c r="N616" i="13"/>
  <c r="U616" i="13" s="1"/>
  <c r="N521" i="13"/>
  <c r="U521" i="13" s="1"/>
  <c r="N1097" i="13"/>
  <c r="U1097" i="13" s="1"/>
  <c r="N654" i="13"/>
  <c r="U654" i="13" s="1"/>
  <c r="N1230" i="13"/>
  <c r="N787" i="13"/>
  <c r="U787" i="13" s="1"/>
  <c r="N38" i="13"/>
  <c r="N908" i="13"/>
  <c r="U908" i="13" s="1"/>
  <c r="N647" i="13"/>
  <c r="U647" i="13" s="1"/>
  <c r="N1223" i="13"/>
  <c r="N1406" i="13"/>
  <c r="N20" i="13"/>
  <c r="N1273" i="13"/>
  <c r="N597" i="13"/>
  <c r="U597" i="13" s="1"/>
  <c r="N850" i="13"/>
  <c r="U850" i="13" s="1"/>
  <c r="N717" i="13"/>
  <c r="U717" i="13" s="1"/>
  <c r="N511" i="13"/>
  <c r="U511" i="13" s="1"/>
  <c r="N1337" i="13"/>
  <c r="N121" i="13"/>
  <c r="U121" i="13" s="1"/>
  <c r="N811" i="13"/>
  <c r="U811" i="13" s="1"/>
  <c r="N1380" i="13"/>
  <c r="N818" i="13"/>
  <c r="U818" i="13" s="1"/>
  <c r="N1291" i="13"/>
  <c r="N365" i="13"/>
  <c r="U365" i="13" s="1"/>
  <c r="N55" i="13"/>
  <c r="U55" i="13" s="1"/>
  <c r="N188" i="13"/>
  <c r="U188" i="13" s="1"/>
  <c r="N154" i="13"/>
  <c r="U154" i="13" s="1"/>
  <c r="N132" i="13"/>
  <c r="U132" i="13" s="1"/>
  <c r="N148" i="13"/>
  <c r="U148" i="13" s="1"/>
  <c r="N684" i="13"/>
  <c r="U684" i="13" s="1"/>
  <c r="N279" i="13"/>
  <c r="U279" i="13" s="1"/>
  <c r="N949" i="13"/>
  <c r="U949" i="13" s="1"/>
  <c r="N506" i="13"/>
  <c r="U506" i="13" s="1"/>
  <c r="N1082" i="13"/>
  <c r="U1082" i="13" s="1"/>
  <c r="N639" i="13"/>
  <c r="U639" i="13" s="1"/>
  <c r="N1215" i="13"/>
  <c r="N772" i="13"/>
  <c r="U772" i="13" s="1"/>
  <c r="N677" i="13"/>
  <c r="U677" i="13" s="1"/>
  <c r="N243" i="13"/>
  <c r="U243" i="13" s="1"/>
  <c r="N110" i="13"/>
  <c r="U110" i="13" s="1"/>
  <c r="N529" i="13"/>
  <c r="U529" i="13" s="1"/>
  <c r="N257" i="13"/>
  <c r="U257" i="13" s="1"/>
  <c r="N390" i="13"/>
  <c r="U390" i="13" s="1"/>
  <c r="N80" i="13"/>
  <c r="U80" i="13" s="1"/>
  <c r="N213" i="13"/>
  <c r="U213" i="13" s="1"/>
  <c r="N35" i="13"/>
  <c r="N168" i="13"/>
  <c r="U168" i="13" s="1"/>
  <c r="N40" i="13"/>
  <c r="U40" i="13" s="1"/>
  <c r="N576" i="13"/>
  <c r="U576" i="13" s="1"/>
  <c r="N1152" i="13"/>
  <c r="N841" i="13"/>
  <c r="U841" i="13" s="1"/>
  <c r="N542" i="13"/>
  <c r="U542" i="13" s="1"/>
  <c r="N1118" i="13"/>
  <c r="N819" i="13"/>
  <c r="U819" i="13" s="1"/>
  <c r="N520" i="13"/>
  <c r="U520" i="13" s="1"/>
  <c r="N425" i="13"/>
  <c r="U425" i="13" s="1"/>
  <c r="N1001" i="13"/>
  <c r="U1001" i="13" s="1"/>
  <c r="N702" i="13"/>
  <c r="U702" i="13" s="1"/>
  <c r="N387" i="13"/>
  <c r="U387" i="13" s="1"/>
  <c r="N979" i="13"/>
  <c r="U979" i="13" s="1"/>
  <c r="N668" i="13"/>
  <c r="U668" i="13" s="1"/>
  <c r="N551" i="13"/>
  <c r="U551" i="13" s="1"/>
  <c r="N1127" i="13"/>
  <c r="U1127" i="13" s="1"/>
  <c r="N466" i="13"/>
  <c r="U466" i="13" s="1"/>
  <c r="N1310" i="13"/>
  <c r="N1298" i="13"/>
  <c r="N1090" i="13"/>
  <c r="U1090" i="13" s="1"/>
  <c r="N1485" i="13"/>
  <c r="N1462" i="13"/>
  <c r="N1018" i="13"/>
  <c r="U1018" i="13" s="1"/>
  <c r="N1490" i="13"/>
  <c r="N1394" i="13"/>
  <c r="N659" i="13"/>
  <c r="U659" i="13" s="1"/>
  <c r="N1369" i="13"/>
  <c r="N552" i="13"/>
  <c r="U552" i="13" s="1"/>
  <c r="N977" i="13"/>
  <c r="U977" i="13" s="1"/>
  <c r="N1041" i="13"/>
  <c r="N1463" i="13"/>
  <c r="N333" i="13"/>
  <c r="U333" i="13" s="1"/>
  <c r="N800" i="13"/>
  <c r="U800" i="13" s="1"/>
  <c r="N1311" i="13"/>
  <c r="V47" i="4"/>
  <c r="V25" i="4"/>
  <c r="V69" i="4" s="1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480" i="4"/>
  <c r="F481" i="4"/>
  <c r="F482" i="4"/>
  <c r="F483" i="4"/>
  <c r="F484" i="4"/>
  <c r="F485" i="4"/>
  <c r="F486" i="4"/>
  <c r="F487" i="4"/>
  <c r="F488" i="4"/>
  <c r="F489" i="4"/>
  <c r="F11" i="4"/>
  <c r="G480" i="4"/>
  <c r="G481" i="4"/>
  <c r="G482" i="4"/>
  <c r="G483" i="4"/>
  <c r="G484" i="4"/>
  <c r="G485" i="4"/>
  <c r="G486" i="4"/>
  <c r="G487" i="4"/>
  <c r="G488" i="4"/>
  <c r="G489" i="4"/>
  <c r="G11" i="4"/>
  <c r="G12" i="4" s="1"/>
  <c r="G13" i="4" s="1"/>
  <c r="G14" i="4" s="1"/>
  <c r="J489" i="4"/>
  <c r="J12" i="4"/>
  <c r="U39" i="13" l="1"/>
  <c r="V39" i="13" s="1"/>
  <c r="V40" i="13" s="1"/>
  <c r="V41" i="13" s="1"/>
  <c r="V42" i="13" s="1"/>
  <c r="V43" i="13" s="1"/>
  <c r="V44" i="13" s="1"/>
  <c r="V45" i="13" s="1"/>
  <c r="V46" i="13" s="1"/>
  <c r="V47" i="13" s="1"/>
  <c r="V48" i="13" s="1"/>
  <c r="V49" i="13" s="1"/>
  <c r="V50" i="13" s="1"/>
  <c r="V51" i="13" s="1"/>
  <c r="V52" i="13" s="1"/>
  <c r="V53" i="13" s="1"/>
  <c r="V54" i="13" s="1"/>
  <c r="V55" i="13" s="1"/>
  <c r="V56" i="13" s="1"/>
  <c r="V57" i="13" s="1"/>
  <c r="V58" i="13" s="1"/>
  <c r="V59" i="13" s="1"/>
  <c r="V60" i="13" s="1"/>
  <c r="V61" i="13" s="1"/>
  <c r="V62" i="13" s="1"/>
  <c r="V63" i="13" s="1"/>
  <c r="V64" i="13" s="1"/>
  <c r="V65" i="13" s="1"/>
  <c r="V66" i="13" s="1"/>
  <c r="V67" i="13" s="1"/>
  <c r="V68" i="13" s="1"/>
  <c r="V69" i="13" s="1"/>
  <c r="V70" i="13" s="1"/>
  <c r="V71" i="13" s="1"/>
  <c r="V72" i="13" s="1"/>
  <c r="V73" i="13" s="1"/>
  <c r="V74" i="13" s="1"/>
  <c r="V75" i="13" s="1"/>
  <c r="V76" i="13" s="1"/>
  <c r="V77" i="13" s="1"/>
  <c r="V78" i="13" s="1"/>
  <c r="V79" i="13" s="1"/>
  <c r="V80" i="13" s="1"/>
  <c r="V81" i="13" s="1"/>
  <c r="V82" i="13" s="1"/>
  <c r="V83" i="13" s="1"/>
  <c r="V84" i="13" s="1"/>
  <c r="V85" i="13" s="1"/>
  <c r="V86" i="13" s="1"/>
  <c r="V87" i="13" s="1"/>
  <c r="V88" i="13" s="1"/>
  <c r="V89" i="13" s="1"/>
  <c r="V90" i="13" s="1"/>
  <c r="V91" i="13" s="1"/>
  <c r="V92" i="13" s="1"/>
  <c r="V93" i="13" s="1"/>
  <c r="V94" i="13" s="1"/>
  <c r="V95" i="13" s="1"/>
  <c r="V96" i="13" s="1"/>
  <c r="V97" i="13" s="1"/>
  <c r="V98" i="13" s="1"/>
  <c r="V99" i="13" s="1"/>
  <c r="V100" i="13" s="1"/>
  <c r="V101" i="13" s="1"/>
  <c r="V102" i="13" s="1"/>
  <c r="V103" i="13" s="1"/>
  <c r="V104" i="13" s="1"/>
  <c r="V105" i="13" s="1"/>
  <c r="V106" i="13" s="1"/>
  <c r="V107" i="13" s="1"/>
  <c r="V108" i="13" s="1"/>
  <c r="V109" i="13" s="1"/>
  <c r="V110" i="13" s="1"/>
  <c r="V111" i="13" s="1"/>
  <c r="V112" i="13" s="1"/>
  <c r="V113" i="13" s="1"/>
  <c r="V114" i="13" s="1"/>
  <c r="V115" i="13" s="1"/>
  <c r="V116" i="13" s="1"/>
  <c r="V117" i="13" s="1"/>
  <c r="V118" i="13" s="1"/>
  <c r="V119" i="13" s="1"/>
  <c r="V120" i="13" s="1"/>
  <c r="V121" i="13" s="1"/>
  <c r="V122" i="13" s="1"/>
  <c r="V123" i="13" s="1"/>
  <c r="V124" i="13" s="1"/>
  <c r="V125" i="13" s="1"/>
  <c r="V126" i="13" s="1"/>
  <c r="V127" i="13" s="1"/>
  <c r="V128" i="13" s="1"/>
  <c r="V129" i="13" s="1"/>
  <c r="V130" i="13" s="1"/>
  <c r="V131" i="13" s="1"/>
  <c r="V132" i="13" s="1"/>
  <c r="V133" i="13" s="1"/>
  <c r="V134" i="13" s="1"/>
  <c r="V135" i="13" s="1"/>
  <c r="V136" i="13" s="1"/>
  <c r="V137" i="13" s="1"/>
  <c r="V138" i="13" s="1"/>
  <c r="V139" i="13" s="1"/>
  <c r="V140" i="13" s="1"/>
  <c r="V141" i="13" s="1"/>
  <c r="V142" i="13" s="1"/>
  <c r="V143" i="13" s="1"/>
  <c r="V144" i="13" s="1"/>
  <c r="V145" i="13" s="1"/>
  <c r="V146" i="13" s="1"/>
  <c r="V147" i="13" s="1"/>
  <c r="V148" i="13" s="1"/>
  <c r="V149" i="13" s="1"/>
  <c r="V150" i="13" s="1"/>
  <c r="V151" i="13" s="1"/>
  <c r="V152" i="13" s="1"/>
  <c r="V153" i="13" s="1"/>
  <c r="V154" i="13" s="1"/>
  <c r="V155" i="13" s="1"/>
  <c r="V156" i="13" s="1"/>
  <c r="V157" i="13" s="1"/>
  <c r="V158" i="13" s="1"/>
  <c r="V159" i="13" s="1"/>
  <c r="V160" i="13" s="1"/>
  <c r="V161" i="13" s="1"/>
  <c r="V162" i="13" s="1"/>
  <c r="V163" i="13" s="1"/>
  <c r="V164" i="13" s="1"/>
  <c r="V165" i="13" s="1"/>
  <c r="V166" i="13" s="1"/>
  <c r="V167" i="13" s="1"/>
  <c r="V168" i="13" s="1"/>
  <c r="V169" i="13" s="1"/>
  <c r="V170" i="13" s="1"/>
  <c r="V171" i="13" s="1"/>
  <c r="V172" i="13" s="1"/>
  <c r="V173" i="13" s="1"/>
  <c r="V174" i="13" s="1"/>
  <c r="V175" i="13" s="1"/>
  <c r="V176" i="13" s="1"/>
  <c r="V177" i="13" s="1"/>
  <c r="V178" i="13" s="1"/>
  <c r="V179" i="13" s="1"/>
  <c r="V180" i="13" s="1"/>
  <c r="V181" i="13" s="1"/>
  <c r="V182" i="13" s="1"/>
  <c r="V183" i="13" s="1"/>
  <c r="V184" i="13" s="1"/>
  <c r="V185" i="13" s="1"/>
  <c r="V186" i="13" s="1"/>
  <c r="V187" i="13" s="1"/>
  <c r="V188" i="13" s="1"/>
  <c r="V189" i="13" s="1"/>
  <c r="V190" i="13" s="1"/>
  <c r="V191" i="13" s="1"/>
  <c r="V192" i="13" s="1"/>
  <c r="V193" i="13" s="1"/>
  <c r="V194" i="13" s="1"/>
  <c r="V195" i="13" s="1"/>
  <c r="V196" i="13" s="1"/>
  <c r="V197" i="13" s="1"/>
  <c r="V198" i="13" s="1"/>
  <c r="V199" i="13" s="1"/>
  <c r="V200" i="13" s="1"/>
  <c r="V201" i="13" s="1"/>
  <c r="V202" i="13" s="1"/>
  <c r="V203" i="13" s="1"/>
  <c r="V204" i="13" s="1"/>
  <c r="V205" i="13" s="1"/>
  <c r="V206" i="13" s="1"/>
  <c r="V207" i="13" s="1"/>
  <c r="V208" i="13" s="1"/>
  <c r="V209" i="13" s="1"/>
  <c r="V210" i="13" s="1"/>
  <c r="V211" i="13" s="1"/>
  <c r="V212" i="13" s="1"/>
  <c r="V213" i="13" s="1"/>
  <c r="V214" i="13" s="1"/>
  <c r="V215" i="13" s="1"/>
  <c r="V216" i="13" s="1"/>
  <c r="V217" i="13" s="1"/>
  <c r="V218" i="13" s="1"/>
  <c r="V219" i="13" s="1"/>
  <c r="V220" i="13" s="1"/>
  <c r="V221" i="13" s="1"/>
  <c r="V222" i="13" s="1"/>
  <c r="V223" i="13" s="1"/>
  <c r="V224" i="13" s="1"/>
  <c r="V225" i="13" s="1"/>
  <c r="V226" i="13" s="1"/>
  <c r="V227" i="13" s="1"/>
  <c r="V228" i="13" s="1"/>
  <c r="V229" i="13" s="1"/>
  <c r="V230" i="13" s="1"/>
  <c r="V231" i="13" s="1"/>
  <c r="V232" i="13" s="1"/>
  <c r="V233" i="13" s="1"/>
  <c r="V234" i="13" s="1"/>
  <c r="V235" i="13" s="1"/>
  <c r="V236" i="13" s="1"/>
  <c r="V237" i="13" s="1"/>
  <c r="V238" i="13" s="1"/>
  <c r="V239" i="13" s="1"/>
  <c r="V240" i="13" s="1"/>
  <c r="V241" i="13" s="1"/>
  <c r="V242" i="13" s="1"/>
  <c r="V243" i="13" s="1"/>
  <c r="V244" i="13" s="1"/>
  <c r="V245" i="13" s="1"/>
  <c r="V246" i="13" s="1"/>
  <c r="V247" i="13" s="1"/>
  <c r="V248" i="13" s="1"/>
  <c r="V249" i="13" s="1"/>
  <c r="V250" i="13" s="1"/>
  <c r="V251" i="13" s="1"/>
  <c r="V252" i="13" s="1"/>
  <c r="V253" i="13" s="1"/>
  <c r="V254" i="13" s="1"/>
  <c r="V255" i="13" s="1"/>
  <c r="V256" i="13" s="1"/>
  <c r="V257" i="13" s="1"/>
  <c r="V258" i="13" s="1"/>
  <c r="V259" i="13" s="1"/>
  <c r="V260" i="13" s="1"/>
  <c r="V261" i="13" s="1"/>
  <c r="V262" i="13" s="1"/>
  <c r="V263" i="13" s="1"/>
  <c r="V264" i="13" s="1"/>
  <c r="V265" i="13" s="1"/>
  <c r="V266" i="13" s="1"/>
  <c r="V267" i="13" s="1"/>
  <c r="V268" i="13" s="1"/>
  <c r="V269" i="13" s="1"/>
  <c r="V270" i="13" s="1"/>
  <c r="V271" i="13" s="1"/>
  <c r="V272" i="13" s="1"/>
  <c r="V273" i="13" s="1"/>
  <c r="V274" i="13" s="1"/>
  <c r="V275" i="13" s="1"/>
  <c r="V276" i="13" s="1"/>
  <c r="V277" i="13" s="1"/>
  <c r="V278" i="13" s="1"/>
  <c r="V279" i="13" s="1"/>
  <c r="V280" i="13" s="1"/>
  <c r="V281" i="13" s="1"/>
  <c r="V282" i="13" s="1"/>
  <c r="V283" i="13" s="1"/>
  <c r="V284" i="13" s="1"/>
  <c r="V285" i="13" s="1"/>
  <c r="V286" i="13" s="1"/>
  <c r="V287" i="13" s="1"/>
  <c r="V288" i="13" s="1"/>
  <c r="V289" i="13" s="1"/>
  <c r="V290" i="13" s="1"/>
  <c r="V291" i="13" s="1"/>
  <c r="V292" i="13" s="1"/>
  <c r="V293" i="13" s="1"/>
  <c r="V294" i="13" s="1"/>
  <c r="V295" i="13" s="1"/>
  <c r="V296" i="13" s="1"/>
  <c r="V297" i="13" s="1"/>
  <c r="V298" i="13" s="1"/>
  <c r="V299" i="13" s="1"/>
  <c r="V300" i="13" s="1"/>
  <c r="V301" i="13" s="1"/>
  <c r="V302" i="13" s="1"/>
  <c r="V303" i="13" s="1"/>
  <c r="V304" i="13" s="1"/>
  <c r="V305" i="13" s="1"/>
  <c r="V306" i="13" s="1"/>
  <c r="V307" i="13" s="1"/>
  <c r="V308" i="13" s="1"/>
  <c r="V309" i="13" s="1"/>
  <c r="V310" i="13" s="1"/>
  <c r="V311" i="13" s="1"/>
  <c r="V312" i="13" s="1"/>
  <c r="V313" i="13" s="1"/>
  <c r="V314" i="13" s="1"/>
  <c r="V315" i="13" s="1"/>
  <c r="V316" i="13" s="1"/>
  <c r="V317" i="13" s="1"/>
  <c r="V318" i="13" s="1"/>
  <c r="V319" i="13" s="1"/>
  <c r="V320" i="13" s="1"/>
  <c r="V321" i="13" s="1"/>
  <c r="V322" i="13" s="1"/>
  <c r="V323" i="13" s="1"/>
  <c r="V324" i="13" s="1"/>
  <c r="V325" i="13" s="1"/>
  <c r="V326" i="13" s="1"/>
  <c r="V327" i="13" s="1"/>
  <c r="V328" i="13" s="1"/>
  <c r="V329" i="13" s="1"/>
  <c r="V330" i="13" s="1"/>
  <c r="V331" i="13" s="1"/>
  <c r="V332" i="13" s="1"/>
  <c r="V333" i="13" s="1"/>
  <c r="V334" i="13" s="1"/>
  <c r="V335" i="13" s="1"/>
  <c r="V336" i="13" s="1"/>
  <c r="V337" i="13" s="1"/>
  <c r="V338" i="13" s="1"/>
  <c r="V339" i="13" s="1"/>
  <c r="V340" i="13" s="1"/>
  <c r="V341" i="13" s="1"/>
  <c r="V342" i="13" s="1"/>
  <c r="V343" i="13" s="1"/>
  <c r="V344" i="13" s="1"/>
  <c r="V345" i="13" s="1"/>
  <c r="V346" i="13" s="1"/>
  <c r="V347" i="13" s="1"/>
  <c r="V348" i="13" s="1"/>
  <c r="V349" i="13" s="1"/>
  <c r="V350" i="13" s="1"/>
  <c r="V351" i="13" s="1"/>
  <c r="V352" i="13" s="1"/>
  <c r="V353" i="13" s="1"/>
  <c r="V354" i="13" s="1"/>
  <c r="V355" i="13" s="1"/>
  <c r="V356" i="13" s="1"/>
  <c r="V357" i="13" s="1"/>
  <c r="V358" i="13" s="1"/>
  <c r="V359" i="13" s="1"/>
  <c r="V360" i="13" s="1"/>
  <c r="V361" i="13" s="1"/>
  <c r="V362" i="13" s="1"/>
  <c r="V363" i="13" s="1"/>
  <c r="V364" i="13" s="1"/>
  <c r="V365" i="13" s="1"/>
  <c r="V366" i="13" s="1"/>
  <c r="V367" i="13" s="1"/>
  <c r="V368" i="13" s="1"/>
  <c r="V369" i="13" s="1"/>
  <c r="V370" i="13" s="1"/>
  <c r="V371" i="13" s="1"/>
  <c r="V372" i="13" s="1"/>
  <c r="V373" i="13" s="1"/>
  <c r="V374" i="13" s="1"/>
  <c r="V375" i="13" s="1"/>
  <c r="V376" i="13" s="1"/>
  <c r="V377" i="13" s="1"/>
  <c r="V378" i="13" s="1"/>
  <c r="V379" i="13" s="1"/>
  <c r="V380" i="13" s="1"/>
  <c r="V381" i="13" s="1"/>
  <c r="V382" i="13" s="1"/>
  <c r="V383" i="13" s="1"/>
  <c r="V384" i="13" s="1"/>
  <c r="V385" i="13" s="1"/>
  <c r="V386" i="13" s="1"/>
  <c r="V387" i="13" s="1"/>
  <c r="V388" i="13" s="1"/>
  <c r="V389" i="13" s="1"/>
  <c r="V390" i="13" s="1"/>
  <c r="V391" i="13" s="1"/>
  <c r="V392" i="13" s="1"/>
  <c r="V393" i="13" s="1"/>
  <c r="V394" i="13" s="1"/>
  <c r="V395" i="13" s="1"/>
  <c r="V396" i="13" s="1"/>
  <c r="V397" i="13" s="1"/>
  <c r="V398" i="13" s="1"/>
  <c r="V399" i="13" s="1"/>
  <c r="V400" i="13" s="1"/>
  <c r="V401" i="13" s="1"/>
  <c r="V402" i="13" s="1"/>
  <c r="V403" i="13" s="1"/>
  <c r="V404" i="13" s="1"/>
  <c r="V405" i="13" s="1"/>
  <c r="V406" i="13" s="1"/>
  <c r="V407" i="13" s="1"/>
  <c r="V408" i="13" s="1"/>
  <c r="V409" i="13" s="1"/>
  <c r="V410" i="13" s="1"/>
  <c r="V411" i="13" s="1"/>
  <c r="V412" i="13" s="1"/>
  <c r="V413" i="13" s="1"/>
  <c r="V414" i="13" s="1"/>
  <c r="V415" i="13" s="1"/>
  <c r="V416" i="13" s="1"/>
  <c r="V417" i="13" s="1"/>
  <c r="V418" i="13" s="1"/>
  <c r="V419" i="13" s="1"/>
  <c r="AC420" i="13"/>
  <c r="AC421" i="13" s="1"/>
  <c r="AC422" i="13" s="1"/>
  <c r="AC423" i="13" s="1"/>
  <c r="AC424" i="13" s="1"/>
  <c r="AC425" i="13" s="1"/>
  <c r="AC426" i="13" s="1"/>
  <c r="AC427" i="13" s="1"/>
  <c r="AC428" i="13" s="1"/>
  <c r="AC429" i="13" s="1"/>
  <c r="AC430" i="13" s="1"/>
  <c r="AC431" i="13" s="1"/>
  <c r="AC432" i="13" s="1"/>
  <c r="AC433" i="13" s="1"/>
  <c r="AC434" i="13" s="1"/>
  <c r="AC435" i="13" s="1"/>
  <c r="AC436" i="13" s="1"/>
  <c r="AC437" i="13" s="1"/>
  <c r="AC438" i="13" s="1"/>
  <c r="AC439" i="13" s="1"/>
  <c r="AC440" i="13" s="1"/>
  <c r="AC441" i="13" s="1"/>
  <c r="AC442" i="13" s="1"/>
  <c r="AC443" i="13" s="1"/>
  <c r="AC444" i="13" s="1"/>
  <c r="AC445" i="13" s="1"/>
  <c r="AC446" i="13" s="1"/>
  <c r="AC447" i="13" s="1"/>
  <c r="AC448" i="13" s="1"/>
  <c r="AC449" i="13" s="1"/>
  <c r="AC450" i="13" s="1"/>
  <c r="AC451" i="13" s="1"/>
  <c r="AC452" i="13" s="1"/>
  <c r="AC453" i="13" s="1"/>
  <c r="AC454" i="13" s="1"/>
  <c r="AC455" i="13" s="1"/>
  <c r="AC456" i="13" s="1"/>
  <c r="AC457" i="13" s="1"/>
  <c r="AC458" i="13" s="1"/>
  <c r="AC459" i="13" s="1"/>
  <c r="AC460" i="13" s="1"/>
  <c r="AC461" i="13" s="1"/>
  <c r="AC462" i="13" s="1"/>
  <c r="AC463" i="13" s="1"/>
  <c r="AC464" i="13" s="1"/>
  <c r="AC465" i="13" s="1"/>
  <c r="AC466" i="13" s="1"/>
  <c r="AC467" i="13" s="1"/>
  <c r="AC468" i="13" s="1"/>
  <c r="AC469" i="13" s="1"/>
  <c r="AC470" i="13" s="1"/>
  <c r="AC471" i="13" s="1"/>
  <c r="AC472" i="13" s="1"/>
  <c r="AC473" i="13" s="1"/>
  <c r="AC474" i="13" s="1"/>
  <c r="AC475" i="13" s="1"/>
  <c r="AC476" i="13" s="1"/>
  <c r="AC477" i="13" s="1"/>
  <c r="AC478" i="13" s="1"/>
  <c r="AC479" i="13" s="1"/>
  <c r="AC480" i="13" s="1"/>
  <c r="AC481" i="13" s="1"/>
  <c r="AC482" i="13" s="1"/>
  <c r="AC483" i="13" s="1"/>
  <c r="AC484" i="13" s="1"/>
  <c r="AC485" i="13" s="1"/>
  <c r="AC486" i="13" s="1"/>
  <c r="AC487" i="13" s="1"/>
  <c r="AC488" i="13" s="1"/>
  <c r="AC489" i="13" s="1"/>
  <c r="AC490" i="13" s="1"/>
  <c r="AC491" i="13" s="1"/>
  <c r="AC492" i="13" s="1"/>
  <c r="AC493" i="13" s="1"/>
  <c r="AC494" i="13" s="1"/>
  <c r="AC495" i="13" s="1"/>
  <c r="AC496" i="13" s="1"/>
  <c r="AC497" i="13" s="1"/>
  <c r="AC498" i="13" s="1"/>
  <c r="AC499" i="13" s="1"/>
  <c r="AC500" i="13" s="1"/>
  <c r="AC501" i="13" s="1"/>
  <c r="AC502" i="13" s="1"/>
  <c r="AC503" i="13" s="1"/>
  <c r="AC504" i="13" s="1"/>
  <c r="AC505" i="13" s="1"/>
  <c r="AC506" i="13" s="1"/>
  <c r="AC507" i="13" s="1"/>
  <c r="AC508" i="13" s="1"/>
  <c r="AC509" i="13" s="1"/>
  <c r="AC510" i="13" s="1"/>
  <c r="AC511" i="13" s="1"/>
  <c r="AC512" i="13" s="1"/>
  <c r="AC513" i="13" s="1"/>
  <c r="AC514" i="13" s="1"/>
  <c r="AC515" i="13" s="1"/>
  <c r="AC516" i="13" s="1"/>
  <c r="AC517" i="13" s="1"/>
  <c r="AC518" i="13" s="1"/>
  <c r="AC519" i="13" s="1"/>
  <c r="AC520" i="13" s="1"/>
  <c r="AC521" i="13" s="1"/>
  <c r="AC522" i="13" s="1"/>
  <c r="AC523" i="13" s="1"/>
  <c r="AC524" i="13" s="1"/>
  <c r="AC525" i="13" s="1"/>
  <c r="AC526" i="13" s="1"/>
  <c r="AC527" i="13" s="1"/>
  <c r="AC528" i="13" s="1"/>
  <c r="AC529" i="13" s="1"/>
  <c r="AC530" i="13" s="1"/>
  <c r="AC531" i="13" s="1"/>
  <c r="AC532" i="13" s="1"/>
  <c r="AC533" i="13" s="1"/>
  <c r="AC534" i="13" s="1"/>
  <c r="AC535" i="13" s="1"/>
  <c r="AC536" i="13" s="1"/>
  <c r="AC537" i="13" s="1"/>
  <c r="AC538" i="13" s="1"/>
  <c r="AC539" i="13" s="1"/>
  <c r="AC540" i="13" s="1"/>
  <c r="AC541" i="13" s="1"/>
  <c r="AC542" i="13" s="1"/>
  <c r="AC543" i="13" s="1"/>
  <c r="AC544" i="13" s="1"/>
  <c r="AC545" i="13" s="1"/>
  <c r="AC546" i="13" s="1"/>
  <c r="AC547" i="13" s="1"/>
  <c r="AC548" i="13" s="1"/>
  <c r="AC549" i="13" s="1"/>
  <c r="AC550" i="13" s="1"/>
  <c r="AC551" i="13" s="1"/>
  <c r="AC552" i="13" s="1"/>
  <c r="AC553" i="13" s="1"/>
  <c r="AC554" i="13" s="1"/>
  <c r="AC555" i="13" s="1"/>
  <c r="AC556" i="13" s="1"/>
  <c r="AC557" i="13" s="1"/>
  <c r="AC558" i="13" s="1"/>
  <c r="AC559" i="13" s="1"/>
  <c r="AC560" i="13" s="1"/>
  <c r="AC561" i="13" s="1"/>
  <c r="AC562" i="13" s="1"/>
  <c r="AC563" i="13" s="1"/>
  <c r="AC564" i="13" s="1"/>
  <c r="AC565" i="13" s="1"/>
  <c r="AC566" i="13" s="1"/>
  <c r="AC567" i="13" s="1"/>
  <c r="AC568" i="13" s="1"/>
  <c r="AC569" i="13" s="1"/>
  <c r="AC570" i="13" s="1"/>
  <c r="AC571" i="13" s="1"/>
  <c r="AC572" i="13" s="1"/>
  <c r="AC573" i="13" s="1"/>
  <c r="AC574" i="13" s="1"/>
  <c r="AC575" i="13" s="1"/>
  <c r="AC576" i="13" s="1"/>
  <c r="AC577" i="13" s="1"/>
  <c r="AC578" i="13" s="1"/>
  <c r="AC579" i="13" s="1"/>
  <c r="AC580" i="13" s="1"/>
  <c r="AC581" i="13" s="1"/>
  <c r="AC582" i="13" s="1"/>
  <c r="AC583" i="13" s="1"/>
  <c r="AC584" i="13" s="1"/>
  <c r="AC585" i="13" s="1"/>
  <c r="AC586" i="13" s="1"/>
  <c r="AC587" i="13" s="1"/>
  <c r="AC588" i="13" s="1"/>
  <c r="AC589" i="13" s="1"/>
  <c r="AC590" i="13" s="1"/>
  <c r="AC591" i="13" s="1"/>
  <c r="AC592" i="13" s="1"/>
  <c r="AC593" i="13" s="1"/>
  <c r="AC594" i="13" s="1"/>
  <c r="AC595" i="13" s="1"/>
  <c r="AC596" i="13" s="1"/>
  <c r="AC597" i="13" s="1"/>
  <c r="AC598" i="13" s="1"/>
  <c r="AC599" i="13" s="1"/>
  <c r="AC600" i="13" s="1"/>
  <c r="AC601" i="13" s="1"/>
  <c r="AC602" i="13" s="1"/>
  <c r="AC603" i="13" s="1"/>
  <c r="AC604" i="13" s="1"/>
  <c r="AC605" i="13" s="1"/>
  <c r="AC606" i="13" s="1"/>
  <c r="AC607" i="13" s="1"/>
  <c r="AC608" i="13" s="1"/>
  <c r="AC609" i="13" s="1"/>
  <c r="AC610" i="13" s="1"/>
  <c r="AC611" i="13" s="1"/>
  <c r="AC612" i="13" s="1"/>
  <c r="AC613" i="13" s="1"/>
  <c r="AC614" i="13" s="1"/>
  <c r="AC615" i="13" s="1"/>
  <c r="AC616" i="13" s="1"/>
  <c r="AC617" i="13" s="1"/>
  <c r="AC618" i="13" s="1"/>
  <c r="AC619" i="13" s="1"/>
  <c r="AC620" i="13" s="1"/>
  <c r="AC621" i="13" s="1"/>
  <c r="AC622" i="13" s="1"/>
  <c r="AC623" i="13" s="1"/>
  <c r="AC624" i="13" s="1"/>
  <c r="AC625" i="13" s="1"/>
  <c r="AC626" i="13" s="1"/>
  <c r="AC627" i="13" s="1"/>
  <c r="AC628" i="13" s="1"/>
  <c r="AC629" i="13" s="1"/>
  <c r="AC630" i="13" s="1"/>
  <c r="AC631" i="13" s="1"/>
  <c r="AC632" i="13" s="1"/>
  <c r="AC633" i="13" s="1"/>
  <c r="AC634" i="13" s="1"/>
  <c r="AC635" i="13" s="1"/>
  <c r="AC636" i="13" s="1"/>
  <c r="AC637" i="13" s="1"/>
  <c r="AC638" i="13" s="1"/>
  <c r="AC639" i="13" s="1"/>
  <c r="AC640" i="13" s="1"/>
  <c r="AC641" i="13" s="1"/>
  <c r="AC642" i="13" s="1"/>
  <c r="AC643" i="13" s="1"/>
  <c r="AC644" i="13" s="1"/>
  <c r="AC645" i="13" s="1"/>
  <c r="AC646" i="13" s="1"/>
  <c r="AC647" i="13" s="1"/>
  <c r="AC648" i="13" s="1"/>
  <c r="AC649" i="13" s="1"/>
  <c r="AC650" i="13" s="1"/>
  <c r="AC651" i="13" s="1"/>
  <c r="AC652" i="13" s="1"/>
  <c r="AC653" i="13" s="1"/>
  <c r="AC654" i="13" s="1"/>
  <c r="AC655" i="13" s="1"/>
  <c r="AC656" i="13" s="1"/>
  <c r="AC657" i="13" s="1"/>
  <c r="AC658" i="13" s="1"/>
  <c r="AC659" i="13" s="1"/>
  <c r="AC660" i="13" s="1"/>
  <c r="AC661" i="13" s="1"/>
  <c r="AC662" i="13" s="1"/>
  <c r="AC663" i="13" s="1"/>
  <c r="AC664" i="13" s="1"/>
  <c r="AC665" i="13" s="1"/>
  <c r="AC666" i="13" s="1"/>
  <c r="AC667" i="13" s="1"/>
  <c r="AC668" i="13" s="1"/>
  <c r="AC669" i="13" s="1"/>
  <c r="AC670" i="13" s="1"/>
  <c r="AC671" i="13" s="1"/>
  <c r="AC672" i="13" s="1"/>
  <c r="AC673" i="13" s="1"/>
  <c r="AC674" i="13" s="1"/>
  <c r="AC675" i="13" s="1"/>
  <c r="AC676" i="13" s="1"/>
  <c r="AC677" i="13" s="1"/>
  <c r="AC678" i="13" s="1"/>
  <c r="AC679" i="13" s="1"/>
  <c r="AC680" i="13" s="1"/>
  <c r="AC681" i="13" s="1"/>
  <c r="AC682" i="13" s="1"/>
  <c r="AC683" i="13" s="1"/>
  <c r="AC684" i="13" s="1"/>
  <c r="AC685" i="13" s="1"/>
  <c r="AC686" i="13" s="1"/>
  <c r="AC687" i="13" s="1"/>
  <c r="AC688" i="13" s="1"/>
  <c r="AC689" i="13" s="1"/>
  <c r="AC690" i="13" s="1"/>
  <c r="AC691" i="13" s="1"/>
  <c r="AC692" i="13" s="1"/>
  <c r="AC693" i="13" s="1"/>
  <c r="AC694" i="13" s="1"/>
  <c r="AC695" i="13" s="1"/>
  <c r="AC696" i="13" s="1"/>
  <c r="AC697" i="13" s="1"/>
  <c r="AC698" i="13" s="1"/>
  <c r="AC699" i="13" s="1"/>
  <c r="AC700" i="13" s="1"/>
  <c r="AC701" i="13" s="1"/>
  <c r="AC702" i="13" s="1"/>
  <c r="AC703" i="13" s="1"/>
  <c r="AC704" i="13" s="1"/>
  <c r="AC705" i="13" s="1"/>
  <c r="AC706" i="13" s="1"/>
  <c r="AC707" i="13" s="1"/>
  <c r="AC708" i="13" s="1"/>
  <c r="AC709" i="13" s="1"/>
  <c r="AC710" i="13" s="1"/>
  <c r="AC711" i="13" s="1"/>
  <c r="AC712" i="13" s="1"/>
  <c r="AC713" i="13" s="1"/>
  <c r="AC714" i="13" s="1"/>
  <c r="AC715" i="13" s="1"/>
  <c r="AC716" i="13" s="1"/>
  <c r="AC717" i="13" s="1"/>
  <c r="AC718" i="13" s="1"/>
  <c r="AC719" i="13" s="1"/>
  <c r="AC720" i="13" s="1"/>
  <c r="AC721" i="13" s="1"/>
  <c r="AC722" i="13" s="1"/>
  <c r="AC723" i="13" s="1"/>
  <c r="AC724" i="13" s="1"/>
  <c r="AC725" i="13" s="1"/>
  <c r="AC726" i="13" s="1"/>
  <c r="AC727" i="13" s="1"/>
  <c r="AC728" i="13" s="1"/>
  <c r="AC729" i="13" s="1"/>
  <c r="AC730" i="13" s="1"/>
  <c r="AC731" i="13" s="1"/>
  <c r="AC732" i="13" s="1"/>
  <c r="AC733" i="13" s="1"/>
  <c r="AC734" i="13" s="1"/>
  <c r="AC735" i="13" s="1"/>
  <c r="AC736" i="13" s="1"/>
  <c r="AC737" i="13" s="1"/>
  <c r="AC738" i="13" s="1"/>
  <c r="AC739" i="13" s="1"/>
  <c r="AC740" i="13" s="1"/>
  <c r="AC741" i="13" s="1"/>
  <c r="AC742" i="13" s="1"/>
  <c r="AC743" i="13" s="1"/>
  <c r="AC744" i="13" s="1"/>
  <c r="AC745" i="13" s="1"/>
  <c r="AC746" i="13" s="1"/>
  <c r="AC747" i="13" s="1"/>
  <c r="AC748" i="13" s="1"/>
  <c r="AC749" i="13" s="1"/>
  <c r="AC750" i="13" s="1"/>
  <c r="AC751" i="13" s="1"/>
  <c r="AC752" i="13" s="1"/>
  <c r="AC753" i="13" s="1"/>
  <c r="AC754" i="13" s="1"/>
  <c r="AC755" i="13" s="1"/>
  <c r="AC756" i="13" s="1"/>
  <c r="AC757" i="13" s="1"/>
  <c r="AC758" i="13" s="1"/>
  <c r="AC759" i="13" s="1"/>
  <c r="AC760" i="13" s="1"/>
  <c r="AC761" i="13" s="1"/>
  <c r="AC762" i="13" s="1"/>
  <c r="AC763" i="13" s="1"/>
  <c r="AC764" i="13" s="1"/>
  <c r="AC765" i="13" s="1"/>
  <c r="AC766" i="13" s="1"/>
  <c r="AC767" i="13" s="1"/>
  <c r="AC768" i="13" s="1"/>
  <c r="AC769" i="13" s="1"/>
  <c r="AC770" i="13" s="1"/>
  <c r="AC771" i="13" s="1"/>
  <c r="AC772" i="13" s="1"/>
  <c r="AC773" i="13" s="1"/>
  <c r="AC774" i="13" s="1"/>
  <c r="AC775" i="13" s="1"/>
  <c r="AC776" i="13" s="1"/>
  <c r="AC777" i="13" s="1"/>
  <c r="AC778" i="13" s="1"/>
  <c r="AC779" i="13" s="1"/>
  <c r="AC780" i="13" s="1"/>
  <c r="AC781" i="13" s="1"/>
  <c r="AC782" i="13" s="1"/>
  <c r="AC783" i="13" s="1"/>
  <c r="AC784" i="13" s="1"/>
  <c r="AC785" i="13" s="1"/>
  <c r="AC786" i="13" s="1"/>
  <c r="AC787" i="13" s="1"/>
  <c r="AC788" i="13" s="1"/>
  <c r="AC789" i="13" s="1"/>
  <c r="AC790" i="13" s="1"/>
  <c r="AC791" i="13" s="1"/>
  <c r="AC792" i="13" s="1"/>
  <c r="AC793" i="13" s="1"/>
  <c r="AC794" i="13" s="1"/>
  <c r="AC795" i="13" s="1"/>
  <c r="AC796" i="13" s="1"/>
  <c r="AC797" i="13" s="1"/>
  <c r="AC798" i="13" s="1"/>
  <c r="AC799" i="13" s="1"/>
  <c r="AC800" i="13" s="1"/>
  <c r="AC801" i="13" s="1"/>
  <c r="AC802" i="13" s="1"/>
  <c r="AC803" i="13" s="1"/>
  <c r="AC804" i="13" s="1"/>
  <c r="AC805" i="13" s="1"/>
  <c r="AC806" i="13" s="1"/>
  <c r="AC807" i="13" s="1"/>
  <c r="AC808" i="13" s="1"/>
  <c r="AC809" i="13" s="1"/>
  <c r="AC810" i="13" s="1"/>
  <c r="AC811" i="13" s="1"/>
  <c r="AC812" i="13" s="1"/>
  <c r="AC813" i="13" s="1"/>
  <c r="AC814" i="13" s="1"/>
  <c r="AC815" i="13" s="1"/>
  <c r="AC816" i="13" s="1"/>
  <c r="AC817" i="13" s="1"/>
  <c r="AC818" i="13" s="1"/>
  <c r="AC819" i="13" s="1"/>
  <c r="AC820" i="13" s="1"/>
  <c r="AC821" i="13" s="1"/>
  <c r="AC822" i="13" s="1"/>
  <c r="AC823" i="13" s="1"/>
  <c r="AC824" i="13" s="1"/>
  <c r="AC825" i="13" s="1"/>
  <c r="AC826" i="13" s="1"/>
  <c r="AC827" i="13" s="1"/>
  <c r="AC828" i="13" s="1"/>
  <c r="AC829" i="13" s="1"/>
  <c r="AC830" i="13" s="1"/>
  <c r="AC831" i="13" s="1"/>
  <c r="AC832" i="13" s="1"/>
  <c r="AC833" i="13" s="1"/>
  <c r="AC834" i="13" s="1"/>
  <c r="AC835" i="13" s="1"/>
  <c r="AC836" i="13" s="1"/>
  <c r="AC837" i="13" s="1"/>
  <c r="AC838" i="13" s="1"/>
  <c r="AC839" i="13" s="1"/>
  <c r="AC840" i="13" s="1"/>
  <c r="AC841" i="13" s="1"/>
  <c r="AC842" i="13" s="1"/>
  <c r="AC843" i="13" s="1"/>
  <c r="AC844" i="13" s="1"/>
  <c r="AC845" i="13" s="1"/>
  <c r="AC846" i="13" s="1"/>
  <c r="AC847" i="13" s="1"/>
  <c r="AC848" i="13" s="1"/>
  <c r="AC849" i="13" s="1"/>
  <c r="AC850" i="13" s="1"/>
  <c r="AC851" i="13" s="1"/>
  <c r="AC852" i="13" s="1"/>
  <c r="AC853" i="13" s="1"/>
  <c r="AC854" i="13" s="1"/>
  <c r="AC855" i="13" s="1"/>
  <c r="AC856" i="13" s="1"/>
  <c r="AC857" i="13" s="1"/>
  <c r="AC858" i="13" s="1"/>
  <c r="AC859" i="13" s="1"/>
  <c r="AC860" i="13" s="1"/>
  <c r="AC861" i="13" s="1"/>
  <c r="AC862" i="13" s="1"/>
  <c r="AC863" i="13" s="1"/>
  <c r="AC864" i="13" s="1"/>
  <c r="AC865" i="13" s="1"/>
  <c r="AC866" i="13" s="1"/>
  <c r="AC867" i="13" s="1"/>
  <c r="AC868" i="13" s="1"/>
  <c r="AC869" i="13" s="1"/>
  <c r="AC870" i="13" s="1"/>
  <c r="AC871" i="13" s="1"/>
  <c r="AC872" i="13" s="1"/>
  <c r="AC873" i="13" s="1"/>
  <c r="AC874" i="13" s="1"/>
  <c r="AC875" i="13" s="1"/>
  <c r="AC876" i="13" s="1"/>
  <c r="AC877" i="13" s="1"/>
  <c r="AC878" i="13" s="1"/>
  <c r="AC879" i="13" s="1"/>
  <c r="AC880" i="13" s="1"/>
  <c r="AC881" i="13" s="1"/>
  <c r="AC882" i="13" s="1"/>
  <c r="AC883" i="13" s="1"/>
  <c r="AC884" i="13" s="1"/>
  <c r="AC885" i="13" s="1"/>
  <c r="AC886" i="13" s="1"/>
  <c r="AC887" i="13" s="1"/>
  <c r="AC888" i="13" s="1"/>
  <c r="AC889" i="13" s="1"/>
  <c r="AC890" i="13" s="1"/>
  <c r="AC891" i="13" s="1"/>
  <c r="AC892" i="13" s="1"/>
  <c r="AC893" i="13" s="1"/>
  <c r="AC894" i="13" s="1"/>
  <c r="AC895" i="13" s="1"/>
  <c r="AC896" i="13" s="1"/>
  <c r="AC897" i="13" s="1"/>
  <c r="AC898" i="13" s="1"/>
  <c r="AC899" i="13" s="1"/>
  <c r="AC900" i="13" s="1"/>
  <c r="AC901" i="13" s="1"/>
  <c r="AC902" i="13" s="1"/>
  <c r="AC903" i="13" s="1"/>
  <c r="AC904" i="13" s="1"/>
  <c r="AC905" i="13" s="1"/>
  <c r="AC906" i="13" s="1"/>
  <c r="AC907" i="13" s="1"/>
  <c r="AC908" i="13" s="1"/>
  <c r="AC909" i="13" s="1"/>
  <c r="AC910" i="13" s="1"/>
  <c r="AC911" i="13" s="1"/>
  <c r="AC912" i="13" s="1"/>
  <c r="AC913" i="13" s="1"/>
  <c r="AC914" i="13" s="1"/>
  <c r="AC915" i="13" s="1"/>
  <c r="AC916" i="13" s="1"/>
  <c r="AC917" i="13" s="1"/>
  <c r="AC918" i="13" s="1"/>
  <c r="AC919" i="13" s="1"/>
  <c r="AC920" i="13" s="1"/>
  <c r="AC921" i="13" s="1"/>
  <c r="AC922" i="13" s="1"/>
  <c r="AC923" i="13" s="1"/>
  <c r="AC924" i="13" s="1"/>
  <c r="AC925" i="13" s="1"/>
  <c r="AC926" i="13" s="1"/>
  <c r="AC927" i="13" s="1"/>
  <c r="AC928" i="13" s="1"/>
  <c r="AC929" i="13" s="1"/>
  <c r="AC930" i="13" s="1"/>
  <c r="AC931" i="13" s="1"/>
  <c r="AC932" i="13" s="1"/>
  <c r="AC933" i="13" s="1"/>
  <c r="AC934" i="13" s="1"/>
  <c r="AC935" i="13" s="1"/>
  <c r="AC936" i="13" s="1"/>
  <c r="AC937" i="13" s="1"/>
  <c r="AC938" i="13" s="1"/>
  <c r="AC939" i="13" s="1"/>
  <c r="AC940" i="13" s="1"/>
  <c r="AC941" i="13" s="1"/>
  <c r="AC942" i="13" s="1"/>
  <c r="AC943" i="13" s="1"/>
  <c r="AC944" i="13" s="1"/>
  <c r="AC945" i="13" s="1"/>
  <c r="AC946" i="13" s="1"/>
  <c r="AC947" i="13" s="1"/>
  <c r="AC948" i="13" s="1"/>
  <c r="AC949" i="13" s="1"/>
  <c r="AC950" i="13" s="1"/>
  <c r="AC951" i="13" s="1"/>
  <c r="AC952" i="13" s="1"/>
  <c r="AC953" i="13" s="1"/>
  <c r="AC954" i="13" s="1"/>
  <c r="AC955" i="13" s="1"/>
  <c r="AC956" i="13" s="1"/>
  <c r="AC957" i="13" s="1"/>
  <c r="AC958" i="13" s="1"/>
  <c r="AC959" i="13" s="1"/>
  <c r="AC960" i="13" s="1"/>
  <c r="AC961" i="13" s="1"/>
  <c r="AC962" i="13" s="1"/>
  <c r="AC963" i="13" s="1"/>
  <c r="AC964" i="13" s="1"/>
  <c r="AC965" i="13" s="1"/>
  <c r="AC966" i="13" s="1"/>
  <c r="AC967" i="13" s="1"/>
  <c r="AC968" i="13" s="1"/>
  <c r="AC969" i="13" s="1"/>
  <c r="AC970" i="13" s="1"/>
  <c r="AC971" i="13" s="1"/>
  <c r="AC972" i="13" s="1"/>
  <c r="AC973" i="13" s="1"/>
  <c r="AC974" i="13" s="1"/>
  <c r="AC975" i="13" s="1"/>
  <c r="AC976" i="13" s="1"/>
  <c r="AC977" i="13" s="1"/>
  <c r="AC978" i="13" s="1"/>
  <c r="AC979" i="13" s="1"/>
  <c r="AC980" i="13" s="1"/>
  <c r="AC981" i="13" s="1"/>
  <c r="AC982" i="13" s="1"/>
  <c r="AC983" i="13" s="1"/>
  <c r="AC984" i="13" s="1"/>
  <c r="AC985" i="13" s="1"/>
  <c r="AC986" i="13" s="1"/>
  <c r="AC987" i="13" s="1"/>
  <c r="AC988" i="13" s="1"/>
  <c r="AC989" i="13" s="1"/>
  <c r="AC990" i="13" s="1"/>
  <c r="AC991" i="13" s="1"/>
  <c r="AC992" i="13" s="1"/>
  <c r="AC993" i="13" s="1"/>
  <c r="AC994" i="13" s="1"/>
  <c r="AC995" i="13" s="1"/>
  <c r="AC996" i="13" s="1"/>
  <c r="AC997" i="13" s="1"/>
  <c r="AC998" i="13" s="1"/>
  <c r="AC999" i="13" s="1"/>
  <c r="AC1000" i="13" s="1"/>
  <c r="AC1001" i="13" s="1"/>
  <c r="AC1002" i="13" s="1"/>
  <c r="AC1003" i="13" s="1"/>
  <c r="AC1004" i="13" s="1"/>
  <c r="AC1005" i="13" s="1"/>
  <c r="AC1006" i="13" s="1"/>
  <c r="AC1007" i="13" s="1"/>
  <c r="AC1008" i="13" s="1"/>
  <c r="AC1009" i="13" s="1"/>
  <c r="AC1010" i="13" s="1"/>
  <c r="AC1011" i="13" s="1"/>
  <c r="AC1012" i="13" s="1"/>
  <c r="AC1013" i="13" s="1"/>
  <c r="AC1014" i="13" s="1"/>
  <c r="AC1015" i="13" s="1"/>
  <c r="AC1016" i="13" s="1"/>
  <c r="AC1017" i="13" s="1"/>
  <c r="AC1018" i="13" s="1"/>
  <c r="AC1019" i="13" s="1"/>
  <c r="AC1020" i="13" s="1"/>
  <c r="AC1021" i="13" s="1"/>
  <c r="AC1022" i="13" s="1"/>
  <c r="AC1023" i="13" s="1"/>
  <c r="AC1024" i="13" s="1"/>
  <c r="AC1025" i="13" s="1"/>
  <c r="AC1026" i="13" s="1"/>
  <c r="AC1027" i="13" s="1"/>
  <c r="AC1028" i="13" s="1"/>
  <c r="AC1029" i="13" s="1"/>
  <c r="AC1030" i="13" s="1"/>
  <c r="AC1031" i="13" s="1"/>
  <c r="AC1032" i="13" s="1"/>
  <c r="AC1033" i="13" s="1"/>
  <c r="AC1034" i="13" s="1"/>
  <c r="AC1035" i="13" s="1"/>
  <c r="AC1036" i="13" s="1"/>
  <c r="AC1037" i="13" s="1"/>
  <c r="AC1038" i="13" s="1"/>
  <c r="AC1039" i="13" s="1"/>
  <c r="AC1040" i="13" s="1"/>
  <c r="AC1041" i="13" s="1"/>
  <c r="AC1042" i="13" s="1"/>
  <c r="AC1043" i="13" s="1"/>
  <c r="AC1044" i="13" s="1"/>
  <c r="AC1045" i="13" s="1"/>
  <c r="AC1046" i="13" s="1"/>
  <c r="AC1047" i="13" s="1"/>
  <c r="AC1048" i="13" s="1"/>
  <c r="AC1049" i="13" s="1"/>
  <c r="AC1050" i="13" s="1"/>
  <c r="AC1051" i="13" s="1"/>
  <c r="AC1052" i="13" s="1"/>
  <c r="AC1053" i="13" s="1"/>
  <c r="AC1054" i="13" s="1"/>
  <c r="AC1055" i="13" s="1"/>
  <c r="AC1056" i="13" s="1"/>
  <c r="AC1057" i="13" s="1"/>
  <c r="AC1058" i="13" s="1"/>
  <c r="AC1059" i="13" s="1"/>
  <c r="AC1060" i="13" s="1"/>
  <c r="AC1061" i="13" s="1"/>
  <c r="AC1062" i="13" s="1"/>
  <c r="AC1063" i="13" s="1"/>
  <c r="AC1064" i="13" s="1"/>
  <c r="AC1065" i="13" s="1"/>
  <c r="AC1066" i="13" s="1"/>
  <c r="AC1067" i="13" s="1"/>
  <c r="AC1068" i="13" s="1"/>
  <c r="AC1069" i="13" s="1"/>
  <c r="AC1070" i="13" s="1"/>
  <c r="AC1071" i="13" s="1"/>
  <c r="AC1072" i="13" s="1"/>
  <c r="AC1073" i="13" s="1"/>
  <c r="AC1074" i="13" s="1"/>
  <c r="AC1075" i="13" s="1"/>
  <c r="AC1076" i="13" s="1"/>
  <c r="AC1077" i="13" s="1"/>
  <c r="AC1078" i="13" s="1"/>
  <c r="AC1079" i="13" s="1"/>
  <c r="AC1080" i="13" s="1"/>
  <c r="AC1081" i="13" s="1"/>
  <c r="AC1082" i="13" s="1"/>
  <c r="AC1083" i="13" s="1"/>
  <c r="AC1084" i="13" s="1"/>
  <c r="AC1085" i="13" s="1"/>
  <c r="AC1086" i="13" s="1"/>
  <c r="AC1087" i="13" s="1"/>
  <c r="AC1088" i="13" s="1"/>
  <c r="AC1089" i="13" s="1"/>
  <c r="AC1090" i="13" s="1"/>
  <c r="AC1091" i="13" s="1"/>
  <c r="AC1092" i="13" s="1"/>
  <c r="AC1093" i="13" s="1"/>
  <c r="AC1094" i="13" s="1"/>
  <c r="AC1095" i="13" s="1"/>
  <c r="AC1096" i="13" s="1"/>
  <c r="AC1097" i="13" s="1"/>
  <c r="AC1098" i="13" s="1"/>
  <c r="AC1099" i="13" s="1"/>
  <c r="AC1100" i="13" s="1"/>
  <c r="AC1101" i="13" s="1"/>
  <c r="AC1102" i="13" s="1"/>
  <c r="AC1103" i="13" s="1"/>
  <c r="AC1104" i="13" s="1"/>
  <c r="AC1105" i="13" s="1"/>
  <c r="AC1106" i="13" s="1"/>
  <c r="AC1107" i="13" s="1"/>
  <c r="AC1108" i="13" s="1"/>
  <c r="AC1109" i="13" s="1"/>
  <c r="AC1110" i="13" s="1"/>
  <c r="AC1111" i="13" s="1"/>
  <c r="AC1112" i="13" s="1"/>
  <c r="AC1113" i="13" s="1"/>
  <c r="AC1114" i="13" s="1"/>
  <c r="AC1115" i="13" s="1"/>
  <c r="AC1116" i="13" s="1"/>
  <c r="AC1117" i="13" s="1"/>
  <c r="AC1118" i="13" s="1"/>
  <c r="AC1119" i="13" s="1"/>
  <c r="AC1120" i="13" s="1"/>
  <c r="AC1121" i="13" s="1"/>
  <c r="AC1122" i="13" s="1"/>
  <c r="AC1123" i="13" s="1"/>
  <c r="AC1124" i="13" s="1"/>
  <c r="AC1125" i="13" s="1"/>
  <c r="AC1126" i="13" s="1"/>
  <c r="AC1127" i="13" s="1"/>
  <c r="AC1128" i="13" s="1"/>
  <c r="AC1129" i="13" s="1"/>
  <c r="AC1130" i="13" s="1"/>
  <c r="AC1131" i="13" s="1"/>
  <c r="AC1132" i="13" s="1"/>
  <c r="AC1133" i="13" s="1"/>
  <c r="AC1134" i="13" s="1"/>
  <c r="AC1135" i="13" s="1"/>
  <c r="AC1136" i="13" s="1"/>
  <c r="AC1137" i="13" s="1"/>
  <c r="AC1138" i="13" s="1"/>
  <c r="AC1139" i="13" s="1"/>
  <c r="AC1140" i="13" s="1"/>
  <c r="AC1141" i="13" s="1"/>
  <c r="AC1142" i="13" s="1"/>
  <c r="AC1143" i="13" s="1"/>
  <c r="AC1144" i="13" s="1"/>
  <c r="AC1145" i="13" s="1"/>
  <c r="AC1146" i="13" s="1"/>
  <c r="AC1147" i="13" s="1"/>
  <c r="AC1148" i="13" s="1"/>
  <c r="AC1149" i="13" s="1"/>
  <c r="AC1150" i="13" s="1"/>
  <c r="AC1151" i="13" s="1"/>
  <c r="AC1152" i="13" s="1"/>
  <c r="AC1153" i="13" s="1"/>
  <c r="AC1154" i="13" s="1"/>
  <c r="AC1155" i="13" s="1"/>
  <c r="AC1156" i="13" s="1"/>
  <c r="AC1157" i="13" s="1"/>
  <c r="AC1158" i="13" s="1"/>
  <c r="AC1159" i="13" s="1"/>
  <c r="AC1160" i="13" s="1"/>
  <c r="AC1161" i="13" s="1"/>
  <c r="AC1162" i="13" s="1"/>
  <c r="AC1163" i="13" s="1"/>
  <c r="AC1164" i="13" s="1"/>
  <c r="AC1165" i="13" s="1"/>
  <c r="AC1166" i="13" s="1"/>
  <c r="AC1167" i="13" s="1"/>
  <c r="AC1168" i="13" s="1"/>
  <c r="AC1169" i="13" s="1"/>
  <c r="AC1170" i="13" s="1"/>
  <c r="AC1171" i="13" s="1"/>
  <c r="AC1172" i="13" s="1"/>
  <c r="AC1173" i="13" s="1"/>
  <c r="AC1174" i="13" s="1"/>
  <c r="AC1175" i="13" s="1"/>
  <c r="AC1176" i="13" s="1"/>
  <c r="AC1177" i="13" s="1"/>
  <c r="AC1178" i="13" s="1"/>
  <c r="AC1179" i="13" s="1"/>
  <c r="AC1180" i="13" s="1"/>
  <c r="AC1181" i="13" s="1"/>
  <c r="AC1182" i="13" s="1"/>
  <c r="AC1183" i="13" s="1"/>
  <c r="AC1184" i="13" s="1"/>
  <c r="AC1185" i="13" s="1"/>
  <c r="AC1186" i="13" s="1"/>
  <c r="AC1187" i="13" s="1"/>
  <c r="AC1188" i="13" s="1"/>
  <c r="AC1189" i="13" s="1"/>
  <c r="AC1190" i="13" s="1"/>
  <c r="AC1191" i="13" s="1"/>
  <c r="AC1192" i="13" s="1"/>
  <c r="AC1193" i="13" s="1"/>
  <c r="AC1194" i="13" s="1"/>
  <c r="AC1195" i="13" s="1"/>
  <c r="AC1196" i="13" s="1"/>
  <c r="AC1197" i="13" s="1"/>
  <c r="AC1198" i="13" s="1"/>
  <c r="AC1199" i="13" s="1"/>
  <c r="AC1200" i="13" s="1"/>
  <c r="AC1201" i="13" s="1"/>
  <c r="AC1202" i="13" s="1"/>
  <c r="AC1203" i="13" s="1"/>
  <c r="AC1204" i="13" s="1"/>
  <c r="AC1205" i="13" s="1"/>
  <c r="AC1206" i="13" s="1"/>
  <c r="AC1207" i="13" s="1"/>
  <c r="AC1208" i="13" s="1"/>
  <c r="AC1209" i="13" s="1"/>
  <c r="AC1210" i="13" s="1"/>
  <c r="AC1211" i="13" s="1"/>
  <c r="AC1212" i="13" s="1"/>
  <c r="AC1213" i="13" s="1"/>
  <c r="AC1214" i="13" s="1"/>
  <c r="AC1215" i="13" s="1"/>
  <c r="AC1216" i="13" s="1"/>
  <c r="AC1217" i="13" s="1"/>
  <c r="AC1218" i="13" s="1"/>
  <c r="AC1219" i="13" s="1"/>
  <c r="AC1220" i="13" s="1"/>
  <c r="AC1221" i="13" s="1"/>
  <c r="AC1222" i="13" s="1"/>
  <c r="AC1223" i="13" s="1"/>
  <c r="AC1224" i="13" s="1"/>
  <c r="AC1225" i="13" s="1"/>
  <c r="AC1226" i="13" s="1"/>
  <c r="AC1227" i="13" s="1"/>
  <c r="AC1228" i="13" s="1"/>
  <c r="AC1229" i="13" s="1"/>
  <c r="AC1230" i="13" s="1"/>
  <c r="AC1231" i="13" s="1"/>
  <c r="AC1232" i="13" s="1"/>
  <c r="AC1233" i="13" s="1"/>
  <c r="AC1234" i="13" s="1"/>
  <c r="AC1235" i="13" s="1"/>
  <c r="AC1236" i="13" s="1"/>
  <c r="AC1237" i="13" s="1"/>
  <c r="AC1238" i="13" s="1"/>
  <c r="AC1239" i="13" s="1"/>
  <c r="AC1240" i="13" s="1"/>
  <c r="AC1241" i="13" s="1"/>
  <c r="AC1242" i="13" s="1"/>
  <c r="AC1243" i="13" s="1"/>
  <c r="AC1244" i="13" s="1"/>
  <c r="AC1245" i="13" s="1"/>
  <c r="AC1246" i="13" s="1"/>
  <c r="AC1247" i="13" s="1"/>
  <c r="AC1248" i="13" s="1"/>
  <c r="AC1249" i="13" s="1"/>
  <c r="AC1250" i="13" s="1"/>
  <c r="AC1251" i="13" s="1"/>
  <c r="AC1252" i="13" s="1"/>
  <c r="AC1253" i="13" s="1"/>
  <c r="AC1254" i="13" s="1"/>
  <c r="AC1255" i="13" s="1"/>
  <c r="AC1256" i="13" s="1"/>
  <c r="AC1257" i="13" s="1"/>
  <c r="AC1258" i="13" s="1"/>
  <c r="AC1259" i="13" s="1"/>
  <c r="AC1260" i="13" s="1"/>
  <c r="AC1261" i="13" s="1"/>
  <c r="AC1262" i="13" s="1"/>
  <c r="AC1263" i="13" s="1"/>
  <c r="AC1264" i="13" s="1"/>
  <c r="AC1265" i="13" s="1"/>
  <c r="AC1266" i="13" s="1"/>
  <c r="AC1267" i="13" s="1"/>
  <c r="AC1268" i="13" s="1"/>
  <c r="AC1269" i="13" s="1"/>
  <c r="AC1270" i="13" s="1"/>
  <c r="AC1271" i="13" s="1"/>
  <c r="AC1272" i="13" s="1"/>
  <c r="AC1273" i="13" s="1"/>
  <c r="AC1274" i="13" s="1"/>
  <c r="AC1275" i="13" s="1"/>
  <c r="AC1276" i="13" s="1"/>
  <c r="AC1277" i="13" s="1"/>
  <c r="AC1278" i="13" s="1"/>
  <c r="AC1279" i="13" s="1"/>
  <c r="AC1280" i="13" s="1"/>
  <c r="AC1281" i="13" s="1"/>
  <c r="AC1282" i="13" s="1"/>
  <c r="AC1283" i="13" s="1"/>
  <c r="AC1284" i="13" s="1"/>
  <c r="AC1285" i="13" s="1"/>
  <c r="AC1286" i="13" s="1"/>
  <c r="AC1287" i="13" s="1"/>
  <c r="AC1288" i="13" s="1"/>
  <c r="AC1289" i="13" s="1"/>
  <c r="AC1290" i="13" s="1"/>
  <c r="AC1291" i="13" s="1"/>
  <c r="AC1292" i="13" s="1"/>
  <c r="AC1293" i="13" s="1"/>
  <c r="AC1294" i="13" s="1"/>
  <c r="AC1295" i="13" s="1"/>
  <c r="AC1296" i="13" s="1"/>
  <c r="AC1297" i="13" s="1"/>
  <c r="AC1298" i="13" s="1"/>
  <c r="AC1299" i="13" s="1"/>
  <c r="AC1300" i="13" s="1"/>
  <c r="AC1301" i="13" s="1"/>
  <c r="AC1302" i="13" s="1"/>
  <c r="AC1303" i="13" s="1"/>
  <c r="AC1304" i="13" s="1"/>
  <c r="AC1305" i="13" s="1"/>
  <c r="AC1306" i="13" s="1"/>
  <c r="AC1307" i="13" s="1"/>
  <c r="AC1308" i="13" s="1"/>
  <c r="AC1309" i="13" s="1"/>
  <c r="AC1310" i="13" s="1"/>
  <c r="AC1311" i="13" s="1"/>
  <c r="AC1312" i="13" s="1"/>
  <c r="AC1313" i="13" s="1"/>
  <c r="AC1314" i="13" s="1"/>
  <c r="AC1315" i="13" s="1"/>
  <c r="AC1316" i="13" s="1"/>
  <c r="AC1317" i="13" s="1"/>
  <c r="AC1318" i="13" s="1"/>
  <c r="AC1319" i="13" s="1"/>
  <c r="AC1320" i="13" s="1"/>
  <c r="AC1321" i="13" s="1"/>
  <c r="AC1322" i="13" s="1"/>
  <c r="AC1323" i="13" s="1"/>
  <c r="AC1324" i="13" s="1"/>
  <c r="AC1325" i="13" s="1"/>
  <c r="AC1326" i="13" s="1"/>
  <c r="AC1327" i="13" s="1"/>
  <c r="AC1328" i="13" s="1"/>
  <c r="AC1329" i="13" s="1"/>
  <c r="AC1330" i="13" s="1"/>
  <c r="AC1331" i="13" s="1"/>
  <c r="AC1332" i="13" s="1"/>
  <c r="AC1333" i="13" s="1"/>
  <c r="AC1334" i="13" s="1"/>
  <c r="AC1335" i="13" s="1"/>
  <c r="AC1336" i="13" s="1"/>
  <c r="AC1337" i="13" s="1"/>
  <c r="AC1338" i="13" s="1"/>
  <c r="AC1339" i="13" s="1"/>
  <c r="AC1340" i="13" s="1"/>
  <c r="AC1341" i="13" s="1"/>
  <c r="AC1342" i="13" s="1"/>
  <c r="AC1343" i="13" s="1"/>
  <c r="AC1344" i="13" s="1"/>
  <c r="AC1345" i="13" s="1"/>
  <c r="AC1346" i="13" s="1"/>
  <c r="AC1347" i="13" s="1"/>
  <c r="AC1348" i="13" s="1"/>
  <c r="AC1349" i="13" s="1"/>
  <c r="AC1350" i="13" s="1"/>
  <c r="AC1351" i="13" s="1"/>
  <c r="AC1352" i="13" s="1"/>
  <c r="AC1353" i="13" s="1"/>
  <c r="AC1354" i="13" s="1"/>
  <c r="AC1355" i="13" s="1"/>
  <c r="AC1356" i="13" s="1"/>
  <c r="AC1357" i="13" s="1"/>
  <c r="AC1358" i="13" s="1"/>
  <c r="AC1359" i="13" s="1"/>
  <c r="AC1360" i="13" s="1"/>
  <c r="AC1361" i="13" s="1"/>
  <c r="AC1362" i="13" s="1"/>
  <c r="AC1363" i="13" s="1"/>
  <c r="AC1364" i="13" s="1"/>
  <c r="AC1365" i="13" s="1"/>
  <c r="AC1366" i="13" s="1"/>
  <c r="AC1367" i="13" s="1"/>
  <c r="AC1368" i="13" s="1"/>
  <c r="AC1369" i="13" s="1"/>
  <c r="AC1370" i="13" s="1"/>
  <c r="AC1371" i="13" s="1"/>
  <c r="AC1372" i="13" s="1"/>
  <c r="AC1373" i="13" s="1"/>
  <c r="AC1374" i="13" s="1"/>
  <c r="AC1375" i="13" s="1"/>
  <c r="AC1376" i="13" s="1"/>
  <c r="AC1377" i="13" s="1"/>
  <c r="AC1378" i="13" s="1"/>
  <c r="AC1379" i="13" s="1"/>
  <c r="AC1380" i="13" s="1"/>
  <c r="AC1381" i="13" s="1"/>
  <c r="AC1382" i="13" s="1"/>
  <c r="AC1383" i="13" s="1"/>
  <c r="AC1384" i="13" s="1"/>
  <c r="AC1385" i="13" s="1"/>
  <c r="AC1386" i="13" s="1"/>
  <c r="AC1387" i="13" s="1"/>
  <c r="AC1388" i="13" s="1"/>
  <c r="AC1389" i="13" s="1"/>
  <c r="AC1390" i="13" s="1"/>
  <c r="AC1391" i="13" s="1"/>
  <c r="AC1392" i="13" s="1"/>
  <c r="AC1393" i="13" s="1"/>
  <c r="AC1394" i="13" s="1"/>
  <c r="AC1395" i="13" s="1"/>
  <c r="AC1396" i="13" s="1"/>
  <c r="AC1397" i="13" s="1"/>
  <c r="AC1398" i="13" s="1"/>
  <c r="AC1399" i="13" s="1"/>
  <c r="AC1400" i="13" s="1"/>
  <c r="AC1401" i="13" s="1"/>
  <c r="AC1402" i="13" s="1"/>
  <c r="AC1403" i="13" s="1"/>
  <c r="AC1404" i="13" s="1"/>
  <c r="AC1405" i="13" s="1"/>
  <c r="AC1406" i="13" s="1"/>
  <c r="AC1407" i="13" s="1"/>
  <c r="AC1408" i="13" s="1"/>
  <c r="AC1409" i="13" s="1"/>
  <c r="AC1410" i="13" s="1"/>
  <c r="AC1411" i="13" s="1"/>
  <c r="AC1412" i="13" s="1"/>
  <c r="AC1413" i="13" s="1"/>
  <c r="AC1414" i="13" s="1"/>
  <c r="AC1415" i="13" s="1"/>
  <c r="AC1416" i="13" s="1"/>
  <c r="AC1417" i="13" s="1"/>
  <c r="AC1418" i="13" s="1"/>
  <c r="AC1419" i="13" s="1"/>
  <c r="AC1420" i="13" s="1"/>
  <c r="AC1421" i="13" s="1"/>
  <c r="AC1422" i="13" s="1"/>
  <c r="AC1423" i="13" s="1"/>
  <c r="AC1424" i="13" s="1"/>
  <c r="AC1425" i="13" s="1"/>
  <c r="AC1426" i="13" s="1"/>
  <c r="AC1427" i="13" s="1"/>
  <c r="AC1428" i="13" s="1"/>
  <c r="AC1429" i="13" s="1"/>
  <c r="AC1430" i="13" s="1"/>
  <c r="AC1431" i="13" s="1"/>
  <c r="AC1432" i="13" s="1"/>
  <c r="AC1433" i="13" s="1"/>
  <c r="AC1434" i="13" s="1"/>
  <c r="AC1435" i="13" s="1"/>
  <c r="AC1436" i="13" s="1"/>
  <c r="AC1437" i="13" s="1"/>
  <c r="AC1438" i="13" s="1"/>
  <c r="AC1439" i="13" s="1"/>
  <c r="AC1440" i="13" s="1"/>
  <c r="AC1441" i="13" s="1"/>
  <c r="AC1442" i="13" s="1"/>
  <c r="AC1443" i="13" s="1"/>
  <c r="AC1444" i="13" s="1"/>
  <c r="AC1445" i="13" s="1"/>
  <c r="AC1446" i="13" s="1"/>
  <c r="AC1447" i="13" s="1"/>
  <c r="AC1448" i="13" s="1"/>
  <c r="AC1449" i="13" s="1"/>
  <c r="AC1450" i="13" s="1"/>
  <c r="AC1451" i="13" s="1"/>
  <c r="AC1452" i="13" s="1"/>
  <c r="AC1453" i="13" s="1"/>
  <c r="AC1454" i="13" s="1"/>
  <c r="AC1455" i="13" s="1"/>
  <c r="AC1456" i="13" s="1"/>
  <c r="AC1457" i="13" s="1"/>
  <c r="AC1458" i="13" s="1"/>
  <c r="AC1459" i="13" s="1"/>
  <c r="AC1460" i="13" s="1"/>
  <c r="AC1461" i="13" s="1"/>
  <c r="AC1462" i="13" s="1"/>
  <c r="AC1463" i="13" s="1"/>
  <c r="AC1464" i="13" s="1"/>
  <c r="AC1465" i="13" s="1"/>
  <c r="AC1466" i="13" s="1"/>
  <c r="AC1467" i="13" s="1"/>
  <c r="AC1468" i="13" s="1"/>
  <c r="AC1469" i="13" s="1"/>
  <c r="AC1470" i="13" s="1"/>
  <c r="AC1471" i="13" s="1"/>
  <c r="AC1472" i="13" s="1"/>
  <c r="AC1473" i="13" s="1"/>
  <c r="AC1474" i="13" s="1"/>
  <c r="AC1475" i="13" s="1"/>
  <c r="AC1476" i="13" s="1"/>
  <c r="AC1477" i="13" s="1"/>
  <c r="AC1478" i="13" s="1"/>
  <c r="AC1479" i="13" s="1"/>
  <c r="AC1480" i="13" s="1"/>
  <c r="AC1481" i="13" s="1"/>
  <c r="AC1482" i="13" s="1"/>
  <c r="AC1483" i="13" s="1"/>
  <c r="AC1484" i="13" s="1"/>
  <c r="AC1485" i="13" s="1"/>
  <c r="AC1486" i="13" s="1"/>
  <c r="AC1487" i="13" s="1"/>
  <c r="AC1488" i="13" s="1"/>
  <c r="AC1489" i="13" s="1"/>
  <c r="AC1490" i="13" s="1"/>
  <c r="AC1491" i="13" s="1"/>
  <c r="AC1492" i="13" s="1"/>
  <c r="AC1493" i="13" s="1"/>
  <c r="AC1494" i="13" s="1"/>
  <c r="AC1495" i="13" s="1"/>
  <c r="AC1496" i="13" s="1"/>
  <c r="AC1497" i="13" s="1"/>
  <c r="AC1498" i="13" s="1"/>
  <c r="AC1499" i="13" s="1"/>
  <c r="AC1500" i="13" s="1"/>
  <c r="G15" i="4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J13" i="4"/>
  <c r="J14" i="4" s="1"/>
  <c r="W9" i="13" l="1"/>
  <c r="V420" i="13"/>
  <c r="V421" i="13" s="1"/>
  <c r="V422" i="13" s="1"/>
  <c r="V423" i="13" s="1"/>
  <c r="V424" i="13" s="1"/>
  <c r="V425" i="13" s="1"/>
  <c r="V426" i="13" s="1"/>
  <c r="V427" i="13" s="1"/>
  <c r="V428" i="13" s="1"/>
  <c r="V429" i="13" s="1"/>
  <c r="V430" i="13" s="1"/>
  <c r="V431" i="13" s="1"/>
  <c r="V432" i="13" s="1"/>
  <c r="V433" i="13" s="1"/>
  <c r="V434" i="13" s="1"/>
  <c r="V435" i="13" s="1"/>
  <c r="V436" i="13" s="1"/>
  <c r="V437" i="13" s="1"/>
  <c r="V438" i="13" s="1"/>
  <c r="V439" i="13" s="1"/>
  <c r="V440" i="13" s="1"/>
  <c r="V441" i="13" s="1"/>
  <c r="V442" i="13" s="1"/>
  <c r="V443" i="13" s="1"/>
  <c r="V444" i="13" s="1"/>
  <c r="V445" i="13" s="1"/>
  <c r="V446" i="13" s="1"/>
  <c r="V447" i="13" s="1"/>
  <c r="V448" i="13" s="1"/>
  <c r="V449" i="13" s="1"/>
  <c r="V450" i="13" s="1"/>
  <c r="V451" i="13" s="1"/>
  <c r="V452" i="13" s="1"/>
  <c r="V453" i="13" s="1"/>
  <c r="V454" i="13" s="1"/>
  <c r="V455" i="13" s="1"/>
  <c r="V456" i="13" s="1"/>
  <c r="V457" i="13" s="1"/>
  <c r="V458" i="13" s="1"/>
  <c r="V459" i="13" s="1"/>
  <c r="V460" i="13" s="1"/>
  <c r="V461" i="13" s="1"/>
  <c r="V462" i="13" s="1"/>
  <c r="V463" i="13" s="1"/>
  <c r="V464" i="13" s="1"/>
  <c r="V465" i="13" s="1"/>
  <c r="V466" i="13" s="1"/>
  <c r="V467" i="13" s="1"/>
  <c r="V468" i="13" s="1"/>
  <c r="V469" i="13" s="1"/>
  <c r="V470" i="13" s="1"/>
  <c r="V471" i="13" s="1"/>
  <c r="V472" i="13" s="1"/>
  <c r="V473" i="13" s="1"/>
  <c r="V474" i="13" s="1"/>
  <c r="V475" i="13" s="1"/>
  <c r="V476" i="13" s="1"/>
  <c r="V477" i="13" s="1"/>
  <c r="V478" i="13" s="1"/>
  <c r="V479" i="13" s="1"/>
  <c r="V480" i="13" s="1"/>
  <c r="V481" i="13" s="1"/>
  <c r="V482" i="13" s="1"/>
  <c r="V483" i="13" s="1"/>
  <c r="V484" i="13" s="1"/>
  <c r="V485" i="13" s="1"/>
  <c r="V486" i="13" s="1"/>
  <c r="V487" i="13" s="1"/>
  <c r="V488" i="13" s="1"/>
  <c r="V489" i="13" s="1"/>
  <c r="V490" i="13" s="1"/>
  <c r="V491" i="13" s="1"/>
  <c r="V492" i="13" s="1"/>
  <c r="V493" i="13" s="1"/>
  <c r="V494" i="13" s="1"/>
  <c r="V495" i="13" s="1"/>
  <c r="V496" i="13" s="1"/>
  <c r="V497" i="13" s="1"/>
  <c r="V498" i="13" s="1"/>
  <c r="V499" i="13" s="1"/>
  <c r="V500" i="13" s="1"/>
  <c r="V501" i="13" s="1"/>
  <c r="V502" i="13" s="1"/>
  <c r="V503" i="13" s="1"/>
  <c r="V504" i="13" s="1"/>
  <c r="V505" i="13" s="1"/>
  <c r="V506" i="13" s="1"/>
  <c r="V507" i="13" s="1"/>
  <c r="V508" i="13" s="1"/>
  <c r="V509" i="13" s="1"/>
  <c r="V510" i="13" s="1"/>
  <c r="V511" i="13" s="1"/>
  <c r="V512" i="13" s="1"/>
  <c r="V513" i="13" s="1"/>
  <c r="V514" i="13" s="1"/>
  <c r="V515" i="13" s="1"/>
  <c r="V516" i="13" s="1"/>
  <c r="V517" i="13" s="1"/>
  <c r="V518" i="13" s="1"/>
  <c r="V519" i="13" s="1"/>
  <c r="V520" i="13" s="1"/>
  <c r="V521" i="13" s="1"/>
  <c r="V522" i="13" s="1"/>
  <c r="V523" i="13" s="1"/>
  <c r="V524" i="13" s="1"/>
  <c r="V525" i="13" s="1"/>
  <c r="V526" i="13" s="1"/>
  <c r="V527" i="13" s="1"/>
  <c r="V528" i="13" s="1"/>
  <c r="V529" i="13" s="1"/>
  <c r="V530" i="13" s="1"/>
  <c r="V531" i="13" s="1"/>
  <c r="V532" i="13" s="1"/>
  <c r="V533" i="13" s="1"/>
  <c r="V534" i="13" s="1"/>
  <c r="V535" i="13" s="1"/>
  <c r="V536" i="13" s="1"/>
  <c r="V537" i="13" s="1"/>
  <c r="V538" i="13" s="1"/>
  <c r="V539" i="13" s="1"/>
  <c r="V540" i="13" s="1"/>
  <c r="V541" i="13" s="1"/>
  <c r="V542" i="13" s="1"/>
  <c r="V543" i="13" s="1"/>
  <c r="V544" i="13" s="1"/>
  <c r="V545" i="13" s="1"/>
  <c r="V546" i="13" s="1"/>
  <c r="V547" i="13" s="1"/>
  <c r="V548" i="13" s="1"/>
  <c r="V549" i="13" s="1"/>
  <c r="V550" i="13" s="1"/>
  <c r="V551" i="13" s="1"/>
  <c r="V552" i="13" s="1"/>
  <c r="V553" i="13" s="1"/>
  <c r="V554" i="13" s="1"/>
  <c r="V555" i="13" s="1"/>
  <c r="V556" i="13" s="1"/>
  <c r="V557" i="13" s="1"/>
  <c r="V558" i="13" s="1"/>
  <c r="V559" i="13" s="1"/>
  <c r="V560" i="13" s="1"/>
  <c r="V561" i="13" s="1"/>
  <c r="V562" i="13" s="1"/>
  <c r="V563" i="13" s="1"/>
  <c r="V564" i="13" s="1"/>
  <c r="V565" i="13" s="1"/>
  <c r="V566" i="13" s="1"/>
  <c r="V567" i="13" s="1"/>
  <c r="V568" i="13" s="1"/>
  <c r="V569" i="13" s="1"/>
  <c r="V570" i="13" s="1"/>
  <c r="V571" i="13" s="1"/>
  <c r="V572" i="13" s="1"/>
  <c r="V573" i="13" s="1"/>
  <c r="V574" i="13" s="1"/>
  <c r="V575" i="13" s="1"/>
  <c r="V576" i="13" s="1"/>
  <c r="V577" i="13" s="1"/>
  <c r="V578" i="13" s="1"/>
  <c r="V579" i="13" s="1"/>
  <c r="V580" i="13" s="1"/>
  <c r="V581" i="13" s="1"/>
  <c r="V582" i="13" s="1"/>
  <c r="V583" i="13" s="1"/>
  <c r="V584" i="13" s="1"/>
  <c r="V585" i="13" s="1"/>
  <c r="V586" i="13" s="1"/>
  <c r="V587" i="13" s="1"/>
  <c r="V588" i="13" s="1"/>
  <c r="V589" i="13" s="1"/>
  <c r="V590" i="13" s="1"/>
  <c r="V591" i="13" s="1"/>
  <c r="V592" i="13" s="1"/>
  <c r="V593" i="13" s="1"/>
  <c r="V594" i="13" s="1"/>
  <c r="V595" i="13" s="1"/>
  <c r="V596" i="13" s="1"/>
  <c r="V597" i="13" s="1"/>
  <c r="V598" i="13" s="1"/>
  <c r="V599" i="13" s="1"/>
  <c r="V600" i="13" s="1"/>
  <c r="V601" i="13" s="1"/>
  <c r="V602" i="13" s="1"/>
  <c r="V603" i="13" s="1"/>
  <c r="V604" i="13" s="1"/>
  <c r="V605" i="13" s="1"/>
  <c r="V606" i="13" s="1"/>
  <c r="V607" i="13" s="1"/>
  <c r="V608" i="13" s="1"/>
  <c r="V609" i="13" s="1"/>
  <c r="V610" i="13" s="1"/>
  <c r="V611" i="13" s="1"/>
  <c r="V612" i="13" s="1"/>
  <c r="V613" i="13" s="1"/>
  <c r="V614" i="13" s="1"/>
  <c r="V615" i="13" s="1"/>
  <c r="V616" i="13" s="1"/>
  <c r="V617" i="13" s="1"/>
  <c r="V618" i="13" s="1"/>
  <c r="V619" i="13" s="1"/>
  <c r="V620" i="13" s="1"/>
  <c r="V621" i="13" s="1"/>
  <c r="V622" i="13" s="1"/>
  <c r="V623" i="13" s="1"/>
  <c r="V624" i="13" s="1"/>
  <c r="V625" i="13" s="1"/>
  <c r="V626" i="13" s="1"/>
  <c r="V627" i="13" s="1"/>
  <c r="V628" i="13" s="1"/>
  <c r="V629" i="13" s="1"/>
  <c r="V630" i="13" s="1"/>
  <c r="V631" i="13" s="1"/>
  <c r="V632" i="13" s="1"/>
  <c r="V633" i="13" s="1"/>
  <c r="V634" i="13" s="1"/>
  <c r="V635" i="13" s="1"/>
  <c r="V636" i="13" s="1"/>
  <c r="V637" i="13" s="1"/>
  <c r="V638" i="13" s="1"/>
  <c r="V639" i="13" s="1"/>
  <c r="V640" i="13" s="1"/>
  <c r="V641" i="13" s="1"/>
  <c r="V642" i="13" s="1"/>
  <c r="V643" i="13" s="1"/>
  <c r="V644" i="13" s="1"/>
  <c r="V645" i="13" s="1"/>
  <c r="V646" i="13" s="1"/>
  <c r="V647" i="13" s="1"/>
  <c r="V648" i="13" s="1"/>
  <c r="V649" i="13" s="1"/>
  <c r="V650" i="13" s="1"/>
  <c r="V651" i="13" s="1"/>
  <c r="V652" i="13" s="1"/>
  <c r="V653" i="13" s="1"/>
  <c r="V654" i="13" s="1"/>
  <c r="V655" i="13" s="1"/>
  <c r="V656" i="13" s="1"/>
  <c r="V657" i="13" s="1"/>
  <c r="V658" i="13" s="1"/>
  <c r="V659" i="13" s="1"/>
  <c r="V660" i="13" s="1"/>
  <c r="V661" i="13" s="1"/>
  <c r="V662" i="13" s="1"/>
  <c r="V663" i="13" s="1"/>
  <c r="V664" i="13" s="1"/>
  <c r="V665" i="13" s="1"/>
  <c r="V666" i="13" s="1"/>
  <c r="V667" i="13" s="1"/>
  <c r="V668" i="13" s="1"/>
  <c r="V669" i="13" s="1"/>
  <c r="V670" i="13" s="1"/>
  <c r="V671" i="13" s="1"/>
  <c r="V672" i="13" s="1"/>
  <c r="V673" i="13" s="1"/>
  <c r="V674" i="13" s="1"/>
  <c r="V675" i="13" s="1"/>
  <c r="V676" i="13" s="1"/>
  <c r="V677" i="13" s="1"/>
  <c r="V678" i="13" s="1"/>
  <c r="V679" i="13" s="1"/>
  <c r="V680" i="13" s="1"/>
  <c r="V681" i="13" s="1"/>
  <c r="V682" i="13" s="1"/>
  <c r="V683" i="13" s="1"/>
  <c r="V684" i="13" s="1"/>
  <c r="V685" i="13" s="1"/>
  <c r="V686" i="13" s="1"/>
  <c r="V687" i="13" s="1"/>
  <c r="V688" i="13" s="1"/>
  <c r="V689" i="13" s="1"/>
  <c r="V690" i="13" s="1"/>
  <c r="V691" i="13" s="1"/>
  <c r="V692" i="13" s="1"/>
  <c r="V693" i="13" s="1"/>
  <c r="V694" i="13" s="1"/>
  <c r="V695" i="13" s="1"/>
  <c r="V696" i="13" s="1"/>
  <c r="V697" i="13" s="1"/>
  <c r="V698" i="13" s="1"/>
  <c r="V699" i="13" s="1"/>
  <c r="V700" i="13" s="1"/>
  <c r="V701" i="13" s="1"/>
  <c r="V702" i="13" s="1"/>
  <c r="V703" i="13" s="1"/>
  <c r="V704" i="13" s="1"/>
  <c r="V705" i="13" s="1"/>
  <c r="V706" i="13" s="1"/>
  <c r="V707" i="13" s="1"/>
  <c r="V708" i="13" s="1"/>
  <c r="V709" i="13" s="1"/>
  <c r="V710" i="13" s="1"/>
  <c r="V711" i="13" s="1"/>
  <c r="V712" i="13" s="1"/>
  <c r="V713" i="13" s="1"/>
  <c r="V714" i="13" s="1"/>
  <c r="V715" i="13" s="1"/>
  <c r="V716" i="13" s="1"/>
  <c r="V717" i="13" s="1"/>
  <c r="V718" i="13" s="1"/>
  <c r="V719" i="13" s="1"/>
  <c r="V720" i="13" s="1"/>
  <c r="V721" i="13" s="1"/>
  <c r="V722" i="13" s="1"/>
  <c r="V723" i="13" s="1"/>
  <c r="V724" i="13" s="1"/>
  <c r="V725" i="13" s="1"/>
  <c r="V726" i="13" s="1"/>
  <c r="V727" i="13" s="1"/>
  <c r="V728" i="13" s="1"/>
  <c r="V729" i="13" s="1"/>
  <c r="V730" i="13" s="1"/>
  <c r="V731" i="13" s="1"/>
  <c r="V732" i="13" s="1"/>
  <c r="V733" i="13" s="1"/>
  <c r="V734" i="13" s="1"/>
  <c r="V735" i="13" s="1"/>
  <c r="V736" i="13" s="1"/>
  <c r="V737" i="13" s="1"/>
  <c r="V738" i="13" s="1"/>
  <c r="V739" i="13" s="1"/>
  <c r="V740" i="13" s="1"/>
  <c r="V741" i="13" s="1"/>
  <c r="V742" i="13" s="1"/>
  <c r="V743" i="13" s="1"/>
  <c r="V744" i="13" s="1"/>
  <c r="V745" i="13" s="1"/>
  <c r="V746" i="13" s="1"/>
  <c r="V747" i="13" s="1"/>
  <c r="V748" i="13" s="1"/>
  <c r="V749" i="13" s="1"/>
  <c r="V750" i="13" s="1"/>
  <c r="V751" i="13" s="1"/>
  <c r="V752" i="13" s="1"/>
  <c r="V753" i="13" s="1"/>
  <c r="V754" i="13" s="1"/>
  <c r="V755" i="13" s="1"/>
  <c r="V756" i="13" s="1"/>
  <c r="V757" i="13" s="1"/>
  <c r="V758" i="13" s="1"/>
  <c r="V759" i="13" s="1"/>
  <c r="V760" i="13" s="1"/>
  <c r="V761" i="13" s="1"/>
  <c r="V762" i="13" s="1"/>
  <c r="V763" i="13" s="1"/>
  <c r="V764" i="13" s="1"/>
  <c r="V765" i="13" s="1"/>
  <c r="V766" i="13" s="1"/>
  <c r="V767" i="13" s="1"/>
  <c r="V768" i="13" s="1"/>
  <c r="V769" i="13" s="1"/>
  <c r="V770" i="13" s="1"/>
  <c r="V771" i="13" s="1"/>
  <c r="V772" i="13" s="1"/>
  <c r="V773" i="13" s="1"/>
  <c r="V774" i="13" s="1"/>
  <c r="V775" i="13" s="1"/>
  <c r="V776" i="13" s="1"/>
  <c r="V777" i="13" s="1"/>
  <c r="V778" i="13" s="1"/>
  <c r="V779" i="13" s="1"/>
  <c r="V780" i="13" s="1"/>
  <c r="V781" i="13" s="1"/>
  <c r="V782" i="13" s="1"/>
  <c r="V783" i="13" s="1"/>
  <c r="V784" i="13" s="1"/>
  <c r="V785" i="13" s="1"/>
  <c r="V786" i="13" s="1"/>
  <c r="V787" i="13" s="1"/>
  <c r="V788" i="13" s="1"/>
  <c r="V789" i="13" s="1"/>
  <c r="V790" i="13" s="1"/>
  <c r="V791" i="13" s="1"/>
  <c r="V792" i="13" s="1"/>
  <c r="V793" i="13" s="1"/>
  <c r="V794" i="13" s="1"/>
  <c r="V795" i="13" s="1"/>
  <c r="V796" i="13" s="1"/>
  <c r="V797" i="13" s="1"/>
  <c r="V798" i="13" s="1"/>
  <c r="V799" i="13" s="1"/>
  <c r="V800" i="13" s="1"/>
  <c r="V801" i="13" s="1"/>
  <c r="V802" i="13" s="1"/>
  <c r="V803" i="13" s="1"/>
  <c r="V804" i="13" s="1"/>
  <c r="V805" i="13" s="1"/>
  <c r="V806" i="13" s="1"/>
  <c r="V807" i="13" s="1"/>
  <c r="V808" i="13" s="1"/>
  <c r="V809" i="13" s="1"/>
  <c r="V810" i="13" s="1"/>
  <c r="V811" i="13" s="1"/>
  <c r="V812" i="13" s="1"/>
  <c r="V813" i="13" s="1"/>
  <c r="V814" i="13" s="1"/>
  <c r="V815" i="13" s="1"/>
  <c r="V816" i="13" s="1"/>
  <c r="V817" i="13" s="1"/>
  <c r="V818" i="13" s="1"/>
  <c r="V819" i="13" s="1"/>
  <c r="V820" i="13" s="1"/>
  <c r="V821" i="13" s="1"/>
  <c r="V822" i="13" s="1"/>
  <c r="V823" i="13" s="1"/>
  <c r="V824" i="13" s="1"/>
  <c r="V825" i="13" s="1"/>
  <c r="V826" i="13" s="1"/>
  <c r="V827" i="13" s="1"/>
  <c r="V828" i="13" s="1"/>
  <c r="V829" i="13" s="1"/>
  <c r="V830" i="13" s="1"/>
  <c r="V831" i="13" s="1"/>
  <c r="V832" i="13" s="1"/>
  <c r="V833" i="13" s="1"/>
  <c r="V834" i="13" s="1"/>
  <c r="V835" i="13" s="1"/>
  <c r="V836" i="13" s="1"/>
  <c r="V837" i="13" s="1"/>
  <c r="V838" i="13" s="1"/>
  <c r="V839" i="13" s="1"/>
  <c r="V840" i="13" s="1"/>
  <c r="V841" i="13" s="1"/>
  <c r="V842" i="13" s="1"/>
  <c r="V843" i="13" s="1"/>
  <c r="V844" i="13" s="1"/>
  <c r="V845" i="13" s="1"/>
  <c r="V846" i="13" s="1"/>
  <c r="V847" i="13" s="1"/>
  <c r="V848" i="13" s="1"/>
  <c r="V849" i="13" s="1"/>
  <c r="V850" i="13" s="1"/>
  <c r="V851" i="13" s="1"/>
  <c r="V852" i="13" s="1"/>
  <c r="V853" i="13" s="1"/>
  <c r="V854" i="13" s="1"/>
  <c r="V855" i="13" s="1"/>
  <c r="V856" i="13" s="1"/>
  <c r="V857" i="13" s="1"/>
  <c r="V858" i="13" s="1"/>
  <c r="V859" i="13" s="1"/>
  <c r="V860" i="13" s="1"/>
  <c r="V861" i="13" s="1"/>
  <c r="V862" i="13" s="1"/>
  <c r="V863" i="13" s="1"/>
  <c r="V864" i="13" s="1"/>
  <c r="V865" i="13" s="1"/>
  <c r="V866" i="13" s="1"/>
  <c r="V867" i="13" s="1"/>
  <c r="V868" i="13" s="1"/>
  <c r="V869" i="13" s="1"/>
  <c r="V870" i="13" s="1"/>
  <c r="V871" i="13" s="1"/>
  <c r="V872" i="13" s="1"/>
  <c r="V873" i="13" s="1"/>
  <c r="V874" i="13" s="1"/>
  <c r="V875" i="13" s="1"/>
  <c r="V876" i="13" s="1"/>
  <c r="V877" i="13" s="1"/>
  <c r="V878" i="13" s="1"/>
  <c r="V879" i="13" s="1"/>
  <c r="V880" i="13" s="1"/>
  <c r="V881" i="13" s="1"/>
  <c r="V882" i="13" s="1"/>
  <c r="V883" i="13" s="1"/>
  <c r="V884" i="13" s="1"/>
  <c r="V885" i="13" s="1"/>
  <c r="V886" i="13" s="1"/>
  <c r="V887" i="13" s="1"/>
  <c r="V888" i="13" s="1"/>
  <c r="V889" i="13" s="1"/>
  <c r="V890" i="13" s="1"/>
  <c r="V891" i="13" s="1"/>
  <c r="V892" i="13" s="1"/>
  <c r="V893" i="13" s="1"/>
  <c r="V894" i="13" s="1"/>
  <c r="V895" i="13" s="1"/>
  <c r="V896" i="13" s="1"/>
  <c r="V897" i="13" s="1"/>
  <c r="V898" i="13" s="1"/>
  <c r="V899" i="13" s="1"/>
  <c r="V900" i="13" s="1"/>
  <c r="V901" i="13" s="1"/>
  <c r="V902" i="13" s="1"/>
  <c r="V903" i="13" s="1"/>
  <c r="V904" i="13" s="1"/>
  <c r="V905" i="13" s="1"/>
  <c r="V906" i="13" s="1"/>
  <c r="V907" i="13" s="1"/>
  <c r="V908" i="13" s="1"/>
  <c r="V909" i="13" s="1"/>
  <c r="V910" i="13" s="1"/>
  <c r="V911" i="13" s="1"/>
  <c r="V912" i="13" s="1"/>
  <c r="V913" i="13" s="1"/>
  <c r="V914" i="13" s="1"/>
  <c r="V915" i="13" s="1"/>
  <c r="V916" i="13" s="1"/>
  <c r="V917" i="13" s="1"/>
  <c r="V918" i="13" s="1"/>
  <c r="V919" i="13" s="1"/>
  <c r="V920" i="13" s="1"/>
  <c r="V921" i="13" s="1"/>
  <c r="V922" i="13" s="1"/>
  <c r="V923" i="13" s="1"/>
  <c r="V924" i="13" s="1"/>
  <c r="V925" i="13" s="1"/>
  <c r="V926" i="13" s="1"/>
  <c r="V927" i="13" s="1"/>
  <c r="V928" i="13" s="1"/>
  <c r="V929" i="13" s="1"/>
  <c r="V930" i="13" s="1"/>
  <c r="V931" i="13" s="1"/>
  <c r="V932" i="13" s="1"/>
  <c r="V933" i="13" s="1"/>
  <c r="V934" i="13" s="1"/>
  <c r="V935" i="13" s="1"/>
  <c r="V936" i="13" s="1"/>
  <c r="V937" i="13" s="1"/>
  <c r="V938" i="13" s="1"/>
  <c r="V939" i="13" s="1"/>
  <c r="V940" i="13" s="1"/>
  <c r="V941" i="13" s="1"/>
  <c r="V942" i="13" s="1"/>
  <c r="V943" i="13" s="1"/>
  <c r="V944" i="13" s="1"/>
  <c r="V945" i="13" s="1"/>
  <c r="V946" i="13" s="1"/>
  <c r="V947" i="13" s="1"/>
  <c r="V948" i="13" s="1"/>
  <c r="V949" i="13" s="1"/>
  <c r="V950" i="13" s="1"/>
  <c r="V951" i="13" s="1"/>
  <c r="V952" i="13" s="1"/>
  <c r="V953" i="13" s="1"/>
  <c r="V954" i="13" s="1"/>
  <c r="V955" i="13" s="1"/>
  <c r="V956" i="13" s="1"/>
  <c r="V957" i="13" s="1"/>
  <c r="V958" i="13" s="1"/>
  <c r="V959" i="13" s="1"/>
  <c r="V960" i="13" s="1"/>
  <c r="V961" i="13" s="1"/>
  <c r="V962" i="13" s="1"/>
  <c r="V963" i="13" s="1"/>
  <c r="V964" i="13" s="1"/>
  <c r="V965" i="13" s="1"/>
  <c r="V966" i="13" s="1"/>
  <c r="V967" i="13" s="1"/>
  <c r="V968" i="13" s="1"/>
  <c r="V969" i="13" s="1"/>
  <c r="V970" i="13" s="1"/>
  <c r="V971" i="13" s="1"/>
  <c r="V972" i="13" s="1"/>
  <c r="V973" i="13" s="1"/>
  <c r="V974" i="13" s="1"/>
  <c r="V975" i="13" s="1"/>
  <c r="V976" i="13" s="1"/>
  <c r="V977" i="13" s="1"/>
  <c r="V978" i="13" s="1"/>
  <c r="V979" i="13" s="1"/>
  <c r="V980" i="13" s="1"/>
  <c r="V981" i="13" s="1"/>
  <c r="V982" i="13" s="1"/>
  <c r="V983" i="13" s="1"/>
  <c r="V984" i="13" s="1"/>
  <c r="V985" i="13" s="1"/>
  <c r="V986" i="13" s="1"/>
  <c r="V987" i="13" s="1"/>
  <c r="V988" i="13" s="1"/>
  <c r="V989" i="13" s="1"/>
  <c r="V990" i="13" s="1"/>
  <c r="V991" i="13" s="1"/>
  <c r="V992" i="13" s="1"/>
  <c r="V993" i="13" s="1"/>
  <c r="V994" i="13" s="1"/>
  <c r="V995" i="13" s="1"/>
  <c r="V996" i="13" s="1"/>
  <c r="V997" i="13" s="1"/>
  <c r="V998" i="13" s="1"/>
  <c r="V999" i="13" s="1"/>
  <c r="V1000" i="13" s="1"/>
  <c r="V1001" i="13" s="1"/>
  <c r="V1002" i="13" s="1"/>
  <c r="V1003" i="13" s="1"/>
  <c r="V1004" i="13" s="1"/>
  <c r="V1005" i="13" s="1"/>
  <c r="V1006" i="13" s="1"/>
  <c r="V1007" i="13" s="1"/>
  <c r="V1008" i="13" s="1"/>
  <c r="V1009" i="13" s="1"/>
  <c r="V1010" i="13" s="1"/>
  <c r="V1011" i="13" s="1"/>
  <c r="V1012" i="13" s="1"/>
  <c r="V1013" i="13" s="1"/>
  <c r="V1014" i="13" s="1"/>
  <c r="V1015" i="13" s="1"/>
  <c r="V1016" i="13" s="1"/>
  <c r="V1017" i="13" s="1"/>
  <c r="V1018" i="13" s="1"/>
  <c r="V1019" i="13" s="1"/>
  <c r="V1020" i="13" s="1"/>
  <c r="V1021" i="13" s="1"/>
  <c r="V1022" i="13" s="1"/>
  <c r="V1023" i="13" s="1"/>
  <c r="V1024" i="13" s="1"/>
  <c r="V1025" i="13" s="1"/>
  <c r="V1026" i="13" s="1"/>
  <c r="V1027" i="13" s="1"/>
  <c r="V1028" i="13" s="1"/>
  <c r="V1029" i="13" s="1"/>
  <c r="V1030" i="13" s="1"/>
  <c r="V1031" i="13" s="1"/>
  <c r="V1032" i="13" s="1"/>
  <c r="V1033" i="13" s="1"/>
  <c r="V1034" i="13" s="1"/>
  <c r="V1035" i="13" s="1"/>
  <c r="V1036" i="13" s="1"/>
  <c r="V1037" i="13" s="1"/>
  <c r="V1038" i="13" s="1"/>
  <c r="V1039" i="13" s="1"/>
  <c r="V1040" i="13" s="1"/>
  <c r="V1041" i="13" s="1"/>
  <c r="V1042" i="13" s="1"/>
  <c r="V1043" i="13" s="1"/>
  <c r="V1044" i="13" s="1"/>
  <c r="V1045" i="13" s="1"/>
  <c r="V1046" i="13" s="1"/>
  <c r="V1047" i="13" s="1"/>
  <c r="V1048" i="13" s="1"/>
  <c r="V1049" i="13" s="1"/>
  <c r="V1050" i="13" s="1"/>
  <c r="V1051" i="13" s="1"/>
  <c r="V1052" i="13" s="1"/>
  <c r="V1053" i="13" s="1"/>
  <c r="V1054" i="13" s="1"/>
  <c r="V1055" i="13" s="1"/>
  <c r="V1056" i="13" s="1"/>
  <c r="V1057" i="13" s="1"/>
  <c r="V1058" i="13" s="1"/>
  <c r="V1059" i="13" s="1"/>
  <c r="V1060" i="13" s="1"/>
  <c r="V1061" i="13" s="1"/>
  <c r="V1062" i="13" s="1"/>
  <c r="V1063" i="13" s="1"/>
  <c r="V1064" i="13" s="1"/>
  <c r="V1065" i="13" s="1"/>
  <c r="V1066" i="13" s="1"/>
  <c r="V1067" i="13" s="1"/>
  <c r="V1068" i="13" s="1"/>
  <c r="V1069" i="13" s="1"/>
  <c r="V1070" i="13" s="1"/>
  <c r="V1071" i="13" s="1"/>
  <c r="V1072" i="13" s="1"/>
  <c r="V1073" i="13" s="1"/>
  <c r="V1074" i="13" s="1"/>
  <c r="V1075" i="13" s="1"/>
  <c r="V1076" i="13" s="1"/>
  <c r="V1077" i="13" s="1"/>
  <c r="V1078" i="13" s="1"/>
  <c r="V1079" i="13" s="1"/>
  <c r="V1080" i="13" s="1"/>
  <c r="V1081" i="13" s="1"/>
  <c r="V1082" i="13" s="1"/>
  <c r="V1083" i="13" s="1"/>
  <c r="V1084" i="13" s="1"/>
  <c r="V1085" i="13" s="1"/>
  <c r="V1086" i="13" s="1"/>
  <c r="V1087" i="13" s="1"/>
  <c r="V1088" i="13" s="1"/>
  <c r="V1089" i="13" s="1"/>
  <c r="V1090" i="13" s="1"/>
  <c r="V1091" i="13" s="1"/>
  <c r="V1092" i="13" s="1"/>
  <c r="V1093" i="13" s="1"/>
  <c r="V1094" i="13" s="1"/>
  <c r="V1095" i="13" s="1"/>
  <c r="V1096" i="13" s="1"/>
  <c r="V1097" i="13" s="1"/>
  <c r="V1098" i="13" s="1"/>
  <c r="V1099" i="13" s="1"/>
  <c r="V1100" i="13" s="1"/>
  <c r="V1101" i="13" s="1"/>
  <c r="V1102" i="13" s="1"/>
  <c r="V1103" i="13" s="1"/>
  <c r="V1104" i="13" s="1"/>
  <c r="V1105" i="13" s="1"/>
  <c r="V1106" i="13" s="1"/>
  <c r="V1107" i="13" s="1"/>
  <c r="V1108" i="13" s="1"/>
  <c r="V1109" i="13" s="1"/>
  <c r="V1110" i="13" s="1"/>
  <c r="V1111" i="13" s="1"/>
  <c r="V1112" i="13" s="1"/>
  <c r="V1113" i="13" s="1"/>
  <c r="V1114" i="13" s="1"/>
  <c r="V1115" i="13" s="1"/>
  <c r="V1116" i="13" s="1"/>
  <c r="V1117" i="13" s="1"/>
  <c r="V1118" i="13" s="1"/>
  <c r="V1119" i="13" s="1"/>
  <c r="V1120" i="13" s="1"/>
  <c r="V1121" i="13" s="1"/>
  <c r="V1122" i="13" s="1"/>
  <c r="V1123" i="13" s="1"/>
  <c r="V1124" i="13" s="1"/>
  <c r="V1125" i="13" s="1"/>
  <c r="V1126" i="13" s="1"/>
  <c r="V1127" i="13" s="1"/>
  <c r="V1128" i="13" s="1"/>
  <c r="V1129" i="13" s="1"/>
  <c r="V1130" i="13" s="1"/>
  <c r="V1131" i="13" s="1"/>
  <c r="V1132" i="13" s="1"/>
  <c r="V1133" i="13" s="1"/>
  <c r="V1134" i="13" s="1"/>
  <c r="V1135" i="13" s="1"/>
  <c r="V1136" i="13" s="1"/>
  <c r="V1137" i="13" s="1"/>
  <c r="V1138" i="13" s="1"/>
  <c r="V1139" i="13" s="1"/>
  <c r="V1140" i="13" s="1"/>
  <c r="V1141" i="13" s="1"/>
  <c r="V1142" i="13" s="1"/>
  <c r="V1143" i="13" s="1"/>
  <c r="V1144" i="13" s="1"/>
  <c r="V1145" i="13" s="1"/>
  <c r="V1146" i="13" s="1"/>
  <c r="V1147" i="13" s="1"/>
  <c r="V1148" i="13" s="1"/>
  <c r="V1149" i="13" s="1"/>
  <c r="V1150" i="13" s="1"/>
  <c r="V1151" i="13" s="1"/>
  <c r="V1152" i="13" s="1"/>
  <c r="V1153" i="13" s="1"/>
  <c r="V1154" i="13" s="1"/>
  <c r="V1155" i="13" s="1"/>
  <c r="V1156" i="13" s="1"/>
  <c r="V1157" i="13" s="1"/>
  <c r="V1158" i="13" s="1"/>
  <c r="V1159" i="13" s="1"/>
  <c r="V1160" i="13" s="1"/>
  <c r="V1161" i="13" s="1"/>
  <c r="V1162" i="13" s="1"/>
  <c r="V1163" i="13" s="1"/>
  <c r="V1164" i="13" s="1"/>
  <c r="V1165" i="13" s="1"/>
  <c r="V1166" i="13" s="1"/>
  <c r="V1167" i="13" s="1"/>
  <c r="V1168" i="13" s="1"/>
  <c r="V1169" i="13" s="1"/>
  <c r="V1170" i="13" s="1"/>
  <c r="V1171" i="13" s="1"/>
  <c r="V1172" i="13" s="1"/>
  <c r="V1173" i="13" s="1"/>
  <c r="V1174" i="13" s="1"/>
  <c r="V1175" i="13" s="1"/>
  <c r="V1176" i="13" s="1"/>
  <c r="V1177" i="13" s="1"/>
  <c r="V1178" i="13" s="1"/>
  <c r="V1179" i="13" s="1"/>
  <c r="V1180" i="13" s="1"/>
  <c r="V1181" i="13" s="1"/>
  <c r="V1182" i="13" s="1"/>
  <c r="V1183" i="13" s="1"/>
  <c r="V1184" i="13" s="1"/>
  <c r="V1185" i="13" s="1"/>
  <c r="V1186" i="13" s="1"/>
  <c r="V1187" i="13" s="1"/>
  <c r="V1188" i="13" s="1"/>
  <c r="V1189" i="13" s="1"/>
  <c r="V1190" i="13" s="1"/>
  <c r="V1191" i="13" s="1"/>
  <c r="V1192" i="13" s="1"/>
  <c r="V1193" i="13" s="1"/>
  <c r="V1194" i="13" s="1"/>
  <c r="V1195" i="13" s="1"/>
  <c r="V1196" i="13" s="1"/>
  <c r="V1197" i="13" s="1"/>
  <c r="V1198" i="13" s="1"/>
  <c r="V1199" i="13" s="1"/>
  <c r="V1200" i="13" s="1"/>
  <c r="V1201" i="13" s="1"/>
  <c r="V1202" i="13" s="1"/>
  <c r="V1203" i="13" s="1"/>
  <c r="V1204" i="13" s="1"/>
  <c r="V1205" i="13" s="1"/>
  <c r="V1206" i="13" s="1"/>
  <c r="V1207" i="13" s="1"/>
  <c r="V1208" i="13" s="1"/>
  <c r="V1209" i="13" s="1"/>
  <c r="V1210" i="13" s="1"/>
  <c r="V1211" i="13" s="1"/>
  <c r="V1212" i="13" s="1"/>
  <c r="V1213" i="13" s="1"/>
  <c r="V1214" i="13" s="1"/>
  <c r="V1215" i="13" s="1"/>
  <c r="V1216" i="13" s="1"/>
  <c r="V1217" i="13" s="1"/>
  <c r="V1218" i="13" s="1"/>
  <c r="V1219" i="13" s="1"/>
  <c r="V1220" i="13" s="1"/>
  <c r="V1221" i="13" s="1"/>
  <c r="V1222" i="13" s="1"/>
  <c r="V1223" i="13" s="1"/>
  <c r="V1224" i="13" s="1"/>
  <c r="V1225" i="13" s="1"/>
  <c r="V1226" i="13" s="1"/>
  <c r="V1227" i="13" s="1"/>
  <c r="V1228" i="13" s="1"/>
  <c r="V1229" i="13" s="1"/>
  <c r="V1230" i="13" s="1"/>
  <c r="V1231" i="13" s="1"/>
  <c r="V1232" i="13" s="1"/>
  <c r="V1233" i="13" s="1"/>
  <c r="V1234" i="13" s="1"/>
  <c r="V1235" i="13" s="1"/>
  <c r="V1236" i="13" s="1"/>
  <c r="V1237" i="13" s="1"/>
  <c r="V1238" i="13" s="1"/>
  <c r="V1239" i="13" s="1"/>
  <c r="V1240" i="13" s="1"/>
  <c r="V1241" i="13" s="1"/>
  <c r="V1242" i="13" s="1"/>
  <c r="V1243" i="13" s="1"/>
  <c r="V1244" i="13" s="1"/>
  <c r="V1245" i="13" s="1"/>
  <c r="V1246" i="13" s="1"/>
  <c r="V1247" i="13" s="1"/>
  <c r="V1248" i="13" s="1"/>
  <c r="V1249" i="13" s="1"/>
  <c r="V1250" i="13" s="1"/>
  <c r="V1251" i="13" s="1"/>
  <c r="V1252" i="13" s="1"/>
  <c r="V1253" i="13" s="1"/>
  <c r="V1254" i="13" s="1"/>
  <c r="V1255" i="13" s="1"/>
  <c r="V1256" i="13" s="1"/>
  <c r="V1257" i="13" s="1"/>
  <c r="V1258" i="13" s="1"/>
  <c r="V1259" i="13" s="1"/>
  <c r="V1260" i="13" s="1"/>
  <c r="V1261" i="13" s="1"/>
  <c r="V1262" i="13" s="1"/>
  <c r="V1263" i="13" s="1"/>
  <c r="V1264" i="13" s="1"/>
  <c r="V1265" i="13" s="1"/>
  <c r="V1266" i="13" s="1"/>
  <c r="V1267" i="13" s="1"/>
  <c r="V1268" i="13" s="1"/>
  <c r="V1269" i="13" s="1"/>
  <c r="V1270" i="13" s="1"/>
  <c r="V1271" i="13" s="1"/>
  <c r="V1272" i="13" s="1"/>
  <c r="V1273" i="13" s="1"/>
  <c r="V1274" i="13" s="1"/>
  <c r="V1275" i="13" s="1"/>
  <c r="V1276" i="13" s="1"/>
  <c r="V1277" i="13" s="1"/>
  <c r="V1278" i="13" s="1"/>
  <c r="V1279" i="13" s="1"/>
  <c r="V1280" i="13" s="1"/>
  <c r="V1281" i="13" s="1"/>
  <c r="V1282" i="13" s="1"/>
  <c r="V1283" i="13" s="1"/>
  <c r="V1284" i="13" s="1"/>
  <c r="V1285" i="13" s="1"/>
  <c r="V1286" i="13" s="1"/>
  <c r="V1287" i="13" s="1"/>
  <c r="V1288" i="13" s="1"/>
  <c r="V1289" i="13" s="1"/>
  <c r="V1290" i="13" s="1"/>
  <c r="V1291" i="13" s="1"/>
  <c r="V1292" i="13" s="1"/>
  <c r="V1293" i="13" s="1"/>
  <c r="V1294" i="13" s="1"/>
  <c r="V1295" i="13" s="1"/>
  <c r="V1296" i="13" s="1"/>
  <c r="V1297" i="13" s="1"/>
  <c r="V1298" i="13" s="1"/>
  <c r="V1299" i="13" s="1"/>
  <c r="V1300" i="13" s="1"/>
  <c r="V1301" i="13" s="1"/>
  <c r="V1302" i="13" s="1"/>
  <c r="V1303" i="13" s="1"/>
  <c r="V1304" i="13" s="1"/>
  <c r="V1305" i="13" s="1"/>
  <c r="V1306" i="13" s="1"/>
  <c r="V1307" i="13" s="1"/>
  <c r="V1308" i="13" s="1"/>
  <c r="V1309" i="13" s="1"/>
  <c r="V1310" i="13" s="1"/>
  <c r="V1311" i="13" s="1"/>
  <c r="V1312" i="13" s="1"/>
  <c r="V1313" i="13" s="1"/>
  <c r="V1314" i="13" s="1"/>
  <c r="V1315" i="13" s="1"/>
  <c r="V1316" i="13" s="1"/>
  <c r="V1317" i="13" s="1"/>
  <c r="V1318" i="13" s="1"/>
  <c r="V1319" i="13" s="1"/>
  <c r="V1320" i="13" s="1"/>
  <c r="V1321" i="13" s="1"/>
  <c r="V1322" i="13" s="1"/>
  <c r="V1323" i="13" s="1"/>
  <c r="V1324" i="13" s="1"/>
  <c r="V1325" i="13" s="1"/>
  <c r="V1326" i="13" s="1"/>
  <c r="V1327" i="13" s="1"/>
  <c r="V1328" i="13" s="1"/>
  <c r="V1329" i="13" s="1"/>
  <c r="V1330" i="13" s="1"/>
  <c r="V1331" i="13" s="1"/>
  <c r="V1332" i="13" s="1"/>
  <c r="V1333" i="13" s="1"/>
  <c r="V1334" i="13" s="1"/>
  <c r="V1335" i="13" s="1"/>
  <c r="V1336" i="13" s="1"/>
  <c r="V1337" i="13" s="1"/>
  <c r="V1338" i="13" s="1"/>
  <c r="V1339" i="13" s="1"/>
  <c r="V1340" i="13" s="1"/>
  <c r="V1341" i="13" s="1"/>
  <c r="V1342" i="13" s="1"/>
  <c r="V1343" i="13" s="1"/>
  <c r="V1344" i="13" s="1"/>
  <c r="V1345" i="13" s="1"/>
  <c r="V1346" i="13" s="1"/>
  <c r="V1347" i="13" s="1"/>
  <c r="V1348" i="13" s="1"/>
  <c r="V1349" i="13" s="1"/>
  <c r="V1350" i="13" s="1"/>
  <c r="V1351" i="13" s="1"/>
  <c r="V1352" i="13" s="1"/>
  <c r="V1353" i="13" s="1"/>
  <c r="V1354" i="13" s="1"/>
  <c r="V1355" i="13" s="1"/>
  <c r="V1356" i="13" s="1"/>
  <c r="V1357" i="13" s="1"/>
  <c r="V1358" i="13" s="1"/>
  <c r="V1359" i="13" s="1"/>
  <c r="V1360" i="13" s="1"/>
  <c r="V1361" i="13" s="1"/>
  <c r="V1362" i="13" s="1"/>
  <c r="V1363" i="13" s="1"/>
  <c r="V1364" i="13" s="1"/>
  <c r="V1365" i="13" s="1"/>
  <c r="V1366" i="13" s="1"/>
  <c r="V1367" i="13" s="1"/>
  <c r="V1368" i="13" s="1"/>
  <c r="V1369" i="13" s="1"/>
  <c r="V1370" i="13" s="1"/>
  <c r="V1371" i="13" s="1"/>
  <c r="V1372" i="13" s="1"/>
  <c r="V1373" i="13" s="1"/>
  <c r="V1374" i="13" s="1"/>
  <c r="V1375" i="13" s="1"/>
  <c r="V1376" i="13" s="1"/>
  <c r="V1377" i="13" s="1"/>
  <c r="V1378" i="13" s="1"/>
  <c r="V1379" i="13" s="1"/>
  <c r="V1380" i="13" s="1"/>
  <c r="V1381" i="13" s="1"/>
  <c r="V1382" i="13" s="1"/>
  <c r="V1383" i="13" s="1"/>
  <c r="V1384" i="13" s="1"/>
  <c r="V1385" i="13" s="1"/>
  <c r="V1386" i="13" s="1"/>
  <c r="V1387" i="13" s="1"/>
  <c r="V1388" i="13" s="1"/>
  <c r="V1389" i="13" s="1"/>
  <c r="V1390" i="13" s="1"/>
  <c r="V1391" i="13" s="1"/>
  <c r="V1392" i="13" s="1"/>
  <c r="V1393" i="13" s="1"/>
  <c r="V1394" i="13" s="1"/>
  <c r="V1395" i="13" s="1"/>
  <c r="V1396" i="13" s="1"/>
  <c r="V1397" i="13" s="1"/>
  <c r="V1398" i="13" s="1"/>
  <c r="V1399" i="13" s="1"/>
  <c r="V1400" i="13" s="1"/>
  <c r="V1401" i="13" s="1"/>
  <c r="V1402" i="13" s="1"/>
  <c r="V1403" i="13" s="1"/>
  <c r="V1404" i="13" s="1"/>
  <c r="V1405" i="13" s="1"/>
  <c r="V1406" i="13" s="1"/>
  <c r="V1407" i="13" s="1"/>
  <c r="V1408" i="13" s="1"/>
  <c r="V1409" i="13" s="1"/>
  <c r="V1410" i="13" s="1"/>
  <c r="V1411" i="13" s="1"/>
  <c r="V1412" i="13" s="1"/>
  <c r="V1413" i="13" s="1"/>
  <c r="V1414" i="13" s="1"/>
  <c r="V1415" i="13" s="1"/>
  <c r="V1416" i="13" s="1"/>
  <c r="V1417" i="13" s="1"/>
  <c r="V1418" i="13" s="1"/>
  <c r="V1419" i="13" s="1"/>
  <c r="V1420" i="13" s="1"/>
  <c r="V1421" i="13" s="1"/>
  <c r="V1422" i="13" s="1"/>
  <c r="V1423" i="13" s="1"/>
  <c r="V1424" i="13" s="1"/>
  <c r="V1425" i="13" s="1"/>
  <c r="V1426" i="13" s="1"/>
  <c r="V1427" i="13" s="1"/>
  <c r="V1428" i="13" s="1"/>
  <c r="V1429" i="13" s="1"/>
  <c r="V1430" i="13" s="1"/>
  <c r="V1431" i="13" s="1"/>
  <c r="V1432" i="13" s="1"/>
  <c r="V1433" i="13" s="1"/>
  <c r="V1434" i="13" s="1"/>
  <c r="V1435" i="13" s="1"/>
  <c r="V1436" i="13" s="1"/>
  <c r="V1437" i="13" s="1"/>
  <c r="V1438" i="13" s="1"/>
  <c r="V1439" i="13" s="1"/>
  <c r="V1440" i="13" s="1"/>
  <c r="V1441" i="13" s="1"/>
  <c r="V1442" i="13" s="1"/>
  <c r="V1443" i="13" s="1"/>
  <c r="V1444" i="13" s="1"/>
  <c r="V1445" i="13" s="1"/>
  <c r="V1446" i="13" s="1"/>
  <c r="V1447" i="13" s="1"/>
  <c r="V1448" i="13" s="1"/>
  <c r="V1449" i="13" s="1"/>
  <c r="V1450" i="13" s="1"/>
  <c r="V1451" i="13" s="1"/>
  <c r="V1452" i="13" s="1"/>
  <c r="V1453" i="13" s="1"/>
  <c r="V1454" i="13" s="1"/>
  <c r="V1455" i="13" s="1"/>
  <c r="V1456" i="13" s="1"/>
  <c r="V1457" i="13" s="1"/>
  <c r="V1458" i="13" s="1"/>
  <c r="V1459" i="13" s="1"/>
  <c r="V1460" i="13" s="1"/>
  <c r="V1461" i="13" s="1"/>
  <c r="V1462" i="13" s="1"/>
  <c r="V1463" i="13" s="1"/>
  <c r="V1464" i="13" s="1"/>
  <c r="V1465" i="13" s="1"/>
  <c r="V1466" i="13" s="1"/>
  <c r="V1467" i="13" s="1"/>
  <c r="V1468" i="13" s="1"/>
  <c r="V1469" i="13" s="1"/>
  <c r="V1470" i="13" s="1"/>
  <c r="V1471" i="13" s="1"/>
  <c r="V1472" i="13" s="1"/>
  <c r="V1473" i="13" s="1"/>
  <c r="V1474" i="13" s="1"/>
  <c r="V1475" i="13" s="1"/>
  <c r="V1476" i="13" s="1"/>
  <c r="V1477" i="13" s="1"/>
  <c r="V1478" i="13" s="1"/>
  <c r="V1479" i="13" s="1"/>
  <c r="V1480" i="13" s="1"/>
  <c r="V1481" i="13" s="1"/>
  <c r="V1482" i="13" s="1"/>
  <c r="V1483" i="13" s="1"/>
  <c r="V1484" i="13" s="1"/>
  <c r="V1485" i="13" s="1"/>
  <c r="V1486" i="13" s="1"/>
  <c r="V1487" i="13" s="1"/>
  <c r="V1488" i="13" s="1"/>
  <c r="V1489" i="13" s="1"/>
  <c r="V1490" i="13" s="1"/>
  <c r="V1491" i="13" s="1"/>
  <c r="V1492" i="13" s="1"/>
  <c r="V1493" i="13" s="1"/>
  <c r="V1494" i="13" s="1"/>
  <c r="V1495" i="13" s="1"/>
  <c r="V1496" i="13" s="1"/>
  <c r="V1497" i="13" s="1"/>
  <c r="V1498" i="13" s="1"/>
  <c r="V1499" i="13" s="1"/>
  <c r="V1500" i="13" s="1"/>
  <c r="J15" i="4"/>
  <c r="J16" i="4" s="1"/>
  <c r="G8" i="4"/>
  <c r="L7" i="4"/>
  <c r="L8" i="4"/>
  <c r="L9" i="4"/>
  <c r="L10" i="4"/>
  <c r="L11" i="4"/>
  <c r="L12" i="4"/>
  <c r="L13" i="4"/>
  <c r="L14" i="4"/>
  <c r="L19" i="4"/>
  <c r="L20" i="4"/>
  <c r="S3" i="4"/>
  <c r="S9" i="13" l="1"/>
  <c r="L63" i="4"/>
  <c r="L41" i="4"/>
  <c r="L85" i="4" s="1"/>
  <c r="L54" i="4"/>
  <c r="L32" i="4"/>
  <c r="L76" i="4" s="1"/>
  <c r="L57" i="4"/>
  <c r="L35" i="4"/>
  <c r="L79" i="4" s="1"/>
  <c r="L51" i="4"/>
  <c r="L29" i="4"/>
  <c r="L73" i="4" s="1"/>
  <c r="L42" i="4"/>
  <c r="L86" i="4" s="1"/>
  <c r="L64" i="4"/>
  <c r="L53" i="4"/>
  <c r="L31" i="4"/>
  <c r="L75" i="4" s="1"/>
  <c r="L58" i="4"/>
  <c r="L36" i="4"/>
  <c r="L80" i="4" s="1"/>
  <c r="L56" i="4"/>
  <c r="L34" i="4"/>
  <c r="L78" i="4" s="1"/>
  <c r="L55" i="4"/>
  <c r="L33" i="4"/>
  <c r="L77" i="4" s="1"/>
  <c r="L30" i="4"/>
  <c r="L74" i="4" s="1"/>
  <c r="L52" i="4"/>
  <c r="S47" i="4"/>
  <c r="S25" i="4"/>
  <c r="S69" i="4" s="1"/>
  <c r="J17" i="4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P93" i="4"/>
  <c r="Q93" i="4" s="1"/>
  <c r="R93" i="4" s="1" a="1"/>
  <c r="R93" i="4" s="1"/>
  <c r="P92" i="4"/>
  <c r="Q92" i="4" s="1"/>
  <c r="R92" i="4" s="1" a="1"/>
  <c r="R92" i="4" s="1"/>
  <c r="Q91" i="4"/>
  <c r="R91" i="4" s="1" a="1"/>
  <c r="R91" i="4" s="1"/>
  <c r="J8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F77A31-ABF8-43FF-A900-D05D4F65DAFE}" keepAlive="1" name="Query - Basic results (2)" description="Connection to the 'Basic results (2)' query in the workbook." type="5" refreshedVersion="6" background="1" saveData="1">
    <dbPr connection="Provider=Microsoft.Mashup.OleDb.1;Data Source=$Workbook$;Location=Basic results (2);Extended Properties=&quot;&quot;" command="SELECT * FROM [Basic resul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<sst xmlns="http://schemas.openxmlformats.org/spreadsheetml/2006/main" count="2748" uniqueCount="262">
  <si>
    <t>Input Variables</t>
  </si>
  <si>
    <t>Diameter</t>
  </si>
  <si>
    <t>[m]</t>
  </si>
  <si>
    <r>
      <t>q</t>
    </r>
    <r>
      <rPr>
        <b/>
        <vertAlign val="subscript"/>
        <sz val="10"/>
        <rFont val="Calibri"/>
        <family val="2"/>
        <scheme val="minor"/>
      </rPr>
      <t>t</t>
    </r>
  </si>
  <si>
    <t>MPa</t>
  </si>
  <si>
    <t>Pile Diameters</t>
  </si>
  <si>
    <t>Pile Lengths</t>
  </si>
  <si>
    <t>Measured Plug Values</t>
  </si>
  <si>
    <t>IFR</t>
  </si>
  <si>
    <t>FFR</t>
  </si>
  <si>
    <t>20D</t>
  </si>
  <si>
    <t>3D</t>
  </si>
  <si>
    <r>
      <t>A</t>
    </r>
    <r>
      <rPr>
        <b/>
        <vertAlign val="subscript"/>
        <sz val="10"/>
        <rFont val="Calibri"/>
        <family val="2"/>
      </rPr>
      <t>r</t>
    </r>
    <r>
      <rPr>
        <b/>
        <vertAlign val="subscript"/>
        <sz val="10"/>
        <rFont val="Calibri"/>
        <family val="2"/>
        <scheme val="minor"/>
      </rPr>
      <t>b,eff</t>
    </r>
  </si>
  <si>
    <r>
      <t>q</t>
    </r>
    <r>
      <rPr>
        <b/>
        <vertAlign val="subscript"/>
        <sz val="8"/>
        <rFont val="MS Sans Serif"/>
      </rPr>
      <t>b0.1</t>
    </r>
    <r>
      <rPr>
        <b/>
        <sz val="8"/>
        <rFont val="MS Sans Serif"/>
      </rPr>
      <t>/q</t>
    </r>
    <r>
      <rPr>
        <b/>
        <vertAlign val="subscript"/>
        <sz val="8"/>
        <rFont val="MS Sans Serif"/>
      </rPr>
      <t>t,avg</t>
    </r>
  </si>
  <si>
    <t>Wall Thickness</t>
  </si>
  <si>
    <t>Inner Diameter</t>
  </si>
  <si>
    <t>Base Ratio</t>
  </si>
  <si>
    <t>III</t>
  </si>
  <si>
    <t>Length</t>
  </si>
  <si>
    <t>8D</t>
  </si>
  <si>
    <t>4D</t>
  </si>
  <si>
    <t>0.7D</t>
  </si>
  <si>
    <t>Index</t>
  </si>
  <si>
    <t>Qs</t>
  </si>
  <si>
    <t>[kN]</t>
  </si>
  <si>
    <t>PILE DIAMETERS [m]</t>
  </si>
  <si>
    <t>[MPa]</t>
  </si>
  <si>
    <t>Depth [m]</t>
  </si>
  <si>
    <t>I</t>
  </si>
  <si>
    <t>II</t>
  </si>
  <si>
    <t>From L to yD</t>
  </si>
  <si>
    <t>No</t>
  </si>
  <si>
    <t>Ic</t>
  </si>
  <si>
    <t>m</t>
  </si>
  <si>
    <t>Depth</t>
  </si>
  <si>
    <t>Elevation</t>
  </si>
  <si>
    <t>Easting</t>
  </si>
  <si>
    <t>Correct data to include drill out thicknesses</t>
  </si>
  <si>
    <t>Northing</t>
  </si>
  <si>
    <t>Export basic and estimated parameters tabs</t>
  </si>
  <si>
    <t>Area</t>
  </si>
  <si>
    <t>Instructions:</t>
  </si>
  <si>
    <t>CPT Hole</t>
  </si>
  <si>
    <t>Average</t>
  </si>
  <si>
    <t>From L-8D to L</t>
  </si>
  <si>
    <t>qt</t>
  </si>
  <si>
    <t>D</t>
  </si>
  <si>
    <r>
      <t>tan(</t>
    </r>
    <r>
      <rPr>
        <b/>
        <sz val="10"/>
        <rFont val="Symbol"/>
        <family val="1"/>
        <charset val="2"/>
      </rPr>
      <t>d</t>
    </r>
    <r>
      <rPr>
        <b/>
        <vertAlign val="subscript"/>
        <sz val="10"/>
        <rFont val="Calibri"/>
        <family val="2"/>
        <scheme val="minor"/>
      </rPr>
      <t>cv</t>
    </r>
    <r>
      <rPr>
        <b/>
        <sz val="10"/>
        <rFont val="Calibri"/>
        <family val="2"/>
        <scheme val="minor"/>
      </rPr>
      <t>)</t>
    </r>
  </si>
  <si>
    <t>L</t>
  </si>
  <si>
    <r>
      <t>D</t>
    </r>
    <r>
      <rPr>
        <b/>
        <vertAlign val="subscript"/>
        <sz val="10"/>
        <rFont val="Calibri"/>
        <family val="2"/>
      </rPr>
      <t>i</t>
    </r>
  </si>
  <si>
    <r>
      <t>IFR</t>
    </r>
    <r>
      <rPr>
        <b/>
        <vertAlign val="subscript"/>
        <sz val="10"/>
        <rFont val="Calibri"/>
        <family val="2"/>
        <scheme val="minor"/>
      </rPr>
      <t>mean</t>
    </r>
  </si>
  <si>
    <t>C</t>
  </si>
  <si>
    <t>Total Area</t>
  </si>
  <si>
    <t>A</t>
  </si>
  <si>
    <r>
      <t>A</t>
    </r>
    <r>
      <rPr>
        <b/>
        <vertAlign val="subscript"/>
        <sz val="10"/>
        <rFont val="Calibri"/>
        <family val="2"/>
      </rPr>
      <t>s</t>
    </r>
  </si>
  <si>
    <r>
      <t>A</t>
    </r>
    <r>
      <rPr>
        <b/>
        <vertAlign val="subscript"/>
        <sz val="10"/>
        <rFont val="Calibri"/>
        <family val="2"/>
      </rPr>
      <t>p</t>
    </r>
  </si>
  <si>
    <t>Shaft Resistance</t>
  </si>
  <si>
    <r>
      <t>A</t>
    </r>
    <r>
      <rPr>
        <b/>
        <vertAlign val="subscript"/>
        <sz val="10"/>
        <rFont val="Calibri"/>
        <family val="2"/>
      </rPr>
      <t>r</t>
    </r>
    <r>
      <rPr>
        <b/>
        <vertAlign val="subscript"/>
        <sz val="10"/>
        <rFont val="Calibri"/>
        <family val="2"/>
        <scheme val="minor"/>
      </rPr>
      <t>s,eff</t>
    </r>
  </si>
  <si>
    <t>Shaft</t>
  </si>
  <si>
    <t>kN</t>
  </si>
  <si>
    <t>Base</t>
  </si>
  <si>
    <t>DATA</t>
  </si>
  <si>
    <t>g</t>
  </si>
  <si>
    <r>
      <t>q</t>
    </r>
    <r>
      <rPr>
        <b/>
        <vertAlign val="subscript"/>
        <sz val="10"/>
        <rFont val="Calibri"/>
        <family val="2"/>
        <scheme val="minor"/>
      </rPr>
      <t>t corrected</t>
    </r>
  </si>
  <si>
    <r>
      <rPr>
        <b/>
        <sz val="10"/>
        <rFont val="Symbol"/>
        <family val="1"/>
        <charset val="2"/>
      </rPr>
      <t>s</t>
    </r>
    <r>
      <rPr>
        <b/>
        <vertAlign val="subscript"/>
        <sz val="10"/>
        <rFont val="Arial"/>
        <family val="2"/>
      </rPr>
      <t>vo</t>
    </r>
  </si>
  <si>
    <r>
      <rPr>
        <b/>
        <sz val="10"/>
        <rFont val="Symbol"/>
        <family val="1"/>
        <charset val="2"/>
      </rPr>
      <t>s</t>
    </r>
    <r>
      <rPr>
        <b/>
        <vertAlign val="subscript"/>
        <sz val="10"/>
        <rFont val="Arial"/>
        <family val="2"/>
      </rPr>
      <t>vo</t>
    </r>
    <r>
      <rPr>
        <b/>
        <sz val="10"/>
        <rFont val="Calibri"/>
        <family val="1"/>
        <charset val="2"/>
      </rPr>
      <t>'</t>
    </r>
  </si>
  <si>
    <r>
      <rPr>
        <b/>
        <sz val="10"/>
        <rFont val="Symbol"/>
        <family val="1"/>
        <charset val="2"/>
      </rPr>
      <t>s</t>
    </r>
    <r>
      <rPr>
        <b/>
        <vertAlign val="subscript"/>
        <sz val="10"/>
        <rFont val="Calibri"/>
        <family val="2"/>
        <scheme val="minor"/>
      </rPr>
      <t>rc</t>
    </r>
    <r>
      <rPr>
        <b/>
        <sz val="10"/>
        <rFont val="Calibri"/>
        <family val="1"/>
        <charset val="2"/>
        <scheme val="minor"/>
      </rPr>
      <t>'</t>
    </r>
  </si>
  <si>
    <r>
      <rPr>
        <b/>
        <sz val="10"/>
        <rFont val="Symbol"/>
        <family val="1"/>
        <charset val="2"/>
      </rPr>
      <t>t</t>
    </r>
    <r>
      <rPr>
        <b/>
        <vertAlign val="subscript"/>
        <sz val="10"/>
        <rFont val="Calibri"/>
        <family val="2"/>
        <scheme val="minor"/>
      </rPr>
      <t>f</t>
    </r>
  </si>
  <si>
    <r>
      <t>Q</t>
    </r>
    <r>
      <rPr>
        <b/>
        <vertAlign val="subscript"/>
        <sz val="10"/>
        <rFont val="Calibri"/>
        <family val="2"/>
        <scheme val="minor"/>
      </rPr>
      <t>inc</t>
    </r>
  </si>
  <si>
    <r>
      <t>Q</t>
    </r>
    <r>
      <rPr>
        <b/>
        <vertAlign val="subscript"/>
        <sz val="10"/>
        <rFont val="Calibri"/>
        <family val="2"/>
        <scheme val="minor"/>
      </rPr>
      <t>acc</t>
    </r>
  </si>
  <si>
    <t>Type</t>
  </si>
  <si>
    <r>
      <t>q</t>
    </r>
    <r>
      <rPr>
        <b/>
        <vertAlign val="subscript"/>
        <sz val="10"/>
        <rFont val="Calibri"/>
        <family val="2"/>
        <scheme val="minor"/>
      </rPr>
      <t>net</t>
    </r>
  </si>
  <si>
    <r>
      <t>S</t>
    </r>
    <r>
      <rPr>
        <b/>
        <vertAlign val="subscript"/>
        <sz val="10"/>
        <rFont val="Calibri"/>
        <family val="2"/>
      </rPr>
      <t>u</t>
    </r>
  </si>
  <si>
    <t>ψ</t>
  </si>
  <si>
    <t>a</t>
  </si>
  <si>
    <t>(-)</t>
  </si>
  <si>
    <t>kPa</t>
  </si>
  <si>
    <t>Mpa</t>
  </si>
  <si>
    <t>1&gt;</t>
  </si>
  <si>
    <t>Current Depth</t>
  </si>
  <si>
    <t>Value</t>
  </si>
  <si>
    <t>Pile Dia.</t>
  </si>
  <si>
    <t>qt,avg</t>
  </si>
  <si>
    <t>qb,0.1</t>
  </si>
  <si>
    <t>[kPa]</t>
  </si>
  <si>
    <t>CPT qt</t>
  </si>
  <si>
    <t>Dutch qt</t>
  </si>
  <si>
    <t>CPT Information</t>
  </si>
  <si>
    <t>No.</t>
  </si>
  <si>
    <r>
      <t>φ</t>
    </r>
    <r>
      <rPr>
        <b/>
        <vertAlign val="subscript"/>
        <sz val="10"/>
        <color theme="1"/>
        <rFont val="Calibri"/>
        <family val="2"/>
        <scheme val="minor"/>
      </rPr>
      <t xml:space="preserve">outer </t>
    </r>
    <r>
      <rPr>
        <b/>
        <sz val="10"/>
        <color theme="1"/>
        <rFont val="Calibri"/>
        <family val="2"/>
        <scheme val="minor"/>
      </rPr>
      <t>[m]</t>
    </r>
  </si>
  <si>
    <t>Nominal Length</t>
  </si>
  <si>
    <t>Pile Toe Elevation</t>
  </si>
  <si>
    <r>
      <t>Q</t>
    </r>
    <r>
      <rPr>
        <b/>
        <vertAlign val="subscript"/>
        <sz val="10"/>
        <rFont val="Calibri"/>
        <family val="2"/>
        <scheme val="minor"/>
      </rPr>
      <t>s</t>
    </r>
  </si>
  <si>
    <r>
      <t>Q</t>
    </r>
    <r>
      <rPr>
        <b/>
        <vertAlign val="subscript"/>
        <sz val="10"/>
        <rFont val="Calibri"/>
        <family val="2"/>
        <scheme val="minor"/>
      </rPr>
      <t>b</t>
    </r>
  </si>
  <si>
    <r>
      <t>Q</t>
    </r>
    <r>
      <rPr>
        <b/>
        <vertAlign val="subscript"/>
        <sz val="10"/>
        <rFont val="Calibri"/>
        <family val="2"/>
        <scheme val="minor"/>
      </rPr>
      <t>t</t>
    </r>
  </si>
  <si>
    <r>
      <t>Q</t>
    </r>
    <r>
      <rPr>
        <b/>
        <vertAlign val="subscript"/>
        <sz val="10"/>
        <rFont val="Calibri"/>
        <family val="2"/>
        <scheme val="minor"/>
      </rPr>
      <t>t</t>
    </r>
    <r>
      <rPr>
        <b/>
        <sz val="10"/>
        <rFont val="Calibri"/>
        <family val="2"/>
        <scheme val="minor"/>
      </rPr>
      <t xml:space="preserve"> </t>
    </r>
    <r>
      <rPr>
        <b/>
        <vertAlign val="subscript"/>
        <sz val="10"/>
        <rFont val="Calibri"/>
        <family val="2"/>
        <scheme val="minor"/>
      </rPr>
      <t>long term</t>
    </r>
  </si>
  <si>
    <t>[m GD]</t>
  </si>
  <si>
    <r>
      <rPr>
        <b/>
        <sz val="10"/>
        <rFont val="Calibri"/>
        <family val="2"/>
        <scheme val="minor"/>
      </rPr>
      <t>1.</t>
    </r>
    <r>
      <rPr>
        <i/>
        <sz val="10"/>
        <rFont val="Calibri"/>
        <family val="2"/>
        <scheme val="minor"/>
      </rPr>
      <t xml:space="preserve"> </t>
    </r>
    <r>
      <rPr>
        <i/>
        <sz val="10"/>
        <color theme="0" tint="-0.499984740745262"/>
        <rFont val="Calibri"/>
        <family val="2"/>
        <scheme val="minor"/>
      </rPr>
      <t>Base resistance calculated using Dutch Averaging Method where maximum influence zone less than 4D below pile tip</t>
    </r>
  </si>
  <si>
    <r>
      <rPr>
        <b/>
        <sz val="10"/>
        <color theme="1"/>
        <rFont val="Calibri"/>
        <family val="2"/>
        <scheme val="minor"/>
      </rPr>
      <t>2.</t>
    </r>
    <r>
      <rPr>
        <sz val="10"/>
        <color theme="1"/>
        <rFont val="Calibri"/>
        <family val="2"/>
        <scheme val="minor"/>
      </rPr>
      <t xml:space="preserve"> Q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, Q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, and Q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are unfactored ultimate shaft, base, and total resistances calculated using the UWA-05 method
with measured filling ratios</t>
    </r>
  </si>
  <si>
    <r>
      <rPr>
        <b/>
        <sz val="10"/>
        <color theme="1"/>
        <rFont val="Calibri"/>
        <family val="2"/>
        <scheme val="minor"/>
      </rPr>
      <t>3.</t>
    </r>
    <r>
      <rPr>
        <sz val="10"/>
        <color theme="1"/>
        <rFont val="Calibri"/>
        <family val="2"/>
        <scheme val="minor"/>
      </rPr>
      <t xml:space="preserve"> Q</t>
    </r>
    <r>
      <rPr>
        <vertAlign val="subscript"/>
        <sz val="10"/>
        <color theme="1"/>
        <rFont val="Calibri"/>
        <family val="2"/>
        <scheme val="minor"/>
      </rPr>
      <t>t long term</t>
    </r>
    <r>
      <rPr>
        <sz val="10"/>
        <color theme="1"/>
        <rFont val="Calibri"/>
        <family val="2"/>
        <scheme val="minor"/>
      </rPr>
      <t xml:space="preserve"> is the unfactored long-term ultimate pile resistance assuming a pile setup factor of 1.3 for total resistance based on dynamic resistances measured from the high strain dynamic pile load tests</t>
    </r>
  </si>
  <si>
    <r>
      <rPr>
        <b/>
        <sz val="10"/>
        <color theme="1"/>
        <rFont val="Calibri"/>
        <family val="2"/>
        <scheme val="minor"/>
      </rPr>
      <t>4.</t>
    </r>
    <r>
      <rPr>
        <sz val="10"/>
        <color theme="1"/>
        <rFont val="Calibri"/>
        <family val="2"/>
        <scheme val="minor"/>
      </rPr>
      <t xml:space="preserve"> Blank values indicate unreliable data due to drill out.</t>
    </r>
  </si>
  <si>
    <r>
      <t>5.</t>
    </r>
    <r>
      <rPr>
        <sz val="10"/>
        <color theme="1"/>
        <rFont val="Calibri"/>
        <family val="2"/>
        <scheme val="minor"/>
      </rPr>
      <t xml:space="preserve"> Nominal pile length is based on the depth below the ground surface at the time of the investigation</t>
    </r>
  </si>
  <si>
    <t>-</t>
  </si>
  <si>
    <t>LENGTH (rev.)</t>
  </si>
  <si>
    <t>Qbase</t>
  </si>
  <si>
    <t>[m^2]</t>
  </si>
  <si>
    <t>OD</t>
  </si>
  <si>
    <t>t</t>
  </si>
  <si>
    <t>ID</t>
  </si>
  <si>
    <t>qb0.1/qt,avg</t>
  </si>
  <si>
    <t>Shaft Effective Area</t>
  </si>
  <si>
    <t>Base Effective Area</t>
  </si>
  <si>
    <t>Qtotal</t>
  </si>
  <si>
    <t>Qshaft</t>
  </si>
  <si>
    <t>UWA-05 Pile Base Resistance Calculations</t>
  </si>
  <si>
    <t>Section Number</t>
  </si>
  <si>
    <r>
      <t>q</t>
    </r>
    <r>
      <rPr>
        <b/>
        <vertAlign val="subscript"/>
        <sz val="12"/>
        <rFont val="Calibri"/>
        <family val="2"/>
        <scheme val="minor"/>
      </rPr>
      <t>t</t>
    </r>
  </si>
  <si>
    <r>
      <t>q</t>
    </r>
    <r>
      <rPr>
        <b/>
        <vertAlign val="subscript"/>
        <sz val="12"/>
        <rFont val="Calibri"/>
        <family val="2"/>
        <scheme val="minor"/>
      </rPr>
      <t>b0.1</t>
    </r>
    <r>
      <rPr>
        <b/>
        <sz val="12"/>
        <rFont val="Calibri"/>
        <family val="2"/>
        <scheme val="minor"/>
      </rPr>
      <t>/q</t>
    </r>
    <r>
      <rPr>
        <b/>
        <vertAlign val="subscript"/>
        <sz val="12"/>
        <rFont val="Calibri"/>
        <family val="2"/>
        <scheme val="minor"/>
      </rPr>
      <t>t,avg</t>
    </r>
  </si>
  <si>
    <r>
      <rPr>
        <b/>
        <sz val="10"/>
        <rFont val="Symbol"/>
        <family val="1"/>
        <charset val="2"/>
      </rPr>
      <t>t</t>
    </r>
    <r>
      <rPr>
        <b/>
        <vertAlign val="subscript"/>
        <sz val="10"/>
        <rFont val="Calibri"/>
        <family val="2"/>
        <scheme val="minor"/>
      </rPr>
      <t>f</t>
    </r>
    <r>
      <rPr>
        <b/>
        <sz val="10"/>
        <rFont val="Calibri"/>
        <family val="1"/>
        <charset val="2"/>
        <scheme val="minor"/>
      </rPr>
      <t xml:space="preserve"> clay</t>
    </r>
  </si>
  <si>
    <t>API-00 Clay</t>
  </si>
  <si>
    <t>NO INPUT REQUIRED FOR THIS SHEET</t>
  </si>
  <si>
    <t>INPUT REQUIRED</t>
  </si>
  <si>
    <r>
      <t>A</t>
    </r>
    <r>
      <rPr>
        <b/>
        <vertAlign val="subscript"/>
        <sz val="12"/>
        <rFont val="Calibri"/>
        <family val="2"/>
      </rPr>
      <t>r</t>
    </r>
    <r>
      <rPr>
        <b/>
        <vertAlign val="subscript"/>
        <sz val="12"/>
        <rFont val="Calibri"/>
        <family val="2"/>
        <scheme val="minor"/>
      </rPr>
      <t>s,eff</t>
    </r>
  </si>
  <si>
    <r>
      <t>A</t>
    </r>
    <r>
      <rPr>
        <b/>
        <vertAlign val="subscript"/>
        <sz val="12"/>
        <rFont val="Calibri"/>
        <family val="2"/>
      </rPr>
      <t>r</t>
    </r>
    <r>
      <rPr>
        <b/>
        <vertAlign val="subscript"/>
        <sz val="12"/>
        <rFont val="Calibri"/>
        <family val="2"/>
        <scheme val="minor"/>
      </rPr>
      <t>b,eff</t>
    </r>
  </si>
  <si>
    <t>PILE INFORMATION AND CONSTANTS</t>
  </si>
  <si>
    <t>UWA-05 Pile Shaft Resistance Calculations</t>
  </si>
  <si>
    <t>Compression or Tension?</t>
  </si>
  <si>
    <t>"Depth"</t>
  </si>
  <si>
    <t>Stress due to dilation?</t>
  </si>
  <si>
    <t>Calculated Values</t>
  </si>
  <si>
    <t>INSTRUCTIONS:</t>
  </si>
  <si>
    <t>1. Paste CPT Data into Input_CPT Data sheet</t>
  </si>
  <si>
    <t xml:space="preserve">OPTIONAL - Enter "measured" plug values if available. </t>
  </si>
  <si>
    <t>If not available then IFR and FFR values are approximated/calculated</t>
  </si>
  <si>
    <t>&lt;- Clears CPT Data Input from Calculation Sheets</t>
  </si>
  <si>
    <t>2. Clear CPT Data</t>
  </si>
  <si>
    <t>3. Import CPT Data - Import will Interpolate zero drill out values</t>
  </si>
  <si>
    <t>4. Fill out pile parameters in white cells</t>
  </si>
  <si>
    <t>COMPRESSION</t>
  </si>
  <si>
    <t>ICP-05</t>
  </si>
  <si>
    <t>UWA-05</t>
  </si>
  <si>
    <t>FUGRO-05</t>
  </si>
  <si>
    <t>TENSION</t>
  </si>
  <si>
    <t>b</t>
  </si>
  <si>
    <t>c</t>
  </si>
  <si>
    <t>d</t>
  </si>
  <si>
    <t>e</t>
  </si>
  <si>
    <t>u</t>
  </si>
  <si>
    <t>v</t>
  </si>
  <si>
    <t>PARAMETER VALUES REFERENCE</t>
  </si>
  <si>
    <r>
      <t>δ</t>
    </r>
    <r>
      <rPr>
        <b/>
        <sz val="9.35"/>
        <rFont val="Calibri"/>
        <family val="2"/>
      </rPr>
      <t>cv</t>
    </r>
    <r>
      <rPr>
        <b/>
        <sz val="11"/>
        <rFont val="Calibri"/>
        <family val="2"/>
      </rPr>
      <t xml:space="preserve"> value? [deg]</t>
    </r>
  </si>
  <si>
    <t>Optional</t>
  </si>
  <si>
    <t>Zero drill out values will be interpolated</t>
  </si>
  <si>
    <t>Conservative plugging?</t>
  </si>
  <si>
    <t>Yes</t>
  </si>
  <si>
    <t xml:space="preserve"> (max(h/d,v))^(c)</t>
  </si>
  <si>
    <t>(min(h/dv,1)^e</t>
  </si>
  <si>
    <r>
      <rPr>
        <b/>
        <sz val="10"/>
        <rFont val="Symbol"/>
        <family val="1"/>
        <charset val="2"/>
      </rPr>
      <t>(s</t>
    </r>
    <r>
      <rPr>
        <b/>
        <vertAlign val="subscript"/>
        <sz val="10"/>
        <rFont val="Arial"/>
        <family val="2"/>
      </rPr>
      <t>vo</t>
    </r>
    <r>
      <rPr>
        <b/>
        <sz val="10"/>
        <rFont val="Calibri"/>
        <family val="1"/>
        <charset val="2"/>
      </rPr>
      <t>'/pa)^a</t>
    </r>
  </si>
  <si>
    <t>Calculation Method</t>
  </si>
  <si>
    <t>ICP-05, UWA-05, Fugro-05 Sand</t>
  </si>
  <si>
    <t>CALCULATIONS</t>
  </si>
  <si>
    <t>ver. API April 2011</t>
  </si>
  <si>
    <t>Calculation Methods</t>
  </si>
  <si>
    <t>Fugro-05</t>
  </si>
  <si>
    <t>-1.5D</t>
  </si>
  <si>
    <t>1.5D</t>
  </si>
  <si>
    <t>DATA DUMP (Tip and Base Resistance Only) (Dutch Method)</t>
  </si>
  <si>
    <t>DATA DUMP (Tip and Base Resistance Only) (ICP)</t>
  </si>
  <si>
    <t>DATA DUMP (Tip and Base Resistance Only) (Fugro)</t>
  </si>
  <si>
    <t>Toolkit (on selection)</t>
  </si>
  <si>
    <t>CPT diameter (For ICP) [m]</t>
  </si>
  <si>
    <r>
      <t>A</t>
    </r>
    <r>
      <rPr>
        <b/>
        <vertAlign val="subscript"/>
        <sz val="12"/>
        <rFont val="Calibri"/>
        <family val="2"/>
      </rPr>
      <t>r</t>
    </r>
  </si>
  <si>
    <t>Displacement Ratio</t>
  </si>
  <si>
    <t>Qt</t>
  </si>
  <si>
    <t>Method</t>
  </si>
  <si>
    <t>Factor</t>
  </si>
  <si>
    <t>+/-1.5D Average Tip Resistance</t>
  </si>
  <si>
    <t>Constants Table</t>
  </si>
  <si>
    <t>Pile Length Greater than CPT Depth</t>
  </si>
  <si>
    <t>5. Specify calculation parameters in red box top left and top right</t>
  </si>
  <si>
    <t>NGI-05</t>
  </si>
  <si>
    <t>Dr</t>
  </si>
  <si>
    <t>FDr</t>
  </si>
  <si>
    <t>Fsig</t>
  </si>
  <si>
    <r>
      <rPr>
        <b/>
        <sz val="10"/>
        <rFont val="Symbol"/>
        <family val="1"/>
        <charset val="2"/>
      </rPr>
      <t>t</t>
    </r>
    <r>
      <rPr>
        <b/>
        <vertAlign val="subscript"/>
        <sz val="10"/>
        <rFont val="Calibri"/>
        <family val="2"/>
        <scheme val="minor"/>
      </rPr>
      <t>f</t>
    </r>
    <r>
      <rPr>
        <b/>
        <sz val="10"/>
        <rFont val="Calibri"/>
        <family val="1"/>
        <charset val="2"/>
        <scheme val="minor"/>
      </rPr>
      <t>'</t>
    </r>
  </si>
  <si>
    <t>NGI-05 &amp; API-00 Clay</t>
  </si>
  <si>
    <t>For ICP/UWA/Fugro</t>
  </si>
  <si>
    <t>NGI-05 Shaft Resistance</t>
  </si>
  <si>
    <t>DATA DUMP (NGI-05)</t>
  </si>
  <si>
    <t>DATA DUMP (FUGRO-05)</t>
  </si>
  <si>
    <t>DATA DUMP (ICP-05)</t>
  </si>
  <si>
    <t>DATA DUMP (UWA-05)</t>
  </si>
  <si>
    <t>DATA DUMP (Tip and Base Resistance Only) (NGI-05)</t>
  </si>
  <si>
    <t>&lt;- Clears Inputs In Parameter sheet (White Cells)</t>
  </si>
  <si>
    <t>Convert CPT file to 0.1m increment (&lt;0.2m increment)</t>
  </si>
  <si>
    <r>
      <t xml:space="preserve">6. Fill in GWT, Neglect Upper, and Soil Density </t>
    </r>
    <r>
      <rPr>
        <b/>
        <sz val="12"/>
        <color theme="1"/>
        <rFont val="Calibri"/>
        <family val="2"/>
      </rPr>
      <t>γ in the Shaft Resistance Sheet</t>
    </r>
  </si>
  <si>
    <t>7. Clear Data Dump to ensure table is clean</t>
  </si>
  <si>
    <t>8. Calculate Shaft and Base Resistances</t>
  </si>
  <si>
    <t>&lt;- Imports CPT Data to Shaft and Base sheets</t>
  </si>
  <si>
    <t>Paste CPT data starting at cell A10 (yellow highlight)</t>
  </si>
  <si>
    <t>Fill out CPT Bore Hole information (orange highlight)</t>
  </si>
  <si>
    <t>Input depth corrected tip resistance (MPa)</t>
  </si>
  <si>
    <t>&lt;- Clears Base Resistance and Data Dump Sheet</t>
  </si>
  <si>
    <t>BLUE SHEETS DO NOT REQUIRE INPUT</t>
  </si>
  <si>
    <t>Shaft Resistance may require adjustment for soil parameters</t>
  </si>
  <si>
    <t>Compression</t>
  </si>
  <si>
    <t>Pile Methods Comparison Graph</t>
  </si>
  <si>
    <t>UWA</t>
  </si>
  <si>
    <t>ICP</t>
  </si>
  <si>
    <t>Fugro</t>
  </si>
  <si>
    <t>NGI</t>
  </si>
  <si>
    <t>Evalulation Diameter [m]</t>
  </si>
  <si>
    <t>Extra Parameters</t>
  </si>
  <si>
    <t>IC</t>
  </si>
  <si>
    <t>Nkt</t>
  </si>
  <si>
    <t>Neglect Upper [m]</t>
  </si>
  <si>
    <t>Drill Out Max [Mpa]</t>
  </si>
  <si>
    <t>GWT [m]</t>
  </si>
  <si>
    <t>Model ver.</t>
  </si>
  <si>
    <t>In situ data</t>
  </si>
  <si>
    <t>Basic output data</t>
  </si>
  <si>
    <t>Depth (m)</t>
  </si>
  <si>
    <t>qc (MPa)</t>
  </si>
  <si>
    <t>fs (kPa)</t>
  </si>
  <si>
    <t>u (kPa)</t>
  </si>
  <si>
    <t>Other</t>
  </si>
  <si>
    <t>qt (MPa)</t>
  </si>
  <si>
    <t>Rf (%)</t>
  </si>
  <si>
    <t>SBT</t>
  </si>
  <si>
    <t>Ic SBT</t>
  </si>
  <si>
    <t>γ (kN/m³)</t>
  </si>
  <si>
    <t>σ,v (kPa)</t>
  </si>
  <si>
    <t>u0 (kPa)</t>
  </si>
  <si>
    <t>σ',vo (kPa)</t>
  </si>
  <si>
    <t>Qt1</t>
  </si>
  <si>
    <t>Fr (%)</t>
  </si>
  <si>
    <t>Bq</t>
  </si>
  <si>
    <t>SBTn</t>
  </si>
  <si>
    <t>n</t>
  </si>
  <si>
    <t>Cn</t>
  </si>
  <si>
    <t>Qtn</t>
  </si>
  <si>
    <t>U2</t>
  </si>
  <si>
    <t>I(B)</t>
  </si>
  <si>
    <t>Mod. SBTn</t>
  </si>
  <si>
    <t>SBTn Description</t>
  </si>
  <si>
    <t>SBTn Mod. Description</t>
  </si>
  <si>
    <t>INF</t>
  </si>
  <si>
    <t>-INF</t>
  </si>
  <si>
    <t>N/A</t>
  </si>
  <si>
    <t>Sand &amp; silty sand</t>
  </si>
  <si>
    <t>Sand like - Dilative</t>
  </si>
  <si>
    <t>Sand</t>
  </si>
  <si>
    <t>Clay &amp; silty clay</t>
  </si>
  <si>
    <t>Transitional - Dilative</t>
  </si>
  <si>
    <t>Sand-like - Contractive</t>
  </si>
  <si>
    <t>Silty sand &amp; sandy silt</t>
  </si>
  <si>
    <t>Transitional - Contractive</t>
  </si>
  <si>
    <t>Organic soil</t>
  </si>
  <si>
    <t>Clay-like - Contractive - Sensitive</t>
  </si>
  <si>
    <t>Clay</t>
  </si>
  <si>
    <t>Clay-like - Contractive</t>
  </si>
  <si>
    <t>Clay-like - Dilative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</si>
</sst>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###0.00;\-###0.00"/>
    <numFmt numFmtId="168" formatCode="dd/mm/yyyy;@"/>
  </numFmts>
  <fonts count="5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sz val="8.25"/>
      <color rgb="FF000000"/>
      <name val="Tahoma"/>
      <family val="2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b/>
      <vertAlign val="subscript"/>
      <sz val="10"/>
      <name val="Calibri"/>
      <family val="2"/>
    </font>
    <font>
      <b/>
      <sz val="8"/>
      <name val="MS Sans Serif"/>
    </font>
    <font>
      <b/>
      <vertAlign val="subscript"/>
      <sz val="8"/>
      <name val="MS Sans Serif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name val="Calibri"/>
      <family val="1"/>
      <charset val="2"/>
    </font>
    <font>
      <b/>
      <sz val="10"/>
      <name val="Symbol"/>
      <family val="1"/>
      <charset val="2"/>
    </font>
    <font>
      <b/>
      <sz val="11"/>
      <color theme="1"/>
      <name val="Calibri"/>
      <family val="1"/>
      <charset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name val="Arial"/>
      <family val="2"/>
    </font>
    <font>
      <b/>
      <sz val="10"/>
      <name val="Calibri"/>
      <family val="1"/>
      <charset val="2"/>
      <scheme val="minor"/>
    </font>
    <font>
      <b/>
      <sz val="10"/>
      <name val="Calibri"/>
      <family val="2"/>
    </font>
    <font>
      <b/>
      <sz val="9"/>
      <color rgb="FF000000"/>
      <name val="Tahoma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</font>
    <font>
      <i/>
      <sz val="9"/>
      <color theme="1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i/>
      <sz val="1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vertAlign val="subscript"/>
      <sz val="12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vertAlign val="subscript"/>
      <sz val="12"/>
      <name val="Calibri"/>
      <family val="2"/>
    </font>
    <font>
      <b/>
      <sz val="20"/>
      <name val="Calibri"/>
      <family val="2"/>
      <scheme val="minor"/>
    </font>
    <font>
      <b/>
      <sz val="11"/>
      <name val="Calibri"/>
      <family val="2"/>
    </font>
    <font>
      <b/>
      <sz val="9.35"/>
      <name val="Calibri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8.25"/>
      <color rgb="FF000000"/>
      <name val="Tahoma"/>
      <family val="2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u/>
      <sz val="10"/>
      <color indexed="12"/>
      <name val="Arial"/>
      <family val="2"/>
    </font>
    <font>
      <sz val="14"/>
      <name val="Calibri"/>
      <family val="2"/>
      <scheme val="minor"/>
    </font>
  </fonts>
  <fills count="32">
    <fill>
      <patternFill patternType="none"/>
    </fill>
    <fill>
      <patternFill patternType="gray125"/>
    </fill>
    <fill>
      <gradientFill degree="90">
        <stop position="0">
          <color rgb="FFF5F6F7"/>
        </stop>
        <stop position="0.49990000000000001">
          <color rgb="FFF5F6F7"/>
        </stop>
        <stop position="0.5">
          <color rgb="FFF5F6F7"/>
        </stop>
        <stop position="1">
          <color rgb="FFF5F6F7"/>
        </stop>
      </gradient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0099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1F0E9"/>
        <bgColor auto="1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BFDA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3FFF5F"/>
        <bgColor indexed="64"/>
      </patternFill>
    </fill>
    <fill>
      <patternFill patternType="solid">
        <fgColor rgb="FFFDFED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1F0E9"/>
        <bgColor indexed="64"/>
      </patternFill>
    </fill>
    <fill>
      <patternFill patternType="solid">
        <fgColor theme="0" tint="-0.14999847407452621"/>
        <bgColor indexed="64"/>
      </patternFill>
    </fill>
  </fills>
  <borders count="1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/>
      <right style="thick">
        <color rgb="FFFF0000"/>
      </right>
      <top style="thick">
        <color rgb="FFFF0000"/>
      </top>
      <bottom style="medium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 style="medium">
        <color indexed="64"/>
      </top>
      <bottom style="medium">
        <color indexed="64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 style="medium">
        <color indexed="64"/>
      </top>
      <bottom style="thick">
        <color rgb="FFFF0000"/>
      </bottom>
      <diagonal/>
    </border>
    <border>
      <left/>
      <right style="thick">
        <color rgb="FFFF0000"/>
      </right>
      <top style="medium">
        <color indexed="64"/>
      </top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 style="thick">
        <color rgb="FFFF0000"/>
      </top>
      <bottom/>
      <diagonal/>
    </border>
    <border>
      <left style="medium">
        <color indexed="64"/>
      </left>
      <right style="thick">
        <color rgb="FFFF0000"/>
      </right>
      <top style="medium">
        <color indexed="64"/>
      </top>
      <bottom/>
      <diagonal/>
    </border>
    <border>
      <left style="medium">
        <color indexed="64"/>
      </left>
      <right style="thick">
        <color rgb="FFFF0000"/>
      </right>
      <top style="medium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/>
      <bottom style="thick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medium">
        <color indexed="64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indexed="64"/>
      </left>
      <right style="medium">
        <color rgb="FFFF0000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indexed="64"/>
      </left>
      <right style="medium">
        <color rgb="FFFF0000"/>
      </right>
      <top style="medium">
        <color indexed="64"/>
      </top>
      <bottom style="medium">
        <color rgb="FFFF0000"/>
      </bottom>
      <diagonal/>
    </border>
  </borders>
  <cellStyleXfs count="8">
    <xf numFmtId="0" fontId="0" fillId="0" borderId="0"/>
    <xf numFmtId="0" fontId="5" fillId="0" borderId="0"/>
    <xf numFmtId="0" fontId="12" fillId="6" borderId="25" applyNumberFormat="0" applyAlignment="0" applyProtection="0"/>
    <xf numFmtId="0" fontId="11" fillId="7" borderId="26" applyNumberFormat="0" applyFont="0" applyAlignment="0" applyProtection="0"/>
    <xf numFmtId="0" fontId="13" fillId="0" borderId="0" applyNumberFormat="0" applyFill="0" applyBorder="0" applyAlignment="0" applyProtection="0"/>
    <xf numFmtId="0" fontId="15" fillId="9" borderId="25" applyNumberFormat="0" applyAlignment="0" applyProtection="0"/>
    <xf numFmtId="0" fontId="16" fillId="0" borderId="32" applyNumberFormat="0" applyFill="0" applyAlignment="0" applyProtection="0"/>
    <xf numFmtId="0" fontId="53" fillId="0" borderId="0" applyNumberFormat="0" applyFill="0" applyBorder="0" applyAlignment="0" applyProtection="0">
      <alignment vertical="top"/>
      <protection locked="0"/>
    </xf>
  </cellStyleXfs>
  <cellXfs count="52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 applyProtection="1">
      <alignment horizontal="center" vertical="top"/>
      <protection locked="0"/>
    </xf>
    <xf numFmtId="0" fontId="2" fillId="0" borderId="4" xfId="0" applyFont="1" applyBorder="1" applyAlignment="1" applyProtection="1">
      <alignment horizontal="center" vertical="top"/>
      <protection locked="0"/>
    </xf>
    <xf numFmtId="0" fontId="1" fillId="0" borderId="6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2" fillId="0" borderId="18" xfId="0" applyFont="1" applyBorder="1" applyAlignment="1" applyProtection="1">
      <alignment horizontal="center" vertical="top"/>
      <protection locked="0"/>
    </xf>
    <xf numFmtId="0" fontId="2" fillId="0" borderId="20" xfId="0" applyFont="1" applyBorder="1" applyAlignment="1" applyProtection="1">
      <alignment horizontal="center" vertical="top"/>
      <protection locked="0"/>
    </xf>
    <xf numFmtId="1" fontId="0" fillId="0" borderId="2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2" xfId="0" applyFont="1" applyBorder="1" applyAlignment="1" applyProtection="1">
      <alignment horizontal="center" vertical="top"/>
      <protection locked="0"/>
    </xf>
    <xf numFmtId="0" fontId="2" fillId="0" borderId="29" xfId="0" applyFont="1" applyBorder="1" applyAlignment="1" applyProtection="1">
      <alignment horizontal="center" vertical="top"/>
      <protection locked="0"/>
    </xf>
    <xf numFmtId="0" fontId="2" fillId="0" borderId="31" xfId="0" applyFont="1" applyBorder="1" applyAlignment="1" applyProtection="1">
      <alignment horizontal="center" vertical="top"/>
      <protection locked="0"/>
    </xf>
    <xf numFmtId="0" fontId="17" fillId="0" borderId="0" xfId="0" applyFont="1" applyAlignment="1" applyProtection="1">
      <alignment horizontal="center" vertical="top"/>
      <protection locked="0"/>
    </xf>
    <xf numFmtId="0" fontId="20" fillId="10" borderId="33" xfId="0" applyFont="1" applyFill="1" applyBorder="1" applyAlignment="1" applyProtection="1">
      <alignment vertical="top"/>
      <protection locked="0"/>
    </xf>
    <xf numFmtId="0" fontId="0" fillId="11" borderId="12" xfId="0" applyFill="1" applyBorder="1"/>
    <xf numFmtId="0" fontId="0" fillId="11" borderId="0" xfId="0" applyFill="1"/>
    <xf numFmtId="0" fontId="1" fillId="3" borderId="7" xfId="0" applyFont="1" applyFill="1" applyBorder="1"/>
    <xf numFmtId="0" fontId="0" fillId="11" borderId="14" xfId="0" applyFill="1" applyBorder="1"/>
    <xf numFmtId="0" fontId="2" fillId="11" borderId="5" xfId="0" applyFont="1" applyFill="1" applyBorder="1" applyAlignment="1" applyProtection="1">
      <alignment vertical="top"/>
      <protection locked="0"/>
    </xf>
    <xf numFmtId="0" fontId="1" fillId="3" borderId="5" xfId="0" applyFont="1" applyFill="1" applyBorder="1"/>
    <xf numFmtId="0" fontId="2" fillId="0" borderId="40" xfId="0" applyFont="1" applyBorder="1" applyAlignment="1" applyProtection="1">
      <alignment horizontal="center" vertical="top"/>
      <protection locked="0"/>
    </xf>
    <xf numFmtId="1" fontId="0" fillId="0" borderId="13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6" fillId="0" borderId="13" xfId="0" applyFont="1" applyBorder="1"/>
    <xf numFmtId="0" fontId="0" fillId="0" borderId="13" xfId="0" applyBorder="1"/>
    <xf numFmtId="0" fontId="6" fillId="0" borderId="15" xfId="0" applyFont="1" applyBorder="1"/>
    <xf numFmtId="0" fontId="2" fillId="0" borderId="49" xfId="0" applyFont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50" xfId="0" applyFont="1" applyBorder="1" applyAlignment="1" applyProtection="1">
      <alignment horizontal="center" vertical="center"/>
      <protection locked="0"/>
    </xf>
    <xf numFmtId="0" fontId="21" fillId="0" borderId="36" xfId="0" applyFont="1" applyBorder="1" applyAlignment="1">
      <alignment horizontal="center"/>
    </xf>
    <xf numFmtId="0" fontId="21" fillId="0" borderId="39" xfId="0" applyFont="1" applyBorder="1" applyAlignment="1">
      <alignment horizontal="center"/>
    </xf>
    <xf numFmtId="0" fontId="21" fillId="0" borderId="38" xfId="0" applyFont="1" applyBorder="1" applyAlignment="1">
      <alignment horizontal="center"/>
    </xf>
    <xf numFmtId="0" fontId="0" fillId="0" borderId="9" xfId="0" applyBorder="1" applyAlignment="1">
      <alignment horizontal="center"/>
    </xf>
    <xf numFmtId="3" fontId="30" fillId="0" borderId="16" xfId="0" applyNumberFormat="1" applyFont="1" applyBorder="1" applyAlignment="1">
      <alignment horizontal="center"/>
    </xf>
    <xf numFmtId="3" fontId="30" fillId="0" borderId="55" xfId="0" applyNumberFormat="1" applyFont="1" applyBorder="1" applyAlignment="1">
      <alignment horizontal="center"/>
    </xf>
    <xf numFmtId="3" fontId="30" fillId="0" borderId="49" xfId="4" applyNumberFormat="1" applyFont="1" applyBorder="1" applyAlignment="1">
      <alignment horizontal="center"/>
    </xf>
    <xf numFmtId="2" fontId="0" fillId="0" borderId="56" xfId="0" applyNumberFormat="1" applyBorder="1" applyAlignment="1">
      <alignment horizontal="center"/>
    </xf>
    <xf numFmtId="2" fontId="0" fillId="0" borderId="57" xfId="0" applyNumberFormat="1" applyBorder="1" applyAlignment="1">
      <alignment horizontal="center"/>
    </xf>
    <xf numFmtId="3" fontId="30" fillId="0" borderId="22" xfId="0" applyNumberFormat="1" applyFont="1" applyBorder="1" applyAlignment="1">
      <alignment horizontal="center"/>
    </xf>
    <xf numFmtId="3" fontId="30" fillId="0" borderId="21" xfId="0" applyNumberFormat="1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23" fillId="0" borderId="0" xfId="0" applyFont="1" applyAlignment="1">
      <alignment wrapText="1"/>
    </xf>
    <xf numFmtId="0" fontId="33" fillId="0" borderId="0" xfId="0" applyFont="1" applyAlignment="1">
      <alignment horizontal="center"/>
    </xf>
    <xf numFmtId="0" fontId="21" fillId="0" borderId="0" xfId="0" applyFont="1" applyAlignment="1">
      <alignment wrapText="1"/>
    </xf>
    <xf numFmtId="0" fontId="6" fillId="0" borderId="8" xfId="0" applyFont="1" applyBorder="1"/>
    <xf numFmtId="0" fontId="1" fillId="8" borderId="5" xfId="0" applyFont="1" applyFill="1" applyBorder="1" applyAlignment="1"/>
    <xf numFmtId="0" fontId="1" fillId="8" borderId="15" xfId="0" applyFont="1" applyFill="1" applyBorder="1" applyAlignment="1"/>
    <xf numFmtId="0" fontId="1" fillId="3" borderId="6" xfId="0" applyFont="1" applyFill="1" applyBorder="1"/>
    <xf numFmtId="0" fontId="1" fillId="3" borderId="14" xfId="0" applyFont="1" applyFill="1" applyBorder="1"/>
    <xf numFmtId="0" fontId="0" fillId="19" borderId="0" xfId="0" applyFill="1"/>
    <xf numFmtId="0" fontId="0" fillId="19" borderId="0" xfId="0" applyFill="1" applyAlignment="1">
      <alignment horizontal="center"/>
    </xf>
    <xf numFmtId="1" fontId="0" fillId="0" borderId="0" xfId="0" applyNumberFormat="1" applyBorder="1" applyAlignment="1">
      <alignment horizontal="center"/>
    </xf>
    <xf numFmtId="0" fontId="10" fillId="20" borderId="0" xfId="0" applyFont="1" applyFill="1" applyAlignment="1"/>
    <xf numFmtId="0" fontId="38" fillId="20" borderId="0" xfId="0" applyFont="1" applyFill="1" applyAlignment="1"/>
    <xf numFmtId="0" fontId="38" fillId="20" borderId="0" xfId="0" applyFont="1" applyFill="1"/>
    <xf numFmtId="0" fontId="10" fillId="3" borderId="17" xfId="0" applyFont="1" applyFill="1" applyBorder="1" applyAlignment="1">
      <alignment horizontal="center"/>
    </xf>
    <xf numFmtId="0" fontId="38" fillId="20" borderId="0" xfId="0" applyFont="1" applyFill="1" applyAlignment="1">
      <alignment horizontal="center"/>
    </xf>
    <xf numFmtId="0" fontId="10" fillId="20" borderId="0" xfId="0" applyFont="1" applyFill="1" applyBorder="1"/>
    <xf numFmtId="165" fontId="10" fillId="21" borderId="16" xfId="0" applyNumberFormat="1" applyFont="1" applyFill="1" applyBorder="1" applyAlignment="1">
      <alignment horizontal="center"/>
    </xf>
    <xf numFmtId="165" fontId="10" fillId="21" borderId="50" xfId="0" applyNumberFormat="1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20" fillId="3" borderId="16" xfId="0" applyFont="1" applyFill="1" applyBorder="1" applyAlignment="1" applyProtection="1">
      <alignment horizontal="center" vertical="top"/>
      <protection locked="0"/>
    </xf>
    <xf numFmtId="0" fontId="10" fillId="3" borderId="3" xfId="0" applyFont="1" applyFill="1" applyBorder="1" applyAlignment="1">
      <alignment horizontal="center"/>
    </xf>
    <xf numFmtId="0" fontId="20" fillId="3" borderId="3" xfId="0" applyFont="1" applyFill="1" applyBorder="1" applyAlignment="1" applyProtection="1">
      <alignment horizontal="center" vertical="top"/>
      <protection locked="0"/>
    </xf>
    <xf numFmtId="0" fontId="10" fillId="20" borderId="0" xfId="0" applyFont="1" applyFill="1" applyAlignment="1">
      <alignment horizontal="center"/>
    </xf>
    <xf numFmtId="1" fontId="38" fillId="20" borderId="0" xfId="0" applyNumberFormat="1" applyFont="1" applyFill="1" applyAlignment="1">
      <alignment horizontal="center"/>
    </xf>
    <xf numFmtId="2" fontId="38" fillId="20" borderId="0" xfId="0" applyNumberFormat="1" applyFont="1" applyFill="1" applyAlignment="1">
      <alignment horizontal="center"/>
    </xf>
    <xf numFmtId="164" fontId="38" fillId="20" borderId="0" xfId="0" applyNumberFormat="1" applyFont="1" applyFill="1" applyAlignment="1">
      <alignment horizontal="center"/>
    </xf>
    <xf numFmtId="0" fontId="0" fillId="20" borderId="0" xfId="0" applyFont="1" applyFill="1"/>
    <xf numFmtId="0" fontId="0" fillId="0" borderId="0" xfId="0" applyFont="1"/>
    <xf numFmtId="0" fontId="10" fillId="21" borderId="16" xfId="0" applyFont="1" applyFill="1" applyBorder="1" applyAlignment="1">
      <alignment horizontal="center"/>
    </xf>
    <xf numFmtId="0" fontId="10" fillId="21" borderId="50" xfId="0" applyFont="1" applyFill="1" applyBorder="1" applyAlignment="1">
      <alignment horizontal="center"/>
    </xf>
    <xf numFmtId="0" fontId="10" fillId="3" borderId="48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/>
    </xf>
    <xf numFmtId="0" fontId="10" fillId="3" borderId="55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2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41" fillId="14" borderId="16" xfId="0" applyFont="1" applyFill="1" applyBorder="1" applyAlignment="1">
      <alignment horizontal="center"/>
    </xf>
    <xf numFmtId="0" fontId="10" fillId="3" borderId="20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23" borderId="0" xfId="0" applyFont="1" applyFill="1" applyBorder="1" applyAlignment="1">
      <alignment horizontal="center"/>
    </xf>
    <xf numFmtId="0" fontId="38" fillId="23" borderId="0" xfId="0" applyFont="1" applyFill="1" applyBorder="1" applyAlignment="1">
      <alignment horizontal="center"/>
    </xf>
    <xf numFmtId="0" fontId="38" fillId="23" borderId="12" xfId="0" applyFont="1" applyFill="1" applyBorder="1"/>
    <xf numFmtId="0" fontId="21" fillId="8" borderId="7" xfId="0" applyFont="1" applyFill="1" applyBorder="1" applyAlignment="1"/>
    <xf numFmtId="0" fontId="21" fillId="8" borderId="8" xfId="0" applyFont="1" applyFill="1" applyBorder="1" applyAlignment="1"/>
    <xf numFmtId="0" fontId="1" fillId="3" borderId="8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0" fontId="1" fillId="24" borderId="5" xfId="0" applyFont="1" applyFill="1" applyBorder="1"/>
    <xf numFmtId="0" fontId="1" fillId="24" borderId="15" xfId="0" applyFont="1" applyFill="1" applyBorder="1"/>
    <xf numFmtId="0" fontId="1" fillId="24" borderId="0" xfId="0" applyFont="1" applyFill="1" applyBorder="1"/>
    <xf numFmtId="0" fontId="10" fillId="24" borderId="7" xfId="0" applyFont="1" applyFill="1" applyBorder="1" applyAlignment="1"/>
    <xf numFmtId="0" fontId="10" fillId="24" borderId="8" xfId="0" applyFont="1" applyFill="1" applyBorder="1" applyAlignment="1"/>
    <xf numFmtId="0" fontId="0" fillId="8" borderId="6" xfId="0" applyFill="1" applyBorder="1"/>
    <xf numFmtId="0" fontId="1" fillId="24" borderId="13" xfId="0" applyFont="1" applyFill="1" applyBorder="1"/>
    <xf numFmtId="0" fontId="0" fillId="8" borderId="14" xfId="0" applyFill="1" applyBorder="1"/>
    <xf numFmtId="0" fontId="43" fillId="20" borderId="0" xfId="0" applyFont="1" applyFill="1"/>
    <xf numFmtId="0" fontId="37" fillId="20" borderId="0" xfId="0" applyFont="1" applyFill="1" applyAlignment="1">
      <alignment vertical="top"/>
    </xf>
    <xf numFmtId="0" fontId="10" fillId="3" borderId="45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20" fillId="3" borderId="58" xfId="0" applyFont="1" applyFill="1" applyBorder="1" applyAlignment="1" applyProtection="1">
      <alignment horizontal="center" vertical="center"/>
      <protection locked="0"/>
    </xf>
    <xf numFmtId="0" fontId="38" fillId="19" borderId="0" xfId="0" applyFont="1" applyFill="1"/>
    <xf numFmtId="0" fontId="10" fillId="3" borderId="12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20" fillId="3" borderId="0" xfId="0" applyFont="1" applyFill="1" applyBorder="1" applyAlignment="1" applyProtection="1">
      <alignment horizontal="center" vertical="center"/>
      <protection locked="0"/>
    </xf>
    <xf numFmtId="0" fontId="10" fillId="3" borderId="12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164" fontId="38" fillId="22" borderId="68" xfId="0" applyNumberFormat="1" applyFont="1" applyFill="1" applyBorder="1" applyAlignment="1">
      <alignment horizontal="center"/>
    </xf>
    <xf numFmtId="0" fontId="2" fillId="20" borderId="0" xfId="0" applyFont="1" applyFill="1" applyAlignment="1" applyProtection="1">
      <alignment horizontal="left" vertical="top"/>
      <protection locked="0"/>
    </xf>
    <xf numFmtId="0" fontId="2" fillId="20" borderId="0" xfId="0" applyFont="1" applyFill="1" applyAlignment="1" applyProtection="1">
      <alignment horizontal="right" vertical="top"/>
      <protection locked="0"/>
    </xf>
    <xf numFmtId="0" fontId="2" fillId="20" borderId="0" xfId="0" applyFont="1" applyFill="1" applyAlignment="1" applyProtection="1">
      <alignment horizontal="center" vertical="top"/>
      <protection locked="0"/>
    </xf>
    <xf numFmtId="0" fontId="0" fillId="20" borderId="0" xfId="0" applyFill="1"/>
    <xf numFmtId="0" fontId="17" fillId="20" borderId="0" xfId="0" applyFont="1" applyFill="1" applyAlignment="1" applyProtection="1">
      <alignment horizontal="left" vertical="top"/>
      <protection locked="0"/>
    </xf>
    <xf numFmtId="0" fontId="0" fillId="20" borderId="0" xfId="0" applyFill="1" applyAlignment="1" applyProtection="1">
      <alignment horizontal="left" vertical="top"/>
      <protection locked="0"/>
    </xf>
    <xf numFmtId="0" fontId="17" fillId="20" borderId="0" xfId="0" applyFont="1" applyFill="1" applyAlignment="1" applyProtection="1">
      <alignment horizontal="center" vertical="top"/>
      <protection locked="0"/>
    </xf>
    <xf numFmtId="0" fontId="0" fillId="20" borderId="0" xfId="0" applyFill="1" applyAlignment="1" applyProtection="1">
      <alignment horizontal="center" vertical="top"/>
      <protection locked="0"/>
    </xf>
    <xf numFmtId="0" fontId="2" fillId="20" borderId="0" xfId="0" applyFont="1" applyFill="1" applyAlignment="1" applyProtection="1">
      <alignment vertical="top"/>
      <protection locked="0"/>
    </xf>
    <xf numFmtId="0" fontId="12" fillId="20" borderId="0" xfId="2" applyFill="1" applyBorder="1" applyAlignment="1" applyProtection="1">
      <alignment horizontal="center" vertical="top"/>
      <protection locked="0"/>
    </xf>
    <xf numFmtId="2" fontId="15" fillId="20" borderId="0" xfId="5" applyNumberFormat="1" applyFill="1" applyBorder="1" applyAlignment="1" applyProtection="1">
      <alignment horizontal="center" vertical="top"/>
    </xf>
    <xf numFmtId="2" fontId="0" fillId="20" borderId="0" xfId="0" applyNumberFormat="1" applyFill="1" applyAlignment="1">
      <alignment horizontal="center"/>
    </xf>
    <xf numFmtId="0" fontId="0" fillId="20" borderId="0" xfId="0" applyFill="1" applyAlignment="1">
      <alignment horizontal="center"/>
    </xf>
    <xf numFmtId="0" fontId="1" fillId="20" borderId="0" xfId="0" applyFont="1" applyFill="1" applyAlignment="1" applyProtection="1">
      <alignment horizontal="left" vertical="top"/>
      <protection locked="0"/>
    </xf>
    <xf numFmtId="0" fontId="1" fillId="20" borderId="0" xfId="0" applyFont="1" applyFill="1" applyAlignment="1">
      <alignment horizontal="left"/>
    </xf>
    <xf numFmtId="0" fontId="0" fillId="20" borderId="0" xfId="0" applyFill="1" applyAlignment="1">
      <alignment horizontal="left"/>
    </xf>
    <xf numFmtId="0" fontId="8" fillId="20" borderId="0" xfId="0" applyFont="1" applyFill="1" applyAlignment="1" applyProtection="1">
      <alignment horizontal="right" vertical="top"/>
      <protection locked="0"/>
    </xf>
    <xf numFmtId="0" fontId="0" fillId="20" borderId="0" xfId="0" applyFill="1" applyAlignment="1" applyProtection="1">
      <alignment vertical="top"/>
      <protection locked="0"/>
    </xf>
    <xf numFmtId="0" fontId="19" fillId="20" borderId="0" xfId="0" applyFont="1" applyFill="1" applyAlignment="1">
      <alignment horizontal="center"/>
    </xf>
    <xf numFmtId="0" fontId="12" fillId="20" borderId="0" xfId="2" applyFill="1" applyBorder="1" applyAlignment="1">
      <alignment horizontal="center"/>
    </xf>
    <xf numFmtId="2" fontId="15" fillId="20" borderId="0" xfId="5" applyNumberFormat="1" applyFill="1" applyBorder="1" applyAlignment="1">
      <alignment horizontal="center"/>
    </xf>
    <xf numFmtId="0" fontId="2" fillId="20" borderId="12" xfId="0" applyFont="1" applyFill="1" applyBorder="1" applyAlignment="1" applyProtection="1">
      <alignment horizontal="center" vertical="top"/>
      <protection locked="0"/>
    </xf>
    <xf numFmtId="0" fontId="21" fillId="20" borderId="6" xfId="0" applyFont="1" applyFill="1" applyBorder="1" applyAlignment="1" applyProtection="1">
      <alignment horizontal="center" vertical="top"/>
      <protection locked="0"/>
    </xf>
    <xf numFmtId="0" fontId="2" fillId="20" borderId="7" xfId="0" applyFont="1" applyFill="1" applyBorder="1" applyAlignment="1" applyProtection="1">
      <alignment horizontal="center" vertical="top"/>
      <protection locked="0"/>
    </xf>
    <xf numFmtId="0" fontId="26" fillId="20" borderId="7" xfId="0" applyFont="1" applyFill="1" applyBorder="1" applyAlignment="1" applyProtection="1">
      <alignment horizontal="center" vertical="top"/>
      <protection locked="0"/>
    </xf>
    <xf numFmtId="0" fontId="26" fillId="20" borderId="8" xfId="0" applyFont="1" applyFill="1" applyBorder="1" applyAlignment="1" applyProtection="1">
      <alignment horizontal="center" vertical="top"/>
      <protection locked="0"/>
    </xf>
    <xf numFmtId="0" fontId="27" fillId="20" borderId="0" xfId="0" applyFont="1" applyFill="1" applyAlignment="1" applyProtection="1">
      <alignment horizontal="center" vertical="top"/>
      <protection locked="0"/>
    </xf>
    <xf numFmtId="0" fontId="18" fillId="20" borderId="0" xfId="0" applyFont="1" applyFill="1" applyAlignment="1" applyProtection="1">
      <alignment horizontal="center" vertical="top"/>
      <protection locked="0"/>
    </xf>
    <xf numFmtId="0" fontId="26" fillId="20" borderId="0" xfId="0" applyFont="1" applyFill="1" applyBorder="1" applyAlignment="1" applyProtection="1">
      <alignment horizontal="center" vertical="top"/>
      <protection locked="0"/>
    </xf>
    <xf numFmtId="0" fontId="2" fillId="20" borderId="0" xfId="0" applyFont="1" applyFill="1" applyBorder="1" applyAlignment="1" applyProtection="1">
      <alignment horizontal="center" vertical="top"/>
      <protection locked="0"/>
    </xf>
    <xf numFmtId="0" fontId="2" fillId="20" borderId="4" xfId="0" applyFont="1" applyFill="1" applyBorder="1" applyAlignment="1" applyProtection="1">
      <alignment horizontal="center" vertical="top"/>
      <protection locked="0"/>
    </xf>
    <xf numFmtId="0" fontId="2" fillId="20" borderId="40" xfId="0" applyFont="1" applyFill="1" applyBorder="1" applyAlignment="1" applyProtection="1">
      <alignment horizontal="center" vertical="top"/>
      <protection locked="0"/>
    </xf>
    <xf numFmtId="0" fontId="2" fillId="20" borderId="41" xfId="0" applyFont="1" applyFill="1" applyBorder="1" applyAlignment="1" applyProtection="1">
      <alignment horizontal="center" vertical="top"/>
      <protection locked="0"/>
    </xf>
    <xf numFmtId="1" fontId="0" fillId="20" borderId="0" xfId="0" applyNumberFormat="1" applyFill="1" applyAlignment="1">
      <alignment horizontal="center"/>
    </xf>
    <xf numFmtId="166" fontId="0" fillId="20" borderId="0" xfId="0" applyNumberFormat="1" applyFill="1" applyBorder="1" applyAlignment="1">
      <alignment horizontal="center"/>
    </xf>
    <xf numFmtId="1" fontId="0" fillId="20" borderId="12" xfId="0" applyNumberFormat="1" applyFill="1" applyBorder="1" applyAlignment="1">
      <alignment horizontal="center"/>
    </xf>
    <xf numFmtId="167" fontId="0" fillId="20" borderId="12" xfId="0" applyNumberFormat="1" applyFill="1" applyBorder="1" applyAlignment="1" applyProtection="1">
      <alignment horizontal="center" vertical="top"/>
      <protection locked="0"/>
    </xf>
    <xf numFmtId="166" fontId="0" fillId="20" borderId="13" xfId="0" applyNumberFormat="1" applyFill="1" applyBorder="1" applyAlignment="1">
      <alignment horizontal="center"/>
    </xf>
    <xf numFmtId="166" fontId="0" fillId="20" borderId="0" xfId="0" applyNumberFormat="1" applyFill="1" applyAlignment="1">
      <alignment horizontal="center"/>
    </xf>
    <xf numFmtId="0" fontId="0" fillId="20" borderId="0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1" fontId="0" fillId="20" borderId="13" xfId="0" applyNumberFormat="1" applyFill="1" applyBorder="1" applyAlignment="1">
      <alignment horizontal="center"/>
    </xf>
    <xf numFmtId="0" fontId="0" fillId="20" borderId="0" xfId="0" applyFill="1" applyBorder="1"/>
    <xf numFmtId="0" fontId="8" fillId="20" borderId="0" xfId="0" applyFont="1" applyFill="1" applyAlignment="1" applyProtection="1">
      <alignment horizontal="center" vertical="top"/>
      <protection locked="0"/>
    </xf>
    <xf numFmtId="0" fontId="1" fillId="20" borderId="33" xfId="0" applyFont="1" applyFill="1" applyBorder="1" applyAlignment="1" applyProtection="1">
      <alignment horizontal="center" vertical="top"/>
      <protection locked="0"/>
    </xf>
    <xf numFmtId="1" fontId="1" fillId="20" borderId="34" xfId="0" applyNumberFormat="1" applyFont="1" applyFill="1" applyBorder="1" applyAlignment="1" applyProtection="1">
      <alignment horizontal="center" vertical="top"/>
      <protection locked="0"/>
    </xf>
    <xf numFmtId="0" fontId="1" fillId="20" borderId="35" xfId="0" applyFont="1" applyFill="1" applyBorder="1" applyAlignment="1">
      <alignment horizontal="center"/>
    </xf>
    <xf numFmtId="165" fontId="31" fillId="20" borderId="16" xfId="5" applyNumberFormat="1" applyFont="1" applyFill="1" applyBorder="1" applyAlignment="1" applyProtection="1">
      <alignment horizontal="center" vertical="top"/>
    </xf>
    <xf numFmtId="2" fontId="31" fillId="20" borderId="16" xfId="5" applyNumberFormat="1" applyFont="1" applyFill="1" applyBorder="1" applyAlignment="1" applyProtection="1">
      <alignment horizontal="center" vertical="top"/>
    </xf>
    <xf numFmtId="0" fontId="2" fillId="0" borderId="52" xfId="0" applyFont="1" applyBorder="1" applyAlignment="1" applyProtection="1">
      <alignment horizontal="center" vertical="top"/>
      <protection locked="0"/>
    </xf>
    <xf numFmtId="0" fontId="2" fillId="0" borderId="77" xfId="0" applyFont="1" applyBorder="1" applyAlignment="1" applyProtection="1">
      <alignment horizontal="center" vertical="top"/>
      <protection locked="0"/>
    </xf>
    <xf numFmtId="0" fontId="1" fillId="0" borderId="13" xfId="0" applyFont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5" borderId="52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0" fontId="17" fillId="20" borderId="0" xfId="0" applyFont="1" applyFill="1" applyBorder="1" applyAlignment="1" applyProtection="1">
      <alignment horizontal="center" vertical="top"/>
      <protection locked="0"/>
    </xf>
    <xf numFmtId="165" fontId="30" fillId="20" borderId="16" xfId="6" applyNumberFormat="1" applyFont="1" applyFill="1" applyBorder="1" applyAlignment="1" applyProtection="1">
      <alignment horizontal="center" vertical="top"/>
      <protection locked="0"/>
    </xf>
    <xf numFmtId="166" fontId="0" fillId="20" borderId="0" xfId="0" applyNumberFormat="1" applyFill="1" applyAlignment="1">
      <alignment horizontal="center"/>
    </xf>
    <xf numFmtId="165" fontId="38" fillId="22" borderId="68" xfId="0" applyNumberFormat="1" applyFont="1" applyFill="1" applyBorder="1" applyAlignment="1">
      <alignment horizontal="center"/>
    </xf>
    <xf numFmtId="165" fontId="38" fillId="22" borderId="71" xfId="0" applyNumberFormat="1" applyFont="1" applyFill="1" applyBorder="1" applyAlignment="1">
      <alignment horizontal="center"/>
    </xf>
    <xf numFmtId="164" fontId="38" fillId="22" borderId="71" xfId="0" applyNumberFormat="1" applyFont="1" applyFill="1" applyBorder="1" applyAlignment="1">
      <alignment horizontal="center"/>
    </xf>
    <xf numFmtId="0" fontId="0" fillId="20" borderId="0" xfId="0" applyFill="1" applyAlignment="1">
      <alignment horizontal="center"/>
    </xf>
    <xf numFmtId="0" fontId="23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10" fillId="15" borderId="61" xfId="0" applyFont="1" applyFill="1" applyBorder="1" applyAlignment="1">
      <alignment horizontal="center"/>
    </xf>
    <xf numFmtId="0" fontId="10" fillId="15" borderId="56" xfId="0" applyFont="1" applyFill="1" applyBorder="1" applyAlignment="1">
      <alignment horizontal="center"/>
    </xf>
    <xf numFmtId="166" fontId="10" fillId="15" borderId="47" xfId="0" applyNumberFormat="1" applyFont="1" applyFill="1" applyBorder="1" applyAlignment="1">
      <alignment horizontal="center"/>
    </xf>
    <xf numFmtId="166" fontId="10" fillId="15" borderId="51" xfId="0" applyNumberFormat="1" applyFont="1" applyFill="1" applyBorder="1" applyAlignment="1">
      <alignment horizontal="center"/>
    </xf>
    <xf numFmtId="0" fontId="28" fillId="2" borderId="12" xfId="0" applyFont="1" applyFill="1" applyBorder="1" applyAlignment="1">
      <alignment horizontal="center" vertical="center" wrapText="1"/>
    </xf>
    <xf numFmtId="0" fontId="4" fillId="12" borderId="0" xfId="0" applyFont="1" applyFill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34" fillId="0" borderId="0" xfId="0" applyFont="1" applyAlignment="1">
      <alignment wrapText="1"/>
    </xf>
    <xf numFmtId="3" fontId="30" fillId="0" borderId="78" xfId="4" applyNumberFormat="1" applyFont="1" applyBorder="1" applyAlignment="1">
      <alignment horizontal="center"/>
    </xf>
    <xf numFmtId="3" fontId="30" fillId="0" borderId="0" xfId="0" applyNumberFormat="1" applyFont="1" applyAlignment="1">
      <alignment horizontal="center"/>
    </xf>
    <xf numFmtId="3" fontId="30" fillId="0" borderId="0" xfId="4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21" fillId="0" borderId="0" xfId="0" applyFont="1" applyAlignment="1">
      <alignment horizontal="center"/>
    </xf>
    <xf numFmtId="0" fontId="2" fillId="0" borderId="0" xfId="0" applyFont="1" applyAlignment="1" applyProtection="1">
      <alignment horizontal="center" vertical="center"/>
      <protection locked="0"/>
    </xf>
    <xf numFmtId="0" fontId="21" fillId="0" borderId="0" xfId="0" applyFont="1" applyAlignment="1">
      <alignment horizontal="center" wrapText="1"/>
    </xf>
    <xf numFmtId="165" fontId="32" fillId="0" borderId="0" xfId="0" applyNumberFormat="1" applyFont="1"/>
    <xf numFmtId="0" fontId="21" fillId="0" borderId="0" xfId="0" applyFont="1"/>
    <xf numFmtId="3" fontId="30" fillId="0" borderId="72" xfId="0" applyNumberFormat="1" applyFont="1" applyBorder="1" applyAlignment="1">
      <alignment horizontal="center"/>
    </xf>
    <xf numFmtId="3" fontId="30" fillId="0" borderId="71" xfId="0" applyNumberFormat="1" applyFont="1" applyBorder="1" applyAlignment="1">
      <alignment horizontal="center"/>
    </xf>
    <xf numFmtId="3" fontId="30" fillId="0" borderId="70" xfId="4" applyNumberFormat="1" applyFont="1" applyBorder="1" applyAlignment="1">
      <alignment horizontal="center"/>
    </xf>
    <xf numFmtId="3" fontId="30" fillId="0" borderId="70" xfId="0" applyNumberFormat="1" applyFont="1" applyBorder="1" applyAlignment="1">
      <alignment horizontal="center"/>
    </xf>
    <xf numFmtId="2" fontId="0" fillId="0" borderId="72" xfId="0" applyNumberFormat="1" applyBorder="1" applyAlignment="1">
      <alignment horizontal="center"/>
    </xf>
    <xf numFmtId="0" fontId="0" fillId="0" borderId="70" xfId="0" applyBorder="1" applyAlignment="1">
      <alignment horizontal="center"/>
    </xf>
    <xf numFmtId="3" fontId="30" fillId="0" borderId="69" xfId="0" applyNumberFormat="1" applyFont="1" applyBorder="1" applyAlignment="1">
      <alignment horizontal="center"/>
    </xf>
    <xf numFmtId="3" fontId="30" fillId="0" borderId="68" xfId="0" applyNumberFormat="1" applyFont="1" applyBorder="1" applyAlignment="1">
      <alignment horizontal="center"/>
    </xf>
    <xf numFmtId="3" fontId="30" fillId="0" borderId="67" xfId="4" applyNumberFormat="1" applyFont="1" applyBorder="1" applyAlignment="1">
      <alignment horizontal="center"/>
    </xf>
    <xf numFmtId="3" fontId="30" fillId="0" borderId="67" xfId="0" applyNumberFormat="1" applyFont="1" applyBorder="1" applyAlignment="1">
      <alignment horizontal="center"/>
    </xf>
    <xf numFmtId="2" fontId="0" fillId="0" borderId="69" xfId="0" applyNumberFormat="1" applyBorder="1" applyAlignment="1">
      <alignment horizontal="center"/>
    </xf>
    <xf numFmtId="0" fontId="0" fillId="0" borderId="67" xfId="0" applyBorder="1" applyAlignment="1">
      <alignment horizontal="center"/>
    </xf>
    <xf numFmtId="3" fontId="30" fillId="0" borderId="66" xfId="0" applyNumberFormat="1" applyFont="1" applyBorder="1" applyAlignment="1">
      <alignment horizontal="center"/>
    </xf>
    <xf numFmtId="3" fontId="30" fillId="0" borderId="65" xfId="0" applyNumberFormat="1" applyFont="1" applyBorder="1" applyAlignment="1">
      <alignment horizontal="center"/>
    </xf>
    <xf numFmtId="3" fontId="30" fillId="0" borderId="64" xfId="4" applyNumberFormat="1" applyFont="1" applyBorder="1" applyAlignment="1">
      <alignment horizontal="center"/>
    </xf>
    <xf numFmtId="3" fontId="30" fillId="0" borderId="64" xfId="0" applyNumberFormat="1" applyFont="1" applyBorder="1" applyAlignment="1">
      <alignment horizontal="center"/>
    </xf>
    <xf numFmtId="2" fontId="0" fillId="0" borderId="79" xfId="0" applyNumberFormat="1" applyBorder="1" applyAlignment="1">
      <alignment horizontal="center"/>
    </xf>
    <xf numFmtId="0" fontId="0" fillId="0" borderId="80" xfId="0" applyBorder="1" applyAlignment="1">
      <alignment horizontal="center"/>
    </xf>
    <xf numFmtId="0" fontId="21" fillId="0" borderId="81" xfId="0" applyFont="1" applyBorder="1" applyAlignment="1">
      <alignment horizontal="center"/>
    </xf>
    <xf numFmtId="0" fontId="21" fillId="0" borderId="62" xfId="0" applyFont="1" applyBorder="1" applyAlignment="1">
      <alignment horizontal="center" wrapText="1"/>
    </xf>
    <xf numFmtId="0" fontId="21" fillId="0" borderId="49" xfId="0" applyFont="1" applyBorder="1" applyAlignment="1">
      <alignment horizontal="center" wrapText="1"/>
    </xf>
    <xf numFmtId="0" fontId="10" fillId="15" borderId="1" xfId="0" applyFont="1" applyFill="1" applyBorder="1" applyAlignment="1">
      <alignment horizontal="center"/>
    </xf>
    <xf numFmtId="0" fontId="38" fillId="15" borderId="21" xfId="0" applyFont="1" applyFill="1" applyBorder="1" applyAlignment="1">
      <alignment horizontal="center"/>
    </xf>
    <xf numFmtId="0" fontId="38" fillId="15" borderId="10" xfId="0" applyFont="1" applyFill="1" applyBorder="1" applyAlignment="1">
      <alignment horizontal="center"/>
    </xf>
    <xf numFmtId="165" fontId="38" fillId="15" borderId="16" xfId="0" applyNumberFormat="1" applyFont="1" applyFill="1" applyBorder="1" applyAlignment="1">
      <alignment horizontal="center"/>
    </xf>
    <xf numFmtId="166" fontId="38" fillId="15" borderId="17" xfId="0" applyNumberFormat="1" applyFont="1" applyFill="1" applyBorder="1" applyAlignment="1">
      <alignment horizontal="center"/>
    </xf>
    <xf numFmtId="0" fontId="38" fillId="15" borderId="22" xfId="0" applyFont="1" applyFill="1" applyBorder="1" applyAlignment="1">
      <alignment horizontal="center"/>
    </xf>
    <xf numFmtId="165" fontId="38" fillId="15" borderId="19" xfId="0" applyNumberFormat="1" applyFont="1" applyFill="1" applyBorder="1" applyAlignment="1">
      <alignment horizontal="center"/>
    </xf>
    <xf numFmtId="0" fontId="10" fillId="23" borderId="53" xfId="0" applyFont="1" applyFill="1" applyBorder="1" applyAlignment="1">
      <alignment horizontal="center"/>
    </xf>
    <xf numFmtId="0" fontId="10" fillId="23" borderId="78" xfId="0" applyFont="1" applyFill="1" applyBorder="1" applyAlignment="1">
      <alignment horizontal="center"/>
    </xf>
    <xf numFmtId="0" fontId="10" fillId="25" borderId="82" xfId="0" applyFont="1" applyFill="1" applyBorder="1" applyAlignment="1">
      <alignment horizontal="center"/>
    </xf>
    <xf numFmtId="0" fontId="10" fillId="25" borderId="78" xfId="0" applyFont="1" applyFill="1" applyBorder="1" applyAlignment="1">
      <alignment horizontal="center"/>
    </xf>
    <xf numFmtId="0" fontId="10" fillId="25" borderId="49" xfId="0" applyFont="1" applyFill="1" applyBorder="1" applyAlignment="1">
      <alignment horizontal="center"/>
    </xf>
    <xf numFmtId="0" fontId="10" fillId="25" borderId="36" xfId="0" applyFont="1" applyFill="1" applyBorder="1" applyAlignment="1">
      <alignment horizontal="center"/>
    </xf>
    <xf numFmtId="165" fontId="38" fillId="15" borderId="39" xfId="0" applyNumberFormat="1" applyFont="1" applyFill="1" applyBorder="1" applyAlignment="1">
      <alignment horizontal="center"/>
    </xf>
    <xf numFmtId="166" fontId="38" fillId="15" borderId="83" xfId="0" applyNumberFormat="1" applyFont="1" applyFill="1" applyBorder="1" applyAlignment="1">
      <alignment horizontal="center"/>
    </xf>
    <xf numFmtId="165" fontId="38" fillId="15" borderId="37" xfId="0" applyNumberFormat="1" applyFont="1" applyFill="1" applyBorder="1" applyAlignment="1">
      <alignment horizontal="center"/>
    </xf>
    <xf numFmtId="0" fontId="0" fillId="26" borderId="0" xfId="0" applyFill="1"/>
    <xf numFmtId="165" fontId="38" fillId="22" borderId="84" xfId="0" applyNumberFormat="1" applyFont="1" applyFill="1" applyBorder="1" applyAlignment="1">
      <alignment horizontal="center"/>
    </xf>
    <xf numFmtId="2" fontId="38" fillId="22" borderId="84" xfId="0" applyNumberFormat="1" applyFont="1" applyFill="1" applyBorder="1" applyAlignment="1">
      <alignment horizontal="center"/>
    </xf>
    <xf numFmtId="164" fontId="38" fillId="22" borderId="84" xfId="0" applyNumberFormat="1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38" fillId="3" borderId="5" xfId="0" applyFont="1" applyFill="1" applyBorder="1" applyAlignment="1">
      <alignment horizontal="center" vertical="center"/>
    </xf>
    <xf numFmtId="0" fontId="42" fillId="20" borderId="0" xfId="0" applyFont="1" applyFill="1" applyAlignment="1">
      <alignment horizontal="center" vertical="center" wrapText="1"/>
    </xf>
    <xf numFmtId="0" fontId="38" fillId="20" borderId="12" xfId="0" applyFont="1" applyFill="1" applyBorder="1" applyAlignment="1">
      <alignment horizontal="center" vertical="center"/>
    </xf>
    <xf numFmtId="0" fontId="38" fillId="20" borderId="0" xfId="0" applyFont="1" applyFill="1" applyBorder="1" applyAlignment="1">
      <alignment horizontal="center" vertical="center"/>
    </xf>
    <xf numFmtId="0" fontId="38" fillId="20" borderId="1" xfId="0" applyFont="1" applyFill="1" applyBorder="1" applyAlignment="1">
      <alignment horizontal="center" vertical="center"/>
    </xf>
    <xf numFmtId="0" fontId="38" fillId="20" borderId="16" xfId="0" applyFont="1" applyFill="1" applyBorder="1" applyAlignment="1">
      <alignment horizontal="center" vertical="center"/>
    </xf>
    <xf numFmtId="0" fontId="38" fillId="20" borderId="23" xfId="0" applyFont="1" applyFill="1" applyBorder="1" applyAlignment="1">
      <alignment horizontal="center" vertical="center"/>
    </xf>
    <xf numFmtId="0" fontId="38" fillId="20" borderId="14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3" xfId="0" applyFont="1" applyFill="1" applyBorder="1" applyAlignment="1">
      <alignment horizontal="center" vertical="center"/>
    </xf>
    <xf numFmtId="0" fontId="38" fillId="20" borderId="39" xfId="0" applyFont="1" applyFill="1" applyBorder="1" applyAlignment="1">
      <alignment horizontal="center" vertical="center"/>
    </xf>
    <xf numFmtId="0" fontId="0" fillId="20" borderId="0" xfId="0" applyFont="1" applyFill="1" applyAlignment="1">
      <alignment horizontal="center"/>
    </xf>
    <xf numFmtId="0" fontId="38" fillId="20" borderId="50" xfId="0" applyFont="1" applyFill="1" applyBorder="1" applyAlignment="1">
      <alignment horizontal="center" vertical="center"/>
    </xf>
    <xf numFmtId="0" fontId="38" fillId="20" borderId="54" xfId="0" applyFont="1" applyFill="1" applyBorder="1" applyAlignment="1">
      <alignment horizontal="center" vertical="center"/>
    </xf>
    <xf numFmtId="0" fontId="38" fillId="20" borderId="38" xfId="0" applyFont="1" applyFill="1" applyBorder="1" applyAlignment="1">
      <alignment horizontal="center" vertical="center"/>
    </xf>
    <xf numFmtId="2" fontId="4" fillId="12" borderId="0" xfId="0" applyNumberFormat="1" applyFont="1" applyFill="1" applyAlignment="1">
      <alignment horizontal="center" vertical="center" wrapText="1"/>
    </xf>
    <xf numFmtId="2" fontId="4" fillId="0" borderId="0" xfId="0" applyNumberFormat="1" applyFont="1" applyFill="1" applyAlignment="1">
      <alignment horizontal="center" vertical="center" wrapText="1"/>
    </xf>
    <xf numFmtId="0" fontId="0" fillId="15" borderId="0" xfId="0" applyFill="1" applyBorder="1" applyAlignment="1">
      <alignment horizontal="center"/>
    </xf>
    <xf numFmtId="0" fontId="13" fillId="7" borderId="85" xfId="3" applyFont="1" applyBorder="1" applyAlignment="1"/>
    <xf numFmtId="0" fontId="13" fillId="0" borderId="23" xfId="4" applyBorder="1" applyAlignment="1">
      <alignment horizontal="left"/>
    </xf>
    <xf numFmtId="0" fontId="12" fillId="6" borderId="86" xfId="2" applyBorder="1" applyAlignment="1">
      <alignment horizontal="left"/>
    </xf>
    <xf numFmtId="0" fontId="12" fillId="3" borderId="87" xfId="2" applyFill="1" applyBorder="1" applyAlignment="1">
      <alignment horizontal="left"/>
    </xf>
    <xf numFmtId="0" fontId="0" fillId="15" borderId="4" xfId="0" applyFill="1" applyBorder="1" applyAlignment="1">
      <alignment horizontal="center"/>
    </xf>
    <xf numFmtId="0" fontId="0" fillId="20" borderId="7" xfId="0" applyFill="1" applyBorder="1"/>
    <xf numFmtId="0" fontId="0" fillId="27" borderId="0" xfId="0" applyFill="1" applyAlignment="1">
      <alignment horizontal="center"/>
    </xf>
    <xf numFmtId="0" fontId="43" fillId="20" borderId="0" xfId="0" applyFont="1" applyFill="1" applyAlignment="1">
      <alignment vertical="center"/>
    </xf>
    <xf numFmtId="0" fontId="38" fillId="15" borderId="80" xfId="0" applyFont="1" applyFill="1" applyBorder="1" applyAlignment="1" applyProtection="1">
      <alignment horizontal="center"/>
      <protection locked="0"/>
    </xf>
    <xf numFmtId="164" fontId="38" fillId="15" borderId="84" xfId="0" applyNumberFormat="1" applyFont="1" applyFill="1" applyBorder="1" applyAlignment="1" applyProtection="1">
      <alignment horizontal="center"/>
      <protection locked="0"/>
    </xf>
    <xf numFmtId="0" fontId="38" fillId="15" borderId="67" xfId="0" applyFont="1" applyFill="1" applyBorder="1" applyAlignment="1" applyProtection="1">
      <alignment horizontal="center"/>
      <protection locked="0"/>
    </xf>
    <xf numFmtId="164" fontId="38" fillId="15" borderId="68" xfId="0" applyNumberFormat="1" applyFont="1" applyFill="1" applyBorder="1" applyAlignment="1" applyProtection="1">
      <alignment horizontal="center"/>
      <protection locked="0"/>
    </xf>
    <xf numFmtId="164" fontId="38" fillId="15" borderId="71" xfId="0" applyNumberFormat="1" applyFont="1" applyFill="1" applyBorder="1" applyAlignment="1" applyProtection="1">
      <alignment horizontal="center"/>
      <protection locked="0"/>
    </xf>
    <xf numFmtId="0" fontId="10" fillId="19" borderId="0" xfId="0" applyFont="1" applyFill="1"/>
    <xf numFmtId="166" fontId="0" fillId="20" borderId="0" xfId="0" applyNumberFormat="1" applyFill="1" applyBorder="1" applyAlignment="1">
      <alignment horizontal="center"/>
    </xf>
    <xf numFmtId="0" fontId="2" fillId="20" borderId="4" xfId="0" applyFont="1" applyFill="1" applyBorder="1" applyAlignment="1" applyProtection="1">
      <alignment horizontal="center" vertical="top"/>
      <protection locked="0"/>
    </xf>
    <xf numFmtId="0" fontId="2" fillId="20" borderId="0" xfId="0" applyFont="1" applyFill="1" applyAlignment="1" applyProtection="1">
      <alignment horizontal="right" vertical="top"/>
      <protection locked="0"/>
    </xf>
    <xf numFmtId="0" fontId="0" fillId="0" borderId="1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37" xfId="0" applyBorder="1" applyAlignment="1">
      <alignment horizontal="center"/>
    </xf>
    <xf numFmtId="0" fontId="1" fillId="0" borderId="47" xfId="0" applyFont="1" applyBorder="1"/>
    <xf numFmtId="0" fontId="1" fillId="0" borderId="51" xfId="0" applyFont="1" applyBorder="1"/>
    <xf numFmtId="0" fontId="1" fillId="0" borderId="56" xfId="0" applyFont="1" applyBorder="1"/>
    <xf numFmtId="0" fontId="0" fillId="0" borderId="22" xfId="0" applyBorder="1" applyAlignment="1">
      <alignment horizontal="center"/>
    </xf>
    <xf numFmtId="0" fontId="0" fillId="0" borderId="21" xfId="0" applyBorder="1" applyAlignment="1">
      <alignment horizontal="center"/>
    </xf>
    <xf numFmtId="0" fontId="1" fillId="0" borderId="88" xfId="0" applyFont="1" applyBorder="1"/>
    <xf numFmtId="0" fontId="1" fillId="0" borderId="92" xfId="0" applyFont="1" applyBorder="1" applyAlignment="1">
      <alignment horizontal="center"/>
    </xf>
    <xf numFmtId="0" fontId="1" fillId="0" borderId="93" xfId="0" applyFont="1" applyBorder="1" applyAlignment="1">
      <alignment horizontal="center"/>
    </xf>
    <xf numFmtId="0" fontId="1" fillId="0" borderId="9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90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36" xfId="0" applyBorder="1" applyAlignment="1">
      <alignment horizontal="center"/>
    </xf>
    <xf numFmtId="0" fontId="10" fillId="13" borderId="73" xfId="0" applyFont="1" applyFill="1" applyBorder="1" applyAlignment="1" applyProtection="1">
      <alignment horizontal="center"/>
      <protection locked="0"/>
    </xf>
    <xf numFmtId="2" fontId="38" fillId="13" borderId="74" xfId="0" applyNumberFormat="1" applyFont="1" applyFill="1" applyBorder="1" applyAlignment="1" applyProtection="1">
      <alignment horizontal="center"/>
      <protection locked="0"/>
    </xf>
    <xf numFmtId="2" fontId="38" fillId="13" borderId="75" xfId="0" applyNumberFormat="1" applyFont="1" applyFill="1" applyBorder="1" applyAlignment="1" applyProtection="1">
      <alignment horizontal="center"/>
      <protection locked="0"/>
    </xf>
    <xf numFmtId="0" fontId="10" fillId="13" borderId="67" xfId="0" applyFont="1" applyFill="1" applyBorder="1" applyAlignment="1" applyProtection="1">
      <alignment horizontal="center"/>
      <protection locked="0"/>
    </xf>
    <xf numFmtId="2" fontId="38" fillId="13" borderId="68" xfId="0" applyNumberFormat="1" applyFont="1" applyFill="1" applyBorder="1" applyAlignment="1" applyProtection="1">
      <alignment horizontal="center"/>
      <protection locked="0"/>
    </xf>
    <xf numFmtId="2" fontId="38" fillId="13" borderId="69" xfId="0" applyNumberFormat="1" applyFont="1" applyFill="1" applyBorder="1" applyAlignment="1" applyProtection="1">
      <alignment horizontal="center"/>
      <protection locked="0"/>
    </xf>
    <xf numFmtId="0" fontId="10" fillId="13" borderId="70" xfId="0" applyFont="1" applyFill="1" applyBorder="1" applyAlignment="1" applyProtection="1">
      <alignment horizontal="center"/>
      <protection locked="0"/>
    </xf>
    <xf numFmtId="2" fontId="38" fillId="13" borderId="71" xfId="0" applyNumberFormat="1" applyFont="1" applyFill="1" applyBorder="1" applyAlignment="1" applyProtection="1">
      <alignment horizontal="center"/>
      <protection locked="0"/>
    </xf>
    <xf numFmtId="2" fontId="38" fillId="13" borderId="72" xfId="0" applyNumberFormat="1" applyFont="1" applyFill="1" applyBorder="1" applyAlignment="1" applyProtection="1">
      <alignment horizontal="center"/>
      <protection locked="0"/>
    </xf>
    <xf numFmtId="0" fontId="14" fillId="20" borderId="0" xfId="2" applyFont="1" applyFill="1" applyBorder="1" applyAlignment="1" applyProtection="1">
      <alignment horizontal="center" vertical="top"/>
      <protection locked="0"/>
    </xf>
    <xf numFmtId="2" fontId="31" fillId="20" borderId="1" xfId="5" applyNumberFormat="1" applyFont="1" applyFill="1" applyBorder="1" applyAlignment="1" applyProtection="1">
      <alignment horizontal="center" vertical="top"/>
      <protection locked="0"/>
    </xf>
    <xf numFmtId="2" fontId="31" fillId="20" borderId="21" xfId="5" applyNumberFormat="1" applyFont="1" applyFill="1" applyBorder="1" applyAlignment="1" applyProtection="1">
      <alignment horizontal="center" vertical="top"/>
    </xf>
    <xf numFmtId="0" fontId="30" fillId="20" borderId="17" xfId="0" applyFont="1" applyFill="1" applyBorder="1" applyAlignment="1">
      <alignment horizontal="center"/>
    </xf>
    <xf numFmtId="0" fontId="30" fillId="20" borderId="44" xfId="0" applyFont="1" applyFill="1" applyBorder="1" applyAlignment="1">
      <alignment horizontal="center"/>
    </xf>
    <xf numFmtId="2" fontId="38" fillId="22" borderId="95" xfId="0" applyNumberFormat="1" applyFont="1" applyFill="1" applyBorder="1" applyAlignment="1">
      <alignment horizontal="center"/>
    </xf>
    <xf numFmtId="165" fontId="38" fillId="15" borderId="84" xfId="0" applyNumberFormat="1" applyFont="1" applyFill="1" applyBorder="1" applyAlignment="1" applyProtection="1">
      <alignment horizontal="center"/>
      <protection locked="0"/>
    </xf>
    <xf numFmtId="165" fontId="38" fillId="15" borderId="68" xfId="0" applyNumberFormat="1" applyFont="1" applyFill="1" applyBorder="1" applyAlignment="1" applyProtection="1">
      <alignment horizontal="center"/>
      <protection locked="0"/>
    </xf>
    <xf numFmtId="165" fontId="38" fillId="15" borderId="71" xfId="0" applyNumberFormat="1" applyFont="1" applyFill="1" applyBorder="1" applyAlignment="1" applyProtection="1">
      <alignment horizontal="center"/>
      <protection locked="0"/>
    </xf>
    <xf numFmtId="0" fontId="48" fillId="19" borderId="0" xfId="0" applyFont="1" applyFill="1"/>
    <xf numFmtId="0" fontId="10" fillId="20" borderId="0" xfId="0" quotePrefix="1" applyFont="1" applyFill="1" applyAlignment="1">
      <alignment horizontal="right"/>
    </xf>
    <xf numFmtId="0" fontId="1" fillId="20" borderId="0" xfId="0" quotePrefix="1" applyFont="1" applyFill="1" applyAlignment="1" applyProtection="1">
      <alignment horizontal="left" vertical="top"/>
      <protection locked="0"/>
    </xf>
    <xf numFmtId="2" fontId="1" fillId="20" borderId="34" xfId="0" applyNumberFormat="1" applyFont="1" applyFill="1" applyBorder="1" applyAlignment="1" applyProtection="1">
      <alignment horizontal="center" vertical="top"/>
      <protection locked="0"/>
    </xf>
    <xf numFmtId="2" fontId="0" fillId="20" borderId="0" xfId="0" applyNumberFormat="1" applyFill="1" applyBorder="1" applyAlignment="1">
      <alignment horizontal="center"/>
    </xf>
    <xf numFmtId="0" fontId="0" fillId="19" borderId="0" xfId="0" quotePrefix="1" applyFill="1"/>
    <xf numFmtId="0" fontId="10" fillId="16" borderId="53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 vertical="center"/>
    </xf>
    <xf numFmtId="0" fontId="38" fillId="3" borderId="15" xfId="0" applyFont="1" applyFill="1" applyBorder="1" applyAlignment="1">
      <alignment horizontal="center" vertical="center"/>
    </xf>
    <xf numFmtId="0" fontId="20" fillId="20" borderId="0" xfId="0" applyFont="1" applyFill="1" applyBorder="1" applyAlignment="1" applyProtection="1">
      <alignment horizontal="center" vertical="center"/>
      <protection locked="0"/>
    </xf>
    <xf numFmtId="164" fontId="38" fillId="22" borderId="96" xfId="0" applyNumberFormat="1" applyFont="1" applyFill="1" applyBorder="1" applyAlignment="1">
      <alignment horizontal="center"/>
    </xf>
    <xf numFmtId="164" fontId="38" fillId="22" borderId="97" xfId="0" applyNumberFormat="1" applyFont="1" applyFill="1" applyBorder="1" applyAlignment="1">
      <alignment horizontal="center"/>
    </xf>
    <xf numFmtId="164" fontId="38" fillId="22" borderId="98" xfId="0" applyNumberFormat="1" applyFont="1" applyFill="1" applyBorder="1" applyAlignment="1">
      <alignment horizontal="center"/>
    </xf>
    <xf numFmtId="0" fontId="20" fillId="3" borderId="46" xfId="0" applyFont="1" applyFill="1" applyBorder="1" applyAlignment="1" applyProtection="1">
      <alignment horizontal="center" vertical="center"/>
      <protection locked="0"/>
    </xf>
    <xf numFmtId="164" fontId="0" fillId="22" borderId="66" xfId="0" applyNumberFormat="1" applyFill="1" applyBorder="1" applyAlignment="1">
      <alignment horizontal="center"/>
    </xf>
    <xf numFmtId="164" fontId="0" fillId="22" borderId="69" xfId="0" applyNumberFormat="1" applyFill="1" applyBorder="1" applyAlignment="1">
      <alignment horizontal="center"/>
    </xf>
    <xf numFmtId="164" fontId="0" fillId="22" borderId="72" xfId="0" applyNumberFormat="1" applyFill="1" applyBorder="1" applyAlignment="1">
      <alignment horizontal="center"/>
    </xf>
    <xf numFmtId="0" fontId="10" fillId="15" borderId="18" xfId="0" applyFont="1" applyFill="1" applyBorder="1" applyAlignment="1">
      <alignment horizontal="center"/>
    </xf>
    <xf numFmtId="0" fontId="10" fillId="15" borderId="20" xfId="0" applyFont="1" applyFill="1" applyBorder="1" applyAlignment="1">
      <alignment horizontal="center"/>
    </xf>
    <xf numFmtId="166" fontId="0" fillId="20" borderId="0" xfId="0" applyNumberFormat="1" applyFill="1" applyBorder="1" applyAlignment="1">
      <alignment horizontal="center"/>
    </xf>
    <xf numFmtId="0" fontId="2" fillId="20" borderId="7" xfId="0" applyFont="1" applyFill="1" applyBorder="1" applyAlignment="1" applyProtection="1">
      <alignment horizontal="center" vertical="top"/>
      <protection locked="0"/>
    </xf>
    <xf numFmtId="0" fontId="2" fillId="20" borderId="4" xfId="0" applyFont="1" applyFill="1" applyBorder="1" applyAlignment="1" applyProtection="1">
      <alignment horizontal="center" vertical="top"/>
      <protection locked="0"/>
    </xf>
    <xf numFmtId="2" fontId="0" fillId="0" borderId="38" xfId="0" applyNumberFormat="1" applyBorder="1" applyAlignment="1">
      <alignment horizontal="center"/>
    </xf>
    <xf numFmtId="2" fontId="0" fillId="0" borderId="91" xfId="0" applyNumberFormat="1" applyBorder="1" applyAlignment="1">
      <alignment horizontal="center"/>
    </xf>
    <xf numFmtId="2" fontId="0" fillId="0" borderId="55" xfId="0" applyNumberFormat="1" applyBorder="1" applyAlignment="1">
      <alignment horizontal="center"/>
    </xf>
    <xf numFmtId="165" fontId="30" fillId="20" borderId="19" xfId="0" applyNumberFormat="1" applyFont="1" applyFill="1" applyBorder="1" applyAlignment="1">
      <alignment horizontal="center"/>
    </xf>
    <xf numFmtId="0" fontId="0" fillId="20" borderId="34" xfId="0" applyFill="1" applyBorder="1"/>
    <xf numFmtId="0" fontId="0" fillId="20" borderId="5" xfId="0" applyFill="1" applyBorder="1"/>
    <xf numFmtId="1" fontId="0" fillId="0" borderId="1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99" xfId="0" applyNumberFormat="1" applyBorder="1" applyAlignment="1">
      <alignment horizontal="center"/>
    </xf>
    <xf numFmtId="1" fontId="0" fillId="0" borderId="100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0" fontId="1" fillId="15" borderId="101" xfId="0" applyFont="1" applyFill="1" applyBorder="1"/>
    <xf numFmtId="0" fontId="0" fillId="15" borderId="111" xfId="0" applyFill="1" applyBorder="1" applyAlignment="1" applyProtection="1">
      <alignment horizontal="center"/>
      <protection locked="0"/>
    </xf>
    <xf numFmtId="0" fontId="1" fillId="15" borderId="105" xfId="0" applyFont="1" applyFill="1" applyBorder="1"/>
    <xf numFmtId="0" fontId="0" fillId="15" borderId="112" xfId="0" applyFill="1" applyBorder="1" applyAlignment="1" applyProtection="1">
      <alignment horizontal="center"/>
      <protection locked="0"/>
    </xf>
    <xf numFmtId="0" fontId="0" fillId="15" borderId="113" xfId="0" applyFill="1" applyBorder="1" applyAlignment="1" applyProtection="1">
      <alignment horizontal="center"/>
      <protection locked="0"/>
    </xf>
    <xf numFmtId="1" fontId="30" fillId="20" borderId="16" xfId="6" applyNumberFormat="1" applyFont="1" applyFill="1" applyBorder="1" applyAlignment="1" applyProtection="1">
      <alignment horizontal="center" vertical="top"/>
      <protection locked="0"/>
    </xf>
    <xf numFmtId="0" fontId="0" fillId="29" borderId="6" xfId="0" applyFill="1" applyBorder="1"/>
    <xf numFmtId="0" fontId="21" fillId="29" borderId="7" xfId="0" applyFont="1" applyFill="1" applyBorder="1" applyAlignment="1"/>
    <xf numFmtId="0" fontId="21" fillId="29" borderId="8" xfId="0" applyFont="1" applyFill="1" applyBorder="1" applyAlignment="1"/>
    <xf numFmtId="0" fontId="0" fillId="29" borderId="14" xfId="0" applyFill="1" applyBorder="1"/>
    <xf numFmtId="0" fontId="1" fillId="29" borderId="5" xfId="0" applyFont="1" applyFill="1" applyBorder="1" applyAlignment="1"/>
    <xf numFmtId="0" fontId="1" fillId="29" borderId="15" xfId="0" applyFont="1" applyFill="1" applyBorder="1" applyAlignment="1"/>
    <xf numFmtId="0" fontId="2" fillId="20" borderId="8" xfId="0" applyFont="1" applyFill="1" applyBorder="1" applyAlignment="1" applyProtection="1">
      <alignment horizontal="center" vertical="top"/>
      <protection locked="0"/>
    </xf>
    <xf numFmtId="2" fontId="0" fillId="0" borderId="50" xfId="0" applyNumberFormat="1" applyBorder="1" applyAlignment="1">
      <alignment horizontal="center"/>
    </xf>
    <xf numFmtId="0" fontId="1" fillId="0" borderId="114" xfId="0" applyFont="1" applyBorder="1"/>
    <xf numFmtId="0" fontId="27" fillId="20" borderId="0" xfId="0" applyFont="1" applyFill="1" applyBorder="1" applyAlignment="1" applyProtection="1">
      <alignment horizontal="center" vertical="top"/>
      <protection locked="0"/>
    </xf>
    <xf numFmtId="0" fontId="26" fillId="20" borderId="13" xfId="0" applyFont="1" applyFill="1" applyBorder="1" applyAlignment="1" applyProtection="1">
      <alignment horizontal="center" vertical="top"/>
      <protection locked="0"/>
    </xf>
    <xf numFmtId="0" fontId="1" fillId="15" borderId="115" xfId="0" applyFont="1" applyFill="1" applyBorder="1"/>
    <xf numFmtId="0" fontId="2" fillId="0" borderId="12" xfId="0" applyFont="1" applyBorder="1" applyAlignment="1" applyProtection="1">
      <alignment horizontal="center" vertical="top"/>
      <protection locked="0"/>
    </xf>
    <xf numFmtId="0" fontId="2" fillId="0" borderId="0" xfId="0" applyFont="1" applyBorder="1" applyAlignment="1" applyProtection="1">
      <alignment horizontal="center" vertical="top"/>
      <protection locked="0"/>
    </xf>
    <xf numFmtId="0" fontId="2" fillId="0" borderId="24" xfId="0" applyFont="1" applyBorder="1" applyAlignment="1" applyProtection="1">
      <alignment horizontal="center" vertical="top"/>
      <protection locked="0"/>
    </xf>
    <xf numFmtId="0" fontId="2" fillId="0" borderId="13" xfId="0" applyFont="1" applyBorder="1" applyAlignment="1" applyProtection="1">
      <alignment horizontal="center" vertical="top"/>
      <protection locked="0"/>
    </xf>
    <xf numFmtId="0" fontId="10" fillId="15" borderId="18" xfId="0" applyFont="1" applyFill="1" applyBorder="1" applyAlignment="1">
      <alignment horizontal="center"/>
    </xf>
    <xf numFmtId="0" fontId="10" fillId="15" borderId="20" xfId="0" applyFont="1" applyFill="1" applyBorder="1" applyAlignment="1">
      <alignment horizontal="center"/>
    </xf>
    <xf numFmtId="0" fontId="31" fillId="20" borderId="0" xfId="2" applyFont="1" applyFill="1" applyBorder="1" applyAlignment="1" applyProtection="1">
      <alignment horizontal="center" vertical="top"/>
      <protection locked="0"/>
    </xf>
    <xf numFmtId="165" fontId="38" fillId="20" borderId="0" xfId="0" applyNumberFormat="1" applyFont="1" applyFill="1" applyAlignment="1">
      <alignment horizontal="center"/>
    </xf>
    <xf numFmtId="166" fontId="38" fillId="20" borderId="0" xfId="0" applyNumberFormat="1" applyFont="1" applyFill="1" applyAlignment="1">
      <alignment horizontal="center"/>
    </xf>
    <xf numFmtId="0" fontId="10" fillId="15" borderId="18" xfId="0" applyFont="1" applyFill="1" applyBorder="1" applyAlignment="1">
      <alignment horizontal="center"/>
    </xf>
    <xf numFmtId="0" fontId="10" fillId="15" borderId="2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54" fillId="0" borderId="0" xfId="0" applyFont="1" applyFill="1" applyAlignment="1">
      <alignment horizontal="center"/>
    </xf>
    <xf numFmtId="0" fontId="50" fillId="2" borderId="0" xfId="0" applyFont="1" applyFill="1" applyAlignment="1">
      <alignment horizontal="right" vertical="center" wrapText="1"/>
    </xf>
    <xf numFmtId="0" fontId="4" fillId="30" borderId="0" xfId="0" applyFont="1" applyFill="1" applyAlignment="1">
      <alignment horizontal="right" vertical="center" wrapText="1"/>
    </xf>
    <xf numFmtId="0" fontId="4" fillId="0" borderId="0" xfId="0" applyFont="1" applyAlignment="1">
      <alignment horizontal="right" vertical="center" wrapText="1"/>
    </xf>
    <xf numFmtId="166" fontId="0" fillId="20" borderId="0" xfId="0" applyNumberFormat="1" applyFill="1" applyBorder="1" applyAlignment="1">
      <alignment horizontal="center"/>
    </xf>
    <xf numFmtId="0" fontId="1" fillId="15" borderId="116" xfId="0" applyFont="1" applyFill="1" applyBorder="1"/>
    <xf numFmtId="0" fontId="1" fillId="15" borderId="118" xfId="0" applyFont="1" applyFill="1" applyBorder="1"/>
    <xf numFmtId="0" fontId="1" fillId="15" borderId="120" xfId="0" applyFont="1" applyFill="1" applyBorder="1"/>
    <xf numFmtId="0" fontId="22" fillId="15" borderId="118" xfId="0" applyFont="1" applyFill="1" applyBorder="1" applyAlignment="1">
      <alignment horizontal="left"/>
    </xf>
    <xf numFmtId="166" fontId="0" fillId="15" borderId="117" xfId="0" applyNumberFormat="1" applyFill="1" applyBorder="1" applyAlignment="1">
      <alignment horizontal="center"/>
    </xf>
    <xf numFmtId="166" fontId="0" fillId="15" borderId="119" xfId="0" applyNumberFormat="1" applyFill="1" applyBorder="1" applyAlignment="1">
      <alignment horizontal="center"/>
    </xf>
    <xf numFmtId="166" fontId="0" fillId="15" borderId="121" xfId="0" applyNumberFormat="1" applyFill="1" applyBorder="1" applyAlignment="1">
      <alignment horizontal="center"/>
    </xf>
    <xf numFmtId="0" fontId="10" fillId="31" borderId="33" xfId="0" applyFont="1" applyFill="1" applyBorder="1" applyAlignment="1"/>
    <xf numFmtId="0" fontId="21" fillId="31" borderId="6" xfId="0" applyFont="1" applyFill="1" applyBorder="1" applyAlignment="1">
      <alignment horizontal="center"/>
    </xf>
    <xf numFmtId="0" fontId="21" fillId="31" borderId="7" xfId="0" applyFont="1" applyFill="1" applyBorder="1" applyAlignment="1">
      <alignment horizontal="center"/>
    </xf>
    <xf numFmtId="0" fontId="22" fillId="31" borderId="7" xfId="0" applyFont="1" applyFill="1" applyBorder="1" applyAlignment="1">
      <alignment horizontal="center"/>
    </xf>
    <xf numFmtId="0" fontId="21" fillId="31" borderId="8" xfId="0" applyFont="1" applyFill="1" applyBorder="1" applyAlignment="1">
      <alignment horizontal="center"/>
    </xf>
    <xf numFmtId="166" fontId="12" fillId="31" borderId="14" xfId="2" applyNumberFormat="1" applyFill="1" applyBorder="1" applyAlignment="1" applyProtection="1">
      <alignment horizontal="center" vertical="top"/>
      <protection locked="0"/>
    </xf>
    <xf numFmtId="166" fontId="12" fillId="31" borderId="5" xfId="2" applyNumberFormat="1" applyFill="1" applyBorder="1" applyAlignment="1" applyProtection="1">
      <alignment horizontal="center" vertical="top"/>
      <protection locked="0"/>
    </xf>
    <xf numFmtId="166" fontId="12" fillId="31" borderId="15" xfId="2" applyNumberFormat="1" applyFill="1" applyBorder="1" applyAlignment="1" applyProtection="1">
      <alignment horizontal="center" vertical="top"/>
      <protection locked="0"/>
    </xf>
    <xf numFmtId="0" fontId="21" fillId="31" borderId="61" xfId="0" applyFont="1" applyFill="1" applyBorder="1" applyAlignment="1">
      <alignment horizontal="center"/>
    </xf>
    <xf numFmtId="166" fontId="12" fillId="31" borderId="57" xfId="2" applyNumberFormat="1" applyFill="1" applyBorder="1" applyAlignment="1" applyProtection="1">
      <alignment horizontal="center" vertical="top"/>
      <protection locked="0"/>
    </xf>
    <xf numFmtId="168" fontId="0" fillId="15" borderId="0" xfId="0" applyNumberFormat="1" applyFill="1" applyBorder="1" applyAlignment="1">
      <alignment horizontal="center"/>
    </xf>
    <xf numFmtId="0" fontId="4" fillId="30" borderId="0" xfId="1" applyFont="1" applyFill="1" applyAlignment="1">
      <alignment horizontal="right" vertical="center" wrapText="1"/>
    </xf>
    <xf numFmtId="0" fontId="4" fillId="0" borderId="0" xfId="1" applyFont="1" applyAlignment="1">
      <alignment horizontal="right" vertical="center" wrapText="1"/>
    </xf>
    <xf numFmtId="0" fontId="4" fillId="0" borderId="0" xfId="0" applyFont="1" applyAlignment="1">
      <alignment horizontal="center" vertical="top" wrapText="1"/>
    </xf>
    <xf numFmtId="0" fontId="4" fillId="0" borderId="0" xfId="0" applyFont="1" applyAlignment="1">
      <alignment horizontal="right" vertical="top" wrapText="1"/>
    </xf>
    <xf numFmtId="0" fontId="50" fillId="0" borderId="0" xfId="0" applyFont="1" applyAlignment="1">
      <alignment horizontal="center" vertical="top" wrapText="1"/>
    </xf>
    <xf numFmtId="0" fontId="50" fillId="0" borderId="0" xfId="0" applyFont="1" applyAlignment="1">
      <alignment horizontal="right" vertical="top" wrapText="1"/>
    </xf>
    <xf numFmtId="0" fontId="50" fillId="0" borderId="0" xfId="0" applyFont="1" applyAlignment="1">
      <alignment horizontal="center" vertical="top" wrapText="1"/>
    </xf>
    <xf numFmtId="0" fontId="50" fillId="0" borderId="0" xfId="0" applyFont="1" applyAlignment="1">
      <alignment horizontal="right" vertical="top" wrapText="1"/>
    </xf>
    <xf numFmtId="2" fontId="14" fillId="6" borderId="27" xfId="2" applyNumberFormat="1" applyFont="1" applyBorder="1" applyAlignment="1" applyProtection="1">
      <alignment horizontal="left" vertical="top"/>
      <protection locked="0"/>
    </xf>
    <xf numFmtId="2" fontId="14" fillId="6" borderId="22" xfId="2" applyNumberFormat="1" applyFont="1" applyBorder="1" applyAlignment="1" applyProtection="1">
      <alignment horizontal="left" vertical="top"/>
      <protection locked="0"/>
    </xf>
    <xf numFmtId="0" fontId="14" fillId="6" borderId="30" xfId="2" applyFont="1" applyBorder="1" applyAlignment="1" applyProtection="1">
      <alignment horizontal="left" vertical="top"/>
      <protection locked="0"/>
    </xf>
    <xf numFmtId="0" fontId="14" fillId="6" borderId="20" xfId="2" applyFont="1" applyBorder="1" applyAlignment="1" applyProtection="1">
      <alignment horizontal="left" vertical="top"/>
      <protection locked="0"/>
    </xf>
    <xf numFmtId="0" fontId="14" fillId="6" borderId="28" xfId="2" applyFont="1" applyBorder="1" applyAlignment="1" applyProtection="1">
      <alignment horizontal="left" vertical="top"/>
      <protection locked="0"/>
    </xf>
    <xf numFmtId="0" fontId="14" fillId="6" borderId="24" xfId="2" applyFont="1" applyBorder="1" applyAlignment="1" applyProtection="1">
      <alignment horizontal="left" vertical="top"/>
      <protection locked="0"/>
    </xf>
    <xf numFmtId="0" fontId="10" fillId="3" borderId="45" xfId="0" applyFont="1" applyFill="1" applyBorder="1" applyAlignment="1">
      <alignment horizontal="center"/>
    </xf>
    <xf numFmtId="0" fontId="10" fillId="3" borderId="58" xfId="0" applyFont="1" applyFill="1" applyBorder="1" applyAlignment="1">
      <alignment horizontal="center"/>
    </xf>
    <xf numFmtId="0" fontId="10" fillId="3" borderId="46" xfId="0" applyFont="1" applyFill="1" applyBorder="1" applyAlignment="1">
      <alignment horizontal="center"/>
    </xf>
    <xf numFmtId="0" fontId="37" fillId="19" borderId="0" xfId="0" applyFont="1" applyFill="1" applyAlignment="1">
      <alignment horizontal="left" vertical="top"/>
    </xf>
    <xf numFmtId="2" fontId="31" fillId="15" borderId="101" xfId="5" applyNumberFormat="1" applyFont="1" applyFill="1" applyBorder="1" applyAlignment="1" applyProtection="1">
      <alignment horizontal="left" vertical="top"/>
      <protection locked="0"/>
    </xf>
    <xf numFmtId="2" fontId="31" fillId="15" borderId="102" xfId="5" applyNumberFormat="1" applyFont="1" applyFill="1" applyBorder="1" applyAlignment="1" applyProtection="1">
      <alignment horizontal="left" vertical="top"/>
      <protection locked="0"/>
    </xf>
    <xf numFmtId="0" fontId="30" fillId="15" borderId="103" xfId="0" quotePrefix="1" applyFont="1" applyFill="1" applyBorder="1" applyAlignment="1" applyProtection="1">
      <alignment horizontal="center"/>
      <protection locked="0"/>
    </xf>
    <xf numFmtId="0" fontId="30" fillId="15" borderId="104" xfId="0" quotePrefix="1" applyFont="1" applyFill="1" applyBorder="1" applyAlignment="1" applyProtection="1">
      <alignment horizontal="center"/>
      <protection locked="0"/>
    </xf>
    <xf numFmtId="2" fontId="31" fillId="15" borderId="105" xfId="5" applyNumberFormat="1" applyFont="1" applyFill="1" applyBorder="1" applyAlignment="1" applyProtection="1">
      <alignment horizontal="left" vertical="top"/>
      <protection locked="0"/>
    </xf>
    <xf numFmtId="2" fontId="31" fillId="15" borderId="0" xfId="5" applyNumberFormat="1" applyFont="1" applyFill="1" applyBorder="1" applyAlignment="1" applyProtection="1">
      <alignment horizontal="left" vertical="top"/>
      <protection locked="0"/>
    </xf>
    <xf numFmtId="0" fontId="30" fillId="28" borderId="33" xfId="0" quotePrefix="1" applyFont="1" applyFill="1" applyBorder="1" applyAlignment="1" applyProtection="1">
      <alignment horizontal="center"/>
      <protection locked="0"/>
    </xf>
    <xf numFmtId="0" fontId="30" fillId="28" borderId="106" xfId="0" quotePrefix="1" applyFont="1" applyFill="1" applyBorder="1" applyAlignment="1" applyProtection="1">
      <alignment horizontal="center"/>
      <protection locked="0"/>
    </xf>
    <xf numFmtId="2" fontId="46" fillId="15" borderId="105" xfId="5" applyNumberFormat="1" applyFont="1" applyFill="1" applyBorder="1" applyAlignment="1" applyProtection="1">
      <alignment horizontal="left" vertical="top"/>
      <protection locked="0"/>
    </xf>
    <xf numFmtId="2" fontId="46" fillId="15" borderId="107" xfId="5" applyNumberFormat="1" applyFont="1" applyFill="1" applyBorder="1" applyAlignment="1" applyProtection="1">
      <alignment horizontal="left" vertical="top"/>
      <protection locked="0"/>
    </xf>
    <xf numFmtId="2" fontId="31" fillId="15" borderId="108" xfId="5" applyNumberFormat="1" applyFont="1" applyFill="1" applyBorder="1" applyAlignment="1" applyProtection="1">
      <alignment horizontal="left" vertical="top"/>
      <protection locked="0"/>
    </xf>
    <xf numFmtId="0" fontId="30" fillId="28" borderId="109" xfId="0" quotePrefix="1" applyFont="1" applyFill="1" applyBorder="1" applyAlignment="1" applyProtection="1">
      <alignment horizontal="center"/>
      <protection locked="0"/>
    </xf>
    <xf numFmtId="0" fontId="30" fillId="28" borderId="110" xfId="0" quotePrefix="1" applyFont="1" applyFill="1" applyBorder="1" applyAlignment="1" applyProtection="1">
      <alignment horizontal="center"/>
      <protection locked="0"/>
    </xf>
    <xf numFmtId="0" fontId="51" fillId="15" borderId="0" xfId="0" applyFont="1" applyFill="1" applyBorder="1" applyAlignment="1">
      <alignment horizontal="center" vertical="center"/>
    </xf>
    <xf numFmtId="0" fontId="10" fillId="13" borderId="0" xfId="0" applyFont="1" applyFill="1" applyBorder="1" applyAlignment="1">
      <alignment horizontal="center"/>
    </xf>
    <xf numFmtId="0" fontId="10" fillId="22" borderId="0" xfId="0" applyFont="1" applyFill="1" applyBorder="1" applyAlignment="1">
      <alignment horizontal="center"/>
    </xf>
    <xf numFmtId="0" fontId="10" fillId="2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/>
    </xf>
    <xf numFmtId="166" fontId="0" fillId="20" borderId="12" xfId="0" applyNumberFormat="1" applyFill="1" applyBorder="1" applyAlignment="1">
      <alignment horizontal="center"/>
    </xf>
    <xf numFmtId="166" fontId="0" fillId="20" borderId="0" xfId="0" applyNumberFormat="1" applyFill="1" applyBorder="1" applyAlignment="1">
      <alignment horizontal="center"/>
    </xf>
    <xf numFmtId="0" fontId="45" fillId="20" borderId="0" xfId="0" applyFont="1" applyFill="1" applyAlignment="1" applyProtection="1">
      <alignment horizontal="left" vertical="top"/>
      <protection locked="0"/>
    </xf>
    <xf numFmtId="0" fontId="20" fillId="10" borderId="34" xfId="0" applyFont="1" applyFill="1" applyBorder="1" applyAlignment="1" applyProtection="1">
      <alignment horizontal="center" vertical="top"/>
      <protection locked="0"/>
    </xf>
    <xf numFmtId="0" fontId="20" fillId="10" borderId="35" xfId="0" applyFont="1" applyFill="1" applyBorder="1" applyAlignment="1" applyProtection="1">
      <alignment horizontal="center" vertical="top"/>
      <protection locked="0"/>
    </xf>
    <xf numFmtId="0" fontId="2" fillId="20" borderId="6" xfId="0" applyFont="1" applyFill="1" applyBorder="1" applyAlignment="1" applyProtection="1">
      <alignment horizontal="center" vertical="top"/>
      <protection locked="0"/>
    </xf>
    <xf numFmtId="0" fontId="2" fillId="20" borderId="7" xfId="0" applyFont="1" applyFill="1" applyBorder="1" applyAlignment="1" applyProtection="1">
      <alignment horizontal="center" vertical="top"/>
      <protection locked="0"/>
    </xf>
    <xf numFmtId="0" fontId="2" fillId="20" borderId="40" xfId="0" applyFont="1" applyFill="1" applyBorder="1" applyAlignment="1" applyProtection="1">
      <alignment horizontal="center" vertical="top"/>
      <protection locked="0"/>
    </xf>
    <xf numFmtId="0" fontId="2" fillId="20" borderId="4" xfId="0" applyFont="1" applyFill="1" applyBorder="1" applyAlignment="1" applyProtection="1">
      <alignment horizontal="center" vertical="top"/>
      <protection locked="0"/>
    </xf>
    <xf numFmtId="166" fontId="0" fillId="20" borderId="42" xfId="0" applyNumberFormat="1" applyFill="1" applyBorder="1" applyAlignment="1">
      <alignment horizontal="center"/>
    </xf>
    <xf numFmtId="166" fontId="0" fillId="20" borderId="43" xfId="0" applyNumberFormat="1" applyFill="1" applyBorder="1" applyAlignment="1">
      <alignment horizontal="center"/>
    </xf>
    <xf numFmtId="0" fontId="20" fillId="11" borderId="33" xfId="0" applyFont="1" applyFill="1" applyBorder="1" applyAlignment="1" applyProtection="1">
      <alignment horizontal="center" vertical="top"/>
      <protection locked="0"/>
    </xf>
    <xf numFmtId="0" fontId="20" fillId="11" borderId="34" xfId="0" applyFont="1" applyFill="1" applyBorder="1" applyAlignment="1" applyProtection="1">
      <alignment horizontal="center" vertical="top"/>
      <protection locked="0"/>
    </xf>
    <xf numFmtId="0" fontId="10" fillId="8" borderId="33" xfId="0" applyFont="1" applyFill="1" applyBorder="1" applyAlignment="1">
      <alignment horizontal="center"/>
    </xf>
    <xf numFmtId="0" fontId="10" fillId="8" borderId="34" xfId="0" applyFont="1" applyFill="1" applyBorder="1" applyAlignment="1">
      <alignment horizontal="center"/>
    </xf>
    <xf numFmtId="0" fontId="10" fillId="8" borderId="35" xfId="0" applyFont="1" applyFill="1" applyBorder="1" applyAlignment="1">
      <alignment horizontal="center"/>
    </xf>
    <xf numFmtId="0" fontId="10" fillId="31" borderId="6" xfId="0" applyFont="1" applyFill="1" applyBorder="1" applyAlignment="1">
      <alignment horizontal="center"/>
    </xf>
    <xf numFmtId="0" fontId="10" fillId="31" borderId="7" xfId="0" applyFont="1" applyFill="1" applyBorder="1" applyAlignment="1">
      <alignment horizontal="center"/>
    </xf>
    <xf numFmtId="0" fontId="10" fillId="31" borderId="8" xfId="0" applyFont="1" applyFill="1" applyBorder="1" applyAlignment="1">
      <alignment horizontal="center"/>
    </xf>
    <xf numFmtId="0" fontId="10" fillId="3" borderId="33" xfId="0" applyFont="1" applyFill="1" applyBorder="1" applyAlignment="1">
      <alignment horizontal="center"/>
    </xf>
    <xf numFmtId="0" fontId="10" fillId="3" borderId="34" xfId="0" applyFont="1" applyFill="1" applyBorder="1" applyAlignment="1">
      <alignment horizontal="center"/>
    </xf>
    <xf numFmtId="0" fontId="10" fillId="3" borderId="35" xfId="0" applyFont="1" applyFill="1" applyBorder="1" applyAlignment="1">
      <alignment horizontal="center"/>
    </xf>
    <xf numFmtId="0" fontId="10" fillId="29" borderId="33" xfId="0" applyFont="1" applyFill="1" applyBorder="1" applyAlignment="1">
      <alignment horizontal="center"/>
    </xf>
    <xf numFmtId="0" fontId="10" fillId="29" borderId="34" xfId="0" applyFont="1" applyFill="1" applyBorder="1" applyAlignment="1">
      <alignment horizontal="center"/>
    </xf>
    <xf numFmtId="0" fontId="10" fillId="29" borderId="35" xfId="0" applyFont="1" applyFill="1" applyBorder="1" applyAlignment="1">
      <alignment horizontal="center"/>
    </xf>
    <xf numFmtId="0" fontId="10" fillId="16" borderId="44" xfId="0" applyFont="1" applyFill="1" applyBorder="1" applyAlignment="1">
      <alignment horizontal="center"/>
    </xf>
    <xf numFmtId="0" fontId="10" fillId="16" borderId="62" xfId="0" applyFont="1" applyFill="1" applyBorder="1" applyAlignment="1">
      <alignment horizontal="center"/>
    </xf>
    <xf numFmtId="0" fontId="10" fillId="15" borderId="18" xfId="0" applyFont="1" applyFill="1" applyBorder="1" applyAlignment="1">
      <alignment horizontal="center"/>
    </xf>
    <xf numFmtId="0" fontId="10" fillId="15" borderId="20" xfId="0" applyFont="1" applyFill="1" applyBorder="1" applyAlignment="1">
      <alignment horizontal="center"/>
    </xf>
    <xf numFmtId="0" fontId="10" fillId="15" borderId="77" xfId="0" applyFont="1" applyFill="1" applyBorder="1" applyAlignment="1">
      <alignment horizontal="center"/>
    </xf>
    <xf numFmtId="0" fontId="10" fillId="16" borderId="6" xfId="0" applyFont="1" applyFill="1" applyBorder="1" applyAlignment="1">
      <alignment horizontal="center"/>
    </xf>
    <xf numFmtId="0" fontId="10" fillId="16" borderId="58" xfId="0" applyFont="1" applyFill="1" applyBorder="1" applyAlignment="1">
      <alignment horizontal="center"/>
    </xf>
    <xf numFmtId="0" fontId="10" fillId="16" borderId="46" xfId="0" applyFont="1" applyFill="1" applyBorder="1" applyAlignment="1">
      <alignment horizontal="center"/>
    </xf>
    <xf numFmtId="0" fontId="10" fillId="20" borderId="29" xfId="0" applyFont="1" applyFill="1" applyBorder="1" applyAlignment="1">
      <alignment horizontal="right"/>
    </xf>
    <xf numFmtId="0" fontId="10" fillId="20" borderId="0" xfId="0" applyFont="1" applyFill="1" applyAlignment="1">
      <alignment horizontal="right"/>
    </xf>
    <xf numFmtId="0" fontId="20" fillId="20" borderId="29" xfId="0" applyFont="1" applyFill="1" applyBorder="1" applyAlignment="1" applyProtection="1">
      <alignment horizontal="right" vertical="top"/>
      <protection locked="0"/>
    </xf>
    <xf numFmtId="0" fontId="20" fillId="20" borderId="0" xfId="0" applyFont="1" applyFill="1" applyAlignment="1" applyProtection="1">
      <alignment horizontal="right" vertical="top"/>
      <protection locked="0"/>
    </xf>
    <xf numFmtId="0" fontId="40" fillId="3" borderId="17" xfId="0" applyFont="1" applyFill="1" applyBorder="1" applyAlignment="1">
      <alignment horizontal="center"/>
    </xf>
    <xf numFmtId="0" fontId="40" fillId="3" borderId="19" xfId="0" applyFont="1" applyFill="1" applyBorder="1" applyAlignment="1">
      <alignment horizontal="center"/>
    </xf>
    <xf numFmtId="0" fontId="10" fillId="15" borderId="31" xfId="0" applyFont="1" applyFill="1" applyBorder="1" applyAlignment="1">
      <alignment horizontal="center"/>
    </xf>
    <xf numFmtId="0" fontId="10" fillId="16" borderId="48" xfId="0" applyFont="1" applyFill="1" applyBorder="1" applyAlignment="1">
      <alignment horizontal="center"/>
    </xf>
    <xf numFmtId="0" fontId="10" fillId="16" borderId="19" xfId="0" applyFont="1" applyFill="1" applyBorder="1" applyAlignment="1">
      <alignment horizontal="center"/>
    </xf>
    <xf numFmtId="0" fontId="10" fillId="17" borderId="17" xfId="0" applyFont="1" applyFill="1" applyBorder="1" applyAlignment="1">
      <alignment horizontal="center"/>
    </xf>
    <xf numFmtId="0" fontId="10" fillId="17" borderId="19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62" xfId="0" applyFont="1" applyFill="1" applyBorder="1" applyAlignment="1">
      <alignment horizontal="center"/>
    </xf>
    <xf numFmtId="0" fontId="37" fillId="20" borderId="0" xfId="0" applyFont="1" applyFill="1" applyAlignment="1">
      <alignment horizontal="left" vertical="top"/>
    </xf>
    <xf numFmtId="0" fontId="1" fillId="3" borderId="45" xfId="0" applyFont="1" applyFill="1" applyBorder="1" applyAlignment="1">
      <alignment horizontal="center"/>
    </xf>
    <xf numFmtId="0" fontId="1" fillId="3" borderId="58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0" fillId="0" borderId="31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10" fillId="0" borderId="77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76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92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48" fillId="0" borderId="0" xfId="0" applyFont="1" applyFill="1" applyAlignment="1">
      <alignment horizontal="left"/>
    </xf>
    <xf numFmtId="165" fontId="32" fillId="17" borderId="45" xfId="0" applyNumberFormat="1" applyFont="1" applyFill="1" applyBorder="1" applyAlignment="1">
      <alignment horizontal="center"/>
    </xf>
    <xf numFmtId="165" fontId="32" fillId="17" borderId="58" xfId="0" applyNumberFormat="1" applyFont="1" applyFill="1" applyBorder="1" applyAlignment="1">
      <alignment horizontal="center"/>
    </xf>
    <xf numFmtId="165" fontId="32" fillId="17" borderId="46" xfId="0" applyNumberFormat="1" applyFont="1" applyFill="1" applyBorder="1" applyAlignment="1">
      <alignment horizontal="center"/>
    </xf>
    <xf numFmtId="2" fontId="6" fillId="0" borderId="5" xfId="0" applyNumberFormat="1" applyFont="1" applyBorder="1" applyAlignment="1">
      <alignment horizontal="left"/>
    </xf>
    <xf numFmtId="0" fontId="21" fillId="0" borderId="45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165" fontId="32" fillId="18" borderId="45" xfId="0" applyNumberFormat="1" applyFont="1" applyFill="1" applyBorder="1" applyAlignment="1">
      <alignment horizontal="center"/>
    </xf>
    <xf numFmtId="165" fontId="32" fillId="18" borderId="58" xfId="0" applyNumberFormat="1" applyFont="1" applyFill="1" applyBorder="1" applyAlignment="1">
      <alignment horizontal="center"/>
    </xf>
    <xf numFmtId="165" fontId="32" fillId="18" borderId="46" xfId="0" applyNumberFormat="1" applyFont="1" applyFill="1" applyBorder="1" applyAlignment="1">
      <alignment horizontal="center"/>
    </xf>
    <xf numFmtId="165" fontId="32" fillId="4" borderId="45" xfId="0" applyNumberFormat="1" applyFont="1" applyFill="1" applyBorder="1" applyAlignment="1">
      <alignment horizontal="center"/>
    </xf>
    <xf numFmtId="165" fontId="32" fillId="4" borderId="58" xfId="0" applyNumberFormat="1" applyFont="1" applyFill="1" applyBorder="1" applyAlignment="1">
      <alignment horizontal="center"/>
    </xf>
    <xf numFmtId="165" fontId="32" fillId="4" borderId="46" xfId="0" applyNumberFormat="1" applyFont="1" applyFill="1" applyBorder="1" applyAlignment="1">
      <alignment horizontal="center"/>
    </xf>
    <xf numFmtId="0" fontId="33" fillId="0" borderId="0" xfId="0" applyFont="1" applyAlignment="1">
      <alignment horizontal="center"/>
    </xf>
    <xf numFmtId="2" fontId="6" fillId="0" borderId="7" xfId="0" applyNumberFormat="1" applyFont="1" applyBorder="1" applyAlignment="1">
      <alignment horizontal="left"/>
    </xf>
    <xf numFmtId="2" fontId="6" fillId="0" borderId="0" xfId="0" applyNumberFormat="1" applyFont="1" applyBorder="1" applyAlignment="1">
      <alignment horizontal="left"/>
    </xf>
    <xf numFmtId="0" fontId="23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34" fillId="0" borderId="0" xfId="0" applyFont="1" applyAlignment="1">
      <alignment horizontal="left" wrapText="1"/>
    </xf>
  </cellXfs>
  <cellStyles count="8">
    <cellStyle name="Calculation" xfId="5" builtinId="22"/>
    <cellStyle name="Explanatory Text" xfId="4" builtinId="53"/>
    <cellStyle name="Hyperlink 2" xfId="7" xr:uid="{A69D3059-6C55-42EB-8EA1-4C096C0A8392}"/>
    <cellStyle name="Input" xfId="2" builtinId="20"/>
    <cellStyle name="Linked Cell" xfId="6" builtinId="24"/>
    <cellStyle name="Normal" xfId="0" builtinId="0"/>
    <cellStyle name="Normal 2" xfId="1" xr:uid="{2E036550-0C8A-4365-BE4D-62C378F3D0F3}"/>
    <cellStyle name="Note" xfId="3" builtinId="10"/>
  </cellStyles>
  <dxfs count="19">
    <dxf>
      <font>
        <b val="0"/>
        <i/>
        <color theme="6"/>
      </font>
    </dxf>
    <dxf>
      <font>
        <b val="0"/>
        <i/>
        <color theme="6"/>
      </font>
    </dxf>
    <dxf>
      <font>
        <b val="0"/>
        <i/>
        <color theme="6"/>
      </font>
    </dxf>
    <dxf>
      <font>
        <b val="0"/>
        <i/>
        <color theme="6"/>
      </font>
    </dxf>
    <dxf>
      <font>
        <b val="0"/>
        <i/>
        <color theme="6"/>
      </font>
    </dxf>
    <dxf>
      <font>
        <b val="0"/>
        <i/>
        <color theme="6"/>
      </font>
    </dxf>
    <dxf>
      <font>
        <b val="0"/>
        <i/>
        <color theme="6"/>
      </font>
    </dxf>
    <dxf>
      <font>
        <b val="0"/>
        <i/>
        <color theme="6"/>
      </font>
    </dxf>
    <dxf>
      <font>
        <b val="0"/>
        <i/>
        <color theme="6"/>
      </font>
    </dxf>
    <dxf>
      <font>
        <b val="0"/>
        <i/>
        <color theme="6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8" tint="0.59996337778862885"/>
      </font>
    </dxf>
    <dxf>
      <font>
        <color theme="8" tint="0.59996337778862885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BDBD"/>
      <color rgb="FFFF8B8B"/>
      <color rgb="FFFDFED6"/>
      <color rgb="FFFBFDA9"/>
      <color rgb="FFFEC1FF"/>
      <color rgb="FFFDA3FF"/>
      <color rgb="FFFC8FFF"/>
      <color rgb="FFBDFFC8"/>
      <color rgb="FF9BFFAC"/>
      <color rgb="FFC9FA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8225732893722438"/>
          <c:y val="5.3236806048824387E-2"/>
          <c:w val="0.72774271943932467"/>
          <c:h val="0.92185308160871493"/>
        </c:manualLayout>
      </c:layout>
      <c:scatterChart>
        <c:scatterStyle val="lineMarker"/>
        <c:varyColors val="0"/>
        <c:ser>
          <c:idx val="1"/>
          <c:order val="0"/>
          <c:tx>
            <c:v>CPT Resistance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'Calc_Shaft Resistance'!$E$19:$E$1500</c:f>
              <c:numCache>
                <c:formatCode>0.0</c:formatCode>
                <c:ptCount val="14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23.32</c:v>
                </c:pt>
                <c:pt idx="21">
                  <c:v>17.829999999999998</c:v>
                </c:pt>
                <c:pt idx="22">
                  <c:v>20.81</c:v>
                </c:pt>
                <c:pt idx="23">
                  <c:v>18.91</c:v>
                </c:pt>
                <c:pt idx="24">
                  <c:v>12.71</c:v>
                </c:pt>
                <c:pt idx="25">
                  <c:v>11.93</c:v>
                </c:pt>
                <c:pt idx="26">
                  <c:v>13.41</c:v>
                </c:pt>
                <c:pt idx="27">
                  <c:v>12.89</c:v>
                </c:pt>
                <c:pt idx="28">
                  <c:v>21.99</c:v>
                </c:pt>
                <c:pt idx="29">
                  <c:v>23.16</c:v>
                </c:pt>
                <c:pt idx="30">
                  <c:v>22.07</c:v>
                </c:pt>
                <c:pt idx="31">
                  <c:v>16.66</c:v>
                </c:pt>
                <c:pt idx="32">
                  <c:v>13.88</c:v>
                </c:pt>
                <c:pt idx="33">
                  <c:v>16.61</c:v>
                </c:pt>
                <c:pt idx="34">
                  <c:v>18.420000000000002</c:v>
                </c:pt>
                <c:pt idx="35">
                  <c:v>12.87</c:v>
                </c:pt>
                <c:pt idx="36">
                  <c:v>23.33</c:v>
                </c:pt>
                <c:pt idx="37">
                  <c:v>10.93</c:v>
                </c:pt>
                <c:pt idx="38">
                  <c:v>14.08</c:v>
                </c:pt>
                <c:pt idx="39">
                  <c:v>10.37</c:v>
                </c:pt>
                <c:pt idx="40">
                  <c:v>7.19</c:v>
                </c:pt>
                <c:pt idx="41">
                  <c:v>8.43</c:v>
                </c:pt>
                <c:pt idx="42">
                  <c:v>7.32</c:v>
                </c:pt>
                <c:pt idx="43">
                  <c:v>7.72</c:v>
                </c:pt>
                <c:pt idx="44">
                  <c:v>8.35</c:v>
                </c:pt>
                <c:pt idx="45">
                  <c:v>6.78</c:v>
                </c:pt>
                <c:pt idx="46">
                  <c:v>11.19</c:v>
                </c:pt>
                <c:pt idx="47">
                  <c:v>18.239999999999998</c:v>
                </c:pt>
                <c:pt idx="48">
                  <c:v>16.25</c:v>
                </c:pt>
                <c:pt idx="49">
                  <c:v>11.18</c:v>
                </c:pt>
                <c:pt idx="50">
                  <c:v>15.41</c:v>
                </c:pt>
                <c:pt idx="51">
                  <c:v>16.170000000000002</c:v>
                </c:pt>
                <c:pt idx="52">
                  <c:v>14.13</c:v>
                </c:pt>
                <c:pt idx="53">
                  <c:v>28.49</c:v>
                </c:pt>
                <c:pt idx="54">
                  <c:v>22.96</c:v>
                </c:pt>
                <c:pt idx="55">
                  <c:v>24.44</c:v>
                </c:pt>
                <c:pt idx="56">
                  <c:v>31.14</c:v>
                </c:pt>
                <c:pt idx="57">
                  <c:v>39.630000000000003</c:v>
                </c:pt>
                <c:pt idx="58">
                  <c:v>21.85</c:v>
                </c:pt>
                <c:pt idx="59">
                  <c:v>22.03</c:v>
                </c:pt>
                <c:pt idx="60">
                  <c:v>20.99</c:v>
                </c:pt>
                <c:pt idx="61">
                  <c:v>31.73</c:v>
                </c:pt>
                <c:pt idx="62">
                  <c:v>32.65</c:v>
                </c:pt>
                <c:pt idx="63">
                  <c:v>43.61</c:v>
                </c:pt>
                <c:pt idx="64">
                  <c:v>36.049999999999997</c:v>
                </c:pt>
                <c:pt idx="65">
                  <c:v>23.57</c:v>
                </c:pt>
                <c:pt idx="66">
                  <c:v>10.47</c:v>
                </c:pt>
                <c:pt idx="67">
                  <c:v>21.11</c:v>
                </c:pt>
                <c:pt idx="68">
                  <c:v>12.31</c:v>
                </c:pt>
                <c:pt idx="69">
                  <c:v>18.260000000000002</c:v>
                </c:pt>
                <c:pt idx="70">
                  <c:v>12.12</c:v>
                </c:pt>
                <c:pt idx="71">
                  <c:v>26.67</c:v>
                </c:pt>
                <c:pt idx="72">
                  <c:v>18.77</c:v>
                </c:pt>
                <c:pt idx="73">
                  <c:v>22.78</c:v>
                </c:pt>
                <c:pt idx="74">
                  <c:v>15.26</c:v>
                </c:pt>
                <c:pt idx="75">
                  <c:v>18.45</c:v>
                </c:pt>
                <c:pt idx="76">
                  <c:v>7.2</c:v>
                </c:pt>
                <c:pt idx="77">
                  <c:v>6.43</c:v>
                </c:pt>
                <c:pt idx="78">
                  <c:v>4.08</c:v>
                </c:pt>
                <c:pt idx="79">
                  <c:v>0.76</c:v>
                </c:pt>
                <c:pt idx="80">
                  <c:v>0.4</c:v>
                </c:pt>
                <c:pt idx="81">
                  <c:v>0.28999999999999998</c:v>
                </c:pt>
                <c:pt idx="82">
                  <c:v>0.27</c:v>
                </c:pt>
                <c:pt idx="83">
                  <c:v>0.33</c:v>
                </c:pt>
                <c:pt idx="84">
                  <c:v>0.54</c:v>
                </c:pt>
                <c:pt idx="85">
                  <c:v>1.55</c:v>
                </c:pt>
                <c:pt idx="86">
                  <c:v>2.67</c:v>
                </c:pt>
                <c:pt idx="87">
                  <c:v>2.94</c:v>
                </c:pt>
                <c:pt idx="88">
                  <c:v>4.1100000000000003</c:v>
                </c:pt>
                <c:pt idx="89">
                  <c:v>4.47</c:v>
                </c:pt>
                <c:pt idx="90">
                  <c:v>3.13</c:v>
                </c:pt>
                <c:pt idx="91">
                  <c:v>4.66</c:v>
                </c:pt>
                <c:pt idx="92">
                  <c:v>2.4700000000000002</c:v>
                </c:pt>
                <c:pt idx="93">
                  <c:v>2.0099999999999998</c:v>
                </c:pt>
                <c:pt idx="94">
                  <c:v>2.2400000000000002</c:v>
                </c:pt>
                <c:pt idx="95">
                  <c:v>1.57</c:v>
                </c:pt>
                <c:pt idx="96">
                  <c:v>2.4900000000000002</c:v>
                </c:pt>
                <c:pt idx="97">
                  <c:v>1.74</c:v>
                </c:pt>
                <c:pt idx="98">
                  <c:v>2.27</c:v>
                </c:pt>
                <c:pt idx="99">
                  <c:v>3.67</c:v>
                </c:pt>
                <c:pt idx="100">
                  <c:v>3.64</c:v>
                </c:pt>
                <c:pt idx="101">
                  <c:v>4.2699999999999996</c:v>
                </c:pt>
                <c:pt idx="102">
                  <c:v>5.27</c:v>
                </c:pt>
                <c:pt idx="103">
                  <c:v>4.24</c:v>
                </c:pt>
                <c:pt idx="104">
                  <c:v>2.58</c:v>
                </c:pt>
                <c:pt idx="105">
                  <c:v>1.89</c:v>
                </c:pt>
                <c:pt idx="106">
                  <c:v>2.54</c:v>
                </c:pt>
                <c:pt idx="107">
                  <c:v>2.89</c:v>
                </c:pt>
                <c:pt idx="108">
                  <c:v>2</c:v>
                </c:pt>
                <c:pt idx="109">
                  <c:v>1.72</c:v>
                </c:pt>
                <c:pt idx="110">
                  <c:v>2.16</c:v>
                </c:pt>
                <c:pt idx="111">
                  <c:v>1.87</c:v>
                </c:pt>
                <c:pt idx="112">
                  <c:v>1.66</c:v>
                </c:pt>
                <c:pt idx="113">
                  <c:v>2.13</c:v>
                </c:pt>
                <c:pt idx="114">
                  <c:v>1.88</c:v>
                </c:pt>
                <c:pt idx="115">
                  <c:v>1.97</c:v>
                </c:pt>
                <c:pt idx="116">
                  <c:v>2.64</c:v>
                </c:pt>
                <c:pt idx="117">
                  <c:v>4.3499999999999996</c:v>
                </c:pt>
                <c:pt idx="118">
                  <c:v>3.6</c:v>
                </c:pt>
                <c:pt idx="119">
                  <c:v>3.36</c:v>
                </c:pt>
                <c:pt idx="120">
                  <c:v>3.05</c:v>
                </c:pt>
                <c:pt idx="121">
                  <c:v>5.0999999999999996</c:v>
                </c:pt>
                <c:pt idx="122">
                  <c:v>3.41</c:v>
                </c:pt>
                <c:pt idx="123">
                  <c:v>3.32</c:v>
                </c:pt>
                <c:pt idx="124">
                  <c:v>4.13</c:v>
                </c:pt>
                <c:pt idx="125">
                  <c:v>5.28</c:v>
                </c:pt>
                <c:pt idx="126">
                  <c:v>4.95</c:v>
                </c:pt>
                <c:pt idx="127">
                  <c:v>4.68</c:v>
                </c:pt>
                <c:pt idx="128">
                  <c:v>4.3</c:v>
                </c:pt>
                <c:pt idx="129">
                  <c:v>3.88</c:v>
                </c:pt>
                <c:pt idx="130">
                  <c:v>6.42</c:v>
                </c:pt>
                <c:pt idx="131">
                  <c:v>4.88</c:v>
                </c:pt>
                <c:pt idx="132">
                  <c:v>5.14</c:v>
                </c:pt>
                <c:pt idx="133">
                  <c:v>3.94</c:v>
                </c:pt>
                <c:pt idx="134">
                  <c:v>4.84</c:v>
                </c:pt>
                <c:pt idx="135">
                  <c:v>4.82</c:v>
                </c:pt>
                <c:pt idx="136">
                  <c:v>4.25</c:v>
                </c:pt>
                <c:pt idx="137">
                  <c:v>5.04</c:v>
                </c:pt>
                <c:pt idx="138">
                  <c:v>6.19</c:v>
                </c:pt>
                <c:pt idx="139">
                  <c:v>6.45</c:v>
                </c:pt>
                <c:pt idx="140">
                  <c:v>6.16</c:v>
                </c:pt>
                <c:pt idx="141">
                  <c:v>8.86</c:v>
                </c:pt>
                <c:pt idx="142">
                  <c:v>10.77</c:v>
                </c:pt>
                <c:pt idx="143">
                  <c:v>11.58</c:v>
                </c:pt>
                <c:pt idx="144">
                  <c:v>13.61</c:v>
                </c:pt>
                <c:pt idx="145">
                  <c:v>14.34</c:v>
                </c:pt>
                <c:pt idx="146">
                  <c:v>11.39</c:v>
                </c:pt>
                <c:pt idx="147">
                  <c:v>8.6199999999999992</c:v>
                </c:pt>
                <c:pt idx="148">
                  <c:v>8.52</c:v>
                </c:pt>
                <c:pt idx="149">
                  <c:v>11.01</c:v>
                </c:pt>
                <c:pt idx="150">
                  <c:v>9.44</c:v>
                </c:pt>
                <c:pt idx="151">
                  <c:v>9.3000000000000007</c:v>
                </c:pt>
                <c:pt idx="152">
                  <c:v>11.63</c:v>
                </c:pt>
                <c:pt idx="153">
                  <c:v>14.82</c:v>
                </c:pt>
                <c:pt idx="154">
                  <c:v>16.95</c:v>
                </c:pt>
                <c:pt idx="155">
                  <c:v>21.9</c:v>
                </c:pt>
                <c:pt idx="156">
                  <c:v>24.65</c:v>
                </c:pt>
                <c:pt idx="157">
                  <c:v>27.87</c:v>
                </c:pt>
                <c:pt idx="158">
                  <c:v>22.21</c:v>
                </c:pt>
                <c:pt idx="159">
                  <c:v>17.36</c:v>
                </c:pt>
                <c:pt idx="160">
                  <c:v>20.41</c:v>
                </c:pt>
                <c:pt idx="161">
                  <c:v>23.63</c:v>
                </c:pt>
                <c:pt idx="162">
                  <c:v>19.89</c:v>
                </c:pt>
                <c:pt idx="163">
                  <c:v>16.239999999999998</c:v>
                </c:pt>
                <c:pt idx="164">
                  <c:v>12.76</c:v>
                </c:pt>
                <c:pt idx="165">
                  <c:v>17.23</c:v>
                </c:pt>
                <c:pt idx="166">
                  <c:v>21.67</c:v>
                </c:pt>
                <c:pt idx="167">
                  <c:v>17.04</c:v>
                </c:pt>
                <c:pt idx="168">
                  <c:v>16.489999999999998</c:v>
                </c:pt>
                <c:pt idx="169">
                  <c:v>15.41</c:v>
                </c:pt>
                <c:pt idx="170">
                  <c:v>15.69</c:v>
                </c:pt>
                <c:pt idx="171">
                  <c:v>14.14</c:v>
                </c:pt>
                <c:pt idx="172">
                  <c:v>12.46</c:v>
                </c:pt>
                <c:pt idx="173">
                  <c:v>11.06</c:v>
                </c:pt>
                <c:pt idx="174">
                  <c:v>11.33</c:v>
                </c:pt>
                <c:pt idx="175">
                  <c:v>12.27</c:v>
                </c:pt>
                <c:pt idx="176">
                  <c:v>13.34</c:v>
                </c:pt>
                <c:pt idx="177">
                  <c:v>12.19</c:v>
                </c:pt>
                <c:pt idx="178">
                  <c:v>12.29</c:v>
                </c:pt>
                <c:pt idx="179">
                  <c:v>11.84</c:v>
                </c:pt>
                <c:pt idx="180">
                  <c:v>10.65</c:v>
                </c:pt>
                <c:pt idx="181">
                  <c:v>9.7899999999999991</c:v>
                </c:pt>
                <c:pt idx="182">
                  <c:v>9.8800000000000008</c:v>
                </c:pt>
                <c:pt idx="183">
                  <c:v>9.09</c:v>
                </c:pt>
                <c:pt idx="184">
                  <c:v>9.07</c:v>
                </c:pt>
                <c:pt idx="185">
                  <c:v>10.8</c:v>
                </c:pt>
                <c:pt idx="186">
                  <c:v>12.2</c:v>
                </c:pt>
                <c:pt idx="187">
                  <c:v>12.1</c:v>
                </c:pt>
                <c:pt idx="188">
                  <c:v>7.65</c:v>
                </c:pt>
                <c:pt idx="189">
                  <c:v>4.21</c:v>
                </c:pt>
                <c:pt idx="190">
                  <c:v>5.19</c:v>
                </c:pt>
                <c:pt idx="191">
                  <c:v>4.78</c:v>
                </c:pt>
                <c:pt idx="192">
                  <c:v>3.7</c:v>
                </c:pt>
                <c:pt idx="193">
                  <c:v>3.96</c:v>
                </c:pt>
                <c:pt idx="194">
                  <c:v>5.32</c:v>
                </c:pt>
                <c:pt idx="195">
                  <c:v>4.24</c:v>
                </c:pt>
                <c:pt idx="196">
                  <c:v>4.95</c:v>
                </c:pt>
                <c:pt idx="197">
                  <c:v>4.7300000000000004</c:v>
                </c:pt>
                <c:pt idx="198">
                  <c:v>4.17</c:v>
                </c:pt>
                <c:pt idx="199">
                  <c:v>4.83</c:v>
                </c:pt>
                <c:pt idx="200">
                  <c:v>5.15</c:v>
                </c:pt>
                <c:pt idx="201">
                  <c:v>5.8</c:v>
                </c:pt>
                <c:pt idx="202">
                  <c:v>3.88</c:v>
                </c:pt>
                <c:pt idx="203">
                  <c:v>3.94</c:v>
                </c:pt>
                <c:pt idx="204">
                  <c:v>3.39</c:v>
                </c:pt>
                <c:pt idx="205">
                  <c:v>2.92</c:v>
                </c:pt>
                <c:pt idx="206">
                  <c:v>6.81</c:v>
                </c:pt>
                <c:pt idx="207">
                  <c:v>7.75</c:v>
                </c:pt>
                <c:pt idx="208">
                  <c:v>7.72</c:v>
                </c:pt>
                <c:pt idx="209">
                  <c:v>8.75</c:v>
                </c:pt>
                <c:pt idx="210">
                  <c:v>14.74</c:v>
                </c:pt>
                <c:pt idx="211">
                  <c:v>17.5</c:v>
                </c:pt>
                <c:pt idx="212">
                  <c:v>17.45</c:v>
                </c:pt>
                <c:pt idx="213">
                  <c:v>17.829999999999998</c:v>
                </c:pt>
                <c:pt idx="214">
                  <c:v>18.13</c:v>
                </c:pt>
                <c:pt idx="215">
                  <c:v>16.84</c:v>
                </c:pt>
                <c:pt idx="216">
                  <c:v>17.989999999999998</c:v>
                </c:pt>
                <c:pt idx="217">
                  <c:v>26.19</c:v>
                </c:pt>
                <c:pt idx="218">
                  <c:v>32.1</c:v>
                </c:pt>
                <c:pt idx="219">
                  <c:v>30.29</c:v>
                </c:pt>
                <c:pt idx="220">
                  <c:v>26.68</c:v>
                </c:pt>
                <c:pt idx="221">
                  <c:v>22.61</c:v>
                </c:pt>
                <c:pt idx="222">
                  <c:v>20.25</c:v>
                </c:pt>
                <c:pt idx="223">
                  <c:v>18.86</c:v>
                </c:pt>
                <c:pt idx="224">
                  <c:v>18.73</c:v>
                </c:pt>
                <c:pt idx="225">
                  <c:v>20.440000000000001</c:v>
                </c:pt>
                <c:pt idx="226">
                  <c:v>17.7</c:v>
                </c:pt>
                <c:pt idx="227">
                  <c:v>17.14</c:v>
                </c:pt>
                <c:pt idx="228">
                  <c:v>18.25</c:v>
                </c:pt>
                <c:pt idx="229">
                  <c:v>21.63</c:v>
                </c:pt>
                <c:pt idx="230">
                  <c:v>24.18</c:v>
                </c:pt>
                <c:pt idx="231">
                  <c:v>24.44</c:v>
                </c:pt>
                <c:pt idx="232">
                  <c:v>19.84</c:v>
                </c:pt>
                <c:pt idx="233">
                  <c:v>16.920000000000002</c:v>
                </c:pt>
                <c:pt idx="234">
                  <c:v>14.35</c:v>
                </c:pt>
                <c:pt idx="235">
                  <c:v>12.36</c:v>
                </c:pt>
                <c:pt idx="236">
                  <c:v>11.15</c:v>
                </c:pt>
                <c:pt idx="237">
                  <c:v>11.55</c:v>
                </c:pt>
                <c:pt idx="238">
                  <c:v>9.59</c:v>
                </c:pt>
                <c:pt idx="239">
                  <c:v>13.88</c:v>
                </c:pt>
                <c:pt idx="240">
                  <c:v>19.48</c:v>
                </c:pt>
                <c:pt idx="241">
                  <c:v>22.18</c:v>
                </c:pt>
                <c:pt idx="242">
                  <c:v>24.21</c:v>
                </c:pt>
                <c:pt idx="243">
                  <c:v>24.43</c:v>
                </c:pt>
                <c:pt idx="244">
                  <c:v>25.39</c:v>
                </c:pt>
                <c:pt idx="245">
                  <c:v>25.47</c:v>
                </c:pt>
                <c:pt idx="246">
                  <c:v>26.07</c:v>
                </c:pt>
                <c:pt idx="247">
                  <c:v>26.02</c:v>
                </c:pt>
                <c:pt idx="248">
                  <c:v>26.76</c:v>
                </c:pt>
                <c:pt idx="249">
                  <c:v>27.88</c:v>
                </c:pt>
                <c:pt idx="250">
                  <c:v>24.98</c:v>
                </c:pt>
                <c:pt idx="251">
                  <c:v>26.2</c:v>
                </c:pt>
                <c:pt idx="252">
                  <c:v>27.8</c:v>
                </c:pt>
                <c:pt idx="253">
                  <c:v>27.37</c:v>
                </c:pt>
                <c:pt idx="254">
                  <c:v>23.65</c:v>
                </c:pt>
                <c:pt idx="255">
                  <c:v>20.45</c:v>
                </c:pt>
                <c:pt idx="256">
                  <c:v>21.44</c:v>
                </c:pt>
                <c:pt idx="257">
                  <c:v>26.8</c:v>
                </c:pt>
                <c:pt idx="258">
                  <c:v>31.5</c:v>
                </c:pt>
                <c:pt idx="259">
                  <c:v>35.25</c:v>
                </c:pt>
                <c:pt idx="260">
                  <c:v>36.47</c:v>
                </c:pt>
                <c:pt idx="261">
                  <c:v>33.69</c:v>
                </c:pt>
                <c:pt idx="262">
                  <c:v>32.35</c:v>
                </c:pt>
                <c:pt idx="263">
                  <c:v>38.119999999999997</c:v>
                </c:pt>
                <c:pt idx="264">
                  <c:v>51.88</c:v>
                </c:pt>
                <c:pt idx="265">
                  <c:v>41.75</c:v>
                </c:pt>
                <c:pt idx="266">
                  <c:v>38.65</c:v>
                </c:pt>
                <c:pt idx="267">
                  <c:v>27.64</c:v>
                </c:pt>
                <c:pt idx="268">
                  <c:v>29.05</c:v>
                </c:pt>
                <c:pt idx="269">
                  <c:v>31.9</c:v>
                </c:pt>
                <c:pt idx="270">
                  <c:v>38.369999999999997</c:v>
                </c:pt>
                <c:pt idx="271">
                  <c:v>42.09</c:v>
                </c:pt>
                <c:pt idx="272">
                  <c:v>43.91</c:v>
                </c:pt>
                <c:pt idx="273">
                  <c:v>43.94</c:v>
                </c:pt>
                <c:pt idx="274">
                  <c:v>36.799999999999997</c:v>
                </c:pt>
                <c:pt idx="275">
                  <c:v>28.56</c:v>
                </c:pt>
                <c:pt idx="276">
                  <c:v>28.47</c:v>
                </c:pt>
                <c:pt idx="277">
                  <c:v>28.71</c:v>
                </c:pt>
                <c:pt idx="278">
                  <c:v>31.24</c:v>
                </c:pt>
                <c:pt idx="279">
                  <c:v>34.19</c:v>
                </c:pt>
                <c:pt idx="280">
                  <c:v>36.07</c:v>
                </c:pt>
                <c:pt idx="281">
                  <c:v>36.04</c:v>
                </c:pt>
                <c:pt idx="282">
                  <c:v>37.54</c:v>
                </c:pt>
                <c:pt idx="283">
                  <c:v>33.590000000000003</c:v>
                </c:pt>
                <c:pt idx="284">
                  <c:v>32.700000000000003</c:v>
                </c:pt>
                <c:pt idx="285">
                  <c:v>34.74</c:v>
                </c:pt>
                <c:pt idx="286">
                  <c:v>34.119999999999997</c:v>
                </c:pt>
                <c:pt idx="287">
                  <c:v>31.57</c:v>
                </c:pt>
                <c:pt idx="288">
                  <c:v>31.16</c:v>
                </c:pt>
                <c:pt idx="289">
                  <c:v>29.91</c:v>
                </c:pt>
                <c:pt idx="290">
                  <c:v>29.16</c:v>
                </c:pt>
                <c:pt idx="291">
                  <c:v>29.51</c:v>
                </c:pt>
                <c:pt idx="292">
                  <c:v>28.8</c:v>
                </c:pt>
                <c:pt idx="293">
                  <c:v>28.23</c:v>
                </c:pt>
                <c:pt idx="294">
                  <c:v>27.76</c:v>
                </c:pt>
                <c:pt idx="295">
                  <c:v>25.76</c:v>
                </c:pt>
                <c:pt idx="296">
                  <c:v>19.510000000000002</c:v>
                </c:pt>
                <c:pt idx="297">
                  <c:v>10.27</c:v>
                </c:pt>
                <c:pt idx="298">
                  <c:v>5.36</c:v>
                </c:pt>
                <c:pt idx="299">
                  <c:v>5.08</c:v>
                </c:pt>
                <c:pt idx="300">
                  <c:v>5.61</c:v>
                </c:pt>
                <c:pt idx="301">
                  <c:v>3.23</c:v>
                </c:pt>
                <c:pt idx="302">
                  <c:v>5.58</c:v>
                </c:pt>
                <c:pt idx="303">
                  <c:v>4.09</c:v>
                </c:pt>
                <c:pt idx="304">
                  <c:v>2.85</c:v>
                </c:pt>
                <c:pt idx="305">
                  <c:v>2.23</c:v>
                </c:pt>
                <c:pt idx="306">
                  <c:v>3.66</c:v>
                </c:pt>
                <c:pt idx="307">
                  <c:v>2.67</c:v>
                </c:pt>
                <c:pt idx="308">
                  <c:v>3.86</c:v>
                </c:pt>
                <c:pt idx="309">
                  <c:v>6.05</c:v>
                </c:pt>
                <c:pt idx="310">
                  <c:v>3.73</c:v>
                </c:pt>
                <c:pt idx="311">
                  <c:v>3.63</c:v>
                </c:pt>
                <c:pt idx="312">
                  <c:v>3.06</c:v>
                </c:pt>
                <c:pt idx="313">
                  <c:v>2.74</c:v>
                </c:pt>
                <c:pt idx="314">
                  <c:v>4.22</c:v>
                </c:pt>
                <c:pt idx="315">
                  <c:v>4.6500000000000004</c:v>
                </c:pt>
                <c:pt idx="316">
                  <c:v>5.39</c:v>
                </c:pt>
                <c:pt idx="317">
                  <c:v>4.1399999999999997</c:v>
                </c:pt>
                <c:pt idx="318">
                  <c:v>3.26</c:v>
                </c:pt>
                <c:pt idx="319">
                  <c:v>9.74</c:v>
                </c:pt>
                <c:pt idx="320">
                  <c:v>13.44</c:v>
                </c:pt>
                <c:pt idx="321">
                  <c:v>14.61</c:v>
                </c:pt>
                <c:pt idx="322">
                  <c:v>14.43</c:v>
                </c:pt>
                <c:pt idx="323">
                  <c:v>14.36</c:v>
                </c:pt>
                <c:pt idx="324">
                  <c:v>14.07</c:v>
                </c:pt>
                <c:pt idx="325">
                  <c:v>14.29</c:v>
                </c:pt>
                <c:pt idx="326">
                  <c:v>13.3</c:v>
                </c:pt>
                <c:pt idx="327">
                  <c:v>9.6300000000000008</c:v>
                </c:pt>
                <c:pt idx="328">
                  <c:v>5.46</c:v>
                </c:pt>
                <c:pt idx="329">
                  <c:v>5.01</c:v>
                </c:pt>
                <c:pt idx="330">
                  <c:v>4.51</c:v>
                </c:pt>
                <c:pt idx="331">
                  <c:v>4.3600000000000003</c:v>
                </c:pt>
                <c:pt idx="332">
                  <c:v>3.37</c:v>
                </c:pt>
                <c:pt idx="333">
                  <c:v>3.42</c:v>
                </c:pt>
                <c:pt idx="334">
                  <c:v>7.03</c:v>
                </c:pt>
                <c:pt idx="335">
                  <c:v>7.37</c:v>
                </c:pt>
                <c:pt idx="336">
                  <c:v>10.69</c:v>
                </c:pt>
                <c:pt idx="337">
                  <c:v>12.4</c:v>
                </c:pt>
                <c:pt idx="338">
                  <c:v>14.04</c:v>
                </c:pt>
                <c:pt idx="339">
                  <c:v>12.97</c:v>
                </c:pt>
                <c:pt idx="340">
                  <c:v>12.48</c:v>
                </c:pt>
                <c:pt idx="341">
                  <c:v>17.14</c:v>
                </c:pt>
                <c:pt idx="342">
                  <c:v>16.32</c:v>
                </c:pt>
                <c:pt idx="343">
                  <c:v>13.57</c:v>
                </c:pt>
                <c:pt idx="344">
                  <c:v>11.82</c:v>
                </c:pt>
                <c:pt idx="345">
                  <c:v>10.72</c:v>
                </c:pt>
                <c:pt idx="346">
                  <c:v>10.94</c:v>
                </c:pt>
                <c:pt idx="347">
                  <c:v>13.43</c:v>
                </c:pt>
                <c:pt idx="348">
                  <c:v>15.2</c:v>
                </c:pt>
                <c:pt idx="349">
                  <c:v>17.350000000000001</c:v>
                </c:pt>
                <c:pt idx="350">
                  <c:v>18.41</c:v>
                </c:pt>
                <c:pt idx="351">
                  <c:v>18.29</c:v>
                </c:pt>
                <c:pt idx="352">
                  <c:v>16.559999999999999</c:v>
                </c:pt>
                <c:pt idx="353">
                  <c:v>14.02</c:v>
                </c:pt>
                <c:pt idx="354">
                  <c:v>12.23</c:v>
                </c:pt>
                <c:pt idx="355">
                  <c:v>10.220000000000001</c:v>
                </c:pt>
                <c:pt idx="356">
                  <c:v>8.56</c:v>
                </c:pt>
                <c:pt idx="357">
                  <c:v>10.58</c:v>
                </c:pt>
                <c:pt idx="358">
                  <c:v>10.89</c:v>
                </c:pt>
                <c:pt idx="359">
                  <c:v>12.51</c:v>
                </c:pt>
                <c:pt idx="360">
                  <c:v>11.91</c:v>
                </c:pt>
                <c:pt idx="361">
                  <c:v>9.19</c:v>
                </c:pt>
                <c:pt idx="362">
                  <c:v>10.29</c:v>
                </c:pt>
                <c:pt idx="363">
                  <c:v>9.16</c:v>
                </c:pt>
                <c:pt idx="364">
                  <c:v>10.81</c:v>
                </c:pt>
                <c:pt idx="365">
                  <c:v>8.27</c:v>
                </c:pt>
                <c:pt idx="366">
                  <c:v>5.27</c:v>
                </c:pt>
                <c:pt idx="367">
                  <c:v>3.38</c:v>
                </c:pt>
                <c:pt idx="368">
                  <c:v>5.65</c:v>
                </c:pt>
                <c:pt idx="369">
                  <c:v>6.16</c:v>
                </c:pt>
                <c:pt idx="370">
                  <c:v>4.4800000000000004</c:v>
                </c:pt>
                <c:pt idx="371">
                  <c:v>5.85</c:v>
                </c:pt>
                <c:pt idx="372">
                  <c:v>3.53</c:v>
                </c:pt>
                <c:pt idx="373">
                  <c:v>4.5</c:v>
                </c:pt>
                <c:pt idx="374">
                  <c:v>3.31</c:v>
                </c:pt>
                <c:pt idx="375">
                  <c:v>3.87</c:v>
                </c:pt>
                <c:pt idx="376">
                  <c:v>4.4400000000000004</c:v>
                </c:pt>
                <c:pt idx="377">
                  <c:v>5.27</c:v>
                </c:pt>
                <c:pt idx="378">
                  <c:v>8.92</c:v>
                </c:pt>
                <c:pt idx="379">
                  <c:v>14.92</c:v>
                </c:pt>
                <c:pt idx="380">
                  <c:v>13.61</c:v>
                </c:pt>
                <c:pt idx="381">
                  <c:v>10.93</c:v>
                </c:pt>
                <c:pt idx="382">
                  <c:v>14.11</c:v>
                </c:pt>
                <c:pt idx="383">
                  <c:v>15.02</c:v>
                </c:pt>
                <c:pt idx="384">
                  <c:v>14.04</c:v>
                </c:pt>
                <c:pt idx="385">
                  <c:v>15.31</c:v>
                </c:pt>
                <c:pt idx="386">
                  <c:v>13.44</c:v>
                </c:pt>
                <c:pt idx="387">
                  <c:v>11.64</c:v>
                </c:pt>
                <c:pt idx="388">
                  <c:v>11.43</c:v>
                </c:pt>
                <c:pt idx="389">
                  <c:v>10.61</c:v>
                </c:pt>
                <c:pt idx="390">
                  <c:v>11.17</c:v>
                </c:pt>
                <c:pt idx="391">
                  <c:v>13.89</c:v>
                </c:pt>
                <c:pt idx="392">
                  <c:v>13.12</c:v>
                </c:pt>
                <c:pt idx="393">
                  <c:v>12.04</c:v>
                </c:pt>
                <c:pt idx="394">
                  <c:v>13.25</c:v>
                </c:pt>
                <c:pt idx="395">
                  <c:v>14.57</c:v>
                </c:pt>
                <c:pt idx="396">
                  <c:v>13.81</c:v>
                </c:pt>
                <c:pt idx="397">
                  <c:v>12.86</c:v>
                </c:pt>
                <c:pt idx="398">
                  <c:v>11.89</c:v>
                </c:pt>
                <c:pt idx="399">
                  <c:v>13.1</c:v>
                </c:pt>
                <c:pt idx="400">
                  <c:v>15.01</c:v>
                </c:pt>
                <c:pt idx="401">
                  <c:v>12.22</c:v>
                </c:pt>
                <c:pt idx="402">
                  <c:v>11.76</c:v>
                </c:pt>
                <c:pt idx="403">
                  <c:v>15.04</c:v>
                </c:pt>
                <c:pt idx="404">
                  <c:v>14.5</c:v>
                </c:pt>
                <c:pt idx="405">
                  <c:v>13.48</c:v>
                </c:pt>
                <c:pt idx="406">
                  <c:v>13.29</c:v>
                </c:pt>
                <c:pt idx="407">
                  <c:v>7.47</c:v>
                </c:pt>
                <c:pt idx="408">
                  <c:v>4.63</c:v>
                </c:pt>
                <c:pt idx="409">
                  <c:v>7.12</c:v>
                </c:pt>
                <c:pt idx="410">
                  <c:v>4.9800000000000004</c:v>
                </c:pt>
                <c:pt idx="411">
                  <c:v>5.59</c:v>
                </c:pt>
                <c:pt idx="412">
                  <c:v>7.59</c:v>
                </c:pt>
                <c:pt idx="413">
                  <c:v>5.27</c:v>
                </c:pt>
                <c:pt idx="414">
                  <c:v>8.34</c:v>
                </c:pt>
                <c:pt idx="415">
                  <c:v>5.62</c:v>
                </c:pt>
                <c:pt idx="416">
                  <c:v>3.15</c:v>
                </c:pt>
                <c:pt idx="417">
                  <c:v>3.02</c:v>
                </c:pt>
                <c:pt idx="418">
                  <c:v>4.8099999999999996</c:v>
                </c:pt>
                <c:pt idx="419">
                  <c:v>9.08</c:v>
                </c:pt>
                <c:pt idx="420">
                  <c:v>9.16</c:v>
                </c:pt>
                <c:pt idx="421">
                  <c:v>9.5299999999999994</c:v>
                </c:pt>
                <c:pt idx="422">
                  <c:v>6.63</c:v>
                </c:pt>
                <c:pt idx="423">
                  <c:v>8.0299999999999994</c:v>
                </c:pt>
                <c:pt idx="424">
                  <c:v>5.71</c:v>
                </c:pt>
                <c:pt idx="425">
                  <c:v>11.25</c:v>
                </c:pt>
                <c:pt idx="426">
                  <c:v>10.92</c:v>
                </c:pt>
                <c:pt idx="427">
                  <c:v>5.05</c:v>
                </c:pt>
                <c:pt idx="428">
                  <c:v>5.13</c:v>
                </c:pt>
                <c:pt idx="429">
                  <c:v>5.21</c:v>
                </c:pt>
                <c:pt idx="430">
                  <c:v>5.86</c:v>
                </c:pt>
                <c:pt idx="431">
                  <c:v>4.1100000000000003</c:v>
                </c:pt>
                <c:pt idx="432">
                  <c:v>3.39</c:v>
                </c:pt>
                <c:pt idx="433">
                  <c:v>9.51</c:v>
                </c:pt>
                <c:pt idx="434">
                  <c:v>7.88</c:v>
                </c:pt>
                <c:pt idx="435">
                  <c:v>4.26</c:v>
                </c:pt>
                <c:pt idx="436">
                  <c:v>8.43</c:v>
                </c:pt>
                <c:pt idx="437">
                  <c:v>5.62</c:v>
                </c:pt>
                <c:pt idx="438">
                  <c:v>7.46</c:v>
                </c:pt>
                <c:pt idx="439">
                  <c:v>8.0500000000000007</c:v>
                </c:pt>
                <c:pt idx="440">
                  <c:v>8.49</c:v>
                </c:pt>
                <c:pt idx="441">
                  <c:v>8.26</c:v>
                </c:pt>
                <c:pt idx="442">
                  <c:v>9.14</c:v>
                </c:pt>
                <c:pt idx="443">
                  <c:v>9.19</c:v>
                </c:pt>
                <c:pt idx="444">
                  <c:v>7.72</c:v>
                </c:pt>
                <c:pt idx="445">
                  <c:v>5.96</c:v>
                </c:pt>
                <c:pt idx="446">
                  <c:v>10.87</c:v>
                </c:pt>
                <c:pt idx="447">
                  <c:v>10.44</c:v>
                </c:pt>
                <c:pt idx="448">
                  <c:v>11.26</c:v>
                </c:pt>
                <c:pt idx="449">
                  <c:v>8.42</c:v>
                </c:pt>
                <c:pt idx="450">
                  <c:v>6.67</c:v>
                </c:pt>
                <c:pt idx="451">
                  <c:v>8.0299999999999994</c:v>
                </c:pt>
                <c:pt idx="452">
                  <c:v>6.5</c:v>
                </c:pt>
                <c:pt idx="453">
                  <c:v>5.25</c:v>
                </c:pt>
                <c:pt idx="454">
                  <c:v>6.33</c:v>
                </c:pt>
                <c:pt idx="455">
                  <c:v>4.62</c:v>
                </c:pt>
                <c:pt idx="456">
                  <c:v>4.1100000000000003</c:v>
                </c:pt>
                <c:pt idx="457">
                  <c:v>3.94</c:v>
                </c:pt>
                <c:pt idx="458">
                  <c:v>5.03</c:v>
                </c:pt>
                <c:pt idx="459">
                  <c:v>4.12</c:v>
                </c:pt>
                <c:pt idx="460">
                  <c:v>3.29</c:v>
                </c:pt>
                <c:pt idx="461">
                  <c:v>3.8</c:v>
                </c:pt>
                <c:pt idx="462">
                  <c:v>3.84</c:v>
                </c:pt>
                <c:pt idx="463">
                  <c:v>4.8099999999999996</c:v>
                </c:pt>
                <c:pt idx="464">
                  <c:v>9.32</c:v>
                </c:pt>
                <c:pt idx="465">
                  <c:v>10.57</c:v>
                </c:pt>
                <c:pt idx="466">
                  <c:v>8.66</c:v>
                </c:pt>
                <c:pt idx="467">
                  <c:v>8.58</c:v>
                </c:pt>
                <c:pt idx="468">
                  <c:v>7.68</c:v>
                </c:pt>
                <c:pt idx="469">
                  <c:v>5.28</c:v>
                </c:pt>
                <c:pt idx="470">
                  <c:v>9.59</c:v>
                </c:pt>
                <c:pt idx="471">
                  <c:v>9.91</c:v>
                </c:pt>
                <c:pt idx="472">
                  <c:v>10.14</c:v>
                </c:pt>
                <c:pt idx="473">
                  <c:v>8.4</c:v>
                </c:pt>
                <c:pt idx="474">
                  <c:v>7.81</c:v>
                </c:pt>
                <c:pt idx="475">
                  <c:v>12.18</c:v>
                </c:pt>
                <c:pt idx="476">
                  <c:v>10.09</c:v>
                </c:pt>
                <c:pt idx="477">
                  <c:v>13.41</c:v>
                </c:pt>
                <c:pt idx="478">
                  <c:v>13.96</c:v>
                </c:pt>
                <c:pt idx="479">
                  <c:v>14.29</c:v>
                </c:pt>
                <c:pt idx="480">
                  <c:v>13.59</c:v>
                </c:pt>
                <c:pt idx="481">
                  <c:v>10.18</c:v>
                </c:pt>
                <c:pt idx="482">
                  <c:v>11.64</c:v>
                </c:pt>
                <c:pt idx="483">
                  <c:v>11.65</c:v>
                </c:pt>
                <c:pt idx="484">
                  <c:v>11.56</c:v>
                </c:pt>
                <c:pt idx="485">
                  <c:v>14.44</c:v>
                </c:pt>
                <c:pt idx="486">
                  <c:v>13.35</c:v>
                </c:pt>
                <c:pt idx="487">
                  <c:v>14.72</c:v>
                </c:pt>
                <c:pt idx="488">
                  <c:v>12.61</c:v>
                </c:pt>
                <c:pt idx="489">
                  <c:v>12.48</c:v>
                </c:pt>
                <c:pt idx="490">
                  <c:v>12.04</c:v>
                </c:pt>
                <c:pt idx="491">
                  <c:v>10.74</c:v>
                </c:pt>
                <c:pt idx="492">
                  <c:v>9.94</c:v>
                </c:pt>
                <c:pt idx="493">
                  <c:v>14.6</c:v>
                </c:pt>
                <c:pt idx="494">
                  <c:v>18.739999999999998</c:v>
                </c:pt>
                <c:pt idx="495">
                  <c:v>13.54</c:v>
                </c:pt>
                <c:pt idx="496">
                  <c:v>11.25</c:v>
                </c:pt>
                <c:pt idx="497">
                  <c:v>14.01</c:v>
                </c:pt>
                <c:pt idx="498">
                  <c:v>17.41</c:v>
                </c:pt>
                <c:pt idx="499">
                  <c:v>13.21</c:v>
                </c:pt>
                <c:pt idx="500">
                  <c:v>11.78</c:v>
                </c:pt>
                <c:pt idx="501">
                  <c:v>12.74</c:v>
                </c:pt>
                <c:pt idx="502">
                  <c:v>18.63</c:v>
                </c:pt>
                <c:pt idx="503">
                  <c:v>20.37</c:v>
                </c:pt>
                <c:pt idx="504">
                  <c:v>19.670000000000002</c:v>
                </c:pt>
                <c:pt idx="505">
                  <c:v>18.170000000000002</c:v>
                </c:pt>
                <c:pt idx="506">
                  <c:v>17.28</c:v>
                </c:pt>
                <c:pt idx="507">
                  <c:v>17.239999999999998</c:v>
                </c:pt>
                <c:pt idx="508">
                  <c:v>15.55</c:v>
                </c:pt>
                <c:pt idx="509">
                  <c:v>15.33</c:v>
                </c:pt>
                <c:pt idx="510">
                  <c:v>15.65</c:v>
                </c:pt>
                <c:pt idx="511">
                  <c:v>17.59</c:v>
                </c:pt>
                <c:pt idx="512">
                  <c:v>16.7</c:v>
                </c:pt>
                <c:pt idx="513">
                  <c:v>14.66</c:v>
                </c:pt>
                <c:pt idx="514">
                  <c:v>13.28</c:v>
                </c:pt>
                <c:pt idx="515">
                  <c:v>13.73</c:v>
                </c:pt>
                <c:pt idx="516">
                  <c:v>13.24</c:v>
                </c:pt>
                <c:pt idx="517">
                  <c:v>13.87</c:v>
                </c:pt>
                <c:pt idx="518">
                  <c:v>17.079999999999998</c:v>
                </c:pt>
                <c:pt idx="519">
                  <c:v>16.829999999999998</c:v>
                </c:pt>
                <c:pt idx="520">
                  <c:v>15.2</c:v>
                </c:pt>
                <c:pt idx="521">
                  <c:v>13.71</c:v>
                </c:pt>
                <c:pt idx="522">
                  <c:v>14.67</c:v>
                </c:pt>
                <c:pt idx="523">
                  <c:v>15.7</c:v>
                </c:pt>
                <c:pt idx="524">
                  <c:v>18.649999999999999</c:v>
                </c:pt>
                <c:pt idx="525">
                  <c:v>11.01</c:v>
                </c:pt>
                <c:pt idx="526">
                  <c:v>15.76</c:v>
                </c:pt>
                <c:pt idx="527">
                  <c:v>19.5</c:v>
                </c:pt>
                <c:pt idx="528">
                  <c:v>15.27</c:v>
                </c:pt>
                <c:pt idx="529">
                  <c:v>15.31</c:v>
                </c:pt>
                <c:pt idx="530">
                  <c:v>13.65</c:v>
                </c:pt>
                <c:pt idx="531">
                  <c:v>14.64</c:v>
                </c:pt>
                <c:pt idx="532">
                  <c:v>12.92</c:v>
                </c:pt>
                <c:pt idx="533">
                  <c:v>7.31</c:v>
                </c:pt>
                <c:pt idx="534">
                  <c:v>17.010000000000002</c:v>
                </c:pt>
                <c:pt idx="535">
                  <c:v>10.97</c:v>
                </c:pt>
                <c:pt idx="536">
                  <c:v>17.239999999999998</c:v>
                </c:pt>
                <c:pt idx="537">
                  <c:v>16.53</c:v>
                </c:pt>
                <c:pt idx="538">
                  <c:v>15.22</c:v>
                </c:pt>
                <c:pt idx="539">
                  <c:v>14.86</c:v>
                </c:pt>
                <c:pt idx="540">
                  <c:v>14.6</c:v>
                </c:pt>
                <c:pt idx="541">
                  <c:v>14.7</c:v>
                </c:pt>
                <c:pt idx="542">
                  <c:v>15.23</c:v>
                </c:pt>
                <c:pt idx="543">
                  <c:v>15.61</c:v>
                </c:pt>
                <c:pt idx="544">
                  <c:v>15.64</c:v>
                </c:pt>
                <c:pt idx="545">
                  <c:v>16.82</c:v>
                </c:pt>
                <c:pt idx="546">
                  <c:v>16.600000000000001</c:v>
                </c:pt>
                <c:pt idx="547">
                  <c:v>16.420000000000002</c:v>
                </c:pt>
                <c:pt idx="548">
                  <c:v>15.18</c:v>
                </c:pt>
                <c:pt idx="549">
                  <c:v>18.14</c:v>
                </c:pt>
                <c:pt idx="550">
                  <c:v>18.170000000000002</c:v>
                </c:pt>
                <c:pt idx="551">
                  <c:v>12.41</c:v>
                </c:pt>
                <c:pt idx="552">
                  <c:v>18.16</c:v>
                </c:pt>
                <c:pt idx="553">
                  <c:v>16.760000000000002</c:v>
                </c:pt>
                <c:pt idx="554">
                  <c:v>18.43</c:v>
                </c:pt>
                <c:pt idx="555">
                  <c:v>17.93</c:v>
                </c:pt>
                <c:pt idx="556">
                  <c:v>18.649999999999999</c:v>
                </c:pt>
                <c:pt idx="557">
                  <c:v>20.89</c:v>
                </c:pt>
                <c:pt idx="558">
                  <c:v>21.69</c:v>
                </c:pt>
                <c:pt idx="559">
                  <c:v>24.98</c:v>
                </c:pt>
                <c:pt idx="560">
                  <c:v>26.47</c:v>
                </c:pt>
                <c:pt idx="561">
                  <c:v>24.33</c:v>
                </c:pt>
                <c:pt idx="562">
                  <c:v>24.95</c:v>
                </c:pt>
                <c:pt idx="563">
                  <c:v>24.82</c:v>
                </c:pt>
                <c:pt idx="564">
                  <c:v>23.87</c:v>
                </c:pt>
                <c:pt idx="565">
                  <c:v>20.62</c:v>
                </c:pt>
                <c:pt idx="566">
                  <c:v>18</c:v>
                </c:pt>
                <c:pt idx="567">
                  <c:v>9.3000000000000007</c:v>
                </c:pt>
                <c:pt idx="568">
                  <c:v>5.24</c:v>
                </c:pt>
                <c:pt idx="569">
                  <c:v>5.73</c:v>
                </c:pt>
                <c:pt idx="570">
                  <c:v>7.74</c:v>
                </c:pt>
                <c:pt idx="571">
                  <c:v>23.51</c:v>
                </c:pt>
                <c:pt idx="572">
                  <c:v>23.12</c:v>
                </c:pt>
                <c:pt idx="573">
                  <c:v>20.5</c:v>
                </c:pt>
                <c:pt idx="574">
                  <c:v>22.26</c:v>
                </c:pt>
                <c:pt idx="575">
                  <c:v>22.95</c:v>
                </c:pt>
                <c:pt idx="576">
                  <c:v>22.19</c:v>
                </c:pt>
                <c:pt idx="577">
                  <c:v>22.8</c:v>
                </c:pt>
                <c:pt idx="578">
                  <c:v>22.85</c:v>
                </c:pt>
                <c:pt idx="579">
                  <c:v>22.31</c:v>
                </c:pt>
                <c:pt idx="580">
                  <c:v>24.48</c:v>
                </c:pt>
                <c:pt idx="581">
                  <c:v>25.8</c:v>
                </c:pt>
                <c:pt idx="582">
                  <c:v>30.68</c:v>
                </c:pt>
                <c:pt idx="583">
                  <c:v>26.22</c:v>
                </c:pt>
                <c:pt idx="584">
                  <c:v>23.58</c:v>
                </c:pt>
                <c:pt idx="585">
                  <c:v>24.65</c:v>
                </c:pt>
                <c:pt idx="586">
                  <c:v>26.43</c:v>
                </c:pt>
                <c:pt idx="587">
                  <c:v>26.02</c:v>
                </c:pt>
                <c:pt idx="588">
                  <c:v>26.71</c:v>
                </c:pt>
                <c:pt idx="589">
                  <c:v>22.75</c:v>
                </c:pt>
                <c:pt idx="590">
                  <c:v>23.77</c:v>
                </c:pt>
                <c:pt idx="591">
                  <c:v>26.22</c:v>
                </c:pt>
                <c:pt idx="592">
                  <c:v>23.08</c:v>
                </c:pt>
                <c:pt idx="593">
                  <c:v>20.51</c:v>
                </c:pt>
                <c:pt idx="594">
                  <c:v>29.89</c:v>
                </c:pt>
                <c:pt idx="595">
                  <c:v>27.4</c:v>
                </c:pt>
                <c:pt idx="596">
                  <c:v>22.15</c:v>
                </c:pt>
                <c:pt idx="597">
                  <c:v>20.239999999999998</c:v>
                </c:pt>
                <c:pt idx="598">
                  <c:v>21.73</c:v>
                </c:pt>
                <c:pt idx="599">
                  <c:v>22.57</c:v>
                </c:pt>
                <c:pt idx="600">
                  <c:v>23.16</c:v>
                </c:pt>
                <c:pt idx="601">
                  <c:v>23.92</c:v>
                </c:pt>
                <c:pt idx="602">
                  <c:v>22.46</c:v>
                </c:pt>
                <c:pt idx="603">
                  <c:v>22.47</c:v>
                </c:pt>
                <c:pt idx="604">
                  <c:v>20.23</c:v>
                </c:pt>
                <c:pt idx="605">
                  <c:v>19.3</c:v>
                </c:pt>
                <c:pt idx="606">
                  <c:v>17.27</c:v>
                </c:pt>
                <c:pt idx="607">
                  <c:v>13.87</c:v>
                </c:pt>
                <c:pt idx="608">
                  <c:v>9.67</c:v>
                </c:pt>
                <c:pt idx="609">
                  <c:v>10.06</c:v>
                </c:pt>
                <c:pt idx="610">
                  <c:v>4.4800000000000004</c:v>
                </c:pt>
                <c:pt idx="611">
                  <c:v>7.09</c:v>
                </c:pt>
                <c:pt idx="612">
                  <c:v>9.64</c:v>
                </c:pt>
                <c:pt idx="613">
                  <c:v>12.56</c:v>
                </c:pt>
                <c:pt idx="614">
                  <c:v>18.77</c:v>
                </c:pt>
                <c:pt idx="615">
                  <c:v>17.79</c:v>
                </c:pt>
                <c:pt idx="616">
                  <c:v>19.260000000000002</c:v>
                </c:pt>
                <c:pt idx="617">
                  <c:v>13.15</c:v>
                </c:pt>
                <c:pt idx="618">
                  <c:v>12.98</c:v>
                </c:pt>
                <c:pt idx="619">
                  <c:v>11.33</c:v>
                </c:pt>
                <c:pt idx="620">
                  <c:v>12.77</c:v>
                </c:pt>
                <c:pt idx="621">
                  <c:v>12.17</c:v>
                </c:pt>
                <c:pt idx="622">
                  <c:v>12.32</c:v>
                </c:pt>
                <c:pt idx="623">
                  <c:v>5.46</c:v>
                </c:pt>
                <c:pt idx="624">
                  <c:v>5.91</c:v>
                </c:pt>
                <c:pt idx="625">
                  <c:v>13.57</c:v>
                </c:pt>
                <c:pt idx="626">
                  <c:v>17.12</c:v>
                </c:pt>
                <c:pt idx="627">
                  <c:v>14.57</c:v>
                </c:pt>
                <c:pt idx="628">
                  <c:v>26.09</c:v>
                </c:pt>
                <c:pt idx="629">
                  <c:v>25.76</c:v>
                </c:pt>
                <c:pt idx="630">
                  <c:v>17.89</c:v>
                </c:pt>
                <c:pt idx="631">
                  <c:v>19.239999999999998</c:v>
                </c:pt>
                <c:pt idx="632">
                  <c:v>20.56</c:v>
                </c:pt>
                <c:pt idx="633">
                  <c:v>19.72</c:v>
                </c:pt>
                <c:pt idx="634">
                  <c:v>17.96</c:v>
                </c:pt>
                <c:pt idx="635">
                  <c:v>17.03</c:v>
                </c:pt>
                <c:pt idx="636">
                  <c:v>19.739999999999998</c:v>
                </c:pt>
                <c:pt idx="637">
                  <c:v>23.2</c:v>
                </c:pt>
                <c:pt idx="638">
                  <c:v>23.69</c:v>
                </c:pt>
                <c:pt idx="639">
                  <c:v>20.85</c:v>
                </c:pt>
                <c:pt idx="640">
                  <c:v>16.7</c:v>
                </c:pt>
                <c:pt idx="641">
                  <c:v>15.77</c:v>
                </c:pt>
                <c:pt idx="642">
                  <c:v>15.14</c:v>
                </c:pt>
                <c:pt idx="643">
                  <c:v>14.42</c:v>
                </c:pt>
                <c:pt idx="644">
                  <c:v>11.06</c:v>
                </c:pt>
                <c:pt idx="645">
                  <c:v>9.91</c:v>
                </c:pt>
                <c:pt idx="646">
                  <c:v>11.8</c:v>
                </c:pt>
                <c:pt idx="647">
                  <c:v>16.260000000000002</c:v>
                </c:pt>
                <c:pt idx="648">
                  <c:v>18.239999999999998</c:v>
                </c:pt>
                <c:pt idx="649">
                  <c:v>19.23</c:v>
                </c:pt>
                <c:pt idx="650">
                  <c:v>18.75</c:v>
                </c:pt>
                <c:pt idx="651">
                  <c:v>17.329999999999998</c:v>
                </c:pt>
                <c:pt idx="652">
                  <c:v>15.53</c:v>
                </c:pt>
                <c:pt idx="653">
                  <c:v>14.78</c:v>
                </c:pt>
                <c:pt idx="654">
                  <c:v>14.43</c:v>
                </c:pt>
                <c:pt idx="655">
                  <c:v>12.06</c:v>
                </c:pt>
                <c:pt idx="656">
                  <c:v>11.32</c:v>
                </c:pt>
                <c:pt idx="657">
                  <c:v>13.38</c:v>
                </c:pt>
                <c:pt idx="658">
                  <c:v>16.829999999999998</c:v>
                </c:pt>
                <c:pt idx="659">
                  <c:v>18.09</c:v>
                </c:pt>
                <c:pt idx="660">
                  <c:v>17.25</c:v>
                </c:pt>
                <c:pt idx="661">
                  <c:v>17.87</c:v>
                </c:pt>
                <c:pt idx="662">
                  <c:v>20.149999999999999</c:v>
                </c:pt>
                <c:pt idx="663">
                  <c:v>21.01</c:v>
                </c:pt>
                <c:pt idx="664">
                  <c:v>20.61</c:v>
                </c:pt>
                <c:pt idx="665">
                  <c:v>20.239999999999998</c:v>
                </c:pt>
                <c:pt idx="666">
                  <c:v>19.64</c:v>
                </c:pt>
                <c:pt idx="667">
                  <c:v>21.82</c:v>
                </c:pt>
                <c:pt idx="668">
                  <c:v>21.85</c:v>
                </c:pt>
                <c:pt idx="669">
                  <c:v>24.11</c:v>
                </c:pt>
                <c:pt idx="670">
                  <c:v>24.55</c:v>
                </c:pt>
                <c:pt idx="671">
                  <c:v>24.15</c:v>
                </c:pt>
                <c:pt idx="672">
                  <c:v>22.47</c:v>
                </c:pt>
                <c:pt idx="673">
                  <c:v>19.75</c:v>
                </c:pt>
                <c:pt idx="674">
                  <c:v>18.52</c:v>
                </c:pt>
                <c:pt idx="675">
                  <c:v>14.93</c:v>
                </c:pt>
                <c:pt idx="676">
                  <c:v>10.66</c:v>
                </c:pt>
                <c:pt idx="677">
                  <c:v>6.67</c:v>
                </c:pt>
                <c:pt idx="678">
                  <c:v>5.85</c:v>
                </c:pt>
                <c:pt idx="679">
                  <c:v>5.59</c:v>
                </c:pt>
                <c:pt idx="680">
                  <c:v>4.46</c:v>
                </c:pt>
                <c:pt idx="681">
                  <c:v>4.01</c:v>
                </c:pt>
                <c:pt idx="682">
                  <c:v>4.13</c:v>
                </c:pt>
                <c:pt idx="683">
                  <c:v>4.59</c:v>
                </c:pt>
                <c:pt idx="684">
                  <c:v>6.66</c:v>
                </c:pt>
                <c:pt idx="685">
                  <c:v>11.59</c:v>
                </c:pt>
                <c:pt idx="686">
                  <c:v>12.59</c:v>
                </c:pt>
                <c:pt idx="687">
                  <c:v>11.04</c:v>
                </c:pt>
                <c:pt idx="688">
                  <c:v>6.26</c:v>
                </c:pt>
                <c:pt idx="689">
                  <c:v>4.92</c:v>
                </c:pt>
                <c:pt idx="690">
                  <c:v>4.46</c:v>
                </c:pt>
                <c:pt idx="691">
                  <c:v>4.49</c:v>
                </c:pt>
                <c:pt idx="692">
                  <c:v>4.6399999999999997</c:v>
                </c:pt>
                <c:pt idx="693">
                  <c:v>5.29</c:v>
                </c:pt>
                <c:pt idx="694">
                  <c:v>5.74</c:v>
                </c:pt>
                <c:pt idx="695">
                  <c:v>5.86</c:v>
                </c:pt>
                <c:pt idx="696">
                  <c:v>5.36</c:v>
                </c:pt>
                <c:pt idx="697">
                  <c:v>5.42</c:v>
                </c:pt>
                <c:pt idx="698">
                  <c:v>5.77</c:v>
                </c:pt>
                <c:pt idx="699">
                  <c:v>5.72</c:v>
                </c:pt>
                <c:pt idx="700">
                  <c:v>5.25</c:v>
                </c:pt>
                <c:pt idx="701">
                  <c:v>4.96</c:v>
                </c:pt>
                <c:pt idx="702">
                  <c:v>7.34</c:v>
                </c:pt>
                <c:pt idx="703">
                  <c:v>11.03</c:v>
                </c:pt>
                <c:pt idx="704">
                  <c:v>17.18</c:v>
                </c:pt>
                <c:pt idx="705">
                  <c:v>23.03</c:v>
                </c:pt>
                <c:pt idx="706">
                  <c:v>25.36</c:v>
                </c:pt>
                <c:pt idx="707">
                  <c:v>26.05</c:v>
                </c:pt>
                <c:pt idx="708">
                  <c:v>25.95</c:v>
                </c:pt>
                <c:pt idx="709">
                  <c:v>27.84</c:v>
                </c:pt>
                <c:pt idx="710">
                  <c:v>28.69</c:v>
                </c:pt>
                <c:pt idx="711">
                  <c:v>28.56</c:v>
                </c:pt>
                <c:pt idx="712">
                  <c:v>27.96</c:v>
                </c:pt>
                <c:pt idx="713">
                  <c:v>27.93</c:v>
                </c:pt>
                <c:pt idx="714">
                  <c:v>27.44</c:v>
                </c:pt>
                <c:pt idx="715">
                  <c:v>29.26</c:v>
                </c:pt>
                <c:pt idx="716">
                  <c:v>29.44</c:v>
                </c:pt>
                <c:pt idx="717">
                  <c:v>25.5</c:v>
                </c:pt>
                <c:pt idx="718">
                  <c:v>17.22</c:v>
                </c:pt>
                <c:pt idx="719">
                  <c:v>9.64</c:v>
                </c:pt>
                <c:pt idx="720">
                  <c:v>7.22</c:v>
                </c:pt>
                <c:pt idx="721">
                  <c:v>11.81</c:v>
                </c:pt>
                <c:pt idx="722">
                  <c:v>17.920000000000002</c:v>
                </c:pt>
                <c:pt idx="723">
                  <c:v>24.77</c:v>
                </c:pt>
                <c:pt idx="724">
                  <c:v>28.45</c:v>
                </c:pt>
                <c:pt idx="725">
                  <c:v>29.81</c:v>
                </c:pt>
                <c:pt idx="726">
                  <c:v>30.4</c:v>
                </c:pt>
                <c:pt idx="727">
                  <c:v>28.14</c:v>
                </c:pt>
                <c:pt idx="728">
                  <c:v>27.24</c:v>
                </c:pt>
                <c:pt idx="729">
                  <c:v>27.33</c:v>
                </c:pt>
                <c:pt idx="730">
                  <c:v>29.07</c:v>
                </c:pt>
                <c:pt idx="731">
                  <c:v>30.24</c:v>
                </c:pt>
                <c:pt idx="732">
                  <c:v>29.82</c:v>
                </c:pt>
                <c:pt idx="733">
                  <c:v>28.92</c:v>
                </c:pt>
                <c:pt idx="734">
                  <c:v>29.51</c:v>
                </c:pt>
                <c:pt idx="735">
                  <c:v>34.549999999999997</c:v>
                </c:pt>
                <c:pt idx="736">
                  <c:v>39.75</c:v>
                </c:pt>
                <c:pt idx="737">
                  <c:v>43.68</c:v>
                </c:pt>
                <c:pt idx="738">
                  <c:v>38.51</c:v>
                </c:pt>
                <c:pt idx="739">
                  <c:v>32.54</c:v>
                </c:pt>
                <c:pt idx="740">
                  <c:v>26.8</c:v>
                </c:pt>
                <c:pt idx="741">
                  <c:v>25.59</c:v>
                </c:pt>
                <c:pt idx="742">
                  <c:v>25.16</c:v>
                </c:pt>
                <c:pt idx="743">
                  <c:v>24.95</c:v>
                </c:pt>
                <c:pt idx="744">
                  <c:v>25.57</c:v>
                </c:pt>
                <c:pt idx="745">
                  <c:v>24.84</c:v>
                </c:pt>
                <c:pt idx="746">
                  <c:v>24.4</c:v>
                </c:pt>
                <c:pt idx="747">
                  <c:v>24.02</c:v>
                </c:pt>
                <c:pt idx="748">
                  <c:v>21.31</c:v>
                </c:pt>
                <c:pt idx="749">
                  <c:v>16.72</c:v>
                </c:pt>
                <c:pt idx="750">
                  <c:v>11.68</c:v>
                </c:pt>
                <c:pt idx="751">
                  <c:v>10.15</c:v>
                </c:pt>
                <c:pt idx="752">
                  <c:v>12.77</c:v>
                </c:pt>
                <c:pt idx="753">
                  <c:v>17.18</c:v>
                </c:pt>
                <c:pt idx="754">
                  <c:v>22.06</c:v>
                </c:pt>
                <c:pt idx="755">
                  <c:v>23.65</c:v>
                </c:pt>
                <c:pt idx="756">
                  <c:v>24.25</c:v>
                </c:pt>
                <c:pt idx="757">
                  <c:v>23.48</c:v>
                </c:pt>
                <c:pt idx="758">
                  <c:v>22.9</c:v>
                </c:pt>
                <c:pt idx="759">
                  <c:v>22.39</c:v>
                </c:pt>
                <c:pt idx="760">
                  <c:v>23.2</c:v>
                </c:pt>
                <c:pt idx="761">
                  <c:v>24.75</c:v>
                </c:pt>
                <c:pt idx="762">
                  <c:v>24.28</c:v>
                </c:pt>
                <c:pt idx="763">
                  <c:v>23.42</c:v>
                </c:pt>
                <c:pt idx="764">
                  <c:v>22.56</c:v>
                </c:pt>
                <c:pt idx="765">
                  <c:v>23.37</c:v>
                </c:pt>
                <c:pt idx="766">
                  <c:v>24.42</c:v>
                </c:pt>
                <c:pt idx="767">
                  <c:v>26.58</c:v>
                </c:pt>
                <c:pt idx="768">
                  <c:v>27.1</c:v>
                </c:pt>
                <c:pt idx="769">
                  <c:v>26.82</c:v>
                </c:pt>
                <c:pt idx="770">
                  <c:v>25.33</c:v>
                </c:pt>
                <c:pt idx="771">
                  <c:v>25.25</c:v>
                </c:pt>
                <c:pt idx="772">
                  <c:v>26.16</c:v>
                </c:pt>
                <c:pt idx="773">
                  <c:v>27.73</c:v>
                </c:pt>
                <c:pt idx="774">
                  <c:v>27.5</c:v>
                </c:pt>
                <c:pt idx="775">
                  <c:v>27.8</c:v>
                </c:pt>
                <c:pt idx="776">
                  <c:v>28.24</c:v>
                </c:pt>
                <c:pt idx="777">
                  <c:v>29.25</c:v>
                </c:pt>
                <c:pt idx="778">
                  <c:v>28.64</c:v>
                </c:pt>
                <c:pt idx="779">
                  <c:v>27.38</c:v>
                </c:pt>
                <c:pt idx="780">
                  <c:v>25.39</c:v>
                </c:pt>
                <c:pt idx="781">
                  <c:v>22.24</c:v>
                </c:pt>
                <c:pt idx="782">
                  <c:v>20.97</c:v>
                </c:pt>
                <c:pt idx="783">
                  <c:v>18.420000000000002</c:v>
                </c:pt>
                <c:pt idx="784">
                  <c:v>19.260000000000002</c:v>
                </c:pt>
                <c:pt idx="785">
                  <c:v>20.010000000000002</c:v>
                </c:pt>
                <c:pt idx="786">
                  <c:v>23.83</c:v>
                </c:pt>
                <c:pt idx="787">
                  <c:v>26.41</c:v>
                </c:pt>
                <c:pt idx="788">
                  <c:v>26.15</c:v>
                </c:pt>
                <c:pt idx="789">
                  <c:v>23.88</c:v>
                </c:pt>
                <c:pt idx="790">
                  <c:v>20.98</c:v>
                </c:pt>
                <c:pt idx="791">
                  <c:v>20.36</c:v>
                </c:pt>
                <c:pt idx="792">
                  <c:v>23.24</c:v>
                </c:pt>
                <c:pt idx="793">
                  <c:v>26.2</c:v>
                </c:pt>
                <c:pt idx="794">
                  <c:v>27.45</c:v>
                </c:pt>
                <c:pt idx="795">
                  <c:v>26.56</c:v>
                </c:pt>
                <c:pt idx="796">
                  <c:v>25.54</c:v>
                </c:pt>
                <c:pt idx="797">
                  <c:v>24.23</c:v>
                </c:pt>
                <c:pt idx="798">
                  <c:v>22.66</c:v>
                </c:pt>
                <c:pt idx="799">
                  <c:v>22.25</c:v>
                </c:pt>
                <c:pt idx="800">
                  <c:v>22.07</c:v>
                </c:pt>
                <c:pt idx="801">
                  <c:v>24.06</c:v>
                </c:pt>
                <c:pt idx="802">
                  <c:v>23.32</c:v>
                </c:pt>
                <c:pt idx="803">
                  <c:v>23.19</c:v>
                </c:pt>
                <c:pt idx="804">
                  <c:v>21.85</c:v>
                </c:pt>
                <c:pt idx="805">
                  <c:v>20.64</c:v>
                </c:pt>
                <c:pt idx="806">
                  <c:v>19.8</c:v>
                </c:pt>
                <c:pt idx="807">
                  <c:v>19.27</c:v>
                </c:pt>
                <c:pt idx="808">
                  <c:v>21.36</c:v>
                </c:pt>
                <c:pt idx="809">
                  <c:v>22.22</c:v>
                </c:pt>
                <c:pt idx="810">
                  <c:v>23.07</c:v>
                </c:pt>
                <c:pt idx="811">
                  <c:v>24.27</c:v>
                </c:pt>
                <c:pt idx="812">
                  <c:v>25.83</c:v>
                </c:pt>
                <c:pt idx="813">
                  <c:v>27.97</c:v>
                </c:pt>
                <c:pt idx="814">
                  <c:v>28.51</c:v>
                </c:pt>
                <c:pt idx="815">
                  <c:v>29.9</c:v>
                </c:pt>
                <c:pt idx="816">
                  <c:v>29.73</c:v>
                </c:pt>
                <c:pt idx="817">
                  <c:v>28.45</c:v>
                </c:pt>
                <c:pt idx="818">
                  <c:v>27.15</c:v>
                </c:pt>
                <c:pt idx="819">
                  <c:v>27.27</c:v>
                </c:pt>
                <c:pt idx="820">
                  <c:v>29.9</c:v>
                </c:pt>
                <c:pt idx="821">
                  <c:v>31.16</c:v>
                </c:pt>
                <c:pt idx="822">
                  <c:v>31.2</c:v>
                </c:pt>
                <c:pt idx="823">
                  <c:v>29.7</c:v>
                </c:pt>
                <c:pt idx="824">
                  <c:v>30.37</c:v>
                </c:pt>
                <c:pt idx="825">
                  <c:v>30.78</c:v>
                </c:pt>
                <c:pt idx="826">
                  <c:v>31.43</c:v>
                </c:pt>
                <c:pt idx="827">
                  <c:v>30.02</c:v>
                </c:pt>
                <c:pt idx="828">
                  <c:v>28.51</c:v>
                </c:pt>
                <c:pt idx="829">
                  <c:v>27.33</c:v>
                </c:pt>
                <c:pt idx="830">
                  <c:v>27.86</c:v>
                </c:pt>
                <c:pt idx="831">
                  <c:v>28.73</c:v>
                </c:pt>
                <c:pt idx="832">
                  <c:v>29.21</c:v>
                </c:pt>
                <c:pt idx="833">
                  <c:v>28.46</c:v>
                </c:pt>
                <c:pt idx="834">
                  <c:v>28.66</c:v>
                </c:pt>
                <c:pt idx="835">
                  <c:v>29.31</c:v>
                </c:pt>
                <c:pt idx="836">
                  <c:v>29.43</c:v>
                </c:pt>
                <c:pt idx="837">
                  <c:v>29.23</c:v>
                </c:pt>
                <c:pt idx="838">
                  <c:v>28.49</c:v>
                </c:pt>
                <c:pt idx="839">
                  <c:v>27.95</c:v>
                </c:pt>
                <c:pt idx="840">
                  <c:v>26.19</c:v>
                </c:pt>
                <c:pt idx="841">
                  <c:v>24.8</c:v>
                </c:pt>
                <c:pt idx="842">
                  <c:v>23.49</c:v>
                </c:pt>
                <c:pt idx="843">
                  <c:v>22.9</c:v>
                </c:pt>
                <c:pt idx="844">
                  <c:v>23.66</c:v>
                </c:pt>
                <c:pt idx="845">
                  <c:v>24.45</c:v>
                </c:pt>
                <c:pt idx="846">
                  <c:v>25.7</c:v>
                </c:pt>
                <c:pt idx="847">
                  <c:v>25.63</c:v>
                </c:pt>
                <c:pt idx="848">
                  <c:v>26.04</c:v>
                </c:pt>
                <c:pt idx="849">
                  <c:v>27.17</c:v>
                </c:pt>
                <c:pt idx="850">
                  <c:v>29.7</c:v>
                </c:pt>
                <c:pt idx="851">
                  <c:v>31.95</c:v>
                </c:pt>
                <c:pt idx="852">
                  <c:v>30.32</c:v>
                </c:pt>
                <c:pt idx="853">
                  <c:v>27.81</c:v>
                </c:pt>
                <c:pt idx="854">
                  <c:v>22.42</c:v>
                </c:pt>
                <c:pt idx="855">
                  <c:v>19.75</c:v>
                </c:pt>
                <c:pt idx="856">
                  <c:v>18.79</c:v>
                </c:pt>
                <c:pt idx="857">
                  <c:v>22.13</c:v>
                </c:pt>
                <c:pt idx="858">
                  <c:v>24.74</c:v>
                </c:pt>
                <c:pt idx="859">
                  <c:v>25.98</c:v>
                </c:pt>
                <c:pt idx="860">
                  <c:v>25.84</c:v>
                </c:pt>
                <c:pt idx="861">
                  <c:v>25.75</c:v>
                </c:pt>
                <c:pt idx="862">
                  <c:v>25</c:v>
                </c:pt>
                <c:pt idx="863">
                  <c:v>24.59</c:v>
                </c:pt>
                <c:pt idx="864">
                  <c:v>24.28</c:v>
                </c:pt>
                <c:pt idx="865">
                  <c:v>24.61</c:v>
                </c:pt>
                <c:pt idx="866">
                  <c:v>25.95</c:v>
                </c:pt>
                <c:pt idx="867">
                  <c:v>27.79</c:v>
                </c:pt>
                <c:pt idx="868">
                  <c:v>29.12</c:v>
                </c:pt>
                <c:pt idx="869">
                  <c:v>27.72</c:v>
                </c:pt>
                <c:pt idx="870">
                  <c:v>27.12</c:v>
                </c:pt>
                <c:pt idx="871">
                  <c:v>26.28</c:v>
                </c:pt>
                <c:pt idx="872">
                  <c:v>27.16</c:v>
                </c:pt>
                <c:pt idx="873">
                  <c:v>27.64</c:v>
                </c:pt>
                <c:pt idx="874">
                  <c:v>28.09</c:v>
                </c:pt>
                <c:pt idx="875">
                  <c:v>27.78</c:v>
                </c:pt>
                <c:pt idx="876">
                  <c:v>27.01</c:v>
                </c:pt>
                <c:pt idx="877">
                  <c:v>26.46</c:v>
                </c:pt>
                <c:pt idx="878">
                  <c:v>26.4</c:v>
                </c:pt>
                <c:pt idx="879">
                  <c:v>26.12</c:v>
                </c:pt>
                <c:pt idx="880">
                  <c:v>26.67</c:v>
                </c:pt>
                <c:pt idx="881">
                  <c:v>27.78</c:v>
                </c:pt>
                <c:pt idx="882">
                  <c:v>28.11</c:v>
                </c:pt>
                <c:pt idx="883">
                  <c:v>27.94</c:v>
                </c:pt>
                <c:pt idx="884">
                  <c:v>26.38</c:v>
                </c:pt>
                <c:pt idx="885">
                  <c:v>26.33</c:v>
                </c:pt>
                <c:pt idx="886">
                  <c:v>25.25</c:v>
                </c:pt>
                <c:pt idx="887">
                  <c:v>25.25</c:v>
                </c:pt>
                <c:pt idx="888">
                  <c:v>25.63</c:v>
                </c:pt>
                <c:pt idx="889">
                  <c:v>27.87</c:v>
                </c:pt>
                <c:pt idx="890">
                  <c:v>28.91</c:v>
                </c:pt>
                <c:pt idx="891">
                  <c:v>29.46</c:v>
                </c:pt>
                <c:pt idx="892">
                  <c:v>28.58</c:v>
                </c:pt>
                <c:pt idx="893">
                  <c:v>28.12</c:v>
                </c:pt>
                <c:pt idx="894">
                  <c:v>26.52</c:v>
                </c:pt>
                <c:pt idx="895">
                  <c:v>25.72</c:v>
                </c:pt>
                <c:pt idx="896">
                  <c:v>24.71</c:v>
                </c:pt>
                <c:pt idx="897">
                  <c:v>24</c:v>
                </c:pt>
                <c:pt idx="898">
                  <c:v>22.65</c:v>
                </c:pt>
                <c:pt idx="899">
                  <c:v>21.24</c:v>
                </c:pt>
                <c:pt idx="900">
                  <c:v>20.29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</c:numCache>
            </c:numRef>
          </c:xVal>
          <c:yVal>
            <c:numRef>
              <c:f>'Calc_Shaft Resistance'!$B$19:$B$1500</c:f>
              <c:numCache>
                <c:formatCode>General</c:formatCode>
                <c:ptCount val="148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B-4D33-A9BC-6EAD37E25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97647"/>
        <c:axId val="1"/>
      </c:scatterChart>
      <c:valAx>
        <c:axId val="452797647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3366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200"/>
                  <a:t>CPT Resistance [MPa]</a:t>
                </a:r>
              </a:p>
            </c:rich>
          </c:tx>
          <c:layout>
            <c:manualLayout>
              <c:xMode val="edge"/>
              <c:yMode val="edge"/>
              <c:x val="0.35499999999999998"/>
              <c:y val="8.8967200778224398E-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3366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3366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200"/>
                  <a:t>Depth [m]</a:t>
                </a:r>
              </a:p>
            </c:rich>
          </c:tx>
          <c:layout>
            <c:manualLayout>
              <c:xMode val="edge"/>
              <c:yMode val="edge"/>
              <c:x val="2.5000000000000001E-2"/>
              <c:y val="0.500000550630471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3366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2797647"/>
        <c:crosses val="autoZero"/>
        <c:crossBetween val="midCat"/>
        <c:majorUnit val="5"/>
      </c:valAx>
      <c:spPr>
        <a:noFill/>
        <a:ln w="12700">
          <a:solidFill>
            <a:srgbClr val="000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25400">
      <a:solidFill>
        <a:srgbClr val="00008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8225732893722438"/>
          <c:y val="5.3194801758870959E-2"/>
          <c:w val="0.72774271943932445"/>
          <c:h val="0.92189507022914086"/>
        </c:manualLayout>
      </c:layout>
      <c:scatterChart>
        <c:scatterStyle val="lineMarker"/>
        <c:varyColors val="0"/>
        <c:ser>
          <c:idx val="1"/>
          <c:order val="0"/>
          <c:tx>
            <c:v>Undrained Shear Resistance cu(su)</c:v>
          </c:tx>
          <c:spPr>
            <a:ln w="12700">
              <a:solidFill>
                <a:srgbClr val="ED7D31">
                  <a:lumMod val="75000"/>
                </a:srgbClr>
              </a:solidFill>
              <a:prstDash val="solid"/>
            </a:ln>
          </c:spPr>
          <c:marker>
            <c:symbol val="none"/>
          </c:marker>
          <c:xVal>
            <c:numRef>
              <c:f>'Calc_Shaft Resistance'!$P$19:$P$1500</c:f>
              <c:numCache>
                <c:formatCode>0</c:formatCode>
                <c:ptCount val="14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43.564285714285717</c:v>
                </c:pt>
                <c:pt idx="80">
                  <c:v>17.714285714285719</c:v>
                </c:pt>
                <c:pt idx="81">
                  <c:v>9.7214285714285698</c:v>
                </c:pt>
                <c:pt idx="82">
                  <c:v>8.1571428571428601</c:v>
                </c:pt>
                <c:pt idx="83">
                  <c:v>12.307142857142859</c:v>
                </c:pt>
                <c:pt idx="84">
                  <c:v>27.171428571428574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130.94999999999999</c:v>
                </c:pt>
                <c:pt idx="94">
                  <c:v>147.24285714285716</c:v>
                </c:pt>
                <c:pt idx="95">
                  <c:v>99.249999999999986</c:v>
                </c:pt>
                <c:pt idx="96">
                  <c:v>0</c:v>
                </c:pt>
                <c:pt idx="97">
                  <c:v>111.12142857142858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120.75</c:v>
                </c:pt>
                <c:pt idx="106">
                  <c:v>0</c:v>
                </c:pt>
                <c:pt idx="107">
                  <c:v>0</c:v>
                </c:pt>
                <c:pt idx="108">
                  <c:v>128.20000000000002</c:v>
                </c:pt>
                <c:pt idx="109">
                  <c:v>108.06428571428572</c:v>
                </c:pt>
                <c:pt idx="110">
                  <c:v>139.35714285714286</c:v>
                </c:pt>
                <c:pt idx="111">
                  <c:v>118.50714285714285</c:v>
                </c:pt>
                <c:pt idx="112">
                  <c:v>103.37142857142857</c:v>
                </c:pt>
                <c:pt idx="113">
                  <c:v>136.80714285714285</c:v>
                </c:pt>
                <c:pt idx="114">
                  <c:v>118.81428571428572</c:v>
                </c:pt>
                <c:pt idx="115">
                  <c:v>125.10714285714286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220.45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180.75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342.41428571428571</c:v>
                </c:pt>
                <c:pt idx="299">
                  <c:v>322.27857142857141</c:v>
                </c:pt>
                <c:pt idx="300">
                  <c:v>0</c:v>
                </c:pt>
                <c:pt idx="301">
                  <c:v>189.86428571428573</c:v>
                </c:pt>
                <c:pt idx="302">
                  <c:v>357.58571428571429</c:v>
                </c:pt>
                <c:pt idx="303">
                  <c:v>251.02142857142857</c:v>
                </c:pt>
                <c:pt idx="304">
                  <c:v>162.31428571428572</c:v>
                </c:pt>
                <c:pt idx="305">
                  <c:v>117.89285714285715</c:v>
                </c:pt>
                <c:pt idx="306">
                  <c:v>219.9</c:v>
                </c:pt>
                <c:pt idx="307">
                  <c:v>149.04999999999998</c:v>
                </c:pt>
                <c:pt idx="308">
                  <c:v>233.91428571428571</c:v>
                </c:pt>
                <c:pt idx="309">
                  <c:v>0</c:v>
                </c:pt>
                <c:pt idx="310">
                  <c:v>224.35714285714286</c:v>
                </c:pt>
                <c:pt idx="311">
                  <c:v>217.07857142857142</c:v>
                </c:pt>
                <c:pt idx="312">
                  <c:v>176.22857142857143</c:v>
                </c:pt>
                <c:pt idx="313">
                  <c:v>153.23571428571429</c:v>
                </c:pt>
                <c:pt idx="314">
                  <c:v>258.81428571428575</c:v>
                </c:pt>
                <c:pt idx="315">
                  <c:v>0</c:v>
                </c:pt>
                <c:pt idx="316">
                  <c:v>342.1142857142857</c:v>
                </c:pt>
                <c:pt idx="317">
                  <c:v>252.69285714285712</c:v>
                </c:pt>
                <c:pt idx="318">
                  <c:v>189.7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345.48571428571427</c:v>
                </c:pt>
                <c:pt idx="329">
                  <c:v>313.20714285714286</c:v>
                </c:pt>
                <c:pt idx="330">
                  <c:v>277.35714285714283</c:v>
                </c:pt>
                <c:pt idx="331">
                  <c:v>266.50714285714287</c:v>
                </c:pt>
                <c:pt idx="332">
                  <c:v>195.6571428571429</c:v>
                </c:pt>
                <c:pt idx="333">
                  <c:v>199.09285714285716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326.75714285714281</c:v>
                </c:pt>
                <c:pt idx="367">
                  <c:v>191.62142857142857</c:v>
                </c:pt>
                <c:pt idx="368">
                  <c:v>353.62857142857143</c:v>
                </c:pt>
                <c:pt idx="369">
                  <c:v>389.92142857142858</c:v>
                </c:pt>
                <c:pt idx="370">
                  <c:v>269.78571428571433</c:v>
                </c:pt>
                <c:pt idx="371">
                  <c:v>367.50714285714281</c:v>
                </c:pt>
                <c:pt idx="372">
                  <c:v>201.65714285714284</c:v>
                </c:pt>
                <c:pt idx="373">
                  <c:v>270.80714285714288</c:v>
                </c:pt>
                <c:pt idx="374">
                  <c:v>185.67142857142858</c:v>
                </c:pt>
                <c:pt idx="375">
                  <c:v>225.53571428571431</c:v>
                </c:pt>
                <c:pt idx="376">
                  <c:v>266.11428571428576</c:v>
                </c:pt>
                <c:pt idx="377">
                  <c:v>325.26428571428568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478.33571428571423</c:v>
                </c:pt>
                <c:pt idx="408">
                  <c:v>275.34285714285716</c:v>
                </c:pt>
                <c:pt idx="409">
                  <c:v>453.06428571428575</c:v>
                </c:pt>
                <c:pt idx="410">
                  <c:v>300.07142857142861</c:v>
                </c:pt>
                <c:pt idx="411">
                  <c:v>343.50714285714287</c:v>
                </c:pt>
                <c:pt idx="412">
                  <c:v>0</c:v>
                </c:pt>
                <c:pt idx="413">
                  <c:v>320.37857142857138</c:v>
                </c:pt>
                <c:pt idx="414">
                  <c:v>539.52857142857147</c:v>
                </c:pt>
                <c:pt idx="415">
                  <c:v>345.10714285714289</c:v>
                </c:pt>
                <c:pt idx="416">
                  <c:v>168.54285714285714</c:v>
                </c:pt>
                <c:pt idx="417">
                  <c:v>159.12142857142857</c:v>
                </c:pt>
                <c:pt idx="418">
                  <c:v>286.8428571428571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416.3</c:v>
                </c:pt>
                <c:pt idx="423">
                  <c:v>516.1642857142856</c:v>
                </c:pt>
                <c:pt idx="424">
                  <c:v>350.31428571428569</c:v>
                </c:pt>
                <c:pt idx="425">
                  <c:v>0</c:v>
                </c:pt>
                <c:pt idx="426">
                  <c:v>0</c:v>
                </c:pt>
                <c:pt idx="427">
                  <c:v>302.76428571428573</c:v>
                </c:pt>
                <c:pt idx="428">
                  <c:v>308.34285714285716</c:v>
                </c:pt>
                <c:pt idx="429">
                  <c:v>313.92142857142858</c:v>
                </c:pt>
                <c:pt idx="430">
                  <c:v>360.21428571428572</c:v>
                </c:pt>
                <c:pt idx="431">
                  <c:v>235.07857142857145</c:v>
                </c:pt>
                <c:pt idx="432">
                  <c:v>183.51428571428571</c:v>
                </c:pt>
                <c:pt idx="433">
                  <c:v>0</c:v>
                </c:pt>
                <c:pt idx="434">
                  <c:v>0</c:v>
                </c:pt>
                <c:pt idx="435">
                  <c:v>245.24999999999997</c:v>
                </c:pt>
                <c:pt idx="436">
                  <c:v>542.97142857142853</c:v>
                </c:pt>
                <c:pt idx="437">
                  <c:v>342.12142857142857</c:v>
                </c:pt>
                <c:pt idx="438">
                  <c:v>473.41428571428565</c:v>
                </c:pt>
                <c:pt idx="439">
                  <c:v>515.42142857142858</c:v>
                </c:pt>
                <c:pt idx="440">
                  <c:v>0</c:v>
                </c:pt>
                <c:pt idx="441">
                  <c:v>530.15</c:v>
                </c:pt>
                <c:pt idx="442">
                  <c:v>0</c:v>
                </c:pt>
                <c:pt idx="443">
                  <c:v>0</c:v>
                </c:pt>
                <c:pt idx="444">
                  <c:v>491.17142857142852</c:v>
                </c:pt>
                <c:pt idx="445">
                  <c:v>365.3214285714285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540.49285714285725</c:v>
                </c:pt>
                <c:pt idx="450">
                  <c:v>415.35714285714283</c:v>
                </c:pt>
                <c:pt idx="451">
                  <c:v>512.36428571428576</c:v>
                </c:pt>
                <c:pt idx="452">
                  <c:v>402.94285714285712</c:v>
                </c:pt>
                <c:pt idx="453">
                  <c:v>313.5214285714286</c:v>
                </c:pt>
                <c:pt idx="454">
                  <c:v>390.52857142857141</c:v>
                </c:pt>
                <c:pt idx="455">
                  <c:v>268.25</c:v>
                </c:pt>
                <c:pt idx="456">
                  <c:v>231.68571428571431</c:v>
                </c:pt>
                <c:pt idx="457">
                  <c:v>219.40714285714284</c:v>
                </c:pt>
                <c:pt idx="458">
                  <c:v>297.12857142857149</c:v>
                </c:pt>
                <c:pt idx="459">
                  <c:v>231.99285714285713</c:v>
                </c:pt>
                <c:pt idx="460">
                  <c:v>172.57142857142858</c:v>
                </c:pt>
                <c:pt idx="461">
                  <c:v>208.8642857142857</c:v>
                </c:pt>
                <c:pt idx="462">
                  <c:v>211.58571428571426</c:v>
                </c:pt>
                <c:pt idx="463">
                  <c:v>280.73571428571427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549.47857142857151</c:v>
                </c:pt>
                <c:pt idx="468">
                  <c:v>485.05714285714288</c:v>
                </c:pt>
                <c:pt idx="469">
                  <c:v>313.49285714285719</c:v>
                </c:pt>
                <c:pt idx="470">
                  <c:v>621.21428571428555</c:v>
                </c:pt>
                <c:pt idx="471">
                  <c:v>0</c:v>
                </c:pt>
                <c:pt idx="472">
                  <c:v>0</c:v>
                </c:pt>
                <c:pt idx="473">
                  <c:v>535.80714285714294</c:v>
                </c:pt>
                <c:pt idx="474">
                  <c:v>493.52857142857141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643.2285714285714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736.25714285714298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449.80714285714282</c:v>
                </c:pt>
                <c:pt idx="534">
                  <c:v>0</c:v>
                </c:pt>
                <c:pt idx="535">
                  <c:v>710.96428571428567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587.3357142857144</c:v>
                </c:pt>
                <c:pt idx="568">
                  <c:v>297.20000000000005</c:v>
                </c:pt>
                <c:pt idx="569">
                  <c:v>332.06428571428575</c:v>
                </c:pt>
                <c:pt idx="570">
                  <c:v>475.5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608.19999999999993</c:v>
                </c:pt>
                <c:pt idx="609">
                  <c:v>635.92142857142869</c:v>
                </c:pt>
                <c:pt idx="610">
                  <c:v>237.21428571428578</c:v>
                </c:pt>
                <c:pt idx="611">
                  <c:v>423.50714285714287</c:v>
                </c:pt>
                <c:pt idx="612">
                  <c:v>605.51428571428562</c:v>
                </c:pt>
                <c:pt idx="613">
                  <c:v>813.95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795.58571428571429</c:v>
                </c:pt>
                <c:pt idx="623">
                  <c:v>305.45</c:v>
                </c:pt>
                <c:pt idx="624">
                  <c:v>337.45714285714286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702.60000000000014</c:v>
                </c:pt>
                <c:pt idx="645">
                  <c:v>620.32142857142856</c:v>
                </c:pt>
                <c:pt idx="646">
                  <c:v>755.18571428571431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772.53571428571433</c:v>
                </c:pt>
                <c:pt idx="656">
                  <c:v>719.5428571428572</c:v>
                </c:pt>
                <c:pt idx="657">
                  <c:v>866.55000000000007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669.68571428571431</c:v>
                </c:pt>
                <c:pt idx="677">
                  <c:v>384.55</c:v>
                </c:pt>
                <c:pt idx="678">
                  <c:v>325.84285714285716</c:v>
                </c:pt>
                <c:pt idx="679">
                  <c:v>307.13571428571424</c:v>
                </c:pt>
                <c:pt idx="680">
                  <c:v>226.28571428571428</c:v>
                </c:pt>
                <c:pt idx="681">
                  <c:v>194.00714285714284</c:v>
                </c:pt>
                <c:pt idx="682">
                  <c:v>202.44285714285715</c:v>
                </c:pt>
                <c:pt idx="683">
                  <c:v>235.16428571428571</c:v>
                </c:pt>
                <c:pt idx="684">
                  <c:v>382.88571428571436</c:v>
                </c:pt>
                <c:pt idx="685">
                  <c:v>734.89285714285711</c:v>
                </c:pt>
                <c:pt idx="686">
                  <c:v>806.18571428571431</c:v>
                </c:pt>
                <c:pt idx="687">
                  <c:v>695.33571428571429</c:v>
                </c:pt>
                <c:pt idx="688">
                  <c:v>353.77142857142854</c:v>
                </c:pt>
                <c:pt idx="689">
                  <c:v>257.92142857142858</c:v>
                </c:pt>
                <c:pt idx="690">
                  <c:v>224.92857142857142</c:v>
                </c:pt>
                <c:pt idx="691">
                  <c:v>226.93571428571428</c:v>
                </c:pt>
                <c:pt idx="692">
                  <c:v>237.51428571428571</c:v>
                </c:pt>
                <c:pt idx="693">
                  <c:v>283.80714285714288</c:v>
                </c:pt>
                <c:pt idx="694">
                  <c:v>315.81428571428569</c:v>
                </c:pt>
                <c:pt idx="695">
                  <c:v>324.25000000000006</c:v>
                </c:pt>
                <c:pt idx="696">
                  <c:v>288.40000000000003</c:v>
                </c:pt>
                <c:pt idx="697">
                  <c:v>292.54999999999995</c:v>
                </c:pt>
                <c:pt idx="698">
                  <c:v>317.41428571428571</c:v>
                </c:pt>
                <c:pt idx="699">
                  <c:v>313.70714285714286</c:v>
                </c:pt>
                <c:pt idx="700">
                  <c:v>279.99999999999994</c:v>
                </c:pt>
                <c:pt idx="701">
                  <c:v>259.14999999999998</c:v>
                </c:pt>
                <c:pt idx="702">
                  <c:v>429.01428571428568</c:v>
                </c:pt>
                <c:pt idx="703">
                  <c:v>692.44999999999993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590.99285714285725</c:v>
                </c:pt>
                <c:pt idx="720">
                  <c:v>418</c:v>
                </c:pt>
                <c:pt idx="721">
                  <c:v>745.72142857142865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732.49999999999989</c:v>
                </c:pt>
                <c:pt idx="751">
                  <c:v>623.07857142857154</c:v>
                </c:pt>
                <c:pt idx="752">
                  <c:v>810.08571428571429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1225.9714285714285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</c:numCache>
            </c:numRef>
          </c:xVal>
          <c:yVal>
            <c:numRef>
              <c:f>'Calc_Shaft Resistance'!$B$19:$B$1500</c:f>
              <c:numCache>
                <c:formatCode>General</c:formatCode>
                <c:ptCount val="148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F-4700-9A7E-A779AB624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97647"/>
        <c:axId val="1"/>
      </c:scatterChart>
      <c:valAx>
        <c:axId val="452797647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3366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200"/>
                  <a:t>Undrained Shear Strength cu(su) [kPa]</a:t>
                </a:r>
              </a:p>
            </c:rich>
          </c:tx>
          <c:layout>
            <c:manualLayout>
              <c:xMode val="edge"/>
              <c:yMode val="edge"/>
              <c:x val="0.25446482563112699"/>
              <c:y val="1.0657693576715503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3366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3366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200"/>
                  <a:t>Depth [m]</a:t>
                </a:r>
              </a:p>
            </c:rich>
          </c:tx>
          <c:layout>
            <c:manualLayout>
              <c:xMode val="edge"/>
              <c:yMode val="edge"/>
              <c:x val="2.5000000000000001E-2"/>
              <c:y val="0.500000550630471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3366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2797647"/>
        <c:crosses val="autoZero"/>
        <c:crossBetween val="midCat"/>
        <c:majorUnit val="5"/>
      </c:valAx>
      <c:spPr>
        <a:noFill/>
        <a:ln w="12700">
          <a:solidFill>
            <a:srgbClr val="000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25400">
      <a:solidFill>
        <a:srgbClr val="00008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5326582532131108"/>
          <c:y val="6.3871633817068466E-2"/>
          <c:w val="0.75673405513166969"/>
          <c:h val="0.844500263695607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 Dump'!$C$3:$E$3</c:f>
              <c:strCache>
                <c:ptCount val="1"/>
                <c:pt idx="0">
                  <c:v>1.524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Dump'!$C$6:$C$20</c:f>
              <c:numCache>
                <c:formatCode>0</c:formatCode>
                <c:ptCount val="15"/>
                <c:pt idx="0">
                  <c:v>3555.7800184870421</c:v>
                </c:pt>
                <c:pt idx="1">
                  <c:v>4999.4290198855579</c:v>
                </c:pt>
                <c:pt idx="2">
                  <c:v>7628.2880036789938</c:v>
                </c:pt>
                <c:pt idx="3">
                  <c:v>8152.7699925534243</c:v>
                </c:pt>
                <c:pt idx="4">
                  <c:v>9026.9751643940508</c:v>
                </c:pt>
                <c:pt idx="5">
                  <c:v>11351.57272004247</c:v>
                </c:pt>
                <c:pt idx="6">
                  <c:v>13584.50141030039</c:v>
                </c:pt>
                <c:pt idx="7">
                  <c:v>14879.329823064694</c:v>
                </c:pt>
                <c:pt idx="8">
                  <c:v>16756.935442191418</c:v>
                </c:pt>
                <c:pt idx="9">
                  <c:v>18661.678614930592</c:v>
                </c:pt>
                <c:pt idx="10">
                  <c:v>21666.592658431589</c:v>
                </c:pt>
                <c:pt idx="11">
                  <c:v>24363.173360812667</c:v>
                </c:pt>
                <c:pt idx="12">
                  <c:v>25938.393025605055</c:v>
                </c:pt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97-4090-BF28-2E5E952CEC48}"/>
            </c:ext>
          </c:extLst>
        </c:ser>
        <c:ser>
          <c:idx val="1"/>
          <c:order val="1"/>
          <c:tx>
            <c:strRef>
              <c:f>'Data Dump'!$F$3:$H$3</c:f>
              <c:strCache>
                <c:ptCount val="1"/>
                <c:pt idx="0">
                  <c:v>1.321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'Data Dump'!$F$6:$F$20</c:f>
              <c:numCache>
                <c:formatCode>0</c:formatCode>
                <c:ptCount val="15"/>
                <c:pt idx="0">
                  <c:v>5247.7454497847075</c:v>
                </c:pt>
                <c:pt idx="1">
                  <c:v>7549.7427006050975</c:v>
                </c:pt>
                <c:pt idx="2">
                  <c:v>11583.353304407585</c:v>
                </c:pt>
                <c:pt idx="3">
                  <c:v>11286.830381387139</c:v>
                </c:pt>
                <c:pt idx="4">
                  <c:v>12016.740434710373</c:v>
                </c:pt>
                <c:pt idx="5">
                  <c:v>13628.020068218379</c:v>
                </c:pt>
                <c:pt idx="6">
                  <c:v>15712.793646362177</c:v>
                </c:pt>
                <c:pt idx="7">
                  <c:v>17561.99935055069</c:v>
                </c:pt>
                <c:pt idx="8">
                  <c:v>20236.532044783718</c:v>
                </c:pt>
                <c:pt idx="9">
                  <c:v>21962.402390411069</c:v>
                </c:pt>
                <c:pt idx="10">
                  <c:v>24222.349388549184</c:v>
                </c:pt>
                <c:pt idx="11">
                  <c:v>27906.57853935676</c:v>
                </c:pt>
                <c:pt idx="12">
                  <c:v>30091.400347341852</c:v>
                </c:pt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97-4090-BF28-2E5E952CEC48}"/>
            </c:ext>
          </c:extLst>
        </c:ser>
        <c:ser>
          <c:idx val="2"/>
          <c:order val="2"/>
          <c:tx>
            <c:strRef>
              <c:f>'Data Dump'!$I$3:$K$3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'Data Dump'!$I$6:$I$20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97-4090-BF28-2E5E952CEC48}"/>
            </c:ext>
          </c:extLst>
        </c:ser>
        <c:ser>
          <c:idx val="3"/>
          <c:order val="3"/>
          <c:tx>
            <c:strRef>
              <c:f>'Data Dump'!$L$3:$N$3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'Data Dump'!$L$6:$L$20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97-4090-BF28-2E5E952CEC48}"/>
            </c:ext>
          </c:extLst>
        </c:ser>
        <c:ser>
          <c:idx val="4"/>
          <c:order val="4"/>
          <c:tx>
            <c:strRef>
              <c:f>'Data Dump'!$O$3:$Q$3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'Data Dump'!$O$6:$O$20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97-4090-BF28-2E5E952CEC48}"/>
            </c:ext>
          </c:extLst>
        </c:ser>
        <c:ser>
          <c:idx val="5"/>
          <c:order val="5"/>
          <c:tx>
            <c:strRef>
              <c:f>'Data Dump'!$R$3:$T$3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Dump'!$R$6:$R$20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97-4090-BF28-2E5E952CEC48}"/>
            </c:ext>
          </c:extLst>
        </c:ser>
        <c:ser>
          <c:idx val="6"/>
          <c:order val="6"/>
          <c:tx>
            <c:strRef>
              <c:f>'Data Dump'!$U$3:$W$3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Dump'!$U$6:$U$20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B97-4090-BF28-2E5E952CEC48}"/>
            </c:ext>
          </c:extLst>
        </c:ser>
        <c:ser>
          <c:idx val="7"/>
          <c:order val="7"/>
          <c:tx>
            <c:strRef>
              <c:f>'Data Dump'!$X$3:$Z$3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Dump'!$X$6:$X$20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B97-4090-BF28-2E5E952CEC48}"/>
            </c:ext>
          </c:extLst>
        </c:ser>
        <c:ser>
          <c:idx val="8"/>
          <c:order val="8"/>
          <c:tx>
            <c:strRef>
              <c:f>'Data Dump'!$AA$3:$AC$3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Dump'!$AA$6:$AA$20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B97-4090-BF28-2E5E952CEC48}"/>
            </c:ext>
          </c:extLst>
        </c:ser>
        <c:ser>
          <c:idx val="9"/>
          <c:order val="9"/>
          <c:tx>
            <c:strRef>
              <c:f>'Data Dump'!$AD$3:$AF$3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Dump'!$AD$6:$AD$20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B97-4090-BF28-2E5E952CE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97647"/>
        <c:axId val="1"/>
      </c:scatterChart>
      <c:valAx>
        <c:axId val="452797647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3366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000"/>
                  <a:t>Shaft Resistance [kN]</a:t>
                </a:r>
              </a:p>
            </c:rich>
          </c:tx>
          <c:layout>
            <c:manualLayout>
              <c:xMode val="edge"/>
              <c:yMode val="edge"/>
              <c:x val="0.35499999999999998"/>
              <c:y val="8.8967200778224398E-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3366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3366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000"/>
                  <a:t>Depth [m]</a:t>
                </a:r>
              </a:p>
            </c:rich>
          </c:tx>
          <c:layout>
            <c:manualLayout>
              <c:xMode val="edge"/>
              <c:yMode val="edge"/>
              <c:x val="2.5000000000000001E-2"/>
              <c:y val="0.500000550630471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3366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2797647"/>
        <c:crosses val="autoZero"/>
        <c:crossBetween val="midCat"/>
      </c:valAx>
      <c:spPr>
        <a:noFill/>
        <a:ln w="12700">
          <a:solidFill>
            <a:srgbClr val="000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9995301488756846E-2"/>
          <c:y val="0.93283722400599389"/>
          <c:w val="0.89999992893310832"/>
          <c:h val="1.7255261231315256E-2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19050">
      <a:solidFill>
        <a:srgbClr val="00008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5326582532131108"/>
          <c:y val="6.3871633817068466E-2"/>
          <c:w val="0.75673405513166969"/>
          <c:h val="0.844500263695607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 Dump'!$C$3:$E$3</c:f>
              <c:strCache>
                <c:ptCount val="1"/>
                <c:pt idx="0">
                  <c:v>1.524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Dump'!$D$6:$D$20</c:f>
              <c:numCache>
                <c:formatCode>0</c:formatCode>
                <c:ptCount val="15"/>
                <c:pt idx="0">
                  <c:v>1599.5035204443482</c:v>
                </c:pt>
                <c:pt idx="1">
                  <c:v>2667.853400082357</c:v>
                </c:pt>
                <c:pt idx="2">
                  <c:v>870.78655101004426</c:v>
                </c:pt>
                <c:pt idx="3">
                  <c:v>1400.0954475295061</c:v>
                </c:pt>
                <c:pt idx="4">
                  <c:v>1333.0639489108137</c:v>
                </c:pt>
                <c:pt idx="5">
                  <c:v>1184.3474315712451</c:v>
                </c:pt>
                <c:pt idx="6">
                  <c:v>2575.1853111902215</c:v>
                </c:pt>
                <c:pt idx="7">
                  <c:v>2686.4751968381033</c:v>
                </c:pt>
                <c:pt idx="8">
                  <c:v>2290.8809237933588</c:v>
                </c:pt>
                <c:pt idx="9">
                  <c:v>2005.9450324074101</c:v>
                </c:pt>
                <c:pt idx="10">
                  <c:v>2985.9846682937668</c:v>
                </c:pt>
                <c:pt idx="11">
                  <c:v>4340.7998769584292</c:v>
                </c:pt>
                <c:pt idx="12">
                  <c:v>5447.8339407487611</c:v>
                </c:pt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26-4212-92B2-83EF607D7284}"/>
            </c:ext>
          </c:extLst>
        </c:ser>
        <c:ser>
          <c:idx val="1"/>
          <c:order val="1"/>
          <c:tx>
            <c:strRef>
              <c:f>'Data Dump'!$F$3:$H$3</c:f>
              <c:strCache>
                <c:ptCount val="1"/>
                <c:pt idx="0">
                  <c:v>1.321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'Data Dump'!$G$6:$G$20</c:f>
              <c:numCache>
                <c:formatCode>0</c:formatCode>
                <c:ptCount val="15"/>
                <c:pt idx="0">
                  <c:v>2579.6179343273207</c:v>
                </c:pt>
                <c:pt idx="1">
                  <c:v>5552.7372072281241</c:v>
                </c:pt>
                <c:pt idx="2">
                  <c:v>1530.3518009342431</c:v>
                </c:pt>
                <c:pt idx="3">
                  <c:v>2475.8466367609021</c:v>
                </c:pt>
                <c:pt idx="4">
                  <c:v>2406.6019732350173</c:v>
                </c:pt>
                <c:pt idx="5">
                  <c:v>2084.5317903800033</c:v>
                </c:pt>
                <c:pt idx="6">
                  <c:v>4582.2328089329831</c:v>
                </c:pt>
                <c:pt idx="7">
                  <c:v>4781.5527613019422</c:v>
                </c:pt>
                <c:pt idx="8">
                  <c:v>4026.0771299698745</c:v>
                </c:pt>
                <c:pt idx="9">
                  <c:v>3525.3203940587159</c:v>
                </c:pt>
                <c:pt idx="10">
                  <c:v>5252.0258525746731</c:v>
                </c:pt>
                <c:pt idx="11">
                  <c:v>7594.0171404573612</c:v>
                </c:pt>
                <c:pt idx="12">
                  <c:v>9815.7809705046911</c:v>
                </c:pt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26-4212-92B2-83EF607D7284}"/>
            </c:ext>
          </c:extLst>
        </c:ser>
        <c:ser>
          <c:idx val="2"/>
          <c:order val="2"/>
          <c:tx>
            <c:strRef>
              <c:f>'Data Dump'!$I$3:$K$3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'Data Dump'!$J$6:$J$20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26-4212-92B2-83EF607D7284}"/>
            </c:ext>
          </c:extLst>
        </c:ser>
        <c:ser>
          <c:idx val="3"/>
          <c:order val="3"/>
          <c:tx>
            <c:strRef>
              <c:f>'Data Dump'!$L$3:$N$3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'Data Dump'!$M$6:$M$20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26-4212-92B2-83EF607D7284}"/>
            </c:ext>
          </c:extLst>
        </c:ser>
        <c:ser>
          <c:idx val="4"/>
          <c:order val="4"/>
          <c:tx>
            <c:strRef>
              <c:f>'Data Dump'!$O$3:$Q$3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'Data Dump'!$P$6:$P$20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26-4212-92B2-83EF607D7284}"/>
            </c:ext>
          </c:extLst>
        </c:ser>
        <c:ser>
          <c:idx val="5"/>
          <c:order val="5"/>
          <c:tx>
            <c:strRef>
              <c:f>'Data Dump'!$R$3:$T$3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Dump'!$S$6:$S$20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26-4212-92B2-83EF607D7284}"/>
            </c:ext>
          </c:extLst>
        </c:ser>
        <c:ser>
          <c:idx val="6"/>
          <c:order val="6"/>
          <c:tx>
            <c:strRef>
              <c:f>'Data Dump'!$U$3:$W$3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Dump'!$V$6:$V$20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26-4212-92B2-83EF607D7284}"/>
            </c:ext>
          </c:extLst>
        </c:ser>
        <c:ser>
          <c:idx val="7"/>
          <c:order val="7"/>
          <c:tx>
            <c:strRef>
              <c:f>'Data Dump'!$X$3:$Z$3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Dump'!$Y$6:$Y$20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26-4212-92B2-83EF607D7284}"/>
            </c:ext>
          </c:extLst>
        </c:ser>
        <c:ser>
          <c:idx val="8"/>
          <c:order val="8"/>
          <c:tx>
            <c:strRef>
              <c:f>'Data Dump'!$AA$3:$AC$3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Dump'!$AB$6:$AB$20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26-4212-92B2-83EF607D7284}"/>
            </c:ext>
          </c:extLst>
        </c:ser>
        <c:ser>
          <c:idx val="9"/>
          <c:order val="9"/>
          <c:tx>
            <c:strRef>
              <c:f>'Data Dump'!$AD$3:$AF$3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Dump'!$AE$6:$AE$20</c:f>
              <c:numCache>
                <c:formatCode>0</c:formatCode>
                <c:ptCount val="15"/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126-4212-92B2-83EF607D7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97647"/>
        <c:axId val="1"/>
      </c:scatterChart>
      <c:valAx>
        <c:axId val="452797647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3366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000"/>
                  <a:t>Base Resistance [kN]</a:t>
                </a:r>
              </a:p>
            </c:rich>
          </c:tx>
          <c:layout>
            <c:manualLayout>
              <c:xMode val="edge"/>
              <c:yMode val="edge"/>
              <c:x val="0.35499999999999998"/>
              <c:y val="8.8967200778224398E-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3366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3366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000"/>
                  <a:t>Depth [m]</a:t>
                </a:r>
              </a:p>
            </c:rich>
          </c:tx>
          <c:layout>
            <c:manualLayout>
              <c:xMode val="edge"/>
              <c:yMode val="edge"/>
              <c:x val="2.5000000000000001E-2"/>
              <c:y val="0.500000550630471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3366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2797647"/>
        <c:crosses val="autoZero"/>
        <c:crossBetween val="midCat"/>
      </c:valAx>
      <c:spPr>
        <a:noFill/>
        <a:ln w="12700">
          <a:solidFill>
            <a:srgbClr val="000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9995301488756846E-2"/>
          <c:y val="0.93283722400599389"/>
          <c:w val="0.89999995729535542"/>
          <c:h val="1.7304003056999251E-2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19050">
      <a:solidFill>
        <a:srgbClr val="00008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5326582532131108"/>
          <c:y val="6.3871633817068466E-2"/>
          <c:w val="0.75673405513166969"/>
          <c:h val="0.844500263695607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 Dump'!$C$3:$E$3</c:f>
              <c:strCache>
                <c:ptCount val="1"/>
                <c:pt idx="0">
                  <c:v>1.524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Dump'!$E$6:$E$20</c:f>
              <c:numCache>
                <c:formatCode>0</c:formatCode>
                <c:ptCount val="15"/>
                <c:pt idx="0">
                  <c:v>5155.2835389313905</c:v>
                </c:pt>
                <c:pt idx="1">
                  <c:v>7667.2824199679144</c:v>
                </c:pt>
                <c:pt idx="2">
                  <c:v>8499.0745546890375</c:v>
                </c:pt>
                <c:pt idx="3">
                  <c:v>9552.8654400829309</c:v>
                </c:pt>
                <c:pt idx="4">
                  <c:v>10360.039113304865</c:v>
                </c:pt>
                <c:pt idx="5">
                  <c:v>12535.920151613715</c:v>
                </c:pt>
                <c:pt idx="6">
                  <c:v>16159.686721490612</c:v>
                </c:pt>
                <c:pt idx="7">
                  <c:v>17565.805019902797</c:v>
                </c:pt>
                <c:pt idx="8">
                  <c:v>19047.816365984778</c:v>
                </c:pt>
                <c:pt idx="9">
                  <c:v>20667.623647338001</c:v>
                </c:pt>
                <c:pt idx="10">
                  <c:v>24652.577326725357</c:v>
                </c:pt>
                <c:pt idx="11">
                  <c:v>28703.973237771097</c:v>
                </c:pt>
                <c:pt idx="12">
                  <c:v>31386.226966353817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5C-4340-A697-20DE46EDE308}"/>
            </c:ext>
          </c:extLst>
        </c:ser>
        <c:ser>
          <c:idx val="1"/>
          <c:order val="1"/>
          <c:tx>
            <c:strRef>
              <c:f>'Data Dump'!$F$3:$H$3</c:f>
              <c:strCache>
                <c:ptCount val="1"/>
                <c:pt idx="0">
                  <c:v>1.321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'Data Dump'!$H$6:$H$20</c:f>
              <c:numCache>
                <c:formatCode>0</c:formatCode>
                <c:ptCount val="15"/>
                <c:pt idx="0">
                  <c:v>7827.3633841120281</c:v>
                </c:pt>
                <c:pt idx="1">
                  <c:v>13102.479907833222</c:v>
                </c:pt>
                <c:pt idx="2">
                  <c:v>13113.705105341827</c:v>
                </c:pt>
                <c:pt idx="3">
                  <c:v>13762.677018148041</c:v>
                </c:pt>
                <c:pt idx="4">
                  <c:v>14423.342407945391</c:v>
                </c:pt>
                <c:pt idx="5">
                  <c:v>15712.551858598381</c:v>
                </c:pt>
                <c:pt idx="6">
                  <c:v>20295.026455295159</c:v>
                </c:pt>
                <c:pt idx="7">
                  <c:v>22343.55211185263</c:v>
                </c:pt>
                <c:pt idx="8">
                  <c:v>24262.609174753594</c:v>
                </c:pt>
                <c:pt idx="9">
                  <c:v>25487.722784469785</c:v>
                </c:pt>
                <c:pt idx="10">
                  <c:v>29474.375241123857</c:v>
                </c:pt>
                <c:pt idx="11">
                  <c:v>35500.59567981412</c:v>
                </c:pt>
                <c:pt idx="12">
                  <c:v>39907.181317846545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5C-4340-A697-20DE46EDE308}"/>
            </c:ext>
          </c:extLst>
        </c:ser>
        <c:ser>
          <c:idx val="2"/>
          <c:order val="2"/>
          <c:tx>
            <c:strRef>
              <c:f>'Data Dump'!$I$3:$K$3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'Data Dump'!$K$6:$K$20</c:f>
              <c:numCache>
                <c:formatCode>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5C-4340-A697-20DE46EDE308}"/>
            </c:ext>
          </c:extLst>
        </c:ser>
        <c:ser>
          <c:idx val="3"/>
          <c:order val="3"/>
          <c:tx>
            <c:strRef>
              <c:f>'Data Dump'!$L$3:$N$3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'Data Dump'!$N$6:$N$20</c:f>
              <c:numCache>
                <c:formatCode>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5C-4340-A697-20DE46EDE308}"/>
            </c:ext>
          </c:extLst>
        </c:ser>
        <c:ser>
          <c:idx val="4"/>
          <c:order val="4"/>
          <c:tx>
            <c:strRef>
              <c:f>'Data Dump'!$O$3:$Q$3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'Data Dump'!$Q$6:$Q$20</c:f>
              <c:numCache>
                <c:formatCode>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65C-4340-A697-20DE46EDE308}"/>
            </c:ext>
          </c:extLst>
        </c:ser>
        <c:ser>
          <c:idx val="5"/>
          <c:order val="5"/>
          <c:tx>
            <c:strRef>
              <c:f>'Data Dump'!$R$3:$T$3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Dump'!$T$6:$T$20</c:f>
              <c:numCache>
                <c:formatCode>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5C-4340-A697-20DE46EDE308}"/>
            </c:ext>
          </c:extLst>
        </c:ser>
        <c:ser>
          <c:idx val="6"/>
          <c:order val="6"/>
          <c:tx>
            <c:strRef>
              <c:f>'Data Dump'!$U$3:$W$3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Dump'!$W$6:$W$20</c:f>
              <c:numCache>
                <c:formatCode>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65C-4340-A697-20DE46EDE308}"/>
            </c:ext>
          </c:extLst>
        </c:ser>
        <c:ser>
          <c:idx val="7"/>
          <c:order val="7"/>
          <c:tx>
            <c:strRef>
              <c:f>'Data Dump'!$X$3:$Z$3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Dump'!$Z$6:$Z$20</c:f>
              <c:numCache>
                <c:formatCode>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65C-4340-A697-20DE46EDE308}"/>
            </c:ext>
          </c:extLst>
        </c:ser>
        <c:ser>
          <c:idx val="8"/>
          <c:order val="8"/>
          <c:tx>
            <c:strRef>
              <c:f>'Data Dump'!$AA$3:$AC$3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Dump'!$AC$6:$AC$20</c:f>
              <c:numCache>
                <c:formatCode>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65C-4340-A697-20DE46EDE308}"/>
            </c:ext>
          </c:extLst>
        </c:ser>
        <c:ser>
          <c:idx val="9"/>
          <c:order val="9"/>
          <c:tx>
            <c:strRef>
              <c:f>'Data Dump'!$AD$3:$AF$3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'Data Dump'!$AF$6:$AF$20</c:f>
              <c:numCache>
                <c:formatCode>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'Data Dump'!$B$6:$B$20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65C-4340-A697-20DE46EDE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97647"/>
        <c:axId val="1"/>
      </c:scatterChart>
      <c:valAx>
        <c:axId val="452797647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3366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000"/>
                  <a:t>Total Resistance [kN]</a:t>
                </a:r>
              </a:p>
            </c:rich>
          </c:tx>
          <c:layout>
            <c:manualLayout>
              <c:xMode val="edge"/>
              <c:yMode val="edge"/>
              <c:x val="0.35499999999999998"/>
              <c:y val="8.8967200778224398E-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3366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3366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000"/>
                  <a:t>Depth [m]</a:t>
                </a:r>
              </a:p>
            </c:rich>
          </c:tx>
          <c:layout>
            <c:manualLayout>
              <c:xMode val="edge"/>
              <c:yMode val="edge"/>
              <c:x val="2.5000000000000001E-2"/>
              <c:y val="0.500000550630471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3366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2797647"/>
        <c:crosses val="autoZero"/>
        <c:crossBetween val="midCat"/>
      </c:valAx>
      <c:spPr>
        <a:noFill/>
        <a:ln w="12700">
          <a:solidFill>
            <a:srgbClr val="000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9995301488756846E-2"/>
          <c:y val="0.93283722400599389"/>
          <c:w val="0.89999998577263618"/>
          <c:h val="1.7298321935409634E-2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19050">
      <a:solidFill>
        <a:srgbClr val="00008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331738487983897"/>
          <c:y val="5.4360149301417179E-2"/>
          <c:w val="0.78668248018212172"/>
          <c:h val="0.85401171541900067"/>
        </c:manualLayout>
      </c:layout>
      <c:scatterChart>
        <c:scatterStyle val="lineMarker"/>
        <c:varyColors val="0"/>
        <c:ser>
          <c:idx val="0"/>
          <c:order val="0"/>
          <c:tx>
            <c:v>UWA-05</c:v>
          </c:tx>
          <c:spPr>
            <a:ln w="19050"/>
          </c:spPr>
          <c:marker>
            <c:symbol val="diamond"/>
            <c:size val="7"/>
            <c:spPr>
              <a:noFill/>
            </c:spPr>
          </c:marker>
          <c:xVal>
            <c:numRef>
              <c:f>MethodComparison!$B$11:$B$25</c:f>
              <c:numCache>
                <c:formatCode>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MethodComparison!$A$11:$A$25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F0-4D7F-AD86-AD05D869D2D4}"/>
            </c:ext>
          </c:extLst>
        </c:ser>
        <c:ser>
          <c:idx val="1"/>
          <c:order val="1"/>
          <c:tx>
            <c:v>ICP-05</c:v>
          </c:tx>
          <c:spPr>
            <a:ln w="19050"/>
          </c:spPr>
          <c:marker>
            <c:symbol val="triangle"/>
            <c:size val="7"/>
            <c:spPr>
              <a:noFill/>
            </c:spPr>
          </c:marker>
          <c:xVal>
            <c:numRef>
              <c:f>MethodComparison!$C$11:$C$25</c:f>
              <c:numCache>
                <c:formatCode>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MethodComparison!$A$11:$A$25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F0-4D7F-AD86-AD05D869D2D4}"/>
            </c:ext>
          </c:extLst>
        </c:ser>
        <c:ser>
          <c:idx val="2"/>
          <c:order val="2"/>
          <c:tx>
            <c:v>Fugro-05</c:v>
          </c:tx>
          <c:spPr>
            <a:ln w="19050"/>
          </c:spPr>
          <c:marker>
            <c:symbol val="x"/>
            <c:size val="7"/>
            <c:spPr>
              <a:noFill/>
            </c:spPr>
          </c:marker>
          <c:xVal>
            <c:numRef>
              <c:f>MethodComparison!$D$11:$D$25</c:f>
              <c:numCache>
                <c:formatCode>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MethodComparison!$A$11:$A$25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F0-4D7F-AD86-AD05D869D2D4}"/>
            </c:ext>
          </c:extLst>
        </c:ser>
        <c:ser>
          <c:idx val="3"/>
          <c:order val="3"/>
          <c:tx>
            <c:v>NGI-05</c:v>
          </c:tx>
          <c:spPr>
            <a:ln w="19050"/>
          </c:spPr>
          <c:marker>
            <c:symbol val="diamond"/>
            <c:size val="7"/>
            <c:spPr>
              <a:noFill/>
            </c:spPr>
          </c:marker>
          <c:xVal>
            <c:numRef>
              <c:f>MethodComparison!$E$11:$E$25</c:f>
              <c:numCache>
                <c:formatCode>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MethodComparison!$A$11:$A$25</c:f>
              <c:numCache>
                <c:formatCode>General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F0-4D7F-AD86-AD05D869D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97647"/>
        <c:axId val="1"/>
      </c:scatterChart>
      <c:valAx>
        <c:axId val="452797647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3366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000"/>
                  <a:t>Total Resistance [kN]</a:t>
                </a:r>
              </a:p>
            </c:rich>
          </c:tx>
          <c:layout>
            <c:manualLayout>
              <c:xMode val="edge"/>
              <c:yMode val="edge"/>
              <c:x val="0.35499999999999998"/>
              <c:y val="8.8967200778224398E-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3366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3366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000"/>
                  <a:t>Depth [m]</a:t>
                </a:r>
              </a:p>
            </c:rich>
          </c:tx>
          <c:layout>
            <c:manualLayout>
              <c:xMode val="edge"/>
              <c:yMode val="edge"/>
              <c:x val="2.5000000000000001E-2"/>
              <c:y val="0.500000550630471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3366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2797647"/>
        <c:crosses val="autoZero"/>
        <c:crossBetween val="midCat"/>
      </c:valAx>
      <c:spPr>
        <a:noFill/>
        <a:ln w="12700">
          <a:solidFill>
            <a:srgbClr val="000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9995301488756846E-2"/>
          <c:y val="0.93283722400599389"/>
          <c:w val="0.89999998577263618"/>
          <c:h val="1.7298321935409634E-2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19050">
      <a:solidFill>
        <a:srgbClr val="00008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2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184703</xdr:colOff>
      <xdr:row>2</xdr:row>
      <xdr:rowOff>53424</xdr:rowOff>
    </xdr:from>
    <xdr:to>
      <xdr:col>9</xdr:col>
      <xdr:colOff>263875</xdr:colOff>
      <xdr:row>7</xdr:row>
      <xdr:rowOff>34374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6942" y="434424"/>
          <a:ext cx="2255566" cy="9334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11</xdr:row>
          <xdr:rowOff>175260</xdr:rowOff>
        </xdr:from>
        <xdr:to>
          <xdr:col>5</xdr:col>
          <xdr:colOff>1973580</xdr:colOff>
          <xdr:row>13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 CPT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2</xdr:row>
          <xdr:rowOff>152400</xdr:rowOff>
        </xdr:from>
        <xdr:to>
          <xdr:col>14</xdr:col>
          <xdr:colOff>518160</xdr:colOff>
          <xdr:row>4</xdr:row>
          <xdr:rowOff>182880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Shaft Resistance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5</xdr:row>
          <xdr:rowOff>60960</xdr:rowOff>
        </xdr:from>
        <xdr:to>
          <xdr:col>14</xdr:col>
          <xdr:colOff>518160</xdr:colOff>
          <xdr:row>7</xdr:row>
          <xdr:rowOff>68580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Base Resistance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121920</xdr:colOff>
          <xdr:row>3</xdr:row>
          <xdr:rowOff>0</xdr:rowOff>
        </xdr:from>
        <xdr:to>
          <xdr:col>21</xdr:col>
          <xdr:colOff>601980</xdr:colOff>
          <xdr:row>4</xdr:row>
          <xdr:rowOff>175260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Parameter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289560</xdr:colOff>
          <xdr:row>0</xdr:row>
          <xdr:rowOff>198120</xdr:rowOff>
        </xdr:from>
        <xdr:to>
          <xdr:col>14</xdr:col>
          <xdr:colOff>518160</xdr:colOff>
          <xdr:row>2</xdr:row>
          <xdr:rowOff>83820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and Format CPT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106680</xdr:colOff>
          <xdr:row>5</xdr:row>
          <xdr:rowOff>121920</xdr:rowOff>
        </xdr:from>
        <xdr:to>
          <xdr:col>21</xdr:col>
          <xdr:colOff>594360</xdr:colOff>
          <xdr:row>7</xdr:row>
          <xdr:rowOff>121920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Dump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137160</xdr:colOff>
          <xdr:row>0</xdr:row>
          <xdr:rowOff>236220</xdr:rowOff>
        </xdr:from>
        <xdr:to>
          <xdr:col>22</xdr:col>
          <xdr:colOff>7620</xdr:colOff>
          <xdr:row>2</xdr:row>
          <xdr:rowOff>68580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2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CPT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47625</xdr:colOff>
      <xdr:row>16</xdr:row>
      <xdr:rowOff>100012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105525" y="31670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CA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483959</xdr:colOff>
      <xdr:row>1</xdr:row>
      <xdr:rowOff>4762</xdr:rowOff>
    </xdr:from>
    <xdr:to>
      <xdr:col>8</xdr:col>
      <xdr:colOff>193522</xdr:colOff>
      <xdr:row>74</xdr:row>
      <xdr:rowOff>120952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45358</xdr:colOff>
      <xdr:row>0</xdr:row>
      <xdr:rowOff>173935</xdr:rowOff>
    </xdr:from>
    <xdr:to>
      <xdr:col>16</xdr:col>
      <xdr:colOff>359683</xdr:colOff>
      <xdr:row>74</xdr:row>
      <xdr:rowOff>130682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369756</xdr:colOff>
      <xdr:row>58</xdr:row>
      <xdr:rowOff>115219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23</xdr:col>
      <xdr:colOff>423307</xdr:colOff>
      <xdr:row>58</xdr:row>
      <xdr:rowOff>83292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35</xdr:col>
      <xdr:colOff>427018</xdr:colOff>
      <xdr:row>58</xdr:row>
      <xdr:rowOff>87004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0.3014</cdr:x>
      <cdr:y>0.96148</cdr:y>
    </cdr:from>
    <cdr:to>
      <cdr:x>0.69812</cdr:x>
      <cdr:y>0.98436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7DC4D1A-73C8-4656-B087-A81838860DFB}"/>
            </a:ext>
          </a:extLst>
        </cdr:cNvPr>
        <cdr:cNvSpPr txBox="1"/>
      </cdr:nvSpPr>
      <cdr:spPr>
        <a:xfrm xmlns:a="http://schemas.openxmlformats.org/drawingml/2006/main">
          <a:off x="1055224" y="9148546"/>
          <a:ext cx="1388978" cy="2177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 anchorCtr="1"/>
        <a:lstStyle xmlns:a="http://schemas.openxmlformats.org/drawingml/2006/main"/>
        <a:p xmlns:a="http://schemas.openxmlformats.org/drawingml/2006/main">
          <a:pPr algn="ctr"/>
          <a:r>
            <a:rPr lang="en-CA" sz="1000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Pile Diameter [m]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0.3014</cdr:x>
      <cdr:y>0.96148</cdr:y>
    </cdr:from>
    <cdr:to>
      <cdr:x>0.69812</cdr:x>
      <cdr:y>0.98436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7DC4D1A-73C8-4656-B087-A81838860DFB}"/>
            </a:ext>
          </a:extLst>
        </cdr:cNvPr>
        <cdr:cNvSpPr txBox="1"/>
      </cdr:nvSpPr>
      <cdr:spPr>
        <a:xfrm xmlns:a="http://schemas.openxmlformats.org/drawingml/2006/main">
          <a:off x="1055224" y="9148546"/>
          <a:ext cx="1388978" cy="2177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 anchorCtr="1"/>
        <a:lstStyle xmlns:a="http://schemas.openxmlformats.org/drawingml/2006/main"/>
        <a:p xmlns:a="http://schemas.openxmlformats.org/drawingml/2006/main">
          <a:pPr algn="ctr"/>
          <a:r>
            <a:rPr lang="en-CA" sz="1000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Pile Diameter [m]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0.3014</cdr:x>
      <cdr:y>0.96148</cdr:y>
    </cdr:from>
    <cdr:to>
      <cdr:x>0.69812</cdr:x>
      <cdr:y>0.98436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7DC4D1A-73C8-4656-B087-A81838860DFB}"/>
            </a:ext>
          </a:extLst>
        </cdr:cNvPr>
        <cdr:cNvSpPr txBox="1"/>
      </cdr:nvSpPr>
      <cdr:spPr>
        <a:xfrm xmlns:a="http://schemas.openxmlformats.org/drawingml/2006/main">
          <a:off x="1055224" y="9148546"/>
          <a:ext cx="1388978" cy="2177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 anchorCtr="1"/>
        <a:lstStyle xmlns:a="http://schemas.openxmlformats.org/drawingml/2006/main"/>
        <a:p xmlns:a="http://schemas.openxmlformats.org/drawingml/2006/main">
          <a:pPr algn="ctr"/>
          <a:r>
            <a:rPr lang="en-CA" sz="1000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Pile Diameter [m]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3</xdr:row>
      <xdr:rowOff>163657</xdr:rowOff>
    </xdr:from>
    <xdr:to>
      <xdr:col>12</xdr:col>
      <xdr:colOff>196829</xdr:colOff>
      <xdr:row>73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0.3014</cdr:x>
      <cdr:y>0.96148</cdr:y>
    </cdr:from>
    <cdr:to>
      <cdr:x>0.69812</cdr:x>
      <cdr:y>0.98436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7DC4D1A-73C8-4656-B087-A81838860DFB}"/>
            </a:ext>
          </a:extLst>
        </cdr:cNvPr>
        <cdr:cNvSpPr txBox="1"/>
      </cdr:nvSpPr>
      <cdr:spPr>
        <a:xfrm xmlns:a="http://schemas.openxmlformats.org/drawingml/2006/main">
          <a:off x="1055224" y="9148546"/>
          <a:ext cx="1388978" cy="2177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 anchorCtr="1"/>
        <a:lstStyle xmlns:a="http://schemas.openxmlformats.org/drawingml/2006/main"/>
        <a:p xmlns:a="http://schemas.openxmlformats.org/drawingml/2006/main">
          <a:pPr algn="ctr"/>
          <a:r>
            <a:rPr lang="en-CA" sz="1000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Pile Diameter [m]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100852</xdr:colOff>
      <xdr:row>0</xdr:row>
      <xdr:rowOff>67236</xdr:rowOff>
    </xdr:from>
    <xdr:ext cx="1616003" cy="67235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2452" y="67236"/>
          <a:ext cx="1616003" cy="67235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90BA2-0240-4349-A926-0C7F78F54F2D}">
  <dimension ref="A1:AA903"/>
  <sheetViews>
    <sheetView topLeftCell="A874" workbookViewId="0">
      <selection activeCell="U3" sqref="U3:U903"/>
    </sheetView>
  </sheetViews>
  <sheetFormatPr defaultRowHeight="14.4"/>
  <sheetData>
    <row r="1" spans="1:27">
      <c r="A1" s="407"/>
      <c r="B1" s="408" t="s">
        <v>219</v>
      </c>
      <c r="C1" s="409"/>
      <c r="D1" s="409"/>
      <c r="E1" s="409"/>
      <c r="F1" s="409"/>
      <c r="G1" s="408" t="s">
        <v>220</v>
      </c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09"/>
      <c r="Y1" s="409"/>
      <c r="Z1" s="409"/>
      <c r="AA1" s="409"/>
    </row>
    <row r="2" spans="1:27" ht="21.6">
      <c r="A2" s="406">
        <v>1</v>
      </c>
      <c r="B2" s="404" t="s">
        <v>221</v>
      </c>
      <c r="C2" s="404" t="s">
        <v>222</v>
      </c>
      <c r="D2" s="404" t="s">
        <v>223</v>
      </c>
      <c r="E2" s="404" t="s">
        <v>224</v>
      </c>
      <c r="F2" s="404" t="s">
        <v>225</v>
      </c>
      <c r="G2" s="404" t="s">
        <v>226</v>
      </c>
      <c r="H2" s="404" t="s">
        <v>227</v>
      </c>
      <c r="I2" s="404" t="s">
        <v>228</v>
      </c>
      <c r="J2" s="404" t="s">
        <v>229</v>
      </c>
      <c r="K2" s="404" t="s">
        <v>230</v>
      </c>
      <c r="L2" s="404" t="s">
        <v>231</v>
      </c>
      <c r="M2" s="404" t="s">
        <v>232</v>
      </c>
      <c r="N2" s="404" t="s">
        <v>233</v>
      </c>
      <c r="O2" s="404" t="s">
        <v>234</v>
      </c>
      <c r="P2" s="404" t="s">
        <v>235</v>
      </c>
      <c r="Q2" s="404" t="s">
        <v>236</v>
      </c>
      <c r="R2" s="404" t="s">
        <v>237</v>
      </c>
      <c r="S2" s="404" t="s">
        <v>238</v>
      </c>
      <c r="T2" s="404" t="s">
        <v>239</v>
      </c>
      <c r="U2" s="404" t="s">
        <v>32</v>
      </c>
      <c r="V2" s="404" t="s">
        <v>240</v>
      </c>
      <c r="W2" s="404" t="s">
        <v>241</v>
      </c>
      <c r="X2" s="404" t="s">
        <v>242</v>
      </c>
      <c r="Y2" s="404" t="s">
        <v>243</v>
      </c>
      <c r="Z2" s="404" t="s">
        <v>244</v>
      </c>
      <c r="AA2" s="404" t="s">
        <v>245</v>
      </c>
    </row>
    <row r="3" spans="1:27">
      <c r="A3" s="407">
        <v>2</v>
      </c>
      <c r="B3" s="405">
        <v>0</v>
      </c>
      <c r="C3" s="405">
        <v>3.64</v>
      </c>
      <c r="D3" s="405">
        <v>1.2</v>
      </c>
      <c r="E3" s="405">
        <v>-1.47</v>
      </c>
      <c r="F3" s="405">
        <v>0</v>
      </c>
      <c r="G3" s="405">
        <v>3.64</v>
      </c>
      <c r="H3" s="405">
        <v>0.03</v>
      </c>
      <c r="I3" s="405">
        <v>0</v>
      </c>
      <c r="J3" s="405">
        <v>1.93</v>
      </c>
      <c r="K3" s="405">
        <v>19</v>
      </c>
      <c r="L3" s="405">
        <v>0</v>
      </c>
      <c r="M3" s="405">
        <v>0</v>
      </c>
      <c r="N3" s="405">
        <v>0</v>
      </c>
      <c r="O3" s="405" t="s">
        <v>246</v>
      </c>
      <c r="P3" s="405">
        <v>0.03</v>
      </c>
      <c r="Q3" s="405">
        <v>0</v>
      </c>
      <c r="R3" s="405">
        <v>0</v>
      </c>
      <c r="S3" s="405">
        <v>1</v>
      </c>
      <c r="T3" s="405" t="s">
        <v>246</v>
      </c>
      <c r="U3" s="405">
        <v>0</v>
      </c>
      <c r="V3" s="405">
        <v>0</v>
      </c>
      <c r="W3" s="405" t="s">
        <v>247</v>
      </c>
      <c r="X3" s="405">
        <v>14.29</v>
      </c>
      <c r="Y3" s="405">
        <v>0</v>
      </c>
      <c r="Z3" s="405" t="s">
        <v>248</v>
      </c>
      <c r="AA3" s="405" t="s">
        <v>248</v>
      </c>
    </row>
    <row r="4" spans="1:27">
      <c r="A4" s="407">
        <v>3</v>
      </c>
      <c r="B4" s="405">
        <v>0.1</v>
      </c>
      <c r="C4" s="405">
        <v>3.64</v>
      </c>
      <c r="D4" s="405">
        <v>1.2</v>
      </c>
      <c r="E4" s="405">
        <v>-1.47</v>
      </c>
      <c r="F4" s="405">
        <v>0</v>
      </c>
      <c r="G4" s="405">
        <v>3.64</v>
      </c>
      <c r="H4" s="405">
        <v>0.03</v>
      </c>
      <c r="I4" s="405">
        <v>0</v>
      </c>
      <c r="J4" s="405">
        <v>1.93</v>
      </c>
      <c r="K4" s="405">
        <v>19</v>
      </c>
      <c r="L4" s="405">
        <v>1.9</v>
      </c>
      <c r="M4" s="405">
        <v>0</v>
      </c>
      <c r="N4" s="405">
        <v>1.9</v>
      </c>
      <c r="O4" s="405">
        <v>1914.11</v>
      </c>
      <c r="P4" s="405">
        <v>0.03</v>
      </c>
      <c r="Q4" s="405">
        <v>0</v>
      </c>
      <c r="R4" s="405">
        <v>0</v>
      </c>
      <c r="S4" s="405">
        <v>0.36</v>
      </c>
      <c r="T4" s="405">
        <v>4.17</v>
      </c>
      <c r="U4" s="405">
        <v>1.32</v>
      </c>
      <c r="V4" s="405">
        <v>149.75</v>
      </c>
      <c r="W4" s="405">
        <v>-0.77</v>
      </c>
      <c r="X4" s="405">
        <v>213.16</v>
      </c>
      <c r="Y4" s="405">
        <v>0</v>
      </c>
      <c r="Z4" s="405" t="s">
        <v>248</v>
      </c>
      <c r="AA4" s="405" t="s">
        <v>248</v>
      </c>
    </row>
    <row r="5" spans="1:27">
      <c r="A5" s="407">
        <v>4</v>
      </c>
      <c r="B5" s="405">
        <v>0.2</v>
      </c>
      <c r="C5" s="405">
        <v>6.79</v>
      </c>
      <c r="D5" s="405">
        <v>6.7</v>
      </c>
      <c r="E5" s="405">
        <v>3.34</v>
      </c>
      <c r="F5" s="405">
        <v>0</v>
      </c>
      <c r="G5" s="405">
        <v>6.79</v>
      </c>
      <c r="H5" s="405">
        <v>0.1</v>
      </c>
      <c r="I5" s="405">
        <v>0</v>
      </c>
      <c r="J5" s="405">
        <v>1.66</v>
      </c>
      <c r="K5" s="405">
        <v>19</v>
      </c>
      <c r="L5" s="405">
        <v>3.8</v>
      </c>
      <c r="M5" s="405">
        <v>0</v>
      </c>
      <c r="N5" s="405">
        <v>3.8</v>
      </c>
      <c r="O5" s="405">
        <v>1785.23</v>
      </c>
      <c r="P5" s="405">
        <v>0.1</v>
      </c>
      <c r="Q5" s="405">
        <v>0</v>
      </c>
      <c r="R5" s="405">
        <v>0</v>
      </c>
      <c r="S5" s="405">
        <v>0.31</v>
      </c>
      <c r="T5" s="405">
        <v>2.79</v>
      </c>
      <c r="U5" s="405">
        <v>1.22</v>
      </c>
      <c r="V5" s="405">
        <v>186.7</v>
      </c>
      <c r="W5" s="405">
        <v>0.88</v>
      </c>
      <c r="X5" s="405">
        <v>222.41</v>
      </c>
      <c r="Y5" s="405">
        <v>0</v>
      </c>
      <c r="Z5" s="405" t="s">
        <v>248</v>
      </c>
      <c r="AA5" s="405" t="s">
        <v>248</v>
      </c>
    </row>
    <row r="6" spans="1:27" ht="21.6">
      <c r="A6" s="407">
        <v>5</v>
      </c>
      <c r="B6" s="405">
        <v>0.3</v>
      </c>
      <c r="C6" s="405">
        <v>11.25</v>
      </c>
      <c r="D6" s="405">
        <v>32.200000000000003</v>
      </c>
      <c r="E6" s="405">
        <v>-8.24</v>
      </c>
      <c r="F6" s="405">
        <v>0</v>
      </c>
      <c r="G6" s="405">
        <v>11.25</v>
      </c>
      <c r="H6" s="405">
        <v>0.28999999999999998</v>
      </c>
      <c r="I6" s="405">
        <v>6</v>
      </c>
      <c r="J6" s="405">
        <v>1.58</v>
      </c>
      <c r="K6" s="405">
        <v>19</v>
      </c>
      <c r="L6" s="405">
        <v>5.7</v>
      </c>
      <c r="M6" s="405">
        <v>0</v>
      </c>
      <c r="N6" s="405">
        <v>5.7</v>
      </c>
      <c r="O6" s="405">
        <v>1972.4</v>
      </c>
      <c r="P6" s="405">
        <v>0.28999999999999998</v>
      </c>
      <c r="Q6" s="405">
        <v>0</v>
      </c>
      <c r="R6" s="405">
        <v>7</v>
      </c>
      <c r="S6" s="405">
        <v>0.32</v>
      </c>
      <c r="T6" s="405">
        <v>2.5299999999999998</v>
      </c>
      <c r="U6" s="405">
        <v>1.23</v>
      </c>
      <c r="V6" s="405">
        <v>280.77</v>
      </c>
      <c r="W6" s="405">
        <v>-1.45</v>
      </c>
      <c r="X6" s="405">
        <v>193.31</v>
      </c>
      <c r="Y6" s="405">
        <v>7</v>
      </c>
      <c r="Z6" s="405" t="s">
        <v>251</v>
      </c>
      <c r="AA6" s="405" t="s">
        <v>250</v>
      </c>
    </row>
    <row r="7" spans="1:27" ht="21.6">
      <c r="A7" s="407">
        <v>6</v>
      </c>
      <c r="B7" s="405">
        <v>0.4</v>
      </c>
      <c r="C7" s="405">
        <v>20.04</v>
      </c>
      <c r="D7" s="405">
        <v>69</v>
      </c>
      <c r="E7" s="405">
        <v>-5.89</v>
      </c>
      <c r="F7" s="405">
        <v>0</v>
      </c>
      <c r="G7" s="405">
        <v>20.04</v>
      </c>
      <c r="H7" s="405">
        <v>0.34</v>
      </c>
      <c r="I7" s="405">
        <v>6</v>
      </c>
      <c r="J7" s="405">
        <v>1.4</v>
      </c>
      <c r="K7" s="405">
        <v>19</v>
      </c>
      <c r="L7" s="405">
        <v>7.6</v>
      </c>
      <c r="M7" s="405">
        <v>0</v>
      </c>
      <c r="N7" s="405">
        <v>7.6</v>
      </c>
      <c r="O7" s="405">
        <v>2635.42</v>
      </c>
      <c r="P7" s="405">
        <v>0.34</v>
      </c>
      <c r="Q7" s="405">
        <v>0</v>
      </c>
      <c r="R7" s="405">
        <v>7</v>
      </c>
      <c r="S7" s="405">
        <v>0.28999999999999998</v>
      </c>
      <c r="T7" s="405">
        <v>2.1</v>
      </c>
      <c r="U7" s="405">
        <v>1.1399999999999999</v>
      </c>
      <c r="V7" s="405">
        <v>414.69</v>
      </c>
      <c r="W7" s="405">
        <v>-0.77</v>
      </c>
      <c r="X7" s="405">
        <v>199.52</v>
      </c>
      <c r="Y7" s="405">
        <v>7</v>
      </c>
      <c r="Z7" s="405" t="s">
        <v>251</v>
      </c>
      <c r="AA7" s="405" t="s">
        <v>250</v>
      </c>
    </row>
    <row r="8" spans="1:27" ht="21.6">
      <c r="A8" s="407">
        <v>7</v>
      </c>
      <c r="B8" s="405">
        <v>0.5</v>
      </c>
      <c r="C8" s="405">
        <v>20.81</v>
      </c>
      <c r="D8" s="405">
        <v>92.1</v>
      </c>
      <c r="E8" s="405">
        <v>-8.93</v>
      </c>
      <c r="F8" s="405">
        <v>0</v>
      </c>
      <c r="G8" s="405">
        <v>20.8</v>
      </c>
      <c r="H8" s="405">
        <v>0.44</v>
      </c>
      <c r="I8" s="405">
        <v>6</v>
      </c>
      <c r="J8" s="405">
        <v>1.45</v>
      </c>
      <c r="K8" s="405">
        <v>19</v>
      </c>
      <c r="L8" s="405">
        <v>9.5</v>
      </c>
      <c r="M8" s="405">
        <v>0</v>
      </c>
      <c r="N8" s="405">
        <v>9.5</v>
      </c>
      <c r="O8" s="405">
        <v>2188.81</v>
      </c>
      <c r="P8" s="405">
        <v>0.44</v>
      </c>
      <c r="Q8" s="405">
        <v>0</v>
      </c>
      <c r="R8" s="405">
        <v>7</v>
      </c>
      <c r="S8" s="405">
        <v>0.31</v>
      </c>
      <c r="T8" s="405">
        <v>2.1</v>
      </c>
      <c r="U8" s="405">
        <v>1.2</v>
      </c>
      <c r="V8" s="405">
        <v>430.1</v>
      </c>
      <c r="W8" s="405">
        <v>-0.94</v>
      </c>
      <c r="X8" s="405">
        <v>168.94</v>
      </c>
      <c r="Y8" s="405">
        <v>7</v>
      </c>
      <c r="Z8" s="405" t="s">
        <v>251</v>
      </c>
      <c r="AA8" s="405" t="s">
        <v>250</v>
      </c>
    </row>
    <row r="9" spans="1:27" ht="21.6">
      <c r="A9" s="407">
        <v>8</v>
      </c>
      <c r="B9" s="405">
        <v>0.6</v>
      </c>
      <c r="C9" s="405">
        <v>27.08</v>
      </c>
      <c r="D9" s="405">
        <v>112.8</v>
      </c>
      <c r="E9" s="405">
        <v>40.22</v>
      </c>
      <c r="F9" s="405">
        <v>0</v>
      </c>
      <c r="G9" s="405">
        <v>27.09</v>
      </c>
      <c r="H9" s="405">
        <v>0.42</v>
      </c>
      <c r="I9" s="405">
        <v>6</v>
      </c>
      <c r="J9" s="405">
        <v>1.34</v>
      </c>
      <c r="K9" s="405">
        <v>19</v>
      </c>
      <c r="L9" s="405">
        <v>11.4</v>
      </c>
      <c r="M9" s="405">
        <v>0</v>
      </c>
      <c r="N9" s="405">
        <v>11.4</v>
      </c>
      <c r="O9" s="405">
        <v>2375.3200000000002</v>
      </c>
      <c r="P9" s="405">
        <v>0.42</v>
      </c>
      <c r="Q9" s="405">
        <v>0</v>
      </c>
      <c r="R9" s="405">
        <v>7</v>
      </c>
      <c r="S9" s="405">
        <v>0.28999999999999998</v>
      </c>
      <c r="T9" s="405">
        <v>1.89</v>
      </c>
      <c r="U9" s="405">
        <v>1.1399999999999999</v>
      </c>
      <c r="V9" s="405">
        <v>504.67</v>
      </c>
      <c r="W9" s="405">
        <v>3.53</v>
      </c>
      <c r="X9" s="405">
        <v>183.66</v>
      </c>
      <c r="Y9" s="405">
        <v>7</v>
      </c>
      <c r="Z9" s="405" t="s">
        <v>251</v>
      </c>
      <c r="AA9" s="405" t="s">
        <v>250</v>
      </c>
    </row>
    <row r="10" spans="1:27" ht="21.6">
      <c r="A10" s="407">
        <v>9</v>
      </c>
      <c r="B10" s="405">
        <v>0.7</v>
      </c>
      <c r="C10" s="405">
        <v>29.34</v>
      </c>
      <c r="D10" s="405">
        <v>128.30000000000001</v>
      </c>
      <c r="E10" s="405">
        <v>-10.69</v>
      </c>
      <c r="F10" s="405">
        <v>0</v>
      </c>
      <c r="G10" s="405">
        <v>29.33</v>
      </c>
      <c r="H10" s="405">
        <v>0.44</v>
      </c>
      <c r="I10" s="405">
        <v>7</v>
      </c>
      <c r="J10" s="405">
        <v>1.33</v>
      </c>
      <c r="K10" s="405">
        <v>19</v>
      </c>
      <c r="L10" s="405">
        <v>13.3</v>
      </c>
      <c r="M10" s="405">
        <v>0</v>
      </c>
      <c r="N10" s="405">
        <v>13.3</v>
      </c>
      <c r="O10" s="405">
        <v>2204.63</v>
      </c>
      <c r="P10" s="405">
        <v>0.44</v>
      </c>
      <c r="Q10" s="405">
        <v>0</v>
      </c>
      <c r="R10" s="405">
        <v>7</v>
      </c>
      <c r="S10" s="405">
        <v>0.28999999999999998</v>
      </c>
      <c r="T10" s="405">
        <v>1.81</v>
      </c>
      <c r="U10" s="405">
        <v>1.1399999999999999</v>
      </c>
      <c r="V10" s="405">
        <v>524.67999999999995</v>
      </c>
      <c r="W10" s="405">
        <v>-0.8</v>
      </c>
      <c r="X10" s="405">
        <v>178.48</v>
      </c>
      <c r="Y10" s="405">
        <v>7</v>
      </c>
      <c r="Z10" s="405" t="s">
        <v>251</v>
      </c>
      <c r="AA10" s="405" t="s">
        <v>250</v>
      </c>
    </row>
    <row r="11" spans="1:27" ht="21.6">
      <c r="A11" s="407">
        <v>10</v>
      </c>
      <c r="B11" s="405">
        <v>0.8</v>
      </c>
      <c r="C11" s="405">
        <v>21.21</v>
      </c>
      <c r="D11" s="405">
        <v>153.69999999999999</v>
      </c>
      <c r="E11" s="405">
        <v>13.15</v>
      </c>
      <c r="F11" s="405">
        <v>0</v>
      </c>
      <c r="G11" s="405">
        <v>21.22</v>
      </c>
      <c r="H11" s="405">
        <v>0.72</v>
      </c>
      <c r="I11" s="405">
        <v>6</v>
      </c>
      <c r="J11" s="405">
        <v>1.58</v>
      </c>
      <c r="K11" s="405">
        <v>19</v>
      </c>
      <c r="L11" s="405">
        <v>15.2</v>
      </c>
      <c r="M11" s="405">
        <v>0</v>
      </c>
      <c r="N11" s="405">
        <v>15.2</v>
      </c>
      <c r="O11" s="405">
        <v>1394.77</v>
      </c>
      <c r="P11" s="405">
        <v>0.72</v>
      </c>
      <c r="Q11" s="405">
        <v>0</v>
      </c>
      <c r="R11" s="405">
        <v>6</v>
      </c>
      <c r="S11" s="405">
        <v>0.38</v>
      </c>
      <c r="T11" s="405">
        <v>2.0499999999999998</v>
      </c>
      <c r="U11" s="405">
        <v>1.37</v>
      </c>
      <c r="V11" s="405">
        <v>429.42</v>
      </c>
      <c r="W11" s="405">
        <v>0.86</v>
      </c>
      <c r="X11" s="405">
        <v>115.24</v>
      </c>
      <c r="Y11" s="405">
        <v>7</v>
      </c>
      <c r="Z11" s="405" t="s">
        <v>249</v>
      </c>
      <c r="AA11" s="405" t="s">
        <v>250</v>
      </c>
    </row>
    <row r="12" spans="1:27" ht="21.6">
      <c r="A12" s="407">
        <v>11</v>
      </c>
      <c r="B12" s="405">
        <v>0.9</v>
      </c>
      <c r="C12" s="405">
        <v>30.87</v>
      </c>
      <c r="D12" s="405">
        <v>167.5</v>
      </c>
      <c r="E12" s="405">
        <v>22.46</v>
      </c>
      <c r="F12" s="405">
        <v>0</v>
      </c>
      <c r="G12" s="405">
        <v>30.88</v>
      </c>
      <c r="H12" s="405">
        <v>0.54</v>
      </c>
      <c r="I12" s="405">
        <v>6</v>
      </c>
      <c r="J12" s="405">
        <v>1.37</v>
      </c>
      <c r="K12" s="405">
        <v>19</v>
      </c>
      <c r="L12" s="405">
        <v>17.100000000000001</v>
      </c>
      <c r="M12" s="405">
        <v>0</v>
      </c>
      <c r="N12" s="405">
        <v>17.100000000000001</v>
      </c>
      <c r="O12" s="405">
        <v>1804.76</v>
      </c>
      <c r="P12" s="405">
        <v>0.54</v>
      </c>
      <c r="Q12" s="405">
        <v>0</v>
      </c>
      <c r="R12" s="405">
        <v>7</v>
      </c>
      <c r="S12" s="405">
        <v>0.32</v>
      </c>
      <c r="T12" s="405">
        <v>1.76</v>
      </c>
      <c r="U12" s="405">
        <v>1.21</v>
      </c>
      <c r="V12" s="405">
        <v>537.42999999999995</v>
      </c>
      <c r="W12" s="405">
        <v>1.31</v>
      </c>
      <c r="X12" s="405">
        <v>151.35</v>
      </c>
      <c r="Y12" s="405">
        <v>7</v>
      </c>
      <c r="Z12" s="405" t="s">
        <v>251</v>
      </c>
      <c r="AA12" s="405" t="s">
        <v>250</v>
      </c>
    </row>
    <row r="13" spans="1:27" ht="21.6">
      <c r="A13" s="407">
        <v>12</v>
      </c>
      <c r="B13" s="405">
        <v>1</v>
      </c>
      <c r="C13" s="405">
        <v>35.549999999999997</v>
      </c>
      <c r="D13" s="405">
        <v>146</v>
      </c>
      <c r="E13" s="405">
        <v>8.14</v>
      </c>
      <c r="F13" s="405">
        <v>0</v>
      </c>
      <c r="G13" s="405">
        <v>35.549999999999997</v>
      </c>
      <c r="H13" s="405">
        <v>0.41</v>
      </c>
      <c r="I13" s="405">
        <v>7</v>
      </c>
      <c r="J13" s="405">
        <v>1.25</v>
      </c>
      <c r="K13" s="405">
        <v>19</v>
      </c>
      <c r="L13" s="405">
        <v>19</v>
      </c>
      <c r="M13" s="405">
        <v>0</v>
      </c>
      <c r="N13" s="405">
        <v>19</v>
      </c>
      <c r="O13" s="405">
        <v>1869.93</v>
      </c>
      <c r="P13" s="405">
        <v>0.41</v>
      </c>
      <c r="Q13" s="405">
        <v>0</v>
      </c>
      <c r="R13" s="405">
        <v>7</v>
      </c>
      <c r="S13" s="405">
        <v>0.28000000000000003</v>
      </c>
      <c r="T13" s="405">
        <v>1.6</v>
      </c>
      <c r="U13" s="405">
        <v>1.1000000000000001</v>
      </c>
      <c r="V13" s="405">
        <v>560.41999999999996</v>
      </c>
      <c r="W13" s="405">
        <v>0.43</v>
      </c>
      <c r="X13" s="405">
        <v>189.95</v>
      </c>
      <c r="Y13" s="405">
        <v>7</v>
      </c>
      <c r="Z13" s="405" t="s">
        <v>251</v>
      </c>
      <c r="AA13" s="405" t="s">
        <v>250</v>
      </c>
    </row>
    <row r="14" spans="1:27" ht="21.6">
      <c r="A14" s="407">
        <v>13</v>
      </c>
      <c r="B14" s="405">
        <v>1.1000000000000001</v>
      </c>
      <c r="C14" s="405">
        <v>38.51</v>
      </c>
      <c r="D14" s="405">
        <v>133.5</v>
      </c>
      <c r="E14" s="405">
        <v>23.35</v>
      </c>
      <c r="F14" s="405">
        <v>0</v>
      </c>
      <c r="G14" s="405">
        <v>38.520000000000003</v>
      </c>
      <c r="H14" s="405">
        <v>0.35</v>
      </c>
      <c r="I14" s="405">
        <v>7</v>
      </c>
      <c r="J14" s="405">
        <v>1.17</v>
      </c>
      <c r="K14" s="405">
        <v>19</v>
      </c>
      <c r="L14" s="405">
        <v>20.9</v>
      </c>
      <c r="M14" s="405">
        <v>0</v>
      </c>
      <c r="N14" s="405">
        <v>20.9</v>
      </c>
      <c r="O14" s="405">
        <v>1841.9</v>
      </c>
      <c r="P14" s="405">
        <v>0.35</v>
      </c>
      <c r="Q14" s="405">
        <v>0</v>
      </c>
      <c r="R14" s="405">
        <v>7</v>
      </c>
      <c r="S14" s="405">
        <v>0.26</v>
      </c>
      <c r="T14" s="405">
        <v>1.5</v>
      </c>
      <c r="U14" s="405">
        <v>1.04</v>
      </c>
      <c r="V14" s="405">
        <v>571.03</v>
      </c>
      <c r="W14" s="405">
        <v>1.1200000000000001</v>
      </c>
      <c r="X14" s="405">
        <v>216.78</v>
      </c>
      <c r="Y14" s="405">
        <v>7</v>
      </c>
      <c r="Z14" s="405" t="s">
        <v>251</v>
      </c>
      <c r="AA14" s="405" t="s">
        <v>250</v>
      </c>
    </row>
    <row r="15" spans="1:27" ht="21.6">
      <c r="A15" s="407">
        <v>14</v>
      </c>
      <c r="B15" s="405">
        <v>1.2</v>
      </c>
      <c r="C15" s="405">
        <v>41.71</v>
      </c>
      <c r="D15" s="405">
        <v>188.7</v>
      </c>
      <c r="E15" s="405">
        <v>3.24</v>
      </c>
      <c r="F15" s="405">
        <v>0</v>
      </c>
      <c r="G15" s="405">
        <v>41.71</v>
      </c>
      <c r="H15" s="405">
        <v>0.45</v>
      </c>
      <c r="I15" s="405">
        <v>7</v>
      </c>
      <c r="J15" s="405">
        <v>1.22</v>
      </c>
      <c r="K15" s="405">
        <v>19</v>
      </c>
      <c r="L15" s="405">
        <v>22.8</v>
      </c>
      <c r="M15" s="405">
        <v>0</v>
      </c>
      <c r="N15" s="405">
        <v>22.8</v>
      </c>
      <c r="O15" s="405">
        <v>1828.41</v>
      </c>
      <c r="P15" s="405">
        <v>0.45</v>
      </c>
      <c r="Q15" s="405">
        <v>0</v>
      </c>
      <c r="R15" s="405">
        <v>7</v>
      </c>
      <c r="S15" s="405">
        <v>0.28000000000000003</v>
      </c>
      <c r="T15" s="405">
        <v>1.52</v>
      </c>
      <c r="U15" s="405">
        <v>1.1000000000000001</v>
      </c>
      <c r="V15" s="405">
        <v>626.87</v>
      </c>
      <c r="W15" s="405">
        <v>0.14000000000000001</v>
      </c>
      <c r="X15" s="405">
        <v>180.03</v>
      </c>
      <c r="Y15" s="405">
        <v>7</v>
      </c>
      <c r="Z15" s="405" t="s">
        <v>251</v>
      </c>
      <c r="AA15" s="405" t="s">
        <v>250</v>
      </c>
    </row>
    <row r="16" spans="1:27" ht="21.6">
      <c r="A16" s="407">
        <v>15</v>
      </c>
      <c r="B16" s="405">
        <v>1.3</v>
      </c>
      <c r="C16" s="405">
        <v>46.43</v>
      </c>
      <c r="D16" s="405">
        <v>217.4</v>
      </c>
      <c r="E16" s="405">
        <v>10.79</v>
      </c>
      <c r="F16" s="405">
        <v>0</v>
      </c>
      <c r="G16" s="405">
        <v>46.43</v>
      </c>
      <c r="H16" s="405">
        <v>0.47</v>
      </c>
      <c r="I16" s="405">
        <v>7</v>
      </c>
      <c r="J16" s="405">
        <v>1.2</v>
      </c>
      <c r="K16" s="405">
        <v>19</v>
      </c>
      <c r="L16" s="405">
        <v>24.7</v>
      </c>
      <c r="M16" s="405">
        <v>0</v>
      </c>
      <c r="N16" s="405">
        <v>24.7</v>
      </c>
      <c r="O16" s="405">
        <v>1878.64</v>
      </c>
      <c r="P16" s="405">
        <v>0.47</v>
      </c>
      <c r="Q16" s="405">
        <v>0</v>
      </c>
      <c r="R16" s="405">
        <v>7</v>
      </c>
      <c r="S16" s="405">
        <v>0.28000000000000003</v>
      </c>
      <c r="T16" s="405">
        <v>1.48</v>
      </c>
      <c r="U16" s="405">
        <v>1.1000000000000001</v>
      </c>
      <c r="V16" s="405">
        <v>679.71</v>
      </c>
      <c r="W16" s="405">
        <v>0.44</v>
      </c>
      <c r="X16" s="405">
        <v>177.55</v>
      </c>
      <c r="Y16" s="405">
        <v>7</v>
      </c>
      <c r="Z16" s="405" t="s">
        <v>251</v>
      </c>
      <c r="AA16" s="405" t="s">
        <v>250</v>
      </c>
    </row>
    <row r="17" spans="1:27" ht="21.6">
      <c r="A17" s="407">
        <v>16</v>
      </c>
      <c r="B17" s="405">
        <v>1.4</v>
      </c>
      <c r="C17" s="405">
        <v>42.63</v>
      </c>
      <c r="D17" s="405">
        <v>458.4</v>
      </c>
      <c r="E17" s="405">
        <v>25.9</v>
      </c>
      <c r="F17" s="405">
        <v>0</v>
      </c>
      <c r="G17" s="405">
        <v>42.64</v>
      </c>
      <c r="H17" s="405">
        <v>1.08</v>
      </c>
      <c r="I17" s="405">
        <v>6</v>
      </c>
      <c r="J17" s="405">
        <v>1.51</v>
      </c>
      <c r="K17" s="405">
        <v>19</v>
      </c>
      <c r="L17" s="405">
        <v>26.6</v>
      </c>
      <c r="M17" s="405">
        <v>0</v>
      </c>
      <c r="N17" s="405">
        <v>26.6</v>
      </c>
      <c r="O17" s="405">
        <v>1601.94</v>
      </c>
      <c r="P17" s="405">
        <v>1.08</v>
      </c>
      <c r="Q17" s="405">
        <v>0</v>
      </c>
      <c r="R17" s="405">
        <v>6</v>
      </c>
      <c r="S17" s="405">
        <v>0.39</v>
      </c>
      <c r="T17" s="405">
        <v>1.69</v>
      </c>
      <c r="U17" s="405">
        <v>1.4</v>
      </c>
      <c r="V17" s="405">
        <v>712.65</v>
      </c>
      <c r="W17" s="405">
        <v>0.97</v>
      </c>
      <c r="X17" s="405">
        <v>86.37</v>
      </c>
      <c r="Y17" s="405">
        <v>7</v>
      </c>
      <c r="Z17" s="405" t="s">
        <v>249</v>
      </c>
      <c r="AA17" s="405" t="s">
        <v>250</v>
      </c>
    </row>
    <row r="18" spans="1:27" ht="21.6">
      <c r="A18" s="407">
        <v>17</v>
      </c>
      <c r="B18" s="405">
        <v>1.5</v>
      </c>
      <c r="C18" s="405">
        <v>42.93</v>
      </c>
      <c r="D18" s="405">
        <v>480.8</v>
      </c>
      <c r="E18" s="405">
        <v>37.18</v>
      </c>
      <c r="F18" s="405">
        <v>0</v>
      </c>
      <c r="G18" s="405">
        <v>42.93</v>
      </c>
      <c r="H18" s="405">
        <v>1.1200000000000001</v>
      </c>
      <c r="I18" s="405">
        <v>6</v>
      </c>
      <c r="J18" s="405">
        <v>1.52</v>
      </c>
      <c r="K18" s="405">
        <v>19</v>
      </c>
      <c r="L18" s="405">
        <v>28.5</v>
      </c>
      <c r="M18" s="405">
        <v>0</v>
      </c>
      <c r="N18" s="405">
        <v>28.5</v>
      </c>
      <c r="O18" s="405">
        <v>1505.47</v>
      </c>
      <c r="P18" s="405">
        <v>1.1200000000000001</v>
      </c>
      <c r="Q18" s="405">
        <v>0</v>
      </c>
      <c r="R18" s="405">
        <v>6</v>
      </c>
      <c r="S18" s="405">
        <v>0.4</v>
      </c>
      <c r="T18" s="405">
        <v>1.67</v>
      </c>
      <c r="U18" s="405">
        <v>1.41</v>
      </c>
      <c r="V18" s="405">
        <v>705.28</v>
      </c>
      <c r="W18" s="405">
        <v>1.3</v>
      </c>
      <c r="X18" s="405">
        <v>83.14</v>
      </c>
      <c r="Y18" s="405">
        <v>7</v>
      </c>
      <c r="Z18" s="405" t="s">
        <v>249</v>
      </c>
      <c r="AA18" s="405" t="s">
        <v>250</v>
      </c>
    </row>
    <row r="19" spans="1:27" ht="21.6">
      <c r="A19" s="407">
        <v>18</v>
      </c>
      <c r="B19" s="405">
        <v>1.6</v>
      </c>
      <c r="C19" s="405">
        <v>38.32</v>
      </c>
      <c r="D19" s="405">
        <v>292.60000000000002</v>
      </c>
      <c r="E19" s="405">
        <v>20.9</v>
      </c>
      <c r="F19" s="405">
        <v>0</v>
      </c>
      <c r="G19" s="405">
        <v>38.32</v>
      </c>
      <c r="H19" s="405">
        <v>0.76</v>
      </c>
      <c r="I19" s="405">
        <v>6</v>
      </c>
      <c r="J19" s="405">
        <v>1.42</v>
      </c>
      <c r="K19" s="405">
        <v>19</v>
      </c>
      <c r="L19" s="405">
        <v>30.4</v>
      </c>
      <c r="M19" s="405">
        <v>0.98</v>
      </c>
      <c r="N19" s="405">
        <v>29.42</v>
      </c>
      <c r="O19" s="405">
        <v>1301.5999999999999</v>
      </c>
      <c r="P19" s="405">
        <v>0.76</v>
      </c>
      <c r="Q19" s="405">
        <v>0</v>
      </c>
      <c r="R19" s="405">
        <v>7</v>
      </c>
      <c r="S19" s="405">
        <v>0.36</v>
      </c>
      <c r="T19" s="405">
        <v>1.56</v>
      </c>
      <c r="U19" s="405">
        <v>1.31</v>
      </c>
      <c r="V19" s="405">
        <v>590.77</v>
      </c>
      <c r="W19" s="405">
        <v>0.68</v>
      </c>
      <c r="X19" s="405">
        <v>115.22</v>
      </c>
      <c r="Y19" s="405">
        <v>7</v>
      </c>
      <c r="Z19" s="405" t="s">
        <v>251</v>
      </c>
      <c r="AA19" s="405" t="s">
        <v>250</v>
      </c>
    </row>
    <row r="20" spans="1:27" ht="21.6">
      <c r="A20" s="407">
        <v>19</v>
      </c>
      <c r="B20" s="405">
        <v>1.7</v>
      </c>
      <c r="C20" s="405">
        <v>35.08</v>
      </c>
      <c r="D20" s="405">
        <v>212</v>
      </c>
      <c r="E20" s="405">
        <v>44.44</v>
      </c>
      <c r="F20" s="405">
        <v>0</v>
      </c>
      <c r="G20" s="405">
        <v>35.090000000000003</v>
      </c>
      <c r="H20" s="405">
        <v>0.6</v>
      </c>
      <c r="I20" s="405">
        <v>6</v>
      </c>
      <c r="J20" s="405">
        <v>1.37</v>
      </c>
      <c r="K20" s="405">
        <v>19</v>
      </c>
      <c r="L20" s="405">
        <v>32.299999999999997</v>
      </c>
      <c r="M20" s="405">
        <v>1.96</v>
      </c>
      <c r="N20" s="405">
        <v>30.34</v>
      </c>
      <c r="O20" s="405">
        <v>1155.57</v>
      </c>
      <c r="P20" s="405">
        <v>0.6</v>
      </c>
      <c r="Q20" s="405">
        <v>0</v>
      </c>
      <c r="R20" s="405">
        <v>7</v>
      </c>
      <c r="S20" s="405">
        <v>0.34</v>
      </c>
      <c r="T20" s="405">
        <v>1.51</v>
      </c>
      <c r="U20" s="405">
        <v>1.25</v>
      </c>
      <c r="V20" s="405">
        <v>522.08000000000004</v>
      </c>
      <c r="W20" s="405">
        <v>1.4</v>
      </c>
      <c r="X20" s="405">
        <v>137.94999999999999</v>
      </c>
      <c r="Y20" s="405">
        <v>7</v>
      </c>
      <c r="Z20" s="405" t="s">
        <v>251</v>
      </c>
      <c r="AA20" s="405" t="s">
        <v>250</v>
      </c>
    </row>
    <row r="21" spans="1:27" ht="21.6">
      <c r="A21" s="407">
        <v>20</v>
      </c>
      <c r="B21" s="405">
        <v>1.8</v>
      </c>
      <c r="C21" s="405">
        <v>12.36</v>
      </c>
      <c r="D21" s="405">
        <v>26.5</v>
      </c>
      <c r="E21" s="405">
        <v>-0.59</v>
      </c>
      <c r="F21" s="405">
        <v>0</v>
      </c>
      <c r="G21" s="405">
        <v>12.35</v>
      </c>
      <c r="H21" s="405">
        <v>0.21</v>
      </c>
      <c r="I21" s="405">
        <v>6</v>
      </c>
      <c r="J21" s="405">
        <v>1.49</v>
      </c>
      <c r="K21" s="405">
        <v>19</v>
      </c>
      <c r="L21" s="405">
        <v>34.200000000000003</v>
      </c>
      <c r="M21" s="405">
        <v>2.94</v>
      </c>
      <c r="N21" s="405">
        <v>31.26</v>
      </c>
      <c r="O21" s="405">
        <v>394.17</v>
      </c>
      <c r="P21" s="405">
        <v>0.22</v>
      </c>
      <c r="Q21" s="405">
        <v>0</v>
      </c>
      <c r="R21" s="405">
        <v>6</v>
      </c>
      <c r="S21" s="405">
        <v>0.37</v>
      </c>
      <c r="T21" s="405">
        <v>1.54</v>
      </c>
      <c r="U21" s="405">
        <v>1.32</v>
      </c>
      <c r="V21" s="405">
        <v>187.54</v>
      </c>
      <c r="W21" s="405">
        <v>-0.11</v>
      </c>
      <c r="X21" s="405">
        <v>179.03</v>
      </c>
      <c r="Y21" s="405">
        <v>7</v>
      </c>
      <c r="Z21" s="405" t="s">
        <v>249</v>
      </c>
      <c r="AA21" s="405" t="s">
        <v>250</v>
      </c>
    </row>
    <row r="22" spans="1:27" ht="21.6">
      <c r="A22" s="407">
        <v>21</v>
      </c>
      <c r="B22" s="405">
        <v>1.9</v>
      </c>
      <c r="C22" s="405">
        <v>23.91</v>
      </c>
      <c r="D22" s="405">
        <v>140.69999999999999</v>
      </c>
      <c r="E22" s="405">
        <v>3.24</v>
      </c>
      <c r="F22" s="405">
        <v>0</v>
      </c>
      <c r="G22" s="405">
        <v>23.91</v>
      </c>
      <c r="H22" s="405">
        <v>0.59</v>
      </c>
      <c r="I22" s="405">
        <v>6</v>
      </c>
      <c r="J22" s="405">
        <v>1.48</v>
      </c>
      <c r="K22" s="405">
        <v>19</v>
      </c>
      <c r="L22" s="405">
        <v>36.1</v>
      </c>
      <c r="M22" s="405">
        <v>3.92</v>
      </c>
      <c r="N22" s="405">
        <v>32.18</v>
      </c>
      <c r="O22" s="405">
        <v>742.12</v>
      </c>
      <c r="P22" s="405">
        <v>0.59</v>
      </c>
      <c r="Q22" s="405">
        <v>0</v>
      </c>
      <c r="R22" s="405">
        <v>6</v>
      </c>
      <c r="S22" s="405">
        <v>0.38</v>
      </c>
      <c r="T22" s="405">
        <v>1.54</v>
      </c>
      <c r="U22" s="405">
        <v>1.34</v>
      </c>
      <c r="V22" s="405">
        <v>363.7</v>
      </c>
      <c r="W22" s="405">
        <v>-0.02</v>
      </c>
      <c r="X22" s="405">
        <v>131.44</v>
      </c>
      <c r="Y22" s="405">
        <v>7</v>
      </c>
      <c r="Z22" s="405" t="s">
        <v>249</v>
      </c>
      <c r="AA22" s="405" t="s">
        <v>250</v>
      </c>
    </row>
    <row r="23" spans="1:27" ht="21.6">
      <c r="A23" s="407">
        <v>22</v>
      </c>
      <c r="B23" s="405">
        <v>2</v>
      </c>
      <c r="C23" s="405">
        <v>23.32</v>
      </c>
      <c r="D23" s="405">
        <v>103.7</v>
      </c>
      <c r="E23" s="405">
        <v>4.32</v>
      </c>
      <c r="F23" s="405">
        <v>0</v>
      </c>
      <c r="G23" s="405">
        <v>23.32</v>
      </c>
      <c r="H23" s="405">
        <v>0.44</v>
      </c>
      <c r="I23" s="405">
        <v>6</v>
      </c>
      <c r="J23" s="405">
        <v>1.41</v>
      </c>
      <c r="K23" s="405">
        <v>19</v>
      </c>
      <c r="L23" s="405">
        <v>38</v>
      </c>
      <c r="M23" s="405">
        <v>4.91</v>
      </c>
      <c r="N23" s="405">
        <v>33.090000000000003</v>
      </c>
      <c r="O23" s="405">
        <v>703.64</v>
      </c>
      <c r="P23" s="405">
        <v>0.45</v>
      </c>
      <c r="Q23" s="405">
        <v>0</v>
      </c>
      <c r="R23" s="405">
        <v>7</v>
      </c>
      <c r="S23" s="405">
        <v>0.35</v>
      </c>
      <c r="T23" s="405">
        <v>1.48</v>
      </c>
      <c r="U23" s="405">
        <v>1.28</v>
      </c>
      <c r="V23" s="405">
        <v>341.27</v>
      </c>
      <c r="W23" s="405">
        <v>-0.02</v>
      </c>
      <c r="X23" s="405">
        <v>158.25</v>
      </c>
      <c r="Y23" s="405">
        <v>7</v>
      </c>
      <c r="Z23" s="405" t="s">
        <v>251</v>
      </c>
      <c r="AA23" s="405" t="s">
        <v>250</v>
      </c>
    </row>
    <row r="24" spans="1:27" ht="21.6">
      <c r="A24" s="407">
        <v>23</v>
      </c>
      <c r="B24" s="405">
        <v>2.1</v>
      </c>
      <c r="C24" s="405">
        <v>17.829999999999998</v>
      </c>
      <c r="D24" s="405">
        <v>188.5</v>
      </c>
      <c r="E24" s="405">
        <v>5.0999999999999996</v>
      </c>
      <c r="F24" s="405">
        <v>0</v>
      </c>
      <c r="G24" s="405">
        <v>17.829999999999998</v>
      </c>
      <c r="H24" s="405">
        <v>1.06</v>
      </c>
      <c r="I24" s="405">
        <v>6</v>
      </c>
      <c r="J24" s="405">
        <v>1.75</v>
      </c>
      <c r="K24" s="405">
        <v>19</v>
      </c>
      <c r="L24" s="405">
        <v>39.9</v>
      </c>
      <c r="M24" s="405">
        <v>5.89</v>
      </c>
      <c r="N24" s="405">
        <v>34.01</v>
      </c>
      <c r="O24" s="405">
        <v>522.99</v>
      </c>
      <c r="P24" s="405">
        <v>1.06</v>
      </c>
      <c r="Q24" s="405">
        <v>0</v>
      </c>
      <c r="R24" s="405">
        <v>6</v>
      </c>
      <c r="S24" s="405">
        <v>0.47</v>
      </c>
      <c r="T24" s="405">
        <v>1.68</v>
      </c>
      <c r="U24" s="405">
        <v>1.6</v>
      </c>
      <c r="V24" s="405">
        <v>294.73</v>
      </c>
      <c r="W24" s="405">
        <v>-0.02</v>
      </c>
      <c r="X24" s="405">
        <v>79.709999999999994</v>
      </c>
      <c r="Y24" s="405">
        <v>7</v>
      </c>
      <c r="Z24" s="405" t="s">
        <v>249</v>
      </c>
      <c r="AA24" s="405" t="s">
        <v>250</v>
      </c>
    </row>
    <row r="25" spans="1:27" ht="21.6">
      <c r="A25" s="407">
        <v>24</v>
      </c>
      <c r="B25" s="405">
        <v>2.2000000000000002</v>
      </c>
      <c r="C25" s="405">
        <v>20.81</v>
      </c>
      <c r="D25" s="405">
        <v>75.900000000000006</v>
      </c>
      <c r="E25" s="405">
        <v>0.2</v>
      </c>
      <c r="F25" s="405">
        <v>0</v>
      </c>
      <c r="G25" s="405">
        <v>20.81</v>
      </c>
      <c r="H25" s="405">
        <v>0.36</v>
      </c>
      <c r="I25" s="405">
        <v>6</v>
      </c>
      <c r="J25" s="405">
        <v>1.4</v>
      </c>
      <c r="K25" s="405">
        <v>19</v>
      </c>
      <c r="L25" s="405">
        <v>41.8</v>
      </c>
      <c r="M25" s="405">
        <v>6.87</v>
      </c>
      <c r="N25" s="405">
        <v>34.93</v>
      </c>
      <c r="O25" s="405">
        <v>594.4</v>
      </c>
      <c r="P25" s="405">
        <v>0.37</v>
      </c>
      <c r="Q25" s="405">
        <v>0</v>
      </c>
      <c r="R25" s="405">
        <v>7</v>
      </c>
      <c r="S25" s="405">
        <v>0.35</v>
      </c>
      <c r="T25" s="405">
        <v>1.45</v>
      </c>
      <c r="U25" s="405">
        <v>1.27</v>
      </c>
      <c r="V25" s="405">
        <v>297.58</v>
      </c>
      <c r="W25" s="405">
        <v>-0.19</v>
      </c>
      <c r="X25" s="405">
        <v>172.05</v>
      </c>
      <c r="Y25" s="405">
        <v>7</v>
      </c>
      <c r="Z25" s="405" t="s">
        <v>251</v>
      </c>
      <c r="AA25" s="405" t="s">
        <v>250</v>
      </c>
    </row>
    <row r="26" spans="1:27" ht="21.6">
      <c r="A26" s="407">
        <v>25</v>
      </c>
      <c r="B26" s="405">
        <v>2.2999999999999998</v>
      </c>
      <c r="C26" s="405">
        <v>18.920000000000002</v>
      </c>
      <c r="D26" s="405">
        <v>148</v>
      </c>
      <c r="E26" s="405">
        <v>-9.42</v>
      </c>
      <c r="F26" s="405">
        <v>0</v>
      </c>
      <c r="G26" s="405">
        <v>18.91</v>
      </c>
      <c r="H26" s="405">
        <v>0.78</v>
      </c>
      <c r="I26" s="405">
        <v>6</v>
      </c>
      <c r="J26" s="405">
        <v>1.64</v>
      </c>
      <c r="K26" s="405">
        <v>19</v>
      </c>
      <c r="L26" s="405">
        <v>43.7</v>
      </c>
      <c r="M26" s="405">
        <v>7.85</v>
      </c>
      <c r="N26" s="405">
        <v>35.85</v>
      </c>
      <c r="O26" s="405">
        <v>526.34</v>
      </c>
      <c r="P26" s="405">
        <v>0.78</v>
      </c>
      <c r="Q26" s="405">
        <v>0</v>
      </c>
      <c r="R26" s="405">
        <v>6</v>
      </c>
      <c r="S26" s="405">
        <v>0.44</v>
      </c>
      <c r="T26" s="405">
        <v>1.58</v>
      </c>
      <c r="U26" s="405">
        <v>1.5</v>
      </c>
      <c r="V26" s="405">
        <v>293.52999999999997</v>
      </c>
      <c r="W26" s="405">
        <v>-0.48</v>
      </c>
      <c r="X26" s="405">
        <v>101.1</v>
      </c>
      <c r="Y26" s="405">
        <v>7</v>
      </c>
      <c r="Z26" s="405" t="s">
        <v>249</v>
      </c>
      <c r="AA26" s="405" t="s">
        <v>250</v>
      </c>
    </row>
    <row r="27" spans="1:27" ht="21.6">
      <c r="A27" s="407">
        <v>26</v>
      </c>
      <c r="B27" s="405">
        <v>2.4</v>
      </c>
      <c r="C27" s="405">
        <v>12.71</v>
      </c>
      <c r="D27" s="405">
        <v>101.6</v>
      </c>
      <c r="E27" s="405">
        <v>13.54</v>
      </c>
      <c r="F27" s="405">
        <v>0</v>
      </c>
      <c r="G27" s="405">
        <v>12.71</v>
      </c>
      <c r="H27" s="405">
        <v>0.8</v>
      </c>
      <c r="I27" s="405">
        <v>6</v>
      </c>
      <c r="J27" s="405">
        <v>1.77</v>
      </c>
      <c r="K27" s="405">
        <v>19</v>
      </c>
      <c r="L27" s="405">
        <v>45.6</v>
      </c>
      <c r="M27" s="405">
        <v>8.83</v>
      </c>
      <c r="N27" s="405">
        <v>36.770000000000003</v>
      </c>
      <c r="O27" s="405">
        <v>344.54</v>
      </c>
      <c r="P27" s="405">
        <v>0.8</v>
      </c>
      <c r="Q27" s="405">
        <v>0</v>
      </c>
      <c r="R27" s="405">
        <v>6</v>
      </c>
      <c r="S27" s="405">
        <v>0.48</v>
      </c>
      <c r="T27" s="405">
        <v>1.63</v>
      </c>
      <c r="U27" s="405">
        <v>1.62</v>
      </c>
      <c r="V27" s="405">
        <v>203.96</v>
      </c>
      <c r="W27" s="405">
        <v>0.13</v>
      </c>
      <c r="X27" s="405">
        <v>91.61</v>
      </c>
      <c r="Y27" s="405">
        <v>7</v>
      </c>
      <c r="Z27" s="405" t="s">
        <v>249</v>
      </c>
      <c r="AA27" s="405" t="s">
        <v>250</v>
      </c>
    </row>
    <row r="28" spans="1:27" ht="21.6">
      <c r="A28" s="407">
        <v>27</v>
      </c>
      <c r="B28" s="405">
        <v>2.5</v>
      </c>
      <c r="C28" s="405">
        <v>11.93</v>
      </c>
      <c r="D28" s="405">
        <v>79.900000000000006</v>
      </c>
      <c r="E28" s="405">
        <v>4.51</v>
      </c>
      <c r="F28" s="405">
        <v>0</v>
      </c>
      <c r="G28" s="405">
        <v>11.93</v>
      </c>
      <c r="H28" s="405">
        <v>0.67</v>
      </c>
      <c r="I28" s="405">
        <v>6</v>
      </c>
      <c r="J28" s="405">
        <v>1.75</v>
      </c>
      <c r="K28" s="405">
        <v>19</v>
      </c>
      <c r="L28" s="405">
        <v>47.5</v>
      </c>
      <c r="M28" s="405">
        <v>9.81</v>
      </c>
      <c r="N28" s="405">
        <v>37.69</v>
      </c>
      <c r="O28" s="405">
        <v>315.35000000000002</v>
      </c>
      <c r="P28" s="405">
        <v>0.67</v>
      </c>
      <c r="Q28" s="405">
        <v>0</v>
      </c>
      <c r="R28" s="405">
        <v>6</v>
      </c>
      <c r="S28" s="405">
        <v>0.47</v>
      </c>
      <c r="T28" s="405">
        <v>1.6</v>
      </c>
      <c r="U28" s="405">
        <v>1.59</v>
      </c>
      <c r="V28" s="405">
        <v>187.38</v>
      </c>
      <c r="W28" s="405">
        <v>-0.14000000000000001</v>
      </c>
      <c r="X28" s="405">
        <v>100.72</v>
      </c>
      <c r="Y28" s="405">
        <v>7</v>
      </c>
      <c r="Z28" s="405" t="s">
        <v>249</v>
      </c>
      <c r="AA28" s="405" t="s">
        <v>250</v>
      </c>
    </row>
    <row r="29" spans="1:27" ht="21.6">
      <c r="A29" s="407">
        <v>28</v>
      </c>
      <c r="B29" s="405">
        <v>2.6</v>
      </c>
      <c r="C29" s="405">
        <v>13.41</v>
      </c>
      <c r="D29" s="405">
        <v>61.8</v>
      </c>
      <c r="E29" s="405">
        <v>13.73</v>
      </c>
      <c r="F29" s="405">
        <v>0</v>
      </c>
      <c r="G29" s="405">
        <v>13.41</v>
      </c>
      <c r="H29" s="405">
        <v>0.46</v>
      </c>
      <c r="I29" s="405">
        <v>6</v>
      </c>
      <c r="J29" s="405">
        <v>1.61</v>
      </c>
      <c r="K29" s="405">
        <v>19</v>
      </c>
      <c r="L29" s="405">
        <v>49.4</v>
      </c>
      <c r="M29" s="405">
        <v>10.79</v>
      </c>
      <c r="N29" s="405">
        <v>38.61</v>
      </c>
      <c r="O29" s="405">
        <v>346.12</v>
      </c>
      <c r="P29" s="405">
        <v>0.46</v>
      </c>
      <c r="Q29" s="405">
        <v>0</v>
      </c>
      <c r="R29" s="405">
        <v>6</v>
      </c>
      <c r="S29" s="405">
        <v>0.43</v>
      </c>
      <c r="T29" s="405">
        <v>1.51</v>
      </c>
      <c r="U29" s="405">
        <v>1.47</v>
      </c>
      <c r="V29" s="405">
        <v>199.37</v>
      </c>
      <c r="W29" s="405">
        <v>0.08</v>
      </c>
      <c r="X29" s="405">
        <v>129.08000000000001</v>
      </c>
      <c r="Y29" s="405">
        <v>7</v>
      </c>
      <c r="Z29" s="405" t="s">
        <v>249</v>
      </c>
      <c r="AA29" s="405" t="s">
        <v>250</v>
      </c>
    </row>
    <row r="30" spans="1:27" ht="21.6">
      <c r="A30" s="407">
        <v>29</v>
      </c>
      <c r="B30" s="405">
        <v>2.7</v>
      </c>
      <c r="C30" s="405">
        <v>12.9</v>
      </c>
      <c r="D30" s="405">
        <v>115</v>
      </c>
      <c r="E30" s="405">
        <v>-7.65</v>
      </c>
      <c r="F30" s="405">
        <v>0</v>
      </c>
      <c r="G30" s="405">
        <v>12.89</v>
      </c>
      <c r="H30" s="405">
        <v>0.89</v>
      </c>
      <c r="I30" s="405">
        <v>6</v>
      </c>
      <c r="J30" s="405">
        <v>1.8</v>
      </c>
      <c r="K30" s="405">
        <v>19</v>
      </c>
      <c r="L30" s="405">
        <v>51.3</v>
      </c>
      <c r="M30" s="405">
        <v>11.77</v>
      </c>
      <c r="N30" s="405">
        <v>39.53</v>
      </c>
      <c r="O30" s="405">
        <v>324.89</v>
      </c>
      <c r="P30" s="405">
        <v>0.9</v>
      </c>
      <c r="Q30" s="405">
        <v>0</v>
      </c>
      <c r="R30" s="405">
        <v>6</v>
      </c>
      <c r="S30" s="405">
        <v>0.5</v>
      </c>
      <c r="T30" s="405">
        <v>1.6</v>
      </c>
      <c r="U30" s="405">
        <v>1.65</v>
      </c>
      <c r="V30" s="405">
        <v>202.54</v>
      </c>
      <c r="W30" s="405">
        <v>-0.49</v>
      </c>
      <c r="X30" s="405">
        <v>84.55</v>
      </c>
      <c r="Y30" s="405">
        <v>7</v>
      </c>
      <c r="Z30" s="405" t="s">
        <v>249</v>
      </c>
      <c r="AA30" s="405" t="s">
        <v>250</v>
      </c>
    </row>
    <row r="31" spans="1:27" ht="21.6">
      <c r="A31" s="407">
        <v>30</v>
      </c>
      <c r="B31" s="405">
        <v>2.8</v>
      </c>
      <c r="C31" s="405">
        <v>21.99</v>
      </c>
      <c r="D31" s="405">
        <v>84</v>
      </c>
      <c r="E31" s="405">
        <v>19.72</v>
      </c>
      <c r="F31" s="405">
        <v>0</v>
      </c>
      <c r="G31" s="405">
        <v>21.99</v>
      </c>
      <c r="H31" s="405">
        <v>0.38</v>
      </c>
      <c r="I31" s="405">
        <v>6</v>
      </c>
      <c r="J31" s="405">
        <v>1.39</v>
      </c>
      <c r="K31" s="405">
        <v>19</v>
      </c>
      <c r="L31" s="405">
        <v>53.2</v>
      </c>
      <c r="M31" s="405">
        <v>12.75</v>
      </c>
      <c r="N31" s="405">
        <v>40.450000000000003</v>
      </c>
      <c r="O31" s="405">
        <v>542.48</v>
      </c>
      <c r="P31" s="405">
        <v>0.38</v>
      </c>
      <c r="Q31" s="405">
        <v>0</v>
      </c>
      <c r="R31" s="405">
        <v>7</v>
      </c>
      <c r="S31" s="405">
        <v>0.36</v>
      </c>
      <c r="T31" s="405">
        <v>1.39</v>
      </c>
      <c r="U31" s="405">
        <v>1.28</v>
      </c>
      <c r="V31" s="405">
        <v>300.10000000000002</v>
      </c>
      <c r="W31" s="405">
        <v>0.17</v>
      </c>
      <c r="X31" s="405">
        <v>167.72</v>
      </c>
      <c r="Y31" s="405">
        <v>7</v>
      </c>
      <c r="Z31" s="405" t="s">
        <v>251</v>
      </c>
      <c r="AA31" s="405" t="s">
        <v>250</v>
      </c>
    </row>
    <row r="32" spans="1:27" ht="21.6">
      <c r="A32" s="407">
        <v>31</v>
      </c>
      <c r="B32" s="405">
        <v>2.9</v>
      </c>
      <c r="C32" s="405">
        <v>23.16</v>
      </c>
      <c r="D32" s="405">
        <v>394.9</v>
      </c>
      <c r="E32" s="405">
        <v>8.6300000000000008</v>
      </c>
      <c r="F32" s="405">
        <v>0</v>
      </c>
      <c r="G32" s="405">
        <v>23.16</v>
      </c>
      <c r="H32" s="405">
        <v>1.7</v>
      </c>
      <c r="I32" s="405">
        <v>6</v>
      </c>
      <c r="J32" s="405">
        <v>1.83</v>
      </c>
      <c r="K32" s="405">
        <v>19</v>
      </c>
      <c r="L32" s="405">
        <v>55.1</v>
      </c>
      <c r="M32" s="405">
        <v>13.73</v>
      </c>
      <c r="N32" s="405">
        <v>41.37</v>
      </c>
      <c r="O32" s="405">
        <v>558.64</v>
      </c>
      <c r="P32" s="405">
        <v>1.71</v>
      </c>
      <c r="Q32" s="405">
        <v>0</v>
      </c>
      <c r="R32" s="405">
        <v>6</v>
      </c>
      <c r="S32" s="405">
        <v>0.52</v>
      </c>
      <c r="T32" s="405">
        <v>1.6</v>
      </c>
      <c r="U32" s="405">
        <v>1.71</v>
      </c>
      <c r="V32" s="405">
        <v>364.36</v>
      </c>
      <c r="W32" s="405">
        <v>-0.12</v>
      </c>
      <c r="X32" s="405">
        <v>54.05</v>
      </c>
      <c r="Y32" s="405">
        <v>7</v>
      </c>
      <c r="Z32" s="405" t="s">
        <v>249</v>
      </c>
      <c r="AA32" s="405" t="s">
        <v>250</v>
      </c>
    </row>
    <row r="33" spans="1:27" ht="21.6">
      <c r="A33" s="407">
        <v>32</v>
      </c>
      <c r="B33" s="405">
        <v>3</v>
      </c>
      <c r="C33" s="405">
        <v>22.07</v>
      </c>
      <c r="D33" s="405">
        <v>55.2</v>
      </c>
      <c r="E33" s="405">
        <v>17.07</v>
      </c>
      <c r="F33" s="405">
        <v>0</v>
      </c>
      <c r="G33" s="405">
        <v>22.07</v>
      </c>
      <c r="H33" s="405">
        <v>0.25</v>
      </c>
      <c r="I33" s="405">
        <v>7</v>
      </c>
      <c r="J33" s="405">
        <v>1.29</v>
      </c>
      <c r="K33" s="405">
        <v>19</v>
      </c>
      <c r="L33" s="405">
        <v>57</v>
      </c>
      <c r="M33" s="405">
        <v>14.72</v>
      </c>
      <c r="N33" s="405">
        <v>42.28</v>
      </c>
      <c r="O33" s="405">
        <v>520.69000000000005</v>
      </c>
      <c r="P33" s="405">
        <v>0.25</v>
      </c>
      <c r="Q33" s="405">
        <v>0</v>
      </c>
      <c r="R33" s="405">
        <v>7</v>
      </c>
      <c r="S33" s="405">
        <v>0.32</v>
      </c>
      <c r="T33" s="405">
        <v>1.33</v>
      </c>
      <c r="U33" s="405">
        <v>1.19</v>
      </c>
      <c r="V33" s="405">
        <v>288.05</v>
      </c>
      <c r="W33" s="405">
        <v>0.06</v>
      </c>
      <c r="X33" s="405">
        <v>209.58</v>
      </c>
      <c r="Y33" s="405">
        <v>7</v>
      </c>
      <c r="Z33" s="405" t="s">
        <v>251</v>
      </c>
      <c r="AA33" s="405" t="s">
        <v>250</v>
      </c>
    </row>
    <row r="34" spans="1:27" ht="21.6">
      <c r="A34" s="407">
        <v>33</v>
      </c>
      <c r="B34" s="405">
        <v>3.1</v>
      </c>
      <c r="C34" s="405">
        <v>16.649999999999999</v>
      </c>
      <c r="D34" s="405">
        <v>209.1</v>
      </c>
      <c r="E34" s="405">
        <v>14.13</v>
      </c>
      <c r="F34" s="405">
        <v>0</v>
      </c>
      <c r="G34" s="405">
        <v>16.66</v>
      </c>
      <c r="H34" s="405">
        <v>1.26</v>
      </c>
      <c r="I34" s="405">
        <v>6</v>
      </c>
      <c r="J34" s="405">
        <v>1.82</v>
      </c>
      <c r="K34" s="405">
        <v>19</v>
      </c>
      <c r="L34" s="405">
        <v>58.9</v>
      </c>
      <c r="M34" s="405">
        <v>15.7</v>
      </c>
      <c r="N34" s="405">
        <v>43.2</v>
      </c>
      <c r="O34" s="405">
        <v>384.15</v>
      </c>
      <c r="P34" s="405">
        <v>1.26</v>
      </c>
      <c r="Q34" s="405">
        <v>0</v>
      </c>
      <c r="R34" s="405">
        <v>6</v>
      </c>
      <c r="S34" s="405">
        <v>0.52</v>
      </c>
      <c r="T34" s="405">
        <v>1.55</v>
      </c>
      <c r="U34" s="405">
        <v>1.7</v>
      </c>
      <c r="V34" s="405">
        <v>254.53</v>
      </c>
      <c r="W34" s="405">
        <v>-0.04</v>
      </c>
      <c r="X34" s="405">
        <v>67.709999999999994</v>
      </c>
      <c r="Y34" s="405">
        <v>7</v>
      </c>
      <c r="Z34" s="405" t="s">
        <v>249</v>
      </c>
      <c r="AA34" s="405" t="s">
        <v>250</v>
      </c>
    </row>
    <row r="35" spans="1:27" ht="21.6">
      <c r="A35" s="407">
        <v>34</v>
      </c>
      <c r="B35" s="405">
        <v>3.2</v>
      </c>
      <c r="C35" s="405">
        <v>13.88</v>
      </c>
      <c r="D35" s="405">
        <v>14.3</v>
      </c>
      <c r="E35" s="405">
        <v>15.4</v>
      </c>
      <c r="F35" s="405">
        <v>0</v>
      </c>
      <c r="G35" s="405">
        <v>13.88</v>
      </c>
      <c r="H35" s="405">
        <v>0.1</v>
      </c>
      <c r="I35" s="405">
        <v>6</v>
      </c>
      <c r="J35" s="405">
        <v>1.35</v>
      </c>
      <c r="K35" s="405">
        <v>19</v>
      </c>
      <c r="L35" s="405">
        <v>60.8</v>
      </c>
      <c r="M35" s="405">
        <v>16.68</v>
      </c>
      <c r="N35" s="405">
        <v>44.12</v>
      </c>
      <c r="O35" s="405">
        <v>313.2</v>
      </c>
      <c r="P35" s="405">
        <v>0.1</v>
      </c>
      <c r="Q35" s="405">
        <v>0</v>
      </c>
      <c r="R35" s="405">
        <v>7</v>
      </c>
      <c r="S35" s="405">
        <v>0.34</v>
      </c>
      <c r="T35" s="405">
        <v>1.33</v>
      </c>
      <c r="U35" s="405">
        <v>1.23</v>
      </c>
      <c r="V35" s="405">
        <v>181.28</v>
      </c>
      <c r="W35" s="405">
        <v>-0.03</v>
      </c>
      <c r="X35" s="405">
        <v>215.5</v>
      </c>
      <c r="Y35" s="405">
        <v>7</v>
      </c>
      <c r="Z35" s="405" t="s">
        <v>251</v>
      </c>
      <c r="AA35" s="405" t="s">
        <v>250</v>
      </c>
    </row>
    <row r="36" spans="1:27" ht="21.6">
      <c r="A36" s="407">
        <v>35</v>
      </c>
      <c r="B36" s="405">
        <v>3.3</v>
      </c>
      <c r="C36" s="405">
        <v>16.61</v>
      </c>
      <c r="D36" s="405">
        <v>129.4</v>
      </c>
      <c r="E36" s="405">
        <v>15.89</v>
      </c>
      <c r="F36" s="405">
        <v>0</v>
      </c>
      <c r="G36" s="405">
        <v>16.61</v>
      </c>
      <c r="H36" s="405">
        <v>0.78</v>
      </c>
      <c r="I36" s="405">
        <v>6</v>
      </c>
      <c r="J36" s="405">
        <v>1.68</v>
      </c>
      <c r="K36" s="405">
        <v>19</v>
      </c>
      <c r="L36" s="405">
        <v>62.7</v>
      </c>
      <c r="M36" s="405">
        <v>17.66</v>
      </c>
      <c r="N36" s="405">
        <v>45.04</v>
      </c>
      <c r="O36" s="405">
        <v>367.38</v>
      </c>
      <c r="P36" s="405">
        <v>0.78</v>
      </c>
      <c r="Q36" s="405">
        <v>0</v>
      </c>
      <c r="R36" s="405">
        <v>6</v>
      </c>
      <c r="S36" s="405">
        <v>0.47</v>
      </c>
      <c r="T36" s="405">
        <v>1.46</v>
      </c>
      <c r="U36" s="405">
        <v>1.56</v>
      </c>
      <c r="V36" s="405">
        <v>238.31</v>
      </c>
      <c r="W36" s="405">
        <v>-0.04</v>
      </c>
      <c r="X36" s="405">
        <v>96.86</v>
      </c>
      <c r="Y36" s="405">
        <v>7</v>
      </c>
      <c r="Z36" s="405" t="s">
        <v>249</v>
      </c>
      <c r="AA36" s="405" t="s">
        <v>250</v>
      </c>
    </row>
    <row r="37" spans="1:27" ht="21.6">
      <c r="A37" s="407">
        <v>36</v>
      </c>
      <c r="B37" s="405">
        <v>3.4</v>
      </c>
      <c r="C37" s="405">
        <v>18.420000000000002</v>
      </c>
      <c r="D37" s="405">
        <v>122.6</v>
      </c>
      <c r="E37" s="405">
        <v>18.440000000000001</v>
      </c>
      <c r="F37" s="405">
        <v>0</v>
      </c>
      <c r="G37" s="405">
        <v>18.420000000000002</v>
      </c>
      <c r="H37" s="405">
        <v>0.67</v>
      </c>
      <c r="I37" s="405">
        <v>6</v>
      </c>
      <c r="J37" s="405">
        <v>1.6</v>
      </c>
      <c r="K37" s="405">
        <v>19</v>
      </c>
      <c r="L37" s="405">
        <v>64.599999999999994</v>
      </c>
      <c r="M37" s="405">
        <v>18.64</v>
      </c>
      <c r="N37" s="405">
        <v>45.96</v>
      </c>
      <c r="O37" s="405">
        <v>399.38</v>
      </c>
      <c r="P37" s="405">
        <v>0.67</v>
      </c>
      <c r="Q37" s="405">
        <v>0</v>
      </c>
      <c r="R37" s="405">
        <v>6</v>
      </c>
      <c r="S37" s="405">
        <v>0.44</v>
      </c>
      <c r="T37" s="405">
        <v>1.42</v>
      </c>
      <c r="U37" s="405">
        <v>1.49</v>
      </c>
      <c r="V37" s="405">
        <v>256.43</v>
      </c>
      <c r="W37" s="405">
        <v>0</v>
      </c>
      <c r="X37" s="405">
        <v>110.43</v>
      </c>
      <c r="Y37" s="405">
        <v>7</v>
      </c>
      <c r="Z37" s="405" t="s">
        <v>249</v>
      </c>
      <c r="AA37" s="405" t="s">
        <v>250</v>
      </c>
    </row>
    <row r="38" spans="1:27" ht="21.6">
      <c r="A38" s="407">
        <v>37</v>
      </c>
      <c r="B38" s="405">
        <v>3.5</v>
      </c>
      <c r="C38" s="405">
        <v>12.86</v>
      </c>
      <c r="D38" s="405">
        <v>89.2</v>
      </c>
      <c r="E38" s="405">
        <v>20.010000000000002</v>
      </c>
      <c r="F38" s="405">
        <v>0</v>
      </c>
      <c r="G38" s="405">
        <v>12.87</v>
      </c>
      <c r="H38" s="405">
        <v>0.69</v>
      </c>
      <c r="I38" s="405">
        <v>6</v>
      </c>
      <c r="J38" s="405">
        <v>1.73</v>
      </c>
      <c r="K38" s="405">
        <v>19</v>
      </c>
      <c r="L38" s="405">
        <v>66.5</v>
      </c>
      <c r="M38" s="405">
        <v>19.62</v>
      </c>
      <c r="N38" s="405">
        <v>46.88</v>
      </c>
      <c r="O38" s="405">
        <v>273.05</v>
      </c>
      <c r="P38" s="405">
        <v>0.7</v>
      </c>
      <c r="Q38" s="405">
        <v>0</v>
      </c>
      <c r="R38" s="405">
        <v>6</v>
      </c>
      <c r="S38" s="405">
        <v>0.49</v>
      </c>
      <c r="T38" s="405">
        <v>1.45</v>
      </c>
      <c r="U38" s="405">
        <v>1.61</v>
      </c>
      <c r="V38" s="405">
        <v>183.62</v>
      </c>
      <c r="W38" s="405">
        <v>0.01</v>
      </c>
      <c r="X38" s="405">
        <v>97.81</v>
      </c>
      <c r="Y38" s="405">
        <v>7</v>
      </c>
      <c r="Z38" s="405" t="s">
        <v>249</v>
      </c>
      <c r="AA38" s="405" t="s">
        <v>250</v>
      </c>
    </row>
    <row r="39" spans="1:27" ht="21.6">
      <c r="A39" s="407">
        <v>38</v>
      </c>
      <c r="B39" s="405">
        <v>3.6</v>
      </c>
      <c r="C39" s="405">
        <v>23.33</v>
      </c>
      <c r="D39" s="405">
        <v>199.9</v>
      </c>
      <c r="E39" s="405">
        <v>19.23</v>
      </c>
      <c r="F39" s="405">
        <v>0</v>
      </c>
      <c r="G39" s="405">
        <v>23.33</v>
      </c>
      <c r="H39" s="405">
        <v>0.86</v>
      </c>
      <c r="I39" s="405">
        <v>6</v>
      </c>
      <c r="J39" s="405">
        <v>1.6</v>
      </c>
      <c r="K39" s="405">
        <v>19</v>
      </c>
      <c r="L39" s="405">
        <v>68.400000000000006</v>
      </c>
      <c r="M39" s="405">
        <v>20.6</v>
      </c>
      <c r="N39" s="405">
        <v>47.8</v>
      </c>
      <c r="O39" s="405">
        <v>486.63</v>
      </c>
      <c r="P39" s="405">
        <v>0.86</v>
      </c>
      <c r="Q39" s="405">
        <v>0</v>
      </c>
      <c r="R39" s="405">
        <v>6</v>
      </c>
      <c r="S39" s="405">
        <v>0.45</v>
      </c>
      <c r="T39" s="405">
        <v>1.4</v>
      </c>
      <c r="U39" s="405">
        <v>1.5</v>
      </c>
      <c r="V39" s="405">
        <v>320.98</v>
      </c>
      <c r="W39" s="405">
        <v>-0.03</v>
      </c>
      <c r="X39" s="405">
        <v>95.7</v>
      </c>
      <c r="Y39" s="405">
        <v>7</v>
      </c>
      <c r="Z39" s="405" t="s">
        <v>249</v>
      </c>
      <c r="AA39" s="405" t="s">
        <v>250</v>
      </c>
    </row>
    <row r="40" spans="1:27" ht="21.6">
      <c r="A40" s="407">
        <v>39</v>
      </c>
      <c r="B40" s="405">
        <v>3.7</v>
      </c>
      <c r="C40" s="405">
        <v>10.92</v>
      </c>
      <c r="D40" s="405">
        <v>44.2</v>
      </c>
      <c r="E40" s="405">
        <v>20.399999999999999</v>
      </c>
      <c r="F40" s="405">
        <v>0</v>
      </c>
      <c r="G40" s="405">
        <v>10.93</v>
      </c>
      <c r="H40" s="405">
        <v>0.4</v>
      </c>
      <c r="I40" s="405">
        <v>6</v>
      </c>
      <c r="J40" s="405">
        <v>1.66</v>
      </c>
      <c r="K40" s="405">
        <v>19</v>
      </c>
      <c r="L40" s="405">
        <v>70.3</v>
      </c>
      <c r="M40" s="405">
        <v>21.58</v>
      </c>
      <c r="N40" s="405">
        <v>48.72</v>
      </c>
      <c r="O40" s="405">
        <v>222.83</v>
      </c>
      <c r="P40" s="405">
        <v>0.41</v>
      </c>
      <c r="Q40" s="405">
        <v>0</v>
      </c>
      <c r="R40" s="405">
        <v>6</v>
      </c>
      <c r="S40" s="405">
        <v>0.46</v>
      </c>
      <c r="T40" s="405">
        <v>1.4</v>
      </c>
      <c r="U40" s="405">
        <v>1.54</v>
      </c>
      <c r="V40" s="405">
        <v>149.94999999999999</v>
      </c>
      <c r="W40" s="405">
        <v>-0.02</v>
      </c>
      <c r="X40" s="405">
        <v>122.05</v>
      </c>
      <c r="Y40" s="405">
        <v>7</v>
      </c>
      <c r="Z40" s="405" t="s">
        <v>249</v>
      </c>
      <c r="AA40" s="405" t="s">
        <v>250</v>
      </c>
    </row>
    <row r="41" spans="1:27" ht="21.6">
      <c r="A41" s="407">
        <v>40</v>
      </c>
      <c r="B41" s="405">
        <v>3.8</v>
      </c>
      <c r="C41" s="405">
        <v>14.07</v>
      </c>
      <c r="D41" s="405">
        <v>53.9</v>
      </c>
      <c r="E41" s="405">
        <v>22.17</v>
      </c>
      <c r="F41" s="405">
        <v>0</v>
      </c>
      <c r="G41" s="405">
        <v>14.08</v>
      </c>
      <c r="H41" s="405">
        <v>0.38</v>
      </c>
      <c r="I41" s="405">
        <v>6</v>
      </c>
      <c r="J41" s="405">
        <v>1.55</v>
      </c>
      <c r="K41" s="405">
        <v>19</v>
      </c>
      <c r="L41" s="405">
        <v>72.2</v>
      </c>
      <c r="M41" s="405">
        <v>22.56</v>
      </c>
      <c r="N41" s="405">
        <v>49.64</v>
      </c>
      <c r="O41" s="405">
        <v>282.13</v>
      </c>
      <c r="P41" s="405">
        <v>0.38</v>
      </c>
      <c r="Q41" s="405">
        <v>0</v>
      </c>
      <c r="R41" s="405">
        <v>6</v>
      </c>
      <c r="S41" s="405">
        <v>0.42</v>
      </c>
      <c r="T41" s="405">
        <v>1.35</v>
      </c>
      <c r="U41" s="405">
        <v>1.44</v>
      </c>
      <c r="V41" s="405">
        <v>187.03</v>
      </c>
      <c r="W41" s="405">
        <v>-0.01</v>
      </c>
      <c r="X41" s="405">
        <v>138.77000000000001</v>
      </c>
      <c r="Y41" s="405">
        <v>7</v>
      </c>
      <c r="Z41" s="405" t="s">
        <v>249</v>
      </c>
      <c r="AA41" s="405" t="s">
        <v>250</v>
      </c>
    </row>
    <row r="42" spans="1:27" ht="21.6">
      <c r="A42" s="407">
        <v>41</v>
      </c>
      <c r="B42" s="405">
        <v>3.9</v>
      </c>
      <c r="C42" s="405">
        <v>10.37</v>
      </c>
      <c r="D42" s="405">
        <v>87</v>
      </c>
      <c r="E42" s="405">
        <v>22.27</v>
      </c>
      <c r="F42" s="405">
        <v>0</v>
      </c>
      <c r="G42" s="405">
        <v>10.37</v>
      </c>
      <c r="H42" s="405">
        <v>0.84</v>
      </c>
      <c r="I42" s="405">
        <v>6</v>
      </c>
      <c r="J42" s="405">
        <v>1.85</v>
      </c>
      <c r="K42" s="405">
        <v>19</v>
      </c>
      <c r="L42" s="405">
        <v>74.099999999999994</v>
      </c>
      <c r="M42" s="405">
        <v>23.54</v>
      </c>
      <c r="N42" s="405">
        <v>50.56</v>
      </c>
      <c r="O42" s="405">
        <v>203.72</v>
      </c>
      <c r="P42" s="405">
        <v>0.84</v>
      </c>
      <c r="Q42" s="405">
        <v>0</v>
      </c>
      <c r="R42" s="405">
        <v>6</v>
      </c>
      <c r="S42" s="405">
        <v>0.54</v>
      </c>
      <c r="T42" s="405">
        <v>1.45</v>
      </c>
      <c r="U42" s="405">
        <v>1.73</v>
      </c>
      <c r="V42" s="405">
        <v>147.49</v>
      </c>
      <c r="W42" s="405">
        <v>-0.03</v>
      </c>
      <c r="X42" s="405">
        <v>80.94</v>
      </c>
      <c r="Y42" s="405">
        <v>7</v>
      </c>
      <c r="Z42" s="405" t="s">
        <v>249</v>
      </c>
      <c r="AA42" s="405" t="s">
        <v>250</v>
      </c>
    </row>
    <row r="43" spans="1:27" ht="21.6">
      <c r="A43" s="407">
        <v>42</v>
      </c>
      <c r="B43" s="405">
        <v>4</v>
      </c>
      <c r="C43" s="405">
        <v>7.19</v>
      </c>
      <c r="D43" s="405">
        <v>84.2</v>
      </c>
      <c r="E43" s="405">
        <v>23.94</v>
      </c>
      <c r="F43" s="405">
        <v>0</v>
      </c>
      <c r="G43" s="405">
        <v>7.19</v>
      </c>
      <c r="H43" s="405">
        <v>1.17</v>
      </c>
      <c r="I43" s="405">
        <v>5</v>
      </c>
      <c r="J43" s="405">
        <v>2.0699999999999998</v>
      </c>
      <c r="K43" s="405">
        <v>19</v>
      </c>
      <c r="L43" s="405">
        <v>76</v>
      </c>
      <c r="M43" s="405">
        <v>24.53</v>
      </c>
      <c r="N43" s="405">
        <v>51.47</v>
      </c>
      <c r="O43" s="405">
        <v>138.22</v>
      </c>
      <c r="P43" s="405">
        <v>1.18</v>
      </c>
      <c r="Q43" s="405">
        <v>0</v>
      </c>
      <c r="R43" s="405">
        <v>6</v>
      </c>
      <c r="S43" s="405">
        <v>0.61</v>
      </c>
      <c r="T43" s="405">
        <v>1.52</v>
      </c>
      <c r="U43" s="405">
        <v>1.94</v>
      </c>
      <c r="V43" s="405">
        <v>106.38</v>
      </c>
      <c r="W43" s="405">
        <v>-0.01</v>
      </c>
      <c r="X43" s="405">
        <v>59.41</v>
      </c>
      <c r="Y43" s="405">
        <v>7</v>
      </c>
      <c r="Z43" s="405" t="s">
        <v>249</v>
      </c>
      <c r="AA43" s="405" t="s">
        <v>250</v>
      </c>
    </row>
    <row r="44" spans="1:27" ht="21.6">
      <c r="A44" s="407">
        <v>43</v>
      </c>
      <c r="B44" s="405">
        <v>4.0999999999999996</v>
      </c>
      <c r="C44" s="405">
        <v>8.42</v>
      </c>
      <c r="D44" s="405">
        <v>63.3</v>
      </c>
      <c r="E44" s="405">
        <v>25.11</v>
      </c>
      <c r="F44" s="405">
        <v>0</v>
      </c>
      <c r="G44" s="405">
        <v>8.43</v>
      </c>
      <c r="H44" s="405">
        <v>0.75</v>
      </c>
      <c r="I44" s="405">
        <v>6</v>
      </c>
      <c r="J44" s="405">
        <v>1.9</v>
      </c>
      <c r="K44" s="405">
        <v>19</v>
      </c>
      <c r="L44" s="405">
        <v>77.900000000000006</v>
      </c>
      <c r="M44" s="405">
        <v>25.51</v>
      </c>
      <c r="N44" s="405">
        <v>52.39</v>
      </c>
      <c r="O44" s="405">
        <v>159.38999999999999</v>
      </c>
      <c r="P44" s="405">
        <v>0.76</v>
      </c>
      <c r="Q44" s="405">
        <v>0</v>
      </c>
      <c r="R44" s="405">
        <v>6</v>
      </c>
      <c r="S44" s="405">
        <v>0.55000000000000004</v>
      </c>
      <c r="T44" s="405">
        <v>1.44</v>
      </c>
      <c r="U44" s="405">
        <v>1.78</v>
      </c>
      <c r="V44" s="405">
        <v>118.66</v>
      </c>
      <c r="W44" s="405">
        <v>-0.01</v>
      </c>
      <c r="X44" s="405">
        <v>80.44</v>
      </c>
      <c r="Y44" s="405">
        <v>7</v>
      </c>
      <c r="Z44" s="405" t="s">
        <v>249</v>
      </c>
      <c r="AA44" s="405" t="s">
        <v>250</v>
      </c>
    </row>
    <row r="45" spans="1:27" ht="21.6">
      <c r="A45" s="407">
        <v>44</v>
      </c>
      <c r="B45" s="405">
        <v>4.2</v>
      </c>
      <c r="C45" s="405">
        <v>7.32</v>
      </c>
      <c r="D45" s="405">
        <v>83.8</v>
      </c>
      <c r="E45" s="405">
        <v>26.59</v>
      </c>
      <c r="F45" s="405">
        <v>0</v>
      </c>
      <c r="G45" s="405">
        <v>7.32</v>
      </c>
      <c r="H45" s="405">
        <v>1.1399999999999999</v>
      </c>
      <c r="I45" s="405">
        <v>5</v>
      </c>
      <c r="J45" s="405">
        <v>2.06</v>
      </c>
      <c r="K45" s="405">
        <v>19</v>
      </c>
      <c r="L45" s="405">
        <v>79.8</v>
      </c>
      <c r="M45" s="405">
        <v>26.49</v>
      </c>
      <c r="N45" s="405">
        <v>53.31</v>
      </c>
      <c r="O45" s="405">
        <v>135.88999999999999</v>
      </c>
      <c r="P45" s="405">
        <v>1.1599999999999999</v>
      </c>
      <c r="Q45" s="405">
        <v>0</v>
      </c>
      <c r="R45" s="405">
        <v>6</v>
      </c>
      <c r="S45" s="405">
        <v>0.61</v>
      </c>
      <c r="T45" s="405">
        <v>1.48</v>
      </c>
      <c r="U45" s="405">
        <v>1.93</v>
      </c>
      <c r="V45" s="405">
        <v>105.94</v>
      </c>
      <c r="W45" s="405">
        <v>0</v>
      </c>
      <c r="X45" s="405">
        <v>60.22</v>
      </c>
      <c r="Y45" s="405">
        <v>7</v>
      </c>
      <c r="Z45" s="405" t="s">
        <v>249</v>
      </c>
      <c r="AA45" s="405" t="s">
        <v>250</v>
      </c>
    </row>
    <row r="46" spans="1:27" ht="21.6">
      <c r="A46" s="407">
        <v>45</v>
      </c>
      <c r="B46" s="405">
        <v>4.3</v>
      </c>
      <c r="C46" s="405">
        <v>7.72</v>
      </c>
      <c r="D46" s="405">
        <v>26.6</v>
      </c>
      <c r="E46" s="405">
        <v>24.72</v>
      </c>
      <c r="F46" s="405">
        <v>0</v>
      </c>
      <c r="G46" s="405">
        <v>7.72</v>
      </c>
      <c r="H46" s="405">
        <v>0.34</v>
      </c>
      <c r="I46" s="405">
        <v>6</v>
      </c>
      <c r="J46" s="405">
        <v>1.76</v>
      </c>
      <c r="K46" s="405">
        <v>19</v>
      </c>
      <c r="L46" s="405">
        <v>81.7</v>
      </c>
      <c r="M46" s="405">
        <v>27.47</v>
      </c>
      <c r="N46" s="405">
        <v>54.23</v>
      </c>
      <c r="O46" s="405">
        <v>140.86000000000001</v>
      </c>
      <c r="P46" s="405">
        <v>0.35</v>
      </c>
      <c r="Q46" s="405">
        <v>0</v>
      </c>
      <c r="R46" s="405">
        <v>6</v>
      </c>
      <c r="S46" s="405">
        <v>0.5</v>
      </c>
      <c r="T46" s="405">
        <v>1.37</v>
      </c>
      <c r="U46" s="405">
        <v>1.64</v>
      </c>
      <c r="V46" s="405">
        <v>103.22</v>
      </c>
      <c r="W46" s="405">
        <v>-0.05</v>
      </c>
      <c r="X46" s="405">
        <v>106.87</v>
      </c>
      <c r="Y46" s="405">
        <v>7</v>
      </c>
      <c r="Z46" s="405" t="s">
        <v>249</v>
      </c>
      <c r="AA46" s="405" t="s">
        <v>250</v>
      </c>
    </row>
    <row r="47" spans="1:27" ht="21.6">
      <c r="A47" s="407">
        <v>46</v>
      </c>
      <c r="B47" s="405">
        <v>4.4000000000000004</v>
      </c>
      <c r="C47" s="405">
        <v>8.34</v>
      </c>
      <c r="D47" s="405">
        <v>38.6</v>
      </c>
      <c r="E47" s="405">
        <v>28.45</v>
      </c>
      <c r="F47" s="405">
        <v>0</v>
      </c>
      <c r="G47" s="405">
        <v>8.35</v>
      </c>
      <c r="H47" s="405">
        <v>0.46</v>
      </c>
      <c r="I47" s="405">
        <v>6</v>
      </c>
      <c r="J47" s="405">
        <v>1.79</v>
      </c>
      <c r="K47" s="405">
        <v>19</v>
      </c>
      <c r="L47" s="405">
        <v>83.6</v>
      </c>
      <c r="M47" s="405">
        <v>28.45</v>
      </c>
      <c r="N47" s="405">
        <v>55.15</v>
      </c>
      <c r="O47" s="405">
        <v>149.86000000000001</v>
      </c>
      <c r="P47" s="405">
        <v>0.47</v>
      </c>
      <c r="Q47" s="405">
        <v>0</v>
      </c>
      <c r="R47" s="405">
        <v>6</v>
      </c>
      <c r="S47" s="405">
        <v>0.52</v>
      </c>
      <c r="T47" s="405">
        <v>1.37</v>
      </c>
      <c r="U47" s="405">
        <v>1.68</v>
      </c>
      <c r="V47" s="405">
        <v>111.64</v>
      </c>
      <c r="W47" s="405">
        <v>0</v>
      </c>
      <c r="X47" s="405">
        <v>99.59</v>
      </c>
      <c r="Y47" s="405">
        <v>7</v>
      </c>
      <c r="Z47" s="405" t="s">
        <v>249</v>
      </c>
      <c r="AA47" s="405" t="s">
        <v>250</v>
      </c>
    </row>
    <row r="48" spans="1:27" ht="21.6">
      <c r="A48" s="407">
        <v>47</v>
      </c>
      <c r="B48" s="405">
        <v>4.5</v>
      </c>
      <c r="C48" s="405">
        <v>6.77</v>
      </c>
      <c r="D48" s="405">
        <v>60.2</v>
      </c>
      <c r="E48" s="405">
        <v>25.8</v>
      </c>
      <c r="F48" s="405">
        <v>0</v>
      </c>
      <c r="G48" s="405">
        <v>6.78</v>
      </c>
      <c r="H48" s="405">
        <v>0.89</v>
      </c>
      <c r="I48" s="405">
        <v>6</v>
      </c>
      <c r="J48" s="405">
        <v>2.02</v>
      </c>
      <c r="K48" s="405">
        <v>19</v>
      </c>
      <c r="L48" s="405">
        <v>85.5</v>
      </c>
      <c r="M48" s="405">
        <v>29.43</v>
      </c>
      <c r="N48" s="405">
        <v>56.07</v>
      </c>
      <c r="O48" s="405">
        <v>119.31</v>
      </c>
      <c r="P48" s="405">
        <v>0.9</v>
      </c>
      <c r="Q48" s="405">
        <v>0</v>
      </c>
      <c r="R48" s="405">
        <v>6</v>
      </c>
      <c r="S48" s="405">
        <v>0.6</v>
      </c>
      <c r="T48" s="405">
        <v>1.43</v>
      </c>
      <c r="U48" s="405">
        <v>1.9</v>
      </c>
      <c r="V48" s="405">
        <v>94.27</v>
      </c>
      <c r="W48" s="405">
        <v>-0.06</v>
      </c>
      <c r="X48" s="405">
        <v>67.34</v>
      </c>
      <c r="Y48" s="405">
        <v>7</v>
      </c>
      <c r="Z48" s="405" t="s">
        <v>249</v>
      </c>
      <c r="AA48" s="405" t="s">
        <v>250</v>
      </c>
    </row>
    <row r="49" spans="1:27" ht="21.6">
      <c r="A49" s="407">
        <v>48</v>
      </c>
      <c r="B49" s="405">
        <v>4.5999999999999996</v>
      </c>
      <c r="C49" s="405">
        <v>11.18</v>
      </c>
      <c r="D49" s="405">
        <v>55.7</v>
      </c>
      <c r="E49" s="405">
        <v>30.41</v>
      </c>
      <c r="F49" s="405">
        <v>0</v>
      </c>
      <c r="G49" s="405">
        <v>11.19</v>
      </c>
      <c r="H49" s="405">
        <v>0.5</v>
      </c>
      <c r="I49" s="405">
        <v>6</v>
      </c>
      <c r="J49" s="405">
        <v>1.7</v>
      </c>
      <c r="K49" s="405">
        <v>19</v>
      </c>
      <c r="L49" s="405">
        <v>87.4</v>
      </c>
      <c r="M49" s="405">
        <v>30.41</v>
      </c>
      <c r="N49" s="405">
        <v>56.99</v>
      </c>
      <c r="O49" s="405">
        <v>194.82</v>
      </c>
      <c r="P49" s="405">
        <v>0.5</v>
      </c>
      <c r="Q49" s="405">
        <v>0</v>
      </c>
      <c r="R49" s="405">
        <v>6</v>
      </c>
      <c r="S49" s="405">
        <v>0.49</v>
      </c>
      <c r="T49" s="405">
        <v>1.32</v>
      </c>
      <c r="U49" s="405">
        <v>1.6</v>
      </c>
      <c r="V49" s="405">
        <v>145.05000000000001</v>
      </c>
      <c r="W49" s="405">
        <v>0</v>
      </c>
      <c r="X49" s="405">
        <v>108.6</v>
      </c>
      <c r="Y49" s="405">
        <v>7</v>
      </c>
      <c r="Z49" s="405" t="s">
        <v>249</v>
      </c>
      <c r="AA49" s="405" t="s">
        <v>250</v>
      </c>
    </row>
    <row r="50" spans="1:27" ht="21.6">
      <c r="A50" s="407">
        <v>49</v>
      </c>
      <c r="B50" s="405">
        <v>4.7</v>
      </c>
      <c r="C50" s="405">
        <v>18.23</v>
      </c>
      <c r="D50" s="405">
        <v>32.4</v>
      </c>
      <c r="E50" s="405">
        <v>33.450000000000003</v>
      </c>
      <c r="F50" s="405">
        <v>0</v>
      </c>
      <c r="G50" s="405">
        <v>18.239999999999998</v>
      </c>
      <c r="H50" s="405">
        <v>0.18</v>
      </c>
      <c r="I50" s="405">
        <v>7</v>
      </c>
      <c r="J50" s="405">
        <v>1.3</v>
      </c>
      <c r="K50" s="405">
        <v>19</v>
      </c>
      <c r="L50" s="405">
        <v>89.3</v>
      </c>
      <c r="M50" s="405">
        <v>31.39</v>
      </c>
      <c r="N50" s="405">
        <v>57.91</v>
      </c>
      <c r="O50" s="405">
        <v>313.45</v>
      </c>
      <c r="P50" s="405">
        <v>0.18</v>
      </c>
      <c r="Q50" s="405">
        <v>0</v>
      </c>
      <c r="R50" s="405">
        <v>7</v>
      </c>
      <c r="S50" s="405">
        <v>0.35</v>
      </c>
      <c r="T50" s="405">
        <v>1.21</v>
      </c>
      <c r="U50" s="405">
        <v>1.23</v>
      </c>
      <c r="V50" s="405">
        <v>217.36</v>
      </c>
      <c r="W50" s="405">
        <v>0.04</v>
      </c>
      <c r="X50" s="405">
        <v>208.97</v>
      </c>
      <c r="Y50" s="405">
        <v>7</v>
      </c>
      <c r="Z50" s="405" t="s">
        <v>251</v>
      </c>
      <c r="AA50" s="405" t="s">
        <v>250</v>
      </c>
    </row>
    <row r="51" spans="1:27" ht="21.6">
      <c r="A51" s="407">
        <v>50</v>
      </c>
      <c r="B51" s="405">
        <v>4.8</v>
      </c>
      <c r="C51" s="405">
        <v>16.239999999999998</v>
      </c>
      <c r="D51" s="405">
        <v>146.1</v>
      </c>
      <c r="E51" s="405">
        <v>37.96</v>
      </c>
      <c r="F51" s="405">
        <v>0</v>
      </c>
      <c r="G51" s="405">
        <v>16.25</v>
      </c>
      <c r="H51" s="405">
        <v>0.9</v>
      </c>
      <c r="I51" s="405">
        <v>6</v>
      </c>
      <c r="J51" s="405">
        <v>1.73</v>
      </c>
      <c r="K51" s="405">
        <v>19</v>
      </c>
      <c r="L51" s="405">
        <v>91.2</v>
      </c>
      <c r="M51" s="405">
        <v>32.369999999999997</v>
      </c>
      <c r="N51" s="405">
        <v>58.83</v>
      </c>
      <c r="O51" s="405">
        <v>274.63</v>
      </c>
      <c r="P51" s="405">
        <v>0.9</v>
      </c>
      <c r="Q51" s="405">
        <v>0</v>
      </c>
      <c r="R51" s="405">
        <v>6</v>
      </c>
      <c r="S51" s="405">
        <v>0.51</v>
      </c>
      <c r="T51" s="405">
        <v>1.32</v>
      </c>
      <c r="U51" s="405">
        <v>1.64</v>
      </c>
      <c r="V51" s="405">
        <v>209.84</v>
      </c>
      <c r="W51" s="405">
        <v>0.1</v>
      </c>
      <c r="X51" s="405">
        <v>84.63</v>
      </c>
      <c r="Y51" s="405">
        <v>7</v>
      </c>
      <c r="Z51" s="405" t="s">
        <v>249</v>
      </c>
      <c r="AA51" s="405" t="s">
        <v>250</v>
      </c>
    </row>
    <row r="52" spans="1:27" ht="21.6">
      <c r="A52" s="407">
        <v>51</v>
      </c>
      <c r="B52" s="405">
        <v>4.9000000000000004</v>
      </c>
      <c r="C52" s="405">
        <v>11.17</v>
      </c>
      <c r="D52" s="405">
        <v>65.400000000000006</v>
      </c>
      <c r="E52" s="405">
        <v>28.94</v>
      </c>
      <c r="F52" s="405">
        <v>0</v>
      </c>
      <c r="G52" s="405">
        <v>11.18</v>
      </c>
      <c r="H52" s="405">
        <v>0.59</v>
      </c>
      <c r="I52" s="405">
        <v>6</v>
      </c>
      <c r="J52" s="405">
        <v>1.74</v>
      </c>
      <c r="K52" s="405">
        <v>19</v>
      </c>
      <c r="L52" s="405">
        <v>93.1</v>
      </c>
      <c r="M52" s="405">
        <v>33.35</v>
      </c>
      <c r="N52" s="405">
        <v>59.75</v>
      </c>
      <c r="O52" s="405">
        <v>185.53</v>
      </c>
      <c r="P52" s="405">
        <v>0.59</v>
      </c>
      <c r="Q52" s="405">
        <v>0</v>
      </c>
      <c r="R52" s="405">
        <v>6</v>
      </c>
      <c r="S52" s="405">
        <v>0.51</v>
      </c>
      <c r="T52" s="405">
        <v>1.31</v>
      </c>
      <c r="U52" s="405">
        <v>1.65</v>
      </c>
      <c r="V52" s="405">
        <v>142.96</v>
      </c>
      <c r="W52" s="405">
        <v>-7.0000000000000007E-2</v>
      </c>
      <c r="X52" s="405">
        <v>99.1</v>
      </c>
      <c r="Y52" s="405">
        <v>7</v>
      </c>
      <c r="Z52" s="405" t="s">
        <v>249</v>
      </c>
      <c r="AA52" s="405" t="s">
        <v>250</v>
      </c>
    </row>
    <row r="53" spans="1:27" ht="21.6">
      <c r="A53" s="407">
        <v>52</v>
      </c>
      <c r="B53" s="405">
        <v>5</v>
      </c>
      <c r="C53" s="405">
        <v>15.41</v>
      </c>
      <c r="D53" s="405">
        <v>171.8</v>
      </c>
      <c r="E53" s="405">
        <v>36.1</v>
      </c>
      <c r="F53" s="405">
        <v>0</v>
      </c>
      <c r="G53" s="405">
        <v>15.41</v>
      </c>
      <c r="H53" s="405">
        <v>1.1100000000000001</v>
      </c>
      <c r="I53" s="405">
        <v>6</v>
      </c>
      <c r="J53" s="405">
        <v>1.81</v>
      </c>
      <c r="K53" s="405">
        <v>19</v>
      </c>
      <c r="L53" s="405">
        <v>95</v>
      </c>
      <c r="M53" s="405">
        <v>34.340000000000003</v>
      </c>
      <c r="N53" s="405">
        <v>60.66</v>
      </c>
      <c r="O53" s="405">
        <v>252.49</v>
      </c>
      <c r="P53" s="405">
        <v>1.1200000000000001</v>
      </c>
      <c r="Q53" s="405">
        <v>0</v>
      </c>
      <c r="R53" s="405">
        <v>6</v>
      </c>
      <c r="S53" s="405">
        <v>0.54</v>
      </c>
      <c r="T53" s="405">
        <v>1.32</v>
      </c>
      <c r="U53" s="405">
        <v>1.73</v>
      </c>
      <c r="V53" s="405">
        <v>199.2</v>
      </c>
      <c r="W53" s="405">
        <v>0.03</v>
      </c>
      <c r="X53" s="405">
        <v>71.3</v>
      </c>
      <c r="Y53" s="405">
        <v>7</v>
      </c>
      <c r="Z53" s="405" t="s">
        <v>249</v>
      </c>
      <c r="AA53" s="405" t="s">
        <v>250</v>
      </c>
    </row>
    <row r="54" spans="1:27" ht="21.6">
      <c r="A54" s="407">
        <v>53</v>
      </c>
      <c r="B54" s="405">
        <v>5.0999999999999996</v>
      </c>
      <c r="C54" s="405">
        <v>16.170000000000002</v>
      </c>
      <c r="D54" s="405">
        <v>129.69999999999999</v>
      </c>
      <c r="E54" s="405">
        <v>35.22</v>
      </c>
      <c r="F54" s="405">
        <v>0</v>
      </c>
      <c r="G54" s="405">
        <v>16.170000000000002</v>
      </c>
      <c r="H54" s="405">
        <v>0.8</v>
      </c>
      <c r="I54" s="405">
        <v>6</v>
      </c>
      <c r="J54" s="405">
        <v>1.69</v>
      </c>
      <c r="K54" s="405">
        <v>19</v>
      </c>
      <c r="L54" s="405">
        <v>96.9</v>
      </c>
      <c r="M54" s="405">
        <v>35.32</v>
      </c>
      <c r="N54" s="405">
        <v>61.58</v>
      </c>
      <c r="O54" s="405">
        <v>261.04000000000002</v>
      </c>
      <c r="P54" s="405">
        <v>0.81</v>
      </c>
      <c r="Q54" s="405">
        <v>0</v>
      </c>
      <c r="R54" s="405">
        <v>6</v>
      </c>
      <c r="S54" s="405">
        <v>0.5</v>
      </c>
      <c r="T54" s="405">
        <v>1.28</v>
      </c>
      <c r="U54" s="405">
        <v>1.62</v>
      </c>
      <c r="V54" s="405">
        <v>203.21</v>
      </c>
      <c r="W54" s="405">
        <v>0</v>
      </c>
      <c r="X54" s="405">
        <v>91.14</v>
      </c>
      <c r="Y54" s="405">
        <v>7</v>
      </c>
      <c r="Z54" s="405" t="s">
        <v>249</v>
      </c>
      <c r="AA54" s="405" t="s">
        <v>250</v>
      </c>
    </row>
    <row r="55" spans="1:27" ht="21.6">
      <c r="A55" s="407">
        <v>54</v>
      </c>
      <c r="B55" s="405">
        <v>5.2</v>
      </c>
      <c r="C55" s="405">
        <v>14.12</v>
      </c>
      <c r="D55" s="405">
        <v>168.6</v>
      </c>
      <c r="E55" s="405">
        <v>42.08</v>
      </c>
      <c r="F55" s="405">
        <v>0</v>
      </c>
      <c r="G55" s="405">
        <v>14.13</v>
      </c>
      <c r="H55" s="405">
        <v>1.19</v>
      </c>
      <c r="I55" s="405">
        <v>6</v>
      </c>
      <c r="J55" s="405">
        <v>1.85</v>
      </c>
      <c r="K55" s="405">
        <v>19</v>
      </c>
      <c r="L55" s="405">
        <v>98.8</v>
      </c>
      <c r="M55" s="405">
        <v>36.299999999999997</v>
      </c>
      <c r="N55" s="405">
        <v>62.5</v>
      </c>
      <c r="O55" s="405">
        <v>224.51</v>
      </c>
      <c r="P55" s="405">
        <v>1.2</v>
      </c>
      <c r="Q55" s="405">
        <v>0</v>
      </c>
      <c r="R55" s="405">
        <v>6</v>
      </c>
      <c r="S55" s="405">
        <v>0.56000000000000005</v>
      </c>
      <c r="T55" s="405">
        <v>1.31</v>
      </c>
      <c r="U55" s="405">
        <v>1.78</v>
      </c>
      <c r="V55" s="405">
        <v>181.32</v>
      </c>
      <c r="W55" s="405">
        <v>0.09</v>
      </c>
      <c r="X55" s="405">
        <v>66.459999999999994</v>
      </c>
      <c r="Y55" s="405">
        <v>7</v>
      </c>
      <c r="Z55" s="405" t="s">
        <v>249</v>
      </c>
      <c r="AA55" s="405" t="s">
        <v>250</v>
      </c>
    </row>
    <row r="56" spans="1:27" ht="21.6">
      <c r="A56" s="407">
        <v>55</v>
      </c>
      <c r="B56" s="405">
        <v>5.3</v>
      </c>
      <c r="C56" s="405">
        <v>28.48</v>
      </c>
      <c r="D56" s="405">
        <v>194.4</v>
      </c>
      <c r="E56" s="405">
        <v>40.81</v>
      </c>
      <c r="F56" s="405">
        <v>0</v>
      </c>
      <c r="G56" s="405">
        <v>28.49</v>
      </c>
      <c r="H56" s="405">
        <v>0.68</v>
      </c>
      <c r="I56" s="405">
        <v>6</v>
      </c>
      <c r="J56" s="405">
        <v>1.47</v>
      </c>
      <c r="K56" s="405">
        <v>19</v>
      </c>
      <c r="L56" s="405">
        <v>100.7</v>
      </c>
      <c r="M56" s="405">
        <v>37.28</v>
      </c>
      <c r="N56" s="405">
        <v>63.42</v>
      </c>
      <c r="O56" s="405">
        <v>447.61</v>
      </c>
      <c r="P56" s="405">
        <v>0.68</v>
      </c>
      <c r="Q56" s="405">
        <v>0</v>
      </c>
      <c r="R56" s="405">
        <v>6</v>
      </c>
      <c r="S56" s="405">
        <v>0.42</v>
      </c>
      <c r="T56" s="405">
        <v>1.22</v>
      </c>
      <c r="U56" s="405">
        <v>1.41</v>
      </c>
      <c r="V56" s="405">
        <v>340.95</v>
      </c>
      <c r="W56" s="405">
        <v>0.06</v>
      </c>
      <c r="X56" s="405">
        <v>115.64</v>
      </c>
      <c r="Y56" s="405">
        <v>7</v>
      </c>
      <c r="Z56" s="405" t="s">
        <v>249</v>
      </c>
      <c r="AA56" s="405" t="s">
        <v>250</v>
      </c>
    </row>
    <row r="57" spans="1:27" ht="21.6">
      <c r="A57" s="407">
        <v>56</v>
      </c>
      <c r="B57" s="405">
        <v>5.4</v>
      </c>
      <c r="C57" s="405">
        <v>22.95</v>
      </c>
      <c r="D57" s="405">
        <v>410.4</v>
      </c>
      <c r="E57" s="405">
        <v>34.43</v>
      </c>
      <c r="F57" s="405">
        <v>0</v>
      </c>
      <c r="G57" s="405">
        <v>22.96</v>
      </c>
      <c r="H57" s="405">
        <v>1.79</v>
      </c>
      <c r="I57" s="405">
        <v>6</v>
      </c>
      <c r="J57" s="405">
        <v>1.85</v>
      </c>
      <c r="K57" s="405">
        <v>19</v>
      </c>
      <c r="L57" s="405">
        <v>102.6</v>
      </c>
      <c r="M57" s="405">
        <v>38.26</v>
      </c>
      <c r="N57" s="405">
        <v>64.34</v>
      </c>
      <c r="O57" s="405">
        <v>355.25</v>
      </c>
      <c r="P57" s="405">
        <v>1.8</v>
      </c>
      <c r="Q57" s="405">
        <v>0</v>
      </c>
      <c r="R57" s="405">
        <v>6</v>
      </c>
      <c r="S57" s="405">
        <v>0.56000000000000005</v>
      </c>
      <c r="T57" s="405">
        <v>1.29</v>
      </c>
      <c r="U57" s="405">
        <v>1.78</v>
      </c>
      <c r="V57" s="405">
        <v>291.13</v>
      </c>
      <c r="W57" s="405">
        <v>-0.06</v>
      </c>
      <c r="X57" s="405">
        <v>50.8</v>
      </c>
      <c r="Y57" s="405">
        <v>7</v>
      </c>
      <c r="Z57" s="405" t="s">
        <v>249</v>
      </c>
      <c r="AA57" s="405" t="s">
        <v>250</v>
      </c>
    </row>
    <row r="58" spans="1:27" ht="21.6">
      <c r="A58" s="407">
        <v>57</v>
      </c>
      <c r="B58" s="405">
        <v>5.5</v>
      </c>
      <c r="C58" s="405">
        <v>24.43</v>
      </c>
      <c r="D58" s="405">
        <v>363.4</v>
      </c>
      <c r="E58" s="405">
        <v>36.200000000000003</v>
      </c>
      <c r="F58" s="405">
        <v>0</v>
      </c>
      <c r="G58" s="405">
        <v>24.44</v>
      </c>
      <c r="H58" s="405">
        <v>1.49</v>
      </c>
      <c r="I58" s="405">
        <v>6</v>
      </c>
      <c r="J58" s="405">
        <v>1.77</v>
      </c>
      <c r="K58" s="405">
        <v>19</v>
      </c>
      <c r="L58" s="405">
        <v>104.5</v>
      </c>
      <c r="M58" s="405">
        <v>39.24</v>
      </c>
      <c r="N58" s="405">
        <v>65.260000000000005</v>
      </c>
      <c r="O58" s="405">
        <v>372.86</v>
      </c>
      <c r="P58" s="405">
        <v>1.49</v>
      </c>
      <c r="Q58" s="405">
        <v>0</v>
      </c>
      <c r="R58" s="405">
        <v>6</v>
      </c>
      <c r="S58" s="405">
        <v>0.53</v>
      </c>
      <c r="T58" s="405">
        <v>1.26</v>
      </c>
      <c r="U58" s="405">
        <v>1.71</v>
      </c>
      <c r="V58" s="405">
        <v>303.63</v>
      </c>
      <c r="W58" s="405">
        <v>-0.05</v>
      </c>
      <c r="X58" s="405">
        <v>59.91</v>
      </c>
      <c r="Y58" s="405">
        <v>7</v>
      </c>
      <c r="Z58" s="405" t="s">
        <v>249</v>
      </c>
      <c r="AA58" s="405" t="s">
        <v>250</v>
      </c>
    </row>
    <row r="59" spans="1:27" ht="21.6">
      <c r="A59" s="407">
        <v>58</v>
      </c>
      <c r="B59" s="405">
        <v>5.6</v>
      </c>
      <c r="C59" s="405">
        <v>31.13</v>
      </c>
      <c r="D59" s="405">
        <v>107.3</v>
      </c>
      <c r="E59" s="405">
        <v>41.1</v>
      </c>
      <c r="F59" s="405">
        <v>0</v>
      </c>
      <c r="G59" s="405">
        <v>31.14</v>
      </c>
      <c r="H59" s="405">
        <v>0.34</v>
      </c>
      <c r="I59" s="405">
        <v>7</v>
      </c>
      <c r="J59" s="405">
        <v>1.24</v>
      </c>
      <c r="K59" s="405">
        <v>19</v>
      </c>
      <c r="L59" s="405">
        <v>106.4</v>
      </c>
      <c r="M59" s="405">
        <v>40.22</v>
      </c>
      <c r="N59" s="405">
        <v>66.180000000000007</v>
      </c>
      <c r="O59" s="405">
        <v>468.92</v>
      </c>
      <c r="P59" s="405">
        <v>0.35</v>
      </c>
      <c r="Q59" s="405">
        <v>0</v>
      </c>
      <c r="R59" s="405">
        <v>7</v>
      </c>
      <c r="S59" s="405">
        <v>0.34</v>
      </c>
      <c r="T59" s="405">
        <v>1.1499999999999999</v>
      </c>
      <c r="U59" s="405">
        <v>1.19</v>
      </c>
      <c r="V59" s="405">
        <v>353.6</v>
      </c>
      <c r="W59" s="405">
        <v>0.01</v>
      </c>
      <c r="X59" s="405">
        <v>189.12</v>
      </c>
      <c r="Y59" s="405">
        <v>7</v>
      </c>
      <c r="Z59" s="405" t="s">
        <v>251</v>
      </c>
      <c r="AA59" s="405" t="s">
        <v>250</v>
      </c>
    </row>
    <row r="60" spans="1:27" ht="21.6">
      <c r="A60" s="407">
        <v>59</v>
      </c>
      <c r="B60" s="405">
        <v>5.7</v>
      </c>
      <c r="C60" s="405">
        <v>39.619999999999997</v>
      </c>
      <c r="D60" s="405">
        <v>124.4</v>
      </c>
      <c r="E60" s="405">
        <v>40.71</v>
      </c>
      <c r="F60" s="405">
        <v>0</v>
      </c>
      <c r="G60" s="405">
        <v>39.630000000000003</v>
      </c>
      <c r="H60" s="405">
        <v>0.31</v>
      </c>
      <c r="I60" s="405">
        <v>7</v>
      </c>
      <c r="J60" s="405">
        <v>1.1299999999999999</v>
      </c>
      <c r="K60" s="405">
        <v>19</v>
      </c>
      <c r="L60" s="405">
        <v>108.3</v>
      </c>
      <c r="M60" s="405">
        <v>41.2</v>
      </c>
      <c r="N60" s="405">
        <v>67.099999999999994</v>
      </c>
      <c r="O60" s="405">
        <v>588.96</v>
      </c>
      <c r="P60" s="405">
        <v>0.31</v>
      </c>
      <c r="Q60" s="405">
        <v>0</v>
      </c>
      <c r="R60" s="405">
        <v>7</v>
      </c>
      <c r="S60" s="405">
        <v>0.3</v>
      </c>
      <c r="T60" s="405">
        <v>1.1299999999999999</v>
      </c>
      <c r="U60" s="405">
        <v>1.0900000000000001</v>
      </c>
      <c r="V60" s="405">
        <v>441.31</v>
      </c>
      <c r="W60" s="405">
        <v>-0.01</v>
      </c>
      <c r="X60" s="405">
        <v>216.02</v>
      </c>
      <c r="Y60" s="405">
        <v>7</v>
      </c>
      <c r="Z60" s="405" t="s">
        <v>251</v>
      </c>
      <c r="AA60" s="405" t="s">
        <v>250</v>
      </c>
    </row>
    <row r="61" spans="1:27" ht="21.6">
      <c r="A61" s="407">
        <v>60</v>
      </c>
      <c r="B61" s="405">
        <v>5.8</v>
      </c>
      <c r="C61" s="405">
        <v>21.85</v>
      </c>
      <c r="D61" s="405">
        <v>155.4</v>
      </c>
      <c r="E61" s="405">
        <v>42.48</v>
      </c>
      <c r="F61" s="405">
        <v>0</v>
      </c>
      <c r="G61" s="405">
        <v>21.85</v>
      </c>
      <c r="H61" s="405">
        <v>0.71</v>
      </c>
      <c r="I61" s="405">
        <v>6</v>
      </c>
      <c r="J61" s="405">
        <v>1.56</v>
      </c>
      <c r="K61" s="405">
        <v>19</v>
      </c>
      <c r="L61" s="405">
        <v>110.2</v>
      </c>
      <c r="M61" s="405">
        <v>42.18</v>
      </c>
      <c r="N61" s="405">
        <v>68.02</v>
      </c>
      <c r="O61" s="405">
        <v>319.69</v>
      </c>
      <c r="P61" s="405">
        <v>0.71</v>
      </c>
      <c r="Q61" s="405">
        <v>0</v>
      </c>
      <c r="R61" s="405">
        <v>6</v>
      </c>
      <c r="S61" s="405">
        <v>0.46</v>
      </c>
      <c r="T61" s="405">
        <v>1.2</v>
      </c>
      <c r="U61" s="405">
        <v>1.51</v>
      </c>
      <c r="V61" s="405">
        <v>257.60000000000002</v>
      </c>
      <c r="W61" s="405">
        <v>0</v>
      </c>
      <c r="X61" s="405">
        <v>105.31</v>
      </c>
      <c r="Y61" s="405">
        <v>7</v>
      </c>
      <c r="Z61" s="405" t="s">
        <v>249</v>
      </c>
      <c r="AA61" s="405" t="s">
        <v>250</v>
      </c>
    </row>
    <row r="62" spans="1:27" ht="21.6">
      <c r="A62" s="407">
        <v>61</v>
      </c>
      <c r="B62" s="405">
        <v>5.9</v>
      </c>
      <c r="C62" s="405">
        <v>22.02</v>
      </c>
      <c r="D62" s="405">
        <v>235</v>
      </c>
      <c r="E62" s="405">
        <v>43.46</v>
      </c>
      <c r="F62" s="405">
        <v>0</v>
      </c>
      <c r="G62" s="405">
        <v>22.03</v>
      </c>
      <c r="H62" s="405">
        <v>1.07</v>
      </c>
      <c r="I62" s="405">
        <v>6</v>
      </c>
      <c r="J62" s="405">
        <v>1.69</v>
      </c>
      <c r="K62" s="405">
        <v>19</v>
      </c>
      <c r="L62" s="405">
        <v>112.1</v>
      </c>
      <c r="M62" s="405">
        <v>43.16</v>
      </c>
      <c r="N62" s="405">
        <v>68.94</v>
      </c>
      <c r="O62" s="405">
        <v>317.94</v>
      </c>
      <c r="P62" s="405">
        <v>1.07</v>
      </c>
      <c r="Q62" s="405">
        <v>0</v>
      </c>
      <c r="R62" s="405">
        <v>6</v>
      </c>
      <c r="S62" s="405">
        <v>0.51</v>
      </c>
      <c r="T62" s="405">
        <v>1.22</v>
      </c>
      <c r="U62" s="405">
        <v>1.63</v>
      </c>
      <c r="V62" s="405">
        <v>262.86</v>
      </c>
      <c r="W62" s="405">
        <v>0</v>
      </c>
      <c r="X62" s="405">
        <v>77.55</v>
      </c>
      <c r="Y62" s="405">
        <v>7</v>
      </c>
      <c r="Z62" s="405" t="s">
        <v>249</v>
      </c>
      <c r="AA62" s="405" t="s">
        <v>250</v>
      </c>
    </row>
    <row r="63" spans="1:27" ht="21.6">
      <c r="A63" s="407">
        <v>62</v>
      </c>
      <c r="B63" s="405">
        <v>6</v>
      </c>
      <c r="C63" s="405">
        <v>20.98</v>
      </c>
      <c r="D63" s="405">
        <v>126.5</v>
      </c>
      <c r="E63" s="405">
        <v>39.53</v>
      </c>
      <c r="F63" s="405">
        <v>0</v>
      </c>
      <c r="G63" s="405">
        <v>20.99</v>
      </c>
      <c r="H63" s="405">
        <v>0.6</v>
      </c>
      <c r="I63" s="405">
        <v>6</v>
      </c>
      <c r="J63" s="405">
        <v>1.53</v>
      </c>
      <c r="K63" s="405">
        <v>19</v>
      </c>
      <c r="L63" s="405">
        <v>114</v>
      </c>
      <c r="M63" s="405">
        <v>44.15</v>
      </c>
      <c r="N63" s="405">
        <v>69.849999999999994</v>
      </c>
      <c r="O63" s="405">
        <v>298.8</v>
      </c>
      <c r="P63" s="405">
        <v>0.61</v>
      </c>
      <c r="Q63" s="405">
        <v>0</v>
      </c>
      <c r="R63" s="405">
        <v>6</v>
      </c>
      <c r="S63" s="405">
        <v>0.45</v>
      </c>
      <c r="T63" s="405">
        <v>1.18</v>
      </c>
      <c r="U63" s="405">
        <v>1.48</v>
      </c>
      <c r="V63" s="405">
        <v>243.25</v>
      </c>
      <c r="W63" s="405">
        <v>-7.0000000000000007E-2</v>
      </c>
      <c r="X63" s="405">
        <v>116.48</v>
      </c>
      <c r="Y63" s="405">
        <v>7</v>
      </c>
      <c r="Z63" s="405" t="s">
        <v>249</v>
      </c>
      <c r="AA63" s="405" t="s">
        <v>250</v>
      </c>
    </row>
    <row r="64" spans="1:27" ht="21.6">
      <c r="A64" s="407">
        <v>63</v>
      </c>
      <c r="B64" s="405">
        <v>6.1</v>
      </c>
      <c r="C64" s="405">
        <v>31.72</v>
      </c>
      <c r="D64" s="405">
        <v>182.2</v>
      </c>
      <c r="E64" s="405">
        <v>36.979999999999997</v>
      </c>
      <c r="F64" s="405">
        <v>0</v>
      </c>
      <c r="G64" s="405">
        <v>31.73</v>
      </c>
      <c r="H64" s="405">
        <v>0.56999999999999995</v>
      </c>
      <c r="I64" s="405">
        <v>6</v>
      </c>
      <c r="J64" s="405">
        <v>1.38</v>
      </c>
      <c r="K64" s="405">
        <v>19</v>
      </c>
      <c r="L64" s="405">
        <v>115.9</v>
      </c>
      <c r="M64" s="405">
        <v>45.13</v>
      </c>
      <c r="N64" s="405">
        <v>70.77</v>
      </c>
      <c r="O64" s="405">
        <v>446.63</v>
      </c>
      <c r="P64" s="405">
        <v>0.57999999999999996</v>
      </c>
      <c r="Q64" s="405">
        <v>0</v>
      </c>
      <c r="R64" s="405">
        <v>6</v>
      </c>
      <c r="S64" s="405">
        <v>0.4</v>
      </c>
      <c r="T64" s="405">
        <v>1.1499999999999999</v>
      </c>
      <c r="U64" s="405">
        <v>1.34</v>
      </c>
      <c r="V64" s="405">
        <v>359.56</v>
      </c>
      <c r="W64" s="405">
        <v>-0.12</v>
      </c>
      <c r="X64" s="405">
        <v>133.29</v>
      </c>
      <c r="Y64" s="405">
        <v>7</v>
      </c>
      <c r="Z64" s="405" t="s">
        <v>249</v>
      </c>
      <c r="AA64" s="405" t="s">
        <v>250</v>
      </c>
    </row>
    <row r="65" spans="1:27" ht="21.6">
      <c r="A65" s="407">
        <v>64</v>
      </c>
      <c r="B65" s="405">
        <v>6.2</v>
      </c>
      <c r="C65" s="405">
        <v>32.65</v>
      </c>
      <c r="D65" s="405">
        <v>109.6</v>
      </c>
      <c r="E65" s="405">
        <v>41.3</v>
      </c>
      <c r="F65" s="405">
        <v>0</v>
      </c>
      <c r="G65" s="405">
        <v>32.65</v>
      </c>
      <c r="H65" s="405">
        <v>0.34</v>
      </c>
      <c r="I65" s="405">
        <v>7</v>
      </c>
      <c r="J65" s="405">
        <v>1.22</v>
      </c>
      <c r="K65" s="405">
        <v>19</v>
      </c>
      <c r="L65" s="405">
        <v>117.8</v>
      </c>
      <c r="M65" s="405">
        <v>46.11</v>
      </c>
      <c r="N65" s="405">
        <v>71.69</v>
      </c>
      <c r="O65" s="405">
        <v>453.82</v>
      </c>
      <c r="P65" s="405">
        <v>0.34</v>
      </c>
      <c r="Q65" s="405">
        <v>0</v>
      </c>
      <c r="R65" s="405">
        <v>7</v>
      </c>
      <c r="S65" s="405">
        <v>0.33</v>
      </c>
      <c r="T65" s="405">
        <v>1.1200000000000001</v>
      </c>
      <c r="U65" s="405">
        <v>1.18</v>
      </c>
      <c r="V65" s="405">
        <v>360.54</v>
      </c>
      <c r="W65" s="405">
        <v>-7.0000000000000007E-2</v>
      </c>
      <c r="X65" s="405">
        <v>193.54</v>
      </c>
      <c r="Y65" s="405">
        <v>7</v>
      </c>
      <c r="Z65" s="405" t="s">
        <v>251</v>
      </c>
      <c r="AA65" s="405" t="s">
        <v>250</v>
      </c>
    </row>
    <row r="66" spans="1:27" ht="21.6">
      <c r="A66" s="407">
        <v>65</v>
      </c>
      <c r="B66" s="405">
        <v>6.3</v>
      </c>
      <c r="C66" s="405">
        <v>43.6</v>
      </c>
      <c r="D66" s="405">
        <v>176.2</v>
      </c>
      <c r="E66" s="405">
        <v>46.5</v>
      </c>
      <c r="F66" s="405">
        <v>0</v>
      </c>
      <c r="G66" s="405">
        <v>43.61</v>
      </c>
      <c r="H66" s="405">
        <v>0.4</v>
      </c>
      <c r="I66" s="405">
        <v>7</v>
      </c>
      <c r="J66" s="405">
        <v>1.18</v>
      </c>
      <c r="K66" s="405">
        <v>19</v>
      </c>
      <c r="L66" s="405">
        <v>119.7</v>
      </c>
      <c r="M66" s="405">
        <v>47.09</v>
      </c>
      <c r="N66" s="405">
        <v>72.61</v>
      </c>
      <c r="O66" s="405">
        <v>598.96</v>
      </c>
      <c r="P66" s="405">
        <v>0.41</v>
      </c>
      <c r="Q66" s="405">
        <v>0</v>
      </c>
      <c r="R66" s="405">
        <v>7</v>
      </c>
      <c r="S66" s="405">
        <v>0.32</v>
      </c>
      <c r="T66" s="405">
        <v>1.1100000000000001</v>
      </c>
      <c r="U66" s="405">
        <v>1.1399999999999999</v>
      </c>
      <c r="V66" s="405">
        <v>477.83</v>
      </c>
      <c r="W66" s="405">
        <v>-0.01</v>
      </c>
      <c r="X66" s="405">
        <v>185.07</v>
      </c>
      <c r="Y66" s="405">
        <v>7</v>
      </c>
      <c r="Z66" s="405" t="s">
        <v>251</v>
      </c>
      <c r="AA66" s="405" t="s">
        <v>250</v>
      </c>
    </row>
    <row r="67" spans="1:27" ht="21.6">
      <c r="A67" s="407">
        <v>66</v>
      </c>
      <c r="B67" s="405">
        <v>6.4</v>
      </c>
      <c r="C67" s="405">
        <v>36.04</v>
      </c>
      <c r="D67" s="405">
        <v>212.9</v>
      </c>
      <c r="E67" s="405">
        <v>52.48</v>
      </c>
      <c r="F67" s="405">
        <v>0</v>
      </c>
      <c r="G67" s="405">
        <v>36.049999999999997</v>
      </c>
      <c r="H67" s="405">
        <v>0.59</v>
      </c>
      <c r="I67" s="405">
        <v>6</v>
      </c>
      <c r="J67" s="405">
        <v>1.35</v>
      </c>
      <c r="K67" s="405">
        <v>19</v>
      </c>
      <c r="L67" s="405">
        <v>121.6</v>
      </c>
      <c r="M67" s="405">
        <v>48.07</v>
      </c>
      <c r="N67" s="405">
        <v>73.53</v>
      </c>
      <c r="O67" s="405">
        <v>488.6</v>
      </c>
      <c r="P67" s="405">
        <v>0.59</v>
      </c>
      <c r="Q67" s="405">
        <v>0</v>
      </c>
      <c r="R67" s="405">
        <v>7</v>
      </c>
      <c r="S67" s="405">
        <v>0.39</v>
      </c>
      <c r="T67" s="405">
        <v>1.1299999999999999</v>
      </c>
      <c r="U67" s="405">
        <v>1.32</v>
      </c>
      <c r="V67" s="405">
        <v>401.57</v>
      </c>
      <c r="W67" s="405">
        <v>0.06</v>
      </c>
      <c r="X67" s="405">
        <v>133.63999999999999</v>
      </c>
      <c r="Y67" s="405">
        <v>7</v>
      </c>
      <c r="Z67" s="405" t="s">
        <v>251</v>
      </c>
      <c r="AA67" s="405" t="s">
        <v>250</v>
      </c>
    </row>
    <row r="68" spans="1:27" ht="21.6">
      <c r="A68" s="407">
        <v>67</v>
      </c>
      <c r="B68" s="405">
        <v>6.5</v>
      </c>
      <c r="C68" s="405">
        <v>23.56</v>
      </c>
      <c r="D68" s="405">
        <v>270.10000000000002</v>
      </c>
      <c r="E68" s="405">
        <v>42.18</v>
      </c>
      <c r="F68" s="405">
        <v>0</v>
      </c>
      <c r="G68" s="405">
        <v>23.57</v>
      </c>
      <c r="H68" s="405">
        <v>1.1499999999999999</v>
      </c>
      <c r="I68" s="405">
        <v>6</v>
      </c>
      <c r="J68" s="405">
        <v>1.69</v>
      </c>
      <c r="K68" s="405">
        <v>19</v>
      </c>
      <c r="L68" s="405">
        <v>123.5</v>
      </c>
      <c r="M68" s="405">
        <v>49.05</v>
      </c>
      <c r="N68" s="405">
        <v>74.45</v>
      </c>
      <c r="O68" s="405">
        <v>314.87</v>
      </c>
      <c r="P68" s="405">
        <v>1.1499999999999999</v>
      </c>
      <c r="Q68" s="405">
        <v>0</v>
      </c>
      <c r="R68" s="405">
        <v>6</v>
      </c>
      <c r="S68" s="405">
        <v>0.51</v>
      </c>
      <c r="T68" s="405">
        <v>1.17</v>
      </c>
      <c r="U68" s="405">
        <v>1.65</v>
      </c>
      <c r="V68" s="405">
        <v>271.13</v>
      </c>
      <c r="W68" s="405">
        <v>-0.09</v>
      </c>
      <c r="X68" s="405">
        <v>73.52</v>
      </c>
      <c r="Y68" s="405">
        <v>7</v>
      </c>
      <c r="Z68" s="405" t="s">
        <v>249</v>
      </c>
      <c r="AA68" s="405" t="s">
        <v>250</v>
      </c>
    </row>
    <row r="69" spans="1:27" ht="21.6">
      <c r="A69" s="407">
        <v>68</v>
      </c>
      <c r="B69" s="405">
        <v>6.6</v>
      </c>
      <c r="C69" s="405">
        <v>10.46</v>
      </c>
      <c r="D69" s="405">
        <v>144.80000000000001</v>
      </c>
      <c r="E69" s="405">
        <v>50.82</v>
      </c>
      <c r="F69" s="405">
        <v>0</v>
      </c>
      <c r="G69" s="405">
        <v>10.47</v>
      </c>
      <c r="H69" s="405">
        <v>1.38</v>
      </c>
      <c r="I69" s="405">
        <v>6</v>
      </c>
      <c r="J69" s="405">
        <v>1.99</v>
      </c>
      <c r="K69" s="405">
        <v>19</v>
      </c>
      <c r="L69" s="405">
        <v>125.4</v>
      </c>
      <c r="M69" s="405">
        <v>50.03</v>
      </c>
      <c r="N69" s="405">
        <v>75.37</v>
      </c>
      <c r="O69" s="405">
        <v>137.28</v>
      </c>
      <c r="P69" s="405">
        <v>1.4</v>
      </c>
      <c r="Q69" s="405">
        <v>0</v>
      </c>
      <c r="R69" s="405">
        <v>6</v>
      </c>
      <c r="S69" s="405">
        <v>0.63</v>
      </c>
      <c r="T69" s="405">
        <v>1.2</v>
      </c>
      <c r="U69" s="405">
        <v>1.94</v>
      </c>
      <c r="V69" s="405">
        <v>122.94</v>
      </c>
      <c r="W69" s="405">
        <v>0.01</v>
      </c>
      <c r="X69" s="405">
        <v>54.92</v>
      </c>
      <c r="Y69" s="405">
        <v>7</v>
      </c>
      <c r="Z69" s="405" t="s">
        <v>249</v>
      </c>
      <c r="AA69" s="405" t="s">
        <v>250</v>
      </c>
    </row>
    <row r="70" spans="1:27" ht="21.6">
      <c r="A70" s="407">
        <v>69</v>
      </c>
      <c r="B70" s="405">
        <v>6.7</v>
      </c>
      <c r="C70" s="405">
        <v>21.1</v>
      </c>
      <c r="D70" s="405">
        <v>234.8</v>
      </c>
      <c r="E70" s="405">
        <v>51.6</v>
      </c>
      <c r="F70" s="405">
        <v>0</v>
      </c>
      <c r="G70" s="405">
        <v>21.11</v>
      </c>
      <c r="H70" s="405">
        <v>1.1100000000000001</v>
      </c>
      <c r="I70" s="405">
        <v>6</v>
      </c>
      <c r="J70" s="405">
        <v>1.71</v>
      </c>
      <c r="K70" s="405">
        <v>19</v>
      </c>
      <c r="L70" s="405">
        <v>127.3</v>
      </c>
      <c r="M70" s="405">
        <v>51.01</v>
      </c>
      <c r="N70" s="405">
        <v>76.290000000000006</v>
      </c>
      <c r="O70" s="405">
        <v>275</v>
      </c>
      <c r="P70" s="405">
        <v>1.1200000000000001</v>
      </c>
      <c r="Q70" s="405">
        <v>0</v>
      </c>
      <c r="R70" s="405">
        <v>6</v>
      </c>
      <c r="S70" s="405">
        <v>0.52</v>
      </c>
      <c r="T70" s="405">
        <v>1.1599999999999999</v>
      </c>
      <c r="U70" s="405">
        <v>1.67</v>
      </c>
      <c r="V70" s="405">
        <v>240.3</v>
      </c>
      <c r="W70" s="405">
        <v>0.01</v>
      </c>
      <c r="X70" s="405">
        <v>73.849999999999994</v>
      </c>
      <c r="Y70" s="405">
        <v>7</v>
      </c>
      <c r="Z70" s="405" t="s">
        <v>249</v>
      </c>
      <c r="AA70" s="405" t="s">
        <v>250</v>
      </c>
    </row>
    <row r="71" spans="1:27" ht="21.6">
      <c r="A71" s="407">
        <v>70</v>
      </c>
      <c r="B71" s="405">
        <v>6.8</v>
      </c>
      <c r="C71" s="405">
        <v>12.3</v>
      </c>
      <c r="D71" s="405">
        <v>179.4</v>
      </c>
      <c r="E71" s="405">
        <v>52.29</v>
      </c>
      <c r="F71" s="405">
        <v>0</v>
      </c>
      <c r="G71" s="405">
        <v>12.31</v>
      </c>
      <c r="H71" s="405">
        <v>1.46</v>
      </c>
      <c r="I71" s="405">
        <v>6</v>
      </c>
      <c r="J71" s="405">
        <v>1.96</v>
      </c>
      <c r="K71" s="405">
        <v>19</v>
      </c>
      <c r="L71" s="405">
        <v>129.19999999999999</v>
      </c>
      <c r="M71" s="405">
        <v>51.99</v>
      </c>
      <c r="N71" s="405">
        <v>77.209999999999994</v>
      </c>
      <c r="O71" s="405">
        <v>157.79</v>
      </c>
      <c r="P71" s="405">
        <v>1.47</v>
      </c>
      <c r="Q71" s="405">
        <v>0</v>
      </c>
      <c r="R71" s="405">
        <v>6</v>
      </c>
      <c r="S71" s="405">
        <v>0.62</v>
      </c>
      <c r="T71" s="405">
        <v>1.18</v>
      </c>
      <c r="U71" s="405">
        <v>1.91</v>
      </c>
      <c r="V71" s="405">
        <v>142.19</v>
      </c>
      <c r="W71" s="405">
        <v>0</v>
      </c>
      <c r="X71" s="405">
        <v>54.47</v>
      </c>
      <c r="Y71" s="405">
        <v>7</v>
      </c>
      <c r="Z71" s="405" t="s">
        <v>249</v>
      </c>
      <c r="AA71" s="405" t="s">
        <v>250</v>
      </c>
    </row>
    <row r="72" spans="1:27" ht="21.6">
      <c r="A72" s="407">
        <v>71</v>
      </c>
      <c r="B72" s="405">
        <v>6.9</v>
      </c>
      <c r="C72" s="405">
        <v>18.25</v>
      </c>
      <c r="D72" s="405">
        <v>89.3</v>
      </c>
      <c r="E72" s="405">
        <v>53.96</v>
      </c>
      <c r="F72" s="405">
        <v>0</v>
      </c>
      <c r="G72" s="405">
        <v>18.260000000000002</v>
      </c>
      <c r="H72" s="405">
        <v>0.49</v>
      </c>
      <c r="I72" s="405">
        <v>6</v>
      </c>
      <c r="J72" s="405">
        <v>1.52</v>
      </c>
      <c r="K72" s="405">
        <v>19</v>
      </c>
      <c r="L72" s="405">
        <v>131.1</v>
      </c>
      <c r="M72" s="405">
        <v>52.97</v>
      </c>
      <c r="N72" s="405">
        <v>78.13</v>
      </c>
      <c r="O72" s="405">
        <v>232.07</v>
      </c>
      <c r="P72" s="405">
        <v>0.49</v>
      </c>
      <c r="Q72" s="405">
        <v>0</v>
      </c>
      <c r="R72" s="405">
        <v>6</v>
      </c>
      <c r="S72" s="405">
        <v>0.45</v>
      </c>
      <c r="T72" s="405">
        <v>1.1200000000000001</v>
      </c>
      <c r="U72" s="405">
        <v>1.48</v>
      </c>
      <c r="V72" s="405">
        <v>201.29</v>
      </c>
      <c r="W72" s="405">
        <v>0.01</v>
      </c>
      <c r="X72" s="405">
        <v>124.92</v>
      </c>
      <c r="Y72" s="405">
        <v>7</v>
      </c>
      <c r="Z72" s="405" t="s">
        <v>249</v>
      </c>
      <c r="AA72" s="405" t="s">
        <v>250</v>
      </c>
    </row>
    <row r="73" spans="1:27" ht="21.6">
      <c r="A73" s="407">
        <v>72</v>
      </c>
      <c r="B73" s="405">
        <v>7</v>
      </c>
      <c r="C73" s="405">
        <v>12.11</v>
      </c>
      <c r="D73" s="405">
        <v>125</v>
      </c>
      <c r="E73" s="405">
        <v>40.71</v>
      </c>
      <c r="F73" s="405">
        <v>0</v>
      </c>
      <c r="G73" s="405">
        <v>12.12</v>
      </c>
      <c r="H73" s="405">
        <v>1.03</v>
      </c>
      <c r="I73" s="405">
        <v>6</v>
      </c>
      <c r="J73" s="405">
        <v>1.86</v>
      </c>
      <c r="K73" s="405">
        <v>19</v>
      </c>
      <c r="L73" s="405">
        <v>133</v>
      </c>
      <c r="M73" s="405">
        <v>53.96</v>
      </c>
      <c r="N73" s="405">
        <v>79.040000000000006</v>
      </c>
      <c r="O73" s="405">
        <v>151.59</v>
      </c>
      <c r="P73" s="405">
        <v>1.04</v>
      </c>
      <c r="Q73" s="405">
        <v>0</v>
      </c>
      <c r="R73" s="405">
        <v>6</v>
      </c>
      <c r="S73" s="405">
        <v>0.57999999999999996</v>
      </c>
      <c r="T73" s="405">
        <v>1.1599999999999999</v>
      </c>
      <c r="U73" s="405">
        <v>1.82</v>
      </c>
      <c r="V73" s="405">
        <v>136.66</v>
      </c>
      <c r="W73" s="405">
        <v>-0.17</v>
      </c>
      <c r="X73" s="405">
        <v>69</v>
      </c>
      <c r="Y73" s="405">
        <v>7</v>
      </c>
      <c r="Z73" s="405" t="s">
        <v>249</v>
      </c>
      <c r="AA73" s="405" t="s">
        <v>250</v>
      </c>
    </row>
    <row r="74" spans="1:27" ht="21.6">
      <c r="A74" s="407">
        <v>73</v>
      </c>
      <c r="B74" s="405">
        <v>7.1</v>
      </c>
      <c r="C74" s="405">
        <v>26.66</v>
      </c>
      <c r="D74" s="405">
        <v>442.3</v>
      </c>
      <c r="E74" s="405">
        <v>54.54</v>
      </c>
      <c r="F74" s="405">
        <v>0</v>
      </c>
      <c r="G74" s="405">
        <v>26.67</v>
      </c>
      <c r="H74" s="405">
        <v>1.66</v>
      </c>
      <c r="I74" s="405">
        <v>6</v>
      </c>
      <c r="J74" s="405">
        <v>1.78</v>
      </c>
      <c r="K74" s="405">
        <v>19</v>
      </c>
      <c r="L74" s="405">
        <v>134.9</v>
      </c>
      <c r="M74" s="405">
        <v>54.94</v>
      </c>
      <c r="N74" s="405">
        <v>79.959999999999994</v>
      </c>
      <c r="O74" s="405">
        <v>331.9</v>
      </c>
      <c r="P74" s="405">
        <v>1.67</v>
      </c>
      <c r="Q74" s="405">
        <v>0</v>
      </c>
      <c r="R74" s="405">
        <v>6</v>
      </c>
      <c r="S74" s="405">
        <v>0.56000000000000005</v>
      </c>
      <c r="T74" s="405">
        <v>1.1399999999999999</v>
      </c>
      <c r="U74" s="405">
        <v>1.75</v>
      </c>
      <c r="V74" s="405">
        <v>298.85000000000002</v>
      </c>
      <c r="W74" s="405">
        <v>0</v>
      </c>
      <c r="X74" s="405">
        <v>54.37</v>
      </c>
      <c r="Y74" s="405">
        <v>7</v>
      </c>
      <c r="Z74" s="405" t="s">
        <v>249</v>
      </c>
      <c r="AA74" s="405" t="s">
        <v>250</v>
      </c>
    </row>
    <row r="75" spans="1:27" ht="21.6">
      <c r="A75" s="407">
        <v>74</v>
      </c>
      <c r="B75" s="405">
        <v>7.2</v>
      </c>
      <c r="C75" s="405">
        <v>18.760000000000002</v>
      </c>
      <c r="D75" s="405">
        <v>154</v>
      </c>
      <c r="E75" s="405">
        <v>54.94</v>
      </c>
      <c r="F75" s="405">
        <v>0</v>
      </c>
      <c r="G75" s="405">
        <v>18.77</v>
      </c>
      <c r="H75" s="405">
        <v>0.82</v>
      </c>
      <c r="I75" s="405">
        <v>6</v>
      </c>
      <c r="J75" s="405">
        <v>1.65</v>
      </c>
      <c r="K75" s="405">
        <v>19</v>
      </c>
      <c r="L75" s="405">
        <v>136.80000000000001</v>
      </c>
      <c r="M75" s="405">
        <v>55.92</v>
      </c>
      <c r="N75" s="405">
        <v>80.88</v>
      </c>
      <c r="O75" s="405">
        <v>230.41</v>
      </c>
      <c r="P75" s="405">
        <v>0.83</v>
      </c>
      <c r="Q75" s="405">
        <v>0</v>
      </c>
      <c r="R75" s="405">
        <v>6</v>
      </c>
      <c r="S75" s="405">
        <v>0.51</v>
      </c>
      <c r="T75" s="405">
        <v>1.1200000000000001</v>
      </c>
      <c r="U75" s="405">
        <v>1.62</v>
      </c>
      <c r="V75" s="405">
        <v>206.21</v>
      </c>
      <c r="W75" s="405">
        <v>-0.01</v>
      </c>
      <c r="X75" s="405">
        <v>89.94</v>
      </c>
      <c r="Y75" s="405">
        <v>7</v>
      </c>
      <c r="Z75" s="405" t="s">
        <v>249</v>
      </c>
      <c r="AA75" s="405" t="s">
        <v>250</v>
      </c>
    </row>
    <row r="76" spans="1:27" ht="21.6">
      <c r="A76" s="407">
        <v>75</v>
      </c>
      <c r="B76" s="405">
        <v>7.3</v>
      </c>
      <c r="C76" s="405">
        <v>22.77</v>
      </c>
      <c r="D76" s="405">
        <v>76.5</v>
      </c>
      <c r="E76" s="405">
        <v>54.94</v>
      </c>
      <c r="F76" s="405">
        <v>0</v>
      </c>
      <c r="G76" s="405">
        <v>22.78</v>
      </c>
      <c r="H76" s="405">
        <v>0.34</v>
      </c>
      <c r="I76" s="405">
        <v>6</v>
      </c>
      <c r="J76" s="405">
        <v>1.34</v>
      </c>
      <c r="K76" s="405">
        <v>19</v>
      </c>
      <c r="L76" s="405">
        <v>138.69999999999999</v>
      </c>
      <c r="M76" s="405">
        <v>56.9</v>
      </c>
      <c r="N76" s="405">
        <v>81.8</v>
      </c>
      <c r="O76" s="405">
        <v>276.82</v>
      </c>
      <c r="P76" s="405">
        <v>0.34</v>
      </c>
      <c r="Q76" s="405">
        <v>0</v>
      </c>
      <c r="R76" s="405">
        <v>7</v>
      </c>
      <c r="S76" s="405">
        <v>0.39</v>
      </c>
      <c r="T76" s="405">
        <v>1.0900000000000001</v>
      </c>
      <c r="U76" s="405">
        <v>1.32</v>
      </c>
      <c r="V76" s="405">
        <v>243.06</v>
      </c>
      <c r="W76" s="405">
        <v>-0.02</v>
      </c>
      <c r="X76" s="405">
        <v>166.36</v>
      </c>
      <c r="Y76" s="405">
        <v>7</v>
      </c>
      <c r="Z76" s="405" t="s">
        <v>251</v>
      </c>
      <c r="AA76" s="405" t="s">
        <v>250</v>
      </c>
    </row>
    <row r="77" spans="1:27" ht="21.6">
      <c r="A77" s="407">
        <v>76</v>
      </c>
      <c r="B77" s="405">
        <v>7.4</v>
      </c>
      <c r="C77" s="405">
        <v>15.25</v>
      </c>
      <c r="D77" s="405">
        <v>122.4</v>
      </c>
      <c r="E77" s="405">
        <v>53.07</v>
      </c>
      <c r="F77" s="405">
        <v>0</v>
      </c>
      <c r="G77" s="405">
        <v>15.26</v>
      </c>
      <c r="H77" s="405">
        <v>0.8</v>
      </c>
      <c r="I77" s="405">
        <v>6</v>
      </c>
      <c r="J77" s="405">
        <v>1.71</v>
      </c>
      <c r="K77" s="405">
        <v>19</v>
      </c>
      <c r="L77" s="405">
        <v>140.6</v>
      </c>
      <c r="M77" s="405">
        <v>57.88</v>
      </c>
      <c r="N77" s="405">
        <v>82.72</v>
      </c>
      <c r="O77" s="405">
        <v>182.77</v>
      </c>
      <c r="P77" s="405">
        <v>0.81</v>
      </c>
      <c r="Q77" s="405">
        <v>0</v>
      </c>
      <c r="R77" s="405">
        <v>6</v>
      </c>
      <c r="S77" s="405">
        <v>0.53</v>
      </c>
      <c r="T77" s="405">
        <v>1.1100000000000001</v>
      </c>
      <c r="U77" s="405">
        <v>1.68</v>
      </c>
      <c r="V77" s="405">
        <v>166.22</v>
      </c>
      <c r="W77" s="405">
        <v>-0.06</v>
      </c>
      <c r="X77" s="405">
        <v>86.14</v>
      </c>
      <c r="Y77" s="405">
        <v>7</v>
      </c>
      <c r="Z77" s="405" t="s">
        <v>249</v>
      </c>
      <c r="AA77" s="405" t="s">
        <v>250</v>
      </c>
    </row>
    <row r="78" spans="1:27" ht="21.6">
      <c r="A78" s="407">
        <v>77</v>
      </c>
      <c r="B78" s="405">
        <v>7.5</v>
      </c>
      <c r="C78" s="405">
        <v>18.440000000000001</v>
      </c>
      <c r="D78" s="405">
        <v>112.3</v>
      </c>
      <c r="E78" s="405">
        <v>57.19</v>
      </c>
      <c r="F78" s="405">
        <v>0</v>
      </c>
      <c r="G78" s="405">
        <v>18.45</v>
      </c>
      <c r="H78" s="405">
        <v>0.61</v>
      </c>
      <c r="I78" s="405">
        <v>6</v>
      </c>
      <c r="J78" s="405">
        <v>1.57</v>
      </c>
      <c r="K78" s="405">
        <v>19</v>
      </c>
      <c r="L78" s="405">
        <v>142.5</v>
      </c>
      <c r="M78" s="405">
        <v>58.86</v>
      </c>
      <c r="N78" s="405">
        <v>83.64</v>
      </c>
      <c r="O78" s="405">
        <v>218.9</v>
      </c>
      <c r="P78" s="405">
        <v>0.61</v>
      </c>
      <c r="Q78" s="405">
        <v>0</v>
      </c>
      <c r="R78" s="405">
        <v>6</v>
      </c>
      <c r="S78" s="405">
        <v>0.48</v>
      </c>
      <c r="T78" s="405">
        <v>1.1000000000000001</v>
      </c>
      <c r="U78" s="405">
        <v>1.55</v>
      </c>
      <c r="V78" s="405">
        <v>198.14</v>
      </c>
      <c r="W78" s="405">
        <v>-0.02</v>
      </c>
      <c r="X78" s="405">
        <v>108.67</v>
      </c>
      <c r="Y78" s="405">
        <v>7</v>
      </c>
      <c r="Z78" s="405" t="s">
        <v>249</v>
      </c>
      <c r="AA78" s="405" t="s">
        <v>250</v>
      </c>
    </row>
    <row r="79" spans="1:27" ht="21.6">
      <c r="A79" s="407">
        <v>78</v>
      </c>
      <c r="B79" s="405">
        <v>7.6</v>
      </c>
      <c r="C79" s="405">
        <v>7.19</v>
      </c>
      <c r="D79" s="405">
        <v>246.5</v>
      </c>
      <c r="E79" s="405">
        <v>59.15</v>
      </c>
      <c r="F79" s="405">
        <v>0</v>
      </c>
      <c r="G79" s="405">
        <v>7.2</v>
      </c>
      <c r="H79" s="405">
        <v>3.42</v>
      </c>
      <c r="I79" s="405">
        <v>5</v>
      </c>
      <c r="J79" s="405">
        <v>2.39</v>
      </c>
      <c r="K79" s="405">
        <v>19</v>
      </c>
      <c r="L79" s="405">
        <v>144.4</v>
      </c>
      <c r="M79" s="405">
        <v>59.84</v>
      </c>
      <c r="N79" s="405">
        <v>84.56</v>
      </c>
      <c r="O79" s="405">
        <v>83.41</v>
      </c>
      <c r="P79" s="405">
        <v>3.49</v>
      </c>
      <c r="Q79" s="405">
        <v>0</v>
      </c>
      <c r="R79" s="405">
        <v>5</v>
      </c>
      <c r="S79" s="405">
        <v>0.79</v>
      </c>
      <c r="T79" s="405">
        <v>1.1499999999999999</v>
      </c>
      <c r="U79" s="405">
        <v>2.36</v>
      </c>
      <c r="V79" s="405">
        <v>80.31</v>
      </c>
      <c r="W79" s="405">
        <v>-0.01</v>
      </c>
      <c r="X79" s="405">
        <v>25.75</v>
      </c>
      <c r="Y79" s="405">
        <v>5</v>
      </c>
      <c r="Z79" s="405" t="s">
        <v>255</v>
      </c>
      <c r="AA79" s="405" t="s">
        <v>253</v>
      </c>
    </row>
    <row r="80" spans="1:27" ht="21.6">
      <c r="A80" s="407">
        <v>79</v>
      </c>
      <c r="B80" s="405">
        <v>7.7</v>
      </c>
      <c r="C80" s="405">
        <v>6.42</v>
      </c>
      <c r="D80" s="405">
        <v>241.9</v>
      </c>
      <c r="E80" s="405">
        <v>59.25</v>
      </c>
      <c r="F80" s="405">
        <v>0</v>
      </c>
      <c r="G80" s="405">
        <v>6.43</v>
      </c>
      <c r="H80" s="405">
        <v>3.76</v>
      </c>
      <c r="I80" s="405">
        <v>4</v>
      </c>
      <c r="J80" s="405">
        <v>2.4500000000000002</v>
      </c>
      <c r="K80" s="405">
        <v>19</v>
      </c>
      <c r="L80" s="405">
        <v>146.30000000000001</v>
      </c>
      <c r="M80" s="405">
        <v>60.82</v>
      </c>
      <c r="N80" s="405">
        <v>85.48</v>
      </c>
      <c r="O80" s="405">
        <v>73.510000000000005</v>
      </c>
      <c r="P80" s="405">
        <v>3.85</v>
      </c>
      <c r="Q80" s="405">
        <v>0</v>
      </c>
      <c r="R80" s="405">
        <v>4</v>
      </c>
      <c r="S80" s="405">
        <v>0.82</v>
      </c>
      <c r="T80" s="405">
        <v>1.1499999999999999</v>
      </c>
      <c r="U80" s="405">
        <v>2.42</v>
      </c>
      <c r="V80" s="405">
        <v>71.239999999999995</v>
      </c>
      <c r="W80" s="405">
        <v>-0.02</v>
      </c>
      <c r="X80" s="405">
        <v>23.6</v>
      </c>
      <c r="Y80" s="405">
        <v>5</v>
      </c>
      <c r="Z80" s="405" t="s">
        <v>252</v>
      </c>
      <c r="AA80" s="405" t="s">
        <v>253</v>
      </c>
    </row>
    <row r="81" spans="1:27" ht="21.6">
      <c r="A81" s="407">
        <v>80</v>
      </c>
      <c r="B81" s="405">
        <v>7.8</v>
      </c>
      <c r="C81" s="405">
        <v>4.07</v>
      </c>
      <c r="D81" s="405">
        <v>43.3</v>
      </c>
      <c r="E81" s="405">
        <v>60.92</v>
      </c>
      <c r="F81" s="405">
        <v>0</v>
      </c>
      <c r="G81" s="405">
        <v>4.08</v>
      </c>
      <c r="H81" s="405">
        <v>1.06</v>
      </c>
      <c r="I81" s="405">
        <v>5</v>
      </c>
      <c r="J81" s="405">
        <v>2.2400000000000002</v>
      </c>
      <c r="K81" s="405">
        <v>19</v>
      </c>
      <c r="L81" s="405">
        <v>148.19999999999999</v>
      </c>
      <c r="M81" s="405">
        <v>61.8</v>
      </c>
      <c r="N81" s="405">
        <v>86.4</v>
      </c>
      <c r="O81" s="405">
        <v>45.56</v>
      </c>
      <c r="P81" s="405">
        <v>1.1000000000000001</v>
      </c>
      <c r="Q81" s="405">
        <v>0</v>
      </c>
      <c r="R81" s="405">
        <v>5</v>
      </c>
      <c r="S81" s="405">
        <v>0.74</v>
      </c>
      <c r="T81" s="405">
        <v>1.1299999999999999</v>
      </c>
      <c r="U81" s="405">
        <v>2.2200000000000002</v>
      </c>
      <c r="V81" s="405">
        <v>43.7</v>
      </c>
      <c r="W81" s="405">
        <v>-0.01</v>
      </c>
      <c r="X81" s="405">
        <v>45.48</v>
      </c>
      <c r="Y81" s="405">
        <v>7</v>
      </c>
      <c r="Z81" s="405" t="s">
        <v>255</v>
      </c>
      <c r="AA81" s="405" t="s">
        <v>250</v>
      </c>
    </row>
    <row r="82" spans="1:27" ht="21.6">
      <c r="A82" s="407">
        <v>81</v>
      </c>
      <c r="B82" s="405">
        <v>7.9</v>
      </c>
      <c r="C82" s="405">
        <v>0.75</v>
      </c>
      <c r="D82" s="405">
        <v>47.6</v>
      </c>
      <c r="E82" s="405">
        <v>62.78</v>
      </c>
      <c r="F82" s="405">
        <v>0</v>
      </c>
      <c r="G82" s="405">
        <v>0.76</v>
      </c>
      <c r="H82" s="405">
        <v>6.26</v>
      </c>
      <c r="I82" s="405">
        <v>3</v>
      </c>
      <c r="J82" s="405">
        <v>3.29</v>
      </c>
      <c r="K82" s="405">
        <v>19</v>
      </c>
      <c r="L82" s="405">
        <v>150.1</v>
      </c>
      <c r="M82" s="405">
        <v>62.78</v>
      </c>
      <c r="N82" s="405">
        <v>87.32</v>
      </c>
      <c r="O82" s="405">
        <v>6.99</v>
      </c>
      <c r="P82" s="405">
        <v>7.8</v>
      </c>
      <c r="Q82" s="405">
        <v>0</v>
      </c>
      <c r="R82" s="405">
        <v>3</v>
      </c>
      <c r="S82" s="405">
        <v>1</v>
      </c>
      <c r="T82" s="405">
        <v>1.1599999999999999</v>
      </c>
      <c r="U82" s="405">
        <v>3.37</v>
      </c>
      <c r="V82" s="405">
        <v>6.99</v>
      </c>
      <c r="W82" s="405">
        <v>0</v>
      </c>
      <c r="X82" s="405">
        <v>13.65</v>
      </c>
      <c r="Y82" s="405">
        <v>2</v>
      </c>
      <c r="Z82" s="405" t="s">
        <v>259</v>
      </c>
      <c r="AA82" s="405" t="s">
        <v>260</v>
      </c>
    </row>
    <row r="83" spans="1:27" ht="32.4">
      <c r="A83" s="407">
        <v>82</v>
      </c>
      <c r="B83" s="405">
        <v>8</v>
      </c>
      <c r="C83" s="405">
        <v>0.38</v>
      </c>
      <c r="D83" s="405">
        <v>44.9</v>
      </c>
      <c r="E83" s="405">
        <v>121.64</v>
      </c>
      <c r="F83" s="405">
        <v>0</v>
      </c>
      <c r="G83" s="405">
        <v>0.4</v>
      </c>
      <c r="H83" s="405">
        <v>11.1</v>
      </c>
      <c r="I83" s="405">
        <v>2</v>
      </c>
      <c r="J83" s="405">
        <v>3.66</v>
      </c>
      <c r="K83" s="405">
        <v>19</v>
      </c>
      <c r="L83" s="405">
        <v>152</v>
      </c>
      <c r="M83" s="405">
        <v>63.77</v>
      </c>
      <c r="N83" s="405">
        <v>88.23</v>
      </c>
      <c r="O83" s="405">
        <v>2.86</v>
      </c>
      <c r="P83" s="405">
        <v>17.79</v>
      </c>
      <c r="Q83" s="405">
        <v>0.23</v>
      </c>
      <c r="R83" s="405">
        <v>2</v>
      </c>
      <c r="S83" s="405">
        <v>1</v>
      </c>
      <c r="T83" s="405">
        <v>1.1499999999999999</v>
      </c>
      <c r="U83" s="405">
        <v>3.9</v>
      </c>
      <c r="V83" s="405">
        <v>2.86</v>
      </c>
      <c r="W83" s="405">
        <v>0.66</v>
      </c>
      <c r="X83" s="405">
        <v>10.64</v>
      </c>
      <c r="Y83" s="405">
        <v>1</v>
      </c>
      <c r="Z83" s="405" t="s">
        <v>257</v>
      </c>
      <c r="AA83" s="405" t="s">
        <v>258</v>
      </c>
    </row>
    <row r="84" spans="1:27" ht="21.6">
      <c r="A84" s="407">
        <v>83</v>
      </c>
      <c r="B84" s="405">
        <v>8.1</v>
      </c>
      <c r="C84" s="405">
        <v>0.27</v>
      </c>
      <c r="D84" s="405">
        <v>4.5999999999999996</v>
      </c>
      <c r="E84" s="405">
        <v>103.59</v>
      </c>
      <c r="F84" s="405">
        <v>0</v>
      </c>
      <c r="G84" s="405">
        <v>0.28999999999999998</v>
      </c>
      <c r="H84" s="405">
        <v>1.59</v>
      </c>
      <c r="I84" s="405">
        <v>3</v>
      </c>
      <c r="J84" s="405">
        <v>3.33</v>
      </c>
      <c r="K84" s="405">
        <v>19</v>
      </c>
      <c r="L84" s="405">
        <v>153.9</v>
      </c>
      <c r="M84" s="405">
        <v>64.75</v>
      </c>
      <c r="N84" s="405">
        <v>89.15</v>
      </c>
      <c r="O84" s="405">
        <v>1.52</v>
      </c>
      <c r="P84" s="405">
        <v>3.39</v>
      </c>
      <c r="Q84" s="405">
        <v>0.28999999999999998</v>
      </c>
      <c r="R84" s="405">
        <v>2</v>
      </c>
      <c r="S84" s="405">
        <v>1</v>
      </c>
      <c r="T84" s="405">
        <v>1.1399999999999999</v>
      </c>
      <c r="U84" s="405">
        <v>3.72</v>
      </c>
      <c r="V84" s="405">
        <v>1.52</v>
      </c>
      <c r="W84" s="405">
        <v>0.44</v>
      </c>
      <c r="X84" s="405">
        <v>15.33</v>
      </c>
      <c r="Y84" s="405">
        <v>2</v>
      </c>
      <c r="Z84" s="405" t="s">
        <v>257</v>
      </c>
      <c r="AA84" s="405" t="s">
        <v>260</v>
      </c>
    </row>
    <row r="85" spans="1:27" ht="21.6">
      <c r="A85" s="407">
        <v>84</v>
      </c>
      <c r="B85" s="405">
        <v>8.1999999999999993</v>
      </c>
      <c r="C85" s="405">
        <v>0.25</v>
      </c>
      <c r="D85" s="405">
        <v>3.2</v>
      </c>
      <c r="E85" s="405">
        <v>111.15</v>
      </c>
      <c r="F85" s="405">
        <v>0</v>
      </c>
      <c r="G85" s="405">
        <v>0.27</v>
      </c>
      <c r="H85" s="405">
        <v>1.19</v>
      </c>
      <c r="I85" s="405">
        <v>3</v>
      </c>
      <c r="J85" s="405">
        <v>3.31</v>
      </c>
      <c r="K85" s="405">
        <v>19</v>
      </c>
      <c r="L85" s="405">
        <v>155.80000000000001</v>
      </c>
      <c r="M85" s="405">
        <v>65.73</v>
      </c>
      <c r="N85" s="405">
        <v>90.07</v>
      </c>
      <c r="O85" s="405">
        <v>1.26</v>
      </c>
      <c r="P85" s="405">
        <v>2.82</v>
      </c>
      <c r="Q85" s="405">
        <v>0.4</v>
      </c>
      <c r="R85" s="405">
        <v>2</v>
      </c>
      <c r="S85" s="405">
        <v>1</v>
      </c>
      <c r="T85" s="405">
        <v>1.1200000000000001</v>
      </c>
      <c r="U85" s="405">
        <v>3.76</v>
      </c>
      <c r="V85" s="405">
        <v>1.26</v>
      </c>
      <c r="W85" s="405">
        <v>0.5</v>
      </c>
      <c r="X85" s="405">
        <v>15.31</v>
      </c>
      <c r="Y85" s="405">
        <v>2</v>
      </c>
      <c r="Z85" s="405" t="s">
        <v>257</v>
      </c>
      <c r="AA85" s="405" t="s">
        <v>260</v>
      </c>
    </row>
    <row r="86" spans="1:27" ht="32.4">
      <c r="A86" s="407">
        <v>85</v>
      </c>
      <c r="B86" s="405">
        <v>8.3000000000000007</v>
      </c>
      <c r="C86" s="405">
        <v>0.31</v>
      </c>
      <c r="D86" s="405">
        <v>2.9</v>
      </c>
      <c r="E86" s="405">
        <v>103.89</v>
      </c>
      <c r="F86" s="405">
        <v>0</v>
      </c>
      <c r="G86" s="405">
        <v>0.33</v>
      </c>
      <c r="H86" s="405">
        <v>0.89</v>
      </c>
      <c r="I86" s="405">
        <v>1</v>
      </c>
      <c r="J86" s="405">
        <v>3.18</v>
      </c>
      <c r="K86" s="405">
        <v>19</v>
      </c>
      <c r="L86" s="405">
        <v>157.69999999999999</v>
      </c>
      <c r="M86" s="405">
        <v>66.709999999999994</v>
      </c>
      <c r="N86" s="405">
        <v>90.99</v>
      </c>
      <c r="O86" s="405">
        <v>1.86</v>
      </c>
      <c r="P86" s="405">
        <v>1.72</v>
      </c>
      <c r="Q86" s="405">
        <v>0.22</v>
      </c>
      <c r="R86" s="405">
        <v>3</v>
      </c>
      <c r="S86" s="405">
        <v>1</v>
      </c>
      <c r="T86" s="405">
        <v>1.1100000000000001</v>
      </c>
      <c r="U86" s="405">
        <v>3.52</v>
      </c>
      <c r="V86" s="405">
        <v>1.86</v>
      </c>
      <c r="W86" s="405">
        <v>0.41</v>
      </c>
      <c r="X86" s="405">
        <v>16.2</v>
      </c>
      <c r="Y86" s="405">
        <v>1</v>
      </c>
      <c r="Z86" s="405" t="s">
        <v>259</v>
      </c>
      <c r="AA86" s="405" t="s">
        <v>258</v>
      </c>
    </row>
    <row r="87" spans="1:27" ht="32.4">
      <c r="A87" s="407">
        <v>86</v>
      </c>
      <c r="B87" s="405">
        <v>8.4</v>
      </c>
      <c r="C87" s="405">
        <v>0.52</v>
      </c>
      <c r="D87" s="405">
        <v>6</v>
      </c>
      <c r="E87" s="405">
        <v>68.67</v>
      </c>
      <c r="F87" s="405">
        <v>0</v>
      </c>
      <c r="G87" s="405">
        <v>0.54</v>
      </c>
      <c r="H87" s="405">
        <v>1.1200000000000001</v>
      </c>
      <c r="I87" s="405">
        <v>3</v>
      </c>
      <c r="J87" s="405">
        <v>3.02</v>
      </c>
      <c r="K87" s="405">
        <v>19</v>
      </c>
      <c r="L87" s="405">
        <v>159.6</v>
      </c>
      <c r="M87" s="405">
        <v>67.69</v>
      </c>
      <c r="N87" s="405">
        <v>91.91</v>
      </c>
      <c r="O87" s="405">
        <v>4.0999999999999996</v>
      </c>
      <c r="P87" s="405">
        <v>1.59</v>
      </c>
      <c r="Q87" s="405">
        <v>0</v>
      </c>
      <c r="R87" s="405">
        <v>3</v>
      </c>
      <c r="S87" s="405">
        <v>1</v>
      </c>
      <c r="T87" s="405">
        <v>1.1000000000000001</v>
      </c>
      <c r="U87" s="405">
        <v>3.19</v>
      </c>
      <c r="V87" s="405">
        <v>4.0999999999999996</v>
      </c>
      <c r="W87" s="405">
        <v>0.01</v>
      </c>
      <c r="X87" s="405">
        <v>18.43</v>
      </c>
      <c r="Y87" s="405">
        <v>1</v>
      </c>
      <c r="Z87" s="405" t="s">
        <v>259</v>
      </c>
      <c r="AA87" s="405" t="s">
        <v>258</v>
      </c>
    </row>
    <row r="88" spans="1:27" ht="21.6">
      <c r="A88" s="407">
        <v>87</v>
      </c>
      <c r="B88" s="405">
        <v>8.5</v>
      </c>
      <c r="C88" s="405">
        <v>1.54</v>
      </c>
      <c r="D88" s="405">
        <v>7.4</v>
      </c>
      <c r="E88" s="405">
        <v>73.67</v>
      </c>
      <c r="F88" s="405">
        <v>0</v>
      </c>
      <c r="G88" s="405">
        <v>1.55</v>
      </c>
      <c r="H88" s="405">
        <v>0.48</v>
      </c>
      <c r="I88" s="405">
        <v>5</v>
      </c>
      <c r="J88" s="405">
        <v>2.46</v>
      </c>
      <c r="K88" s="405">
        <v>19</v>
      </c>
      <c r="L88" s="405">
        <v>161.5</v>
      </c>
      <c r="M88" s="405">
        <v>68.67</v>
      </c>
      <c r="N88" s="405">
        <v>92.83</v>
      </c>
      <c r="O88" s="405">
        <v>14.97</v>
      </c>
      <c r="P88" s="405">
        <v>0.53</v>
      </c>
      <c r="Q88" s="405">
        <v>0</v>
      </c>
      <c r="R88" s="405">
        <v>5</v>
      </c>
      <c r="S88" s="405">
        <v>0.84</v>
      </c>
      <c r="T88" s="405">
        <v>1.08</v>
      </c>
      <c r="U88" s="405">
        <v>2.4900000000000002</v>
      </c>
      <c r="V88" s="405">
        <v>14.76</v>
      </c>
      <c r="W88" s="405">
        <v>0.05</v>
      </c>
      <c r="X88" s="405">
        <v>31.8</v>
      </c>
      <c r="Y88" s="405">
        <v>4</v>
      </c>
      <c r="Z88" s="405" t="s">
        <v>255</v>
      </c>
      <c r="AA88" s="405" t="s">
        <v>256</v>
      </c>
    </row>
    <row r="89" spans="1:27" ht="21.6">
      <c r="A89" s="407">
        <v>88</v>
      </c>
      <c r="B89" s="405">
        <v>8.6</v>
      </c>
      <c r="C89" s="405">
        <v>2.67</v>
      </c>
      <c r="D89" s="405">
        <v>6.5</v>
      </c>
      <c r="E89" s="405">
        <v>48.17</v>
      </c>
      <c r="F89" s="405">
        <v>0</v>
      </c>
      <c r="G89" s="405">
        <v>2.67</v>
      </c>
      <c r="H89" s="405">
        <v>0.24</v>
      </c>
      <c r="I89" s="405">
        <v>5</v>
      </c>
      <c r="J89" s="405">
        <v>2.14</v>
      </c>
      <c r="K89" s="405">
        <v>19</v>
      </c>
      <c r="L89" s="405">
        <v>163.4</v>
      </c>
      <c r="M89" s="405">
        <v>69.650000000000006</v>
      </c>
      <c r="N89" s="405">
        <v>93.75</v>
      </c>
      <c r="O89" s="405">
        <v>26.79</v>
      </c>
      <c r="P89" s="405">
        <v>0.26</v>
      </c>
      <c r="Q89" s="405">
        <v>-0.01</v>
      </c>
      <c r="R89" s="405">
        <v>5</v>
      </c>
      <c r="S89" s="405">
        <v>0.71</v>
      </c>
      <c r="T89" s="405">
        <v>1.06</v>
      </c>
      <c r="U89" s="405">
        <v>2.15</v>
      </c>
      <c r="V89" s="405">
        <v>26.2</v>
      </c>
      <c r="W89" s="405">
        <v>-0.23</v>
      </c>
      <c r="X89" s="405">
        <v>47.15</v>
      </c>
      <c r="Y89" s="405">
        <v>6</v>
      </c>
      <c r="Z89" s="405" t="s">
        <v>255</v>
      </c>
      <c r="AA89" s="405" t="s">
        <v>254</v>
      </c>
    </row>
    <row r="90" spans="1:27" ht="21.6">
      <c r="A90" s="407">
        <v>89</v>
      </c>
      <c r="B90" s="405">
        <v>8.6999999999999993</v>
      </c>
      <c r="C90" s="405">
        <v>2.92</v>
      </c>
      <c r="D90" s="405">
        <v>6.2</v>
      </c>
      <c r="E90" s="405">
        <v>67.89</v>
      </c>
      <c r="F90" s="405">
        <v>0</v>
      </c>
      <c r="G90" s="405">
        <v>2.94</v>
      </c>
      <c r="H90" s="405">
        <v>0.21</v>
      </c>
      <c r="I90" s="405">
        <v>5</v>
      </c>
      <c r="J90" s="405">
        <v>2.08</v>
      </c>
      <c r="K90" s="405">
        <v>19</v>
      </c>
      <c r="L90" s="405">
        <v>165.3</v>
      </c>
      <c r="M90" s="405">
        <v>70.63</v>
      </c>
      <c r="N90" s="405">
        <v>94.67</v>
      </c>
      <c r="O90" s="405">
        <v>29.26</v>
      </c>
      <c r="P90" s="405">
        <v>0.22</v>
      </c>
      <c r="Q90" s="405">
        <v>0</v>
      </c>
      <c r="R90" s="405">
        <v>5</v>
      </c>
      <c r="S90" s="405">
        <v>0.69</v>
      </c>
      <c r="T90" s="405">
        <v>1.05</v>
      </c>
      <c r="U90" s="405">
        <v>2.09</v>
      </c>
      <c r="V90" s="405">
        <v>28.66</v>
      </c>
      <c r="W90" s="405">
        <v>-0.03</v>
      </c>
      <c r="X90" s="405">
        <v>50.59</v>
      </c>
      <c r="Y90" s="405">
        <v>6</v>
      </c>
      <c r="Z90" s="405" t="s">
        <v>255</v>
      </c>
      <c r="AA90" s="405" t="s">
        <v>254</v>
      </c>
    </row>
    <row r="91" spans="1:27" ht="21.6">
      <c r="A91" s="407">
        <v>90</v>
      </c>
      <c r="B91" s="405">
        <v>8.8000000000000007</v>
      </c>
      <c r="C91" s="405">
        <v>4.09</v>
      </c>
      <c r="D91" s="405">
        <v>10.1</v>
      </c>
      <c r="E91" s="405">
        <v>72.790000000000006</v>
      </c>
      <c r="F91" s="405">
        <v>0</v>
      </c>
      <c r="G91" s="405">
        <v>4.1100000000000003</v>
      </c>
      <c r="H91" s="405">
        <v>0.25</v>
      </c>
      <c r="I91" s="405">
        <v>6</v>
      </c>
      <c r="J91" s="405">
        <v>1.96</v>
      </c>
      <c r="K91" s="405">
        <v>19</v>
      </c>
      <c r="L91" s="405">
        <v>167.2</v>
      </c>
      <c r="M91" s="405">
        <v>71.61</v>
      </c>
      <c r="N91" s="405">
        <v>95.59</v>
      </c>
      <c r="O91" s="405">
        <v>41.21</v>
      </c>
      <c r="P91" s="405">
        <v>0.26</v>
      </c>
      <c r="Q91" s="405">
        <v>0</v>
      </c>
      <c r="R91" s="405">
        <v>6</v>
      </c>
      <c r="S91" s="405">
        <v>0.65</v>
      </c>
      <c r="T91" s="405">
        <v>1.04</v>
      </c>
      <c r="U91" s="405">
        <v>1.97</v>
      </c>
      <c r="V91" s="405">
        <v>40.369999999999997</v>
      </c>
      <c r="W91" s="405">
        <v>0.01</v>
      </c>
      <c r="X91" s="405">
        <v>62.69</v>
      </c>
      <c r="Y91" s="405">
        <v>6</v>
      </c>
      <c r="Z91" s="405" t="s">
        <v>249</v>
      </c>
      <c r="AA91" s="405" t="s">
        <v>254</v>
      </c>
    </row>
    <row r="92" spans="1:27" ht="21.6">
      <c r="A92" s="407">
        <v>91</v>
      </c>
      <c r="B92" s="405">
        <v>8.9</v>
      </c>
      <c r="C92" s="405">
        <v>4.46</v>
      </c>
      <c r="D92" s="405">
        <v>12.5</v>
      </c>
      <c r="E92" s="405">
        <v>71.12</v>
      </c>
      <c r="F92" s="405">
        <v>0</v>
      </c>
      <c r="G92" s="405">
        <v>4.47</v>
      </c>
      <c r="H92" s="405">
        <v>0.28000000000000003</v>
      </c>
      <c r="I92" s="405">
        <v>6</v>
      </c>
      <c r="J92" s="405">
        <v>1.94</v>
      </c>
      <c r="K92" s="405">
        <v>19</v>
      </c>
      <c r="L92" s="405">
        <v>169.1</v>
      </c>
      <c r="M92" s="405">
        <v>72.59</v>
      </c>
      <c r="N92" s="405">
        <v>96.51</v>
      </c>
      <c r="O92" s="405">
        <v>44.6</v>
      </c>
      <c r="P92" s="405">
        <v>0.28999999999999998</v>
      </c>
      <c r="Q92" s="405">
        <v>0</v>
      </c>
      <c r="R92" s="405">
        <v>6</v>
      </c>
      <c r="S92" s="405">
        <v>0.64</v>
      </c>
      <c r="T92" s="405">
        <v>1.03</v>
      </c>
      <c r="U92" s="405">
        <v>1.95</v>
      </c>
      <c r="V92" s="405">
        <v>43.83</v>
      </c>
      <c r="W92" s="405">
        <v>-0.02</v>
      </c>
      <c r="X92" s="405">
        <v>65.06</v>
      </c>
      <c r="Y92" s="405">
        <v>6</v>
      </c>
      <c r="Z92" s="405" t="s">
        <v>249</v>
      </c>
      <c r="AA92" s="405" t="s">
        <v>254</v>
      </c>
    </row>
    <row r="93" spans="1:27" ht="21.6">
      <c r="A93" s="407">
        <v>92</v>
      </c>
      <c r="B93" s="405">
        <v>9</v>
      </c>
      <c r="C93" s="405">
        <v>3.12</v>
      </c>
      <c r="D93" s="405">
        <v>20.399999999999999</v>
      </c>
      <c r="E93" s="405">
        <v>79.66</v>
      </c>
      <c r="F93" s="405">
        <v>0</v>
      </c>
      <c r="G93" s="405">
        <v>3.13</v>
      </c>
      <c r="H93" s="405">
        <v>0.65</v>
      </c>
      <c r="I93" s="405">
        <v>5</v>
      </c>
      <c r="J93" s="405">
        <v>2.23</v>
      </c>
      <c r="K93" s="405">
        <v>19</v>
      </c>
      <c r="L93" s="405">
        <v>171</v>
      </c>
      <c r="M93" s="405">
        <v>73.58</v>
      </c>
      <c r="N93" s="405">
        <v>97.43</v>
      </c>
      <c r="O93" s="405">
        <v>30.42</v>
      </c>
      <c r="P93" s="405">
        <v>0.69</v>
      </c>
      <c r="Q93" s="405">
        <v>0</v>
      </c>
      <c r="R93" s="405">
        <v>5</v>
      </c>
      <c r="S93" s="405">
        <v>0.76</v>
      </c>
      <c r="T93" s="405">
        <v>1.03</v>
      </c>
      <c r="U93" s="405">
        <v>2.25</v>
      </c>
      <c r="V93" s="405">
        <v>30.13</v>
      </c>
      <c r="W93" s="405">
        <v>0.06</v>
      </c>
      <c r="X93" s="405">
        <v>44.23</v>
      </c>
      <c r="Y93" s="405">
        <v>6</v>
      </c>
      <c r="Z93" s="405" t="s">
        <v>255</v>
      </c>
      <c r="AA93" s="405" t="s">
        <v>254</v>
      </c>
    </row>
    <row r="94" spans="1:27" ht="21.6">
      <c r="A94" s="407">
        <v>93</v>
      </c>
      <c r="B94" s="405">
        <v>9.1</v>
      </c>
      <c r="C94" s="405">
        <v>4.6500000000000004</v>
      </c>
      <c r="D94" s="405">
        <v>33.700000000000003</v>
      </c>
      <c r="E94" s="405">
        <v>62.98</v>
      </c>
      <c r="F94" s="405">
        <v>0</v>
      </c>
      <c r="G94" s="405">
        <v>4.66</v>
      </c>
      <c r="H94" s="405">
        <v>0.72</v>
      </c>
      <c r="I94" s="405">
        <v>5</v>
      </c>
      <c r="J94" s="405">
        <v>2.11</v>
      </c>
      <c r="K94" s="405">
        <v>19</v>
      </c>
      <c r="L94" s="405">
        <v>172.9</v>
      </c>
      <c r="M94" s="405">
        <v>74.56</v>
      </c>
      <c r="N94" s="405">
        <v>98.34</v>
      </c>
      <c r="O94" s="405">
        <v>45.61</v>
      </c>
      <c r="P94" s="405">
        <v>0.75</v>
      </c>
      <c r="Q94" s="405">
        <v>0</v>
      </c>
      <c r="R94" s="405">
        <v>5</v>
      </c>
      <c r="S94" s="405">
        <v>0.71</v>
      </c>
      <c r="T94" s="405">
        <v>1.02</v>
      </c>
      <c r="U94" s="405">
        <v>2.12</v>
      </c>
      <c r="V94" s="405">
        <v>45.21</v>
      </c>
      <c r="W94" s="405">
        <v>-0.12</v>
      </c>
      <c r="X94" s="405">
        <v>53.11</v>
      </c>
      <c r="Y94" s="405">
        <v>7</v>
      </c>
      <c r="Z94" s="405" t="s">
        <v>255</v>
      </c>
      <c r="AA94" s="405" t="s">
        <v>250</v>
      </c>
    </row>
    <row r="95" spans="1:27" ht="21.6">
      <c r="A95" s="407">
        <v>94</v>
      </c>
      <c r="B95" s="405">
        <v>9.1999999999999993</v>
      </c>
      <c r="C95" s="405">
        <v>2.46</v>
      </c>
      <c r="D95" s="405">
        <v>43.5</v>
      </c>
      <c r="E95" s="405">
        <v>89.76</v>
      </c>
      <c r="F95" s="405">
        <v>0</v>
      </c>
      <c r="G95" s="405">
        <v>2.4700000000000002</v>
      </c>
      <c r="H95" s="405">
        <v>1.76</v>
      </c>
      <c r="I95" s="405">
        <v>4</v>
      </c>
      <c r="J95" s="405">
        <v>2.5499999999999998</v>
      </c>
      <c r="K95" s="405">
        <v>19</v>
      </c>
      <c r="L95" s="405">
        <v>174.8</v>
      </c>
      <c r="M95" s="405">
        <v>75.540000000000006</v>
      </c>
      <c r="N95" s="405">
        <v>99.26</v>
      </c>
      <c r="O95" s="405">
        <v>23.17</v>
      </c>
      <c r="P95" s="405">
        <v>1.89</v>
      </c>
      <c r="Q95" s="405">
        <v>0.01</v>
      </c>
      <c r="R95" s="405">
        <v>4</v>
      </c>
      <c r="S95" s="405">
        <v>0.88</v>
      </c>
      <c r="T95" s="405">
        <v>1.02</v>
      </c>
      <c r="U95" s="405">
        <v>2.58</v>
      </c>
      <c r="V95" s="405">
        <v>23.12</v>
      </c>
      <c r="W95" s="405">
        <v>0.14000000000000001</v>
      </c>
      <c r="X95" s="405">
        <v>29.12</v>
      </c>
      <c r="Y95" s="405">
        <v>5</v>
      </c>
      <c r="Z95" s="405" t="s">
        <v>252</v>
      </c>
      <c r="AA95" s="405" t="s">
        <v>253</v>
      </c>
    </row>
    <row r="96" spans="1:27" ht="21.6">
      <c r="A96" s="407">
        <v>95</v>
      </c>
      <c r="B96" s="405">
        <v>9.3000000000000007</v>
      </c>
      <c r="C96" s="405">
        <v>1.96</v>
      </c>
      <c r="D96" s="405">
        <v>49.2</v>
      </c>
      <c r="E96" s="405">
        <v>271.05</v>
      </c>
      <c r="F96" s="405">
        <v>0</v>
      </c>
      <c r="G96" s="405">
        <v>2.0099999999999998</v>
      </c>
      <c r="H96" s="405">
        <v>2.4500000000000002</v>
      </c>
      <c r="I96" s="405">
        <v>4</v>
      </c>
      <c r="J96" s="405">
        <v>2.7</v>
      </c>
      <c r="K96" s="405">
        <v>19</v>
      </c>
      <c r="L96" s="405">
        <v>176.7</v>
      </c>
      <c r="M96" s="405">
        <v>76.52</v>
      </c>
      <c r="N96" s="405">
        <v>100.18</v>
      </c>
      <c r="O96" s="405">
        <v>18.29</v>
      </c>
      <c r="P96" s="405">
        <v>2.68</v>
      </c>
      <c r="Q96" s="405">
        <v>0.11</v>
      </c>
      <c r="R96" s="405">
        <v>4</v>
      </c>
      <c r="S96" s="405">
        <v>0.95</v>
      </c>
      <c r="T96" s="405">
        <v>1.01</v>
      </c>
      <c r="U96" s="405">
        <v>2.76</v>
      </c>
      <c r="V96" s="405">
        <v>18.28</v>
      </c>
      <c r="W96" s="405">
        <v>1.94</v>
      </c>
      <c r="X96" s="405">
        <v>23.75</v>
      </c>
      <c r="Y96" s="405">
        <v>5</v>
      </c>
      <c r="Z96" s="405" t="s">
        <v>252</v>
      </c>
      <c r="AA96" s="405" t="s">
        <v>253</v>
      </c>
    </row>
    <row r="97" spans="1:27" ht="21.6">
      <c r="A97" s="407">
        <v>96</v>
      </c>
      <c r="B97" s="405">
        <v>9.4</v>
      </c>
      <c r="C97" s="405">
        <v>2.23</v>
      </c>
      <c r="D97" s="405">
        <v>39.5</v>
      </c>
      <c r="E97" s="405">
        <v>74.260000000000005</v>
      </c>
      <c r="F97" s="405">
        <v>0</v>
      </c>
      <c r="G97" s="405">
        <v>2.2400000000000002</v>
      </c>
      <c r="H97" s="405">
        <v>1.76</v>
      </c>
      <c r="I97" s="405">
        <v>4</v>
      </c>
      <c r="J97" s="405">
        <v>2.58</v>
      </c>
      <c r="K97" s="405">
        <v>19</v>
      </c>
      <c r="L97" s="405">
        <v>178.6</v>
      </c>
      <c r="M97" s="405">
        <v>77.5</v>
      </c>
      <c r="N97" s="405">
        <v>101.1</v>
      </c>
      <c r="O97" s="405">
        <v>20.43</v>
      </c>
      <c r="P97" s="405">
        <v>1.91</v>
      </c>
      <c r="Q97" s="405">
        <v>0</v>
      </c>
      <c r="R97" s="405">
        <v>4</v>
      </c>
      <c r="S97" s="405">
        <v>0.9</v>
      </c>
      <c r="T97" s="405">
        <v>1</v>
      </c>
      <c r="U97" s="405">
        <v>2.63</v>
      </c>
      <c r="V97" s="405">
        <v>20.420000000000002</v>
      </c>
      <c r="W97" s="405">
        <v>-0.03</v>
      </c>
      <c r="X97" s="405">
        <v>27.9</v>
      </c>
      <c r="Y97" s="405">
        <v>4</v>
      </c>
      <c r="Z97" s="405" t="s">
        <v>252</v>
      </c>
      <c r="AA97" s="405" t="s">
        <v>256</v>
      </c>
    </row>
    <row r="98" spans="1:27" ht="21.6">
      <c r="A98" s="407">
        <v>97</v>
      </c>
      <c r="B98" s="405">
        <v>9.5</v>
      </c>
      <c r="C98" s="405">
        <v>1.53</v>
      </c>
      <c r="D98" s="405">
        <v>42.9</v>
      </c>
      <c r="E98" s="405">
        <v>187.57</v>
      </c>
      <c r="F98" s="405">
        <v>0</v>
      </c>
      <c r="G98" s="405">
        <v>1.57</v>
      </c>
      <c r="H98" s="405">
        <v>2.74</v>
      </c>
      <c r="I98" s="405">
        <v>4</v>
      </c>
      <c r="J98" s="405">
        <v>2.82</v>
      </c>
      <c r="K98" s="405">
        <v>19</v>
      </c>
      <c r="L98" s="405">
        <v>180.5</v>
      </c>
      <c r="M98" s="405">
        <v>78.48</v>
      </c>
      <c r="N98" s="405">
        <v>102.02</v>
      </c>
      <c r="O98" s="405">
        <v>13.58</v>
      </c>
      <c r="P98" s="405">
        <v>3.1</v>
      </c>
      <c r="Q98" s="405">
        <v>0.08</v>
      </c>
      <c r="R98" s="405">
        <v>3</v>
      </c>
      <c r="S98" s="405">
        <v>1</v>
      </c>
      <c r="T98" s="405">
        <v>0.99</v>
      </c>
      <c r="U98" s="405">
        <v>2.9</v>
      </c>
      <c r="V98" s="405">
        <v>13.58</v>
      </c>
      <c r="W98" s="405">
        <v>1.07</v>
      </c>
      <c r="X98" s="405">
        <v>21.04</v>
      </c>
      <c r="Y98" s="405">
        <v>2</v>
      </c>
      <c r="Z98" s="405" t="s">
        <v>259</v>
      </c>
      <c r="AA98" s="405" t="s">
        <v>260</v>
      </c>
    </row>
    <row r="99" spans="1:27" ht="21.6">
      <c r="A99" s="407">
        <v>98</v>
      </c>
      <c r="B99" s="405">
        <v>9.6</v>
      </c>
      <c r="C99" s="405">
        <v>2.48</v>
      </c>
      <c r="D99" s="405">
        <v>33.299999999999997</v>
      </c>
      <c r="E99" s="405">
        <v>53.37</v>
      </c>
      <c r="F99" s="405">
        <v>0</v>
      </c>
      <c r="G99" s="405">
        <v>2.4900000000000002</v>
      </c>
      <c r="H99" s="405">
        <v>1.34</v>
      </c>
      <c r="I99" s="405">
        <v>5</v>
      </c>
      <c r="J99" s="405">
        <v>2.48</v>
      </c>
      <c r="K99" s="405">
        <v>19</v>
      </c>
      <c r="L99" s="405">
        <v>182.4</v>
      </c>
      <c r="M99" s="405">
        <v>79.459999999999994</v>
      </c>
      <c r="N99" s="405">
        <v>102.94</v>
      </c>
      <c r="O99" s="405">
        <v>22.41</v>
      </c>
      <c r="P99" s="405">
        <v>1.44</v>
      </c>
      <c r="Q99" s="405">
        <v>-0.01</v>
      </c>
      <c r="R99" s="405">
        <v>5</v>
      </c>
      <c r="S99" s="405">
        <v>0.86</v>
      </c>
      <c r="T99" s="405">
        <v>0.99</v>
      </c>
      <c r="U99" s="405">
        <v>2.5299999999999998</v>
      </c>
      <c r="V99" s="405">
        <v>22.46</v>
      </c>
      <c r="W99" s="405">
        <v>-0.25</v>
      </c>
      <c r="X99" s="405">
        <v>31.7</v>
      </c>
      <c r="Y99" s="405">
        <v>4</v>
      </c>
      <c r="Z99" s="405" t="s">
        <v>255</v>
      </c>
      <c r="AA99" s="405" t="s">
        <v>256</v>
      </c>
    </row>
    <row r="100" spans="1:27" ht="21.6">
      <c r="A100" s="407">
        <v>99</v>
      </c>
      <c r="B100" s="405">
        <v>9.6999999999999993</v>
      </c>
      <c r="C100" s="405">
        <v>1.7</v>
      </c>
      <c r="D100" s="405">
        <v>30.8</v>
      </c>
      <c r="E100" s="405">
        <v>229.55</v>
      </c>
      <c r="F100" s="405">
        <v>0</v>
      </c>
      <c r="G100" s="405">
        <v>1.74</v>
      </c>
      <c r="H100" s="405">
        <v>1.77</v>
      </c>
      <c r="I100" s="405">
        <v>4</v>
      </c>
      <c r="J100" s="405">
        <v>2.67</v>
      </c>
      <c r="K100" s="405">
        <v>19</v>
      </c>
      <c r="L100" s="405">
        <v>184.3</v>
      </c>
      <c r="M100" s="405">
        <v>80.44</v>
      </c>
      <c r="N100" s="405">
        <v>103.86</v>
      </c>
      <c r="O100" s="405">
        <v>15.01</v>
      </c>
      <c r="P100" s="405">
        <v>1.98</v>
      </c>
      <c r="Q100" s="405">
        <v>0.1</v>
      </c>
      <c r="R100" s="405">
        <v>4</v>
      </c>
      <c r="S100" s="405">
        <v>0.95</v>
      </c>
      <c r="T100" s="405">
        <v>0.98</v>
      </c>
      <c r="U100" s="405">
        <v>2.75</v>
      </c>
      <c r="V100" s="405">
        <v>15.03</v>
      </c>
      <c r="W100" s="405">
        <v>1.44</v>
      </c>
      <c r="X100" s="405">
        <v>25.1</v>
      </c>
      <c r="Y100" s="405">
        <v>4</v>
      </c>
      <c r="Z100" s="405" t="s">
        <v>252</v>
      </c>
      <c r="AA100" s="405" t="s">
        <v>256</v>
      </c>
    </row>
    <row r="101" spans="1:27" ht="21.6">
      <c r="A101" s="407">
        <v>100</v>
      </c>
      <c r="B101" s="405">
        <v>9.8000000000000007</v>
      </c>
      <c r="C101" s="405">
        <v>2.25</v>
      </c>
      <c r="D101" s="405">
        <v>29.8</v>
      </c>
      <c r="E101" s="405">
        <v>125.86</v>
      </c>
      <c r="F101" s="405">
        <v>0</v>
      </c>
      <c r="G101" s="405">
        <v>2.27</v>
      </c>
      <c r="H101" s="405">
        <v>1.31</v>
      </c>
      <c r="I101" s="405">
        <v>5</v>
      </c>
      <c r="J101" s="405">
        <v>2.5099999999999998</v>
      </c>
      <c r="K101" s="405">
        <v>19</v>
      </c>
      <c r="L101" s="405">
        <v>186.2</v>
      </c>
      <c r="M101" s="405">
        <v>81.42</v>
      </c>
      <c r="N101" s="405">
        <v>104.78</v>
      </c>
      <c r="O101" s="405">
        <v>19.89</v>
      </c>
      <c r="P101" s="405">
        <v>1.43</v>
      </c>
      <c r="Q101" s="405">
        <v>0.02</v>
      </c>
      <c r="R101" s="405">
        <v>4</v>
      </c>
      <c r="S101" s="405">
        <v>0.88</v>
      </c>
      <c r="T101" s="405">
        <v>0.97</v>
      </c>
      <c r="U101" s="405">
        <v>2.57</v>
      </c>
      <c r="V101" s="405">
        <v>19.97</v>
      </c>
      <c r="W101" s="405">
        <v>0.42</v>
      </c>
      <c r="X101" s="405">
        <v>30.41</v>
      </c>
      <c r="Y101" s="405">
        <v>4</v>
      </c>
      <c r="Z101" s="405" t="s">
        <v>252</v>
      </c>
      <c r="AA101" s="405" t="s">
        <v>256</v>
      </c>
    </row>
    <row r="102" spans="1:27" ht="21.6">
      <c r="A102" s="407">
        <v>101</v>
      </c>
      <c r="B102" s="405">
        <v>9.9</v>
      </c>
      <c r="C102" s="405">
        <v>3.68</v>
      </c>
      <c r="D102" s="405">
        <v>39.200000000000003</v>
      </c>
      <c r="E102" s="405">
        <v>-17.95</v>
      </c>
      <c r="F102" s="405">
        <v>0</v>
      </c>
      <c r="G102" s="405">
        <v>3.67</v>
      </c>
      <c r="H102" s="405">
        <v>1.07</v>
      </c>
      <c r="I102" s="405">
        <v>5</v>
      </c>
      <c r="J102" s="405">
        <v>2.2799999999999998</v>
      </c>
      <c r="K102" s="405">
        <v>19</v>
      </c>
      <c r="L102" s="405">
        <v>188.1</v>
      </c>
      <c r="M102" s="405">
        <v>82.4</v>
      </c>
      <c r="N102" s="405">
        <v>105.7</v>
      </c>
      <c r="O102" s="405">
        <v>32.979999999999997</v>
      </c>
      <c r="P102" s="405">
        <v>1.1200000000000001</v>
      </c>
      <c r="Q102" s="405">
        <v>-0.03</v>
      </c>
      <c r="R102" s="405">
        <v>5</v>
      </c>
      <c r="S102" s="405">
        <v>0.79</v>
      </c>
      <c r="T102" s="405">
        <v>0.97</v>
      </c>
      <c r="U102" s="405">
        <v>2.33</v>
      </c>
      <c r="V102" s="405">
        <v>33.28</v>
      </c>
      <c r="W102" s="405">
        <v>-0.95</v>
      </c>
      <c r="X102" s="405">
        <v>40.29</v>
      </c>
      <c r="Y102" s="405">
        <v>6</v>
      </c>
      <c r="Z102" s="405" t="s">
        <v>255</v>
      </c>
      <c r="AA102" s="405" t="s">
        <v>254</v>
      </c>
    </row>
    <row r="103" spans="1:27" ht="21.6">
      <c r="A103" s="407">
        <v>102</v>
      </c>
      <c r="B103" s="405">
        <v>10</v>
      </c>
      <c r="C103" s="405">
        <v>3.62</v>
      </c>
      <c r="D103" s="405">
        <v>26.6</v>
      </c>
      <c r="E103" s="405">
        <v>57.78</v>
      </c>
      <c r="F103" s="405">
        <v>0</v>
      </c>
      <c r="G103" s="405">
        <v>3.64</v>
      </c>
      <c r="H103" s="405">
        <v>0.73</v>
      </c>
      <c r="I103" s="405">
        <v>5</v>
      </c>
      <c r="J103" s="405">
        <v>2.2000000000000002</v>
      </c>
      <c r="K103" s="405">
        <v>19</v>
      </c>
      <c r="L103" s="405">
        <v>190</v>
      </c>
      <c r="M103" s="405">
        <v>83.39</v>
      </c>
      <c r="N103" s="405">
        <v>106.62</v>
      </c>
      <c r="O103" s="405">
        <v>32.32</v>
      </c>
      <c r="P103" s="405">
        <v>0.77</v>
      </c>
      <c r="Q103" s="405">
        <v>-0.01</v>
      </c>
      <c r="R103" s="405">
        <v>5</v>
      </c>
      <c r="S103" s="405">
        <v>0.76</v>
      </c>
      <c r="T103" s="405">
        <v>0.96</v>
      </c>
      <c r="U103" s="405">
        <v>2.25</v>
      </c>
      <c r="V103" s="405">
        <v>32.72</v>
      </c>
      <c r="W103" s="405">
        <v>-0.24</v>
      </c>
      <c r="X103" s="405">
        <v>44.84</v>
      </c>
      <c r="Y103" s="405">
        <v>6</v>
      </c>
      <c r="Z103" s="405" t="s">
        <v>255</v>
      </c>
      <c r="AA103" s="405" t="s">
        <v>254</v>
      </c>
    </row>
    <row r="104" spans="1:27" ht="21.6">
      <c r="A104" s="407">
        <v>103</v>
      </c>
      <c r="B104" s="405">
        <v>10.1</v>
      </c>
      <c r="C104" s="405">
        <v>4.2699999999999996</v>
      </c>
      <c r="D104" s="405">
        <v>36.6</v>
      </c>
      <c r="E104" s="405">
        <v>-3.24</v>
      </c>
      <c r="F104" s="405">
        <v>0</v>
      </c>
      <c r="G104" s="405">
        <v>4.2699999999999996</v>
      </c>
      <c r="H104" s="405">
        <v>0.86</v>
      </c>
      <c r="I104" s="405">
        <v>5</v>
      </c>
      <c r="J104" s="405">
        <v>2.1800000000000002</v>
      </c>
      <c r="K104" s="405">
        <v>19</v>
      </c>
      <c r="L104" s="405">
        <v>191.9</v>
      </c>
      <c r="M104" s="405">
        <v>84.37</v>
      </c>
      <c r="N104" s="405">
        <v>107.53</v>
      </c>
      <c r="O104" s="405">
        <v>37.950000000000003</v>
      </c>
      <c r="P104" s="405">
        <v>0.9</v>
      </c>
      <c r="Q104" s="405">
        <v>-0.02</v>
      </c>
      <c r="R104" s="405">
        <v>5</v>
      </c>
      <c r="S104" s="405">
        <v>0.75</v>
      </c>
      <c r="T104" s="405">
        <v>0.96</v>
      </c>
      <c r="U104" s="405">
        <v>2.2200000000000002</v>
      </c>
      <c r="V104" s="405">
        <v>38.520000000000003</v>
      </c>
      <c r="W104" s="405">
        <v>-0.81</v>
      </c>
      <c r="X104" s="405">
        <v>46.41</v>
      </c>
      <c r="Y104" s="405">
        <v>6</v>
      </c>
      <c r="Z104" s="405" t="s">
        <v>255</v>
      </c>
      <c r="AA104" s="405" t="s">
        <v>254</v>
      </c>
    </row>
    <row r="105" spans="1:27" ht="21.6">
      <c r="A105" s="407">
        <v>104</v>
      </c>
      <c r="B105" s="405">
        <v>10.199999999999999</v>
      </c>
      <c r="C105" s="405">
        <v>5.26</v>
      </c>
      <c r="D105" s="405">
        <v>34.200000000000003</v>
      </c>
      <c r="E105" s="405">
        <v>30.12</v>
      </c>
      <c r="F105" s="405">
        <v>0</v>
      </c>
      <c r="G105" s="405">
        <v>5.27</v>
      </c>
      <c r="H105" s="405">
        <v>0.65</v>
      </c>
      <c r="I105" s="405">
        <v>6</v>
      </c>
      <c r="J105" s="405">
        <v>2.04</v>
      </c>
      <c r="K105" s="405">
        <v>19</v>
      </c>
      <c r="L105" s="405">
        <v>193.8</v>
      </c>
      <c r="M105" s="405">
        <v>85.35</v>
      </c>
      <c r="N105" s="405">
        <v>108.45</v>
      </c>
      <c r="O105" s="405">
        <v>46.76</v>
      </c>
      <c r="P105" s="405">
        <v>0.67</v>
      </c>
      <c r="Q105" s="405">
        <v>-0.01</v>
      </c>
      <c r="R105" s="405">
        <v>5</v>
      </c>
      <c r="S105" s="405">
        <v>0.69</v>
      </c>
      <c r="T105" s="405">
        <v>0.95</v>
      </c>
      <c r="U105" s="405">
        <v>2.08</v>
      </c>
      <c r="V105" s="405">
        <v>47.74</v>
      </c>
      <c r="W105" s="405">
        <v>-0.51</v>
      </c>
      <c r="X105" s="405">
        <v>56.5</v>
      </c>
      <c r="Y105" s="405">
        <v>7</v>
      </c>
      <c r="Z105" s="405" t="s">
        <v>255</v>
      </c>
      <c r="AA105" s="405" t="s">
        <v>250</v>
      </c>
    </row>
    <row r="106" spans="1:27" ht="21.6">
      <c r="A106" s="407">
        <v>105</v>
      </c>
      <c r="B106" s="405">
        <v>10.3</v>
      </c>
      <c r="C106" s="405">
        <v>4.25</v>
      </c>
      <c r="D106" s="405">
        <v>36.799999999999997</v>
      </c>
      <c r="E106" s="405">
        <v>-25.21</v>
      </c>
      <c r="F106" s="405">
        <v>0</v>
      </c>
      <c r="G106" s="405">
        <v>4.24</v>
      </c>
      <c r="H106" s="405">
        <v>0.87</v>
      </c>
      <c r="I106" s="405">
        <v>5</v>
      </c>
      <c r="J106" s="405">
        <v>2.1800000000000002</v>
      </c>
      <c r="K106" s="405">
        <v>19</v>
      </c>
      <c r="L106" s="405">
        <v>195.7</v>
      </c>
      <c r="M106" s="405">
        <v>86.33</v>
      </c>
      <c r="N106" s="405">
        <v>109.37</v>
      </c>
      <c r="O106" s="405">
        <v>37.020000000000003</v>
      </c>
      <c r="P106" s="405">
        <v>0.91</v>
      </c>
      <c r="Q106" s="405">
        <v>-0.03</v>
      </c>
      <c r="R106" s="405">
        <v>5</v>
      </c>
      <c r="S106" s="405">
        <v>0.75</v>
      </c>
      <c r="T106" s="405">
        <v>0.94</v>
      </c>
      <c r="U106" s="405">
        <v>2.23</v>
      </c>
      <c r="V106" s="405">
        <v>37.729999999999997</v>
      </c>
      <c r="W106" s="405">
        <v>-1.02</v>
      </c>
      <c r="X106" s="405">
        <v>45.76</v>
      </c>
      <c r="Y106" s="405">
        <v>6</v>
      </c>
      <c r="Z106" s="405" t="s">
        <v>255</v>
      </c>
      <c r="AA106" s="405" t="s">
        <v>254</v>
      </c>
    </row>
    <row r="107" spans="1:27" ht="21.6">
      <c r="A107" s="407">
        <v>106</v>
      </c>
      <c r="B107" s="405">
        <v>10.4</v>
      </c>
      <c r="C107" s="405">
        <v>2.56</v>
      </c>
      <c r="D107" s="405">
        <v>41.7</v>
      </c>
      <c r="E107" s="405">
        <v>106.73</v>
      </c>
      <c r="F107" s="405">
        <v>0</v>
      </c>
      <c r="G107" s="405">
        <v>2.58</v>
      </c>
      <c r="H107" s="405">
        <v>1.62</v>
      </c>
      <c r="I107" s="405">
        <v>5</v>
      </c>
      <c r="J107" s="405">
        <v>2.5099999999999998</v>
      </c>
      <c r="K107" s="405">
        <v>19</v>
      </c>
      <c r="L107" s="405">
        <v>197.6</v>
      </c>
      <c r="M107" s="405">
        <v>87.31</v>
      </c>
      <c r="N107" s="405">
        <v>110.29</v>
      </c>
      <c r="O107" s="405">
        <v>21.6</v>
      </c>
      <c r="P107" s="405">
        <v>1.75</v>
      </c>
      <c r="Q107" s="405">
        <v>0.01</v>
      </c>
      <c r="R107" s="405">
        <v>4</v>
      </c>
      <c r="S107" s="405">
        <v>0.89</v>
      </c>
      <c r="T107" s="405">
        <v>0.93</v>
      </c>
      <c r="U107" s="405">
        <v>2.59</v>
      </c>
      <c r="V107" s="405">
        <v>21.8</v>
      </c>
      <c r="W107" s="405">
        <v>0.18</v>
      </c>
      <c r="X107" s="405">
        <v>29.4</v>
      </c>
      <c r="Y107" s="405">
        <v>4</v>
      </c>
      <c r="Z107" s="405" t="s">
        <v>252</v>
      </c>
      <c r="AA107" s="405" t="s">
        <v>256</v>
      </c>
    </row>
    <row r="108" spans="1:27" ht="21.6">
      <c r="A108" s="407">
        <v>107</v>
      </c>
      <c r="B108" s="405">
        <v>10.5</v>
      </c>
      <c r="C108" s="405">
        <v>1.87</v>
      </c>
      <c r="D108" s="405">
        <v>64.2</v>
      </c>
      <c r="E108" s="405">
        <v>101.04</v>
      </c>
      <c r="F108" s="405">
        <v>0</v>
      </c>
      <c r="G108" s="405">
        <v>1.89</v>
      </c>
      <c r="H108" s="405">
        <v>3.4</v>
      </c>
      <c r="I108" s="405">
        <v>4</v>
      </c>
      <c r="J108" s="405">
        <v>2.81</v>
      </c>
      <c r="K108" s="405">
        <v>19</v>
      </c>
      <c r="L108" s="405">
        <v>199.5</v>
      </c>
      <c r="M108" s="405">
        <v>88.29</v>
      </c>
      <c r="N108" s="405">
        <v>111.21</v>
      </c>
      <c r="O108" s="405">
        <v>15.19</v>
      </c>
      <c r="P108" s="405">
        <v>3.8</v>
      </c>
      <c r="Q108" s="405">
        <v>0.01</v>
      </c>
      <c r="R108" s="405">
        <v>3</v>
      </c>
      <c r="S108" s="405">
        <v>1</v>
      </c>
      <c r="T108" s="405">
        <v>0.91</v>
      </c>
      <c r="U108" s="405">
        <v>2.91</v>
      </c>
      <c r="V108" s="405">
        <v>15.19</v>
      </c>
      <c r="W108" s="405">
        <v>0.11</v>
      </c>
      <c r="X108" s="405">
        <v>19.72</v>
      </c>
      <c r="Y108" s="405">
        <v>3</v>
      </c>
      <c r="Z108" s="405" t="s">
        <v>259</v>
      </c>
      <c r="AA108" s="405" t="s">
        <v>261</v>
      </c>
    </row>
    <row r="109" spans="1:27" ht="21.6">
      <c r="A109" s="407">
        <v>108</v>
      </c>
      <c r="B109" s="405">
        <v>10.6</v>
      </c>
      <c r="C109" s="405">
        <v>2.5</v>
      </c>
      <c r="D109" s="405">
        <v>34.1</v>
      </c>
      <c r="E109" s="405">
        <v>178.05</v>
      </c>
      <c r="F109" s="405">
        <v>0</v>
      </c>
      <c r="G109" s="405">
        <v>2.54</v>
      </c>
      <c r="H109" s="405">
        <v>1.34</v>
      </c>
      <c r="I109" s="405">
        <v>5</v>
      </c>
      <c r="J109" s="405">
        <v>2.4700000000000002</v>
      </c>
      <c r="K109" s="405">
        <v>19</v>
      </c>
      <c r="L109" s="405">
        <v>201.4</v>
      </c>
      <c r="M109" s="405">
        <v>89.27</v>
      </c>
      <c r="N109" s="405">
        <v>112.13</v>
      </c>
      <c r="O109" s="405">
        <v>20.85</v>
      </c>
      <c r="P109" s="405">
        <v>1.46</v>
      </c>
      <c r="Q109" s="405">
        <v>0.04</v>
      </c>
      <c r="R109" s="405">
        <v>4</v>
      </c>
      <c r="S109" s="405">
        <v>0.88</v>
      </c>
      <c r="T109" s="405">
        <v>0.91</v>
      </c>
      <c r="U109" s="405">
        <v>2.5499999999999998</v>
      </c>
      <c r="V109" s="405">
        <v>21.11</v>
      </c>
      <c r="W109" s="405">
        <v>0.79</v>
      </c>
      <c r="X109" s="405">
        <v>30.87</v>
      </c>
      <c r="Y109" s="405">
        <v>4</v>
      </c>
      <c r="Z109" s="405" t="s">
        <v>252</v>
      </c>
      <c r="AA109" s="405" t="s">
        <v>256</v>
      </c>
    </row>
    <row r="110" spans="1:27" ht="21.6">
      <c r="A110" s="407">
        <v>109</v>
      </c>
      <c r="B110" s="405">
        <v>10.7</v>
      </c>
      <c r="C110" s="405">
        <v>2.87</v>
      </c>
      <c r="D110" s="405">
        <v>20.9</v>
      </c>
      <c r="E110" s="405">
        <v>92.02</v>
      </c>
      <c r="F110" s="405">
        <v>0</v>
      </c>
      <c r="G110" s="405">
        <v>2.89</v>
      </c>
      <c r="H110" s="405">
        <v>0.72</v>
      </c>
      <c r="I110" s="405">
        <v>5</v>
      </c>
      <c r="J110" s="405">
        <v>2.29</v>
      </c>
      <c r="K110" s="405">
        <v>19</v>
      </c>
      <c r="L110" s="405">
        <v>203.3</v>
      </c>
      <c r="M110" s="405">
        <v>90.25</v>
      </c>
      <c r="N110" s="405">
        <v>113.05</v>
      </c>
      <c r="O110" s="405">
        <v>23.73</v>
      </c>
      <c r="P110" s="405">
        <v>0.78</v>
      </c>
      <c r="Q110" s="405">
        <v>0</v>
      </c>
      <c r="R110" s="405">
        <v>5</v>
      </c>
      <c r="S110" s="405">
        <v>0.81</v>
      </c>
      <c r="T110" s="405">
        <v>0.92</v>
      </c>
      <c r="U110" s="405">
        <v>2.36</v>
      </c>
      <c r="V110" s="405">
        <v>24.23</v>
      </c>
      <c r="W110" s="405">
        <v>0.02</v>
      </c>
      <c r="X110" s="405">
        <v>38.520000000000003</v>
      </c>
      <c r="Y110" s="405">
        <v>6</v>
      </c>
      <c r="Z110" s="405" t="s">
        <v>255</v>
      </c>
      <c r="AA110" s="405" t="s">
        <v>254</v>
      </c>
    </row>
    <row r="111" spans="1:27" ht="21.6">
      <c r="A111" s="407">
        <v>110</v>
      </c>
      <c r="B111" s="405">
        <v>10.8</v>
      </c>
      <c r="C111" s="405">
        <v>1.98</v>
      </c>
      <c r="D111" s="405">
        <v>46.8</v>
      </c>
      <c r="E111" s="405">
        <v>115.56</v>
      </c>
      <c r="F111" s="405">
        <v>0</v>
      </c>
      <c r="G111" s="405">
        <v>2</v>
      </c>
      <c r="H111" s="405">
        <v>2.34</v>
      </c>
      <c r="I111" s="405">
        <v>4</v>
      </c>
      <c r="J111" s="405">
        <v>2.69</v>
      </c>
      <c r="K111" s="405">
        <v>19</v>
      </c>
      <c r="L111" s="405">
        <v>205.2</v>
      </c>
      <c r="M111" s="405">
        <v>91.23</v>
      </c>
      <c r="N111" s="405">
        <v>113.97</v>
      </c>
      <c r="O111" s="405">
        <v>15.75</v>
      </c>
      <c r="P111" s="405">
        <v>2.61</v>
      </c>
      <c r="Q111" s="405">
        <v>0.01</v>
      </c>
      <c r="R111" s="405">
        <v>4</v>
      </c>
      <c r="S111" s="405">
        <v>0.97</v>
      </c>
      <c r="T111" s="405">
        <v>0.89</v>
      </c>
      <c r="U111" s="405">
        <v>2.8</v>
      </c>
      <c r="V111" s="405">
        <v>15.8</v>
      </c>
      <c r="W111" s="405">
        <v>0.21</v>
      </c>
      <c r="X111" s="405">
        <v>23.2</v>
      </c>
      <c r="Y111" s="405">
        <v>4</v>
      </c>
      <c r="Z111" s="405" t="s">
        <v>252</v>
      </c>
      <c r="AA111" s="405" t="s">
        <v>256</v>
      </c>
    </row>
    <row r="112" spans="1:27" ht="21.6">
      <c r="A112" s="407">
        <v>111</v>
      </c>
      <c r="B112" s="405">
        <v>10.9</v>
      </c>
      <c r="C112" s="405">
        <v>1.69</v>
      </c>
      <c r="D112" s="405">
        <v>30.1</v>
      </c>
      <c r="E112" s="405">
        <v>160.49</v>
      </c>
      <c r="F112" s="405">
        <v>0</v>
      </c>
      <c r="G112" s="405">
        <v>1.72</v>
      </c>
      <c r="H112" s="405">
        <v>1.75</v>
      </c>
      <c r="I112" s="405">
        <v>4</v>
      </c>
      <c r="J112" s="405">
        <v>2.68</v>
      </c>
      <c r="K112" s="405">
        <v>19</v>
      </c>
      <c r="L112" s="405">
        <v>207.1</v>
      </c>
      <c r="M112" s="405">
        <v>92.21</v>
      </c>
      <c r="N112" s="405">
        <v>114.89</v>
      </c>
      <c r="O112" s="405">
        <v>13.18</v>
      </c>
      <c r="P112" s="405">
        <v>1.99</v>
      </c>
      <c r="Q112" s="405">
        <v>0.05</v>
      </c>
      <c r="R112" s="405">
        <v>4</v>
      </c>
      <c r="S112" s="405">
        <v>0.97</v>
      </c>
      <c r="T112" s="405">
        <v>0.89</v>
      </c>
      <c r="U112" s="405">
        <v>2.8</v>
      </c>
      <c r="V112" s="405">
        <v>13.22</v>
      </c>
      <c r="W112" s="405">
        <v>0.59</v>
      </c>
      <c r="X112" s="405">
        <v>24.12</v>
      </c>
      <c r="Y112" s="405">
        <v>4</v>
      </c>
      <c r="Z112" s="405" t="s">
        <v>252</v>
      </c>
      <c r="AA112" s="405" t="s">
        <v>256</v>
      </c>
    </row>
    <row r="113" spans="1:27" ht="21.6">
      <c r="A113" s="407">
        <v>112</v>
      </c>
      <c r="B113" s="405">
        <v>11</v>
      </c>
      <c r="C113" s="405">
        <v>2.13</v>
      </c>
      <c r="D113" s="405">
        <v>37.5</v>
      </c>
      <c r="E113" s="405">
        <v>125.67</v>
      </c>
      <c r="F113" s="405">
        <v>0</v>
      </c>
      <c r="G113" s="405">
        <v>2.16</v>
      </c>
      <c r="H113" s="405">
        <v>1.74</v>
      </c>
      <c r="I113" s="405">
        <v>4</v>
      </c>
      <c r="J113" s="405">
        <v>2.59</v>
      </c>
      <c r="K113" s="405">
        <v>19</v>
      </c>
      <c r="L113" s="405">
        <v>209</v>
      </c>
      <c r="M113" s="405">
        <v>93.2</v>
      </c>
      <c r="N113" s="405">
        <v>115.81</v>
      </c>
      <c r="O113" s="405">
        <v>16.829999999999998</v>
      </c>
      <c r="P113" s="405">
        <v>1.92</v>
      </c>
      <c r="Q113" s="405">
        <v>0.02</v>
      </c>
      <c r="R113" s="405">
        <v>4</v>
      </c>
      <c r="S113" s="405">
        <v>0.94</v>
      </c>
      <c r="T113" s="405">
        <v>0.88</v>
      </c>
      <c r="U113" s="405">
        <v>2.7</v>
      </c>
      <c r="V113" s="405">
        <v>16.98</v>
      </c>
      <c r="W113" s="405">
        <v>0.28000000000000003</v>
      </c>
      <c r="X113" s="405">
        <v>26.28</v>
      </c>
      <c r="Y113" s="405">
        <v>4</v>
      </c>
      <c r="Z113" s="405" t="s">
        <v>252</v>
      </c>
      <c r="AA113" s="405" t="s">
        <v>256</v>
      </c>
    </row>
    <row r="114" spans="1:27" ht="21.6">
      <c r="A114" s="407">
        <v>113</v>
      </c>
      <c r="B114" s="405">
        <v>11.1</v>
      </c>
      <c r="C114" s="405">
        <v>1.84</v>
      </c>
      <c r="D114" s="405">
        <v>31.4</v>
      </c>
      <c r="E114" s="405">
        <v>125.96</v>
      </c>
      <c r="F114" s="405">
        <v>0</v>
      </c>
      <c r="G114" s="405">
        <v>1.87</v>
      </c>
      <c r="H114" s="405">
        <v>1.68</v>
      </c>
      <c r="I114" s="405">
        <v>4</v>
      </c>
      <c r="J114" s="405">
        <v>2.64</v>
      </c>
      <c r="K114" s="405">
        <v>19</v>
      </c>
      <c r="L114" s="405">
        <v>210.9</v>
      </c>
      <c r="M114" s="405">
        <v>94.18</v>
      </c>
      <c r="N114" s="405">
        <v>116.72</v>
      </c>
      <c r="O114" s="405">
        <v>14.21</v>
      </c>
      <c r="P114" s="405">
        <v>1.89</v>
      </c>
      <c r="Q114" s="405">
        <v>0.02</v>
      </c>
      <c r="R114" s="405">
        <v>4</v>
      </c>
      <c r="S114" s="405">
        <v>0.96</v>
      </c>
      <c r="T114" s="405">
        <v>0.87</v>
      </c>
      <c r="U114" s="405">
        <v>2.76</v>
      </c>
      <c r="V114" s="405">
        <v>14.29</v>
      </c>
      <c r="W114" s="405">
        <v>0.27</v>
      </c>
      <c r="X114" s="405">
        <v>25.03</v>
      </c>
      <c r="Y114" s="405">
        <v>4</v>
      </c>
      <c r="Z114" s="405" t="s">
        <v>252</v>
      </c>
      <c r="AA114" s="405" t="s">
        <v>256</v>
      </c>
    </row>
    <row r="115" spans="1:27" ht="21.6">
      <c r="A115" s="407">
        <v>114</v>
      </c>
      <c r="B115" s="405">
        <v>11.2</v>
      </c>
      <c r="C115" s="405">
        <v>1.61</v>
      </c>
      <c r="D115" s="405">
        <v>25.5</v>
      </c>
      <c r="E115" s="405">
        <v>222.39</v>
      </c>
      <c r="F115" s="405">
        <v>0</v>
      </c>
      <c r="G115" s="405">
        <v>1.66</v>
      </c>
      <c r="H115" s="405">
        <v>1.54</v>
      </c>
      <c r="I115" s="405">
        <v>4</v>
      </c>
      <c r="J115" s="405">
        <v>2.66</v>
      </c>
      <c r="K115" s="405">
        <v>19</v>
      </c>
      <c r="L115" s="405">
        <v>212.8</v>
      </c>
      <c r="M115" s="405">
        <v>95.16</v>
      </c>
      <c r="N115" s="405">
        <v>117.64</v>
      </c>
      <c r="O115" s="405">
        <v>12.28</v>
      </c>
      <c r="P115" s="405">
        <v>1.77</v>
      </c>
      <c r="Q115" s="405">
        <v>0.09</v>
      </c>
      <c r="R115" s="405">
        <v>4</v>
      </c>
      <c r="S115" s="405">
        <v>0.97</v>
      </c>
      <c r="T115" s="405">
        <v>0.86</v>
      </c>
      <c r="U115" s="405">
        <v>2.79</v>
      </c>
      <c r="V115" s="405">
        <v>12.33</v>
      </c>
      <c r="W115" s="405">
        <v>1.08</v>
      </c>
      <c r="X115" s="405">
        <v>24.33</v>
      </c>
      <c r="Y115" s="405">
        <v>4</v>
      </c>
      <c r="Z115" s="405" t="s">
        <v>252</v>
      </c>
      <c r="AA115" s="405" t="s">
        <v>256</v>
      </c>
    </row>
    <row r="116" spans="1:27" ht="21.6">
      <c r="A116" s="407">
        <v>115</v>
      </c>
      <c r="B116" s="405">
        <v>11.3</v>
      </c>
      <c r="C116" s="405">
        <v>2.1</v>
      </c>
      <c r="D116" s="405">
        <v>34.4</v>
      </c>
      <c r="E116" s="405">
        <v>157.35</v>
      </c>
      <c r="F116" s="405">
        <v>0</v>
      </c>
      <c r="G116" s="405">
        <v>2.13</v>
      </c>
      <c r="H116" s="405">
        <v>1.62</v>
      </c>
      <c r="I116" s="405">
        <v>4</v>
      </c>
      <c r="J116" s="405">
        <v>2.58</v>
      </c>
      <c r="K116" s="405">
        <v>19</v>
      </c>
      <c r="L116" s="405">
        <v>214.7</v>
      </c>
      <c r="M116" s="405">
        <v>96.14</v>
      </c>
      <c r="N116" s="405">
        <v>118.56</v>
      </c>
      <c r="O116" s="405">
        <v>16.12</v>
      </c>
      <c r="P116" s="405">
        <v>1.8</v>
      </c>
      <c r="Q116" s="405">
        <v>0.03</v>
      </c>
      <c r="R116" s="405">
        <v>4</v>
      </c>
      <c r="S116" s="405">
        <v>0.94</v>
      </c>
      <c r="T116" s="405">
        <v>0.86</v>
      </c>
      <c r="U116" s="405">
        <v>2.7</v>
      </c>
      <c r="V116" s="405">
        <v>16.29</v>
      </c>
      <c r="W116" s="405">
        <v>0.52</v>
      </c>
      <c r="X116" s="405">
        <v>26.47</v>
      </c>
      <c r="Y116" s="405">
        <v>4</v>
      </c>
      <c r="Z116" s="405" t="s">
        <v>252</v>
      </c>
      <c r="AA116" s="405" t="s">
        <v>256</v>
      </c>
    </row>
    <row r="117" spans="1:27" ht="21.6">
      <c r="A117" s="407">
        <v>116</v>
      </c>
      <c r="B117" s="405">
        <v>11.4</v>
      </c>
      <c r="C117" s="405">
        <v>1.84</v>
      </c>
      <c r="D117" s="405">
        <v>34</v>
      </c>
      <c r="E117" s="405">
        <v>194.43</v>
      </c>
      <c r="F117" s="405">
        <v>0</v>
      </c>
      <c r="G117" s="405">
        <v>1.88</v>
      </c>
      <c r="H117" s="405">
        <v>1.81</v>
      </c>
      <c r="I117" s="405">
        <v>4</v>
      </c>
      <c r="J117" s="405">
        <v>2.65</v>
      </c>
      <c r="K117" s="405">
        <v>19</v>
      </c>
      <c r="L117" s="405">
        <v>216.6</v>
      </c>
      <c r="M117" s="405">
        <v>97.12</v>
      </c>
      <c r="N117" s="405">
        <v>119.48</v>
      </c>
      <c r="O117" s="405">
        <v>13.94</v>
      </c>
      <c r="P117" s="405">
        <v>2.04</v>
      </c>
      <c r="Q117" s="405">
        <v>0.06</v>
      </c>
      <c r="R117" s="405">
        <v>4</v>
      </c>
      <c r="S117" s="405">
        <v>0.97</v>
      </c>
      <c r="T117" s="405">
        <v>0.85</v>
      </c>
      <c r="U117" s="405">
        <v>2.78</v>
      </c>
      <c r="V117" s="405">
        <v>14.01</v>
      </c>
      <c r="W117" s="405">
        <v>0.81</v>
      </c>
      <c r="X117" s="405">
        <v>24.35</v>
      </c>
      <c r="Y117" s="405">
        <v>4</v>
      </c>
      <c r="Z117" s="405" t="s">
        <v>252</v>
      </c>
      <c r="AA117" s="405" t="s">
        <v>256</v>
      </c>
    </row>
    <row r="118" spans="1:27" ht="21.6">
      <c r="A118" s="407">
        <v>117</v>
      </c>
      <c r="B118" s="405">
        <v>11.5</v>
      </c>
      <c r="C118" s="405">
        <v>1.94</v>
      </c>
      <c r="D118" s="405">
        <v>29</v>
      </c>
      <c r="E118" s="405">
        <v>188.84</v>
      </c>
      <c r="F118" s="405">
        <v>0</v>
      </c>
      <c r="G118" s="405">
        <v>1.97</v>
      </c>
      <c r="H118" s="405">
        <v>1.47</v>
      </c>
      <c r="I118" s="405">
        <v>4</v>
      </c>
      <c r="J118" s="405">
        <v>2.58</v>
      </c>
      <c r="K118" s="405">
        <v>19</v>
      </c>
      <c r="L118" s="405">
        <v>218.5</v>
      </c>
      <c r="M118" s="405">
        <v>98.1</v>
      </c>
      <c r="N118" s="405">
        <v>120.4</v>
      </c>
      <c r="O118" s="405">
        <v>14.59</v>
      </c>
      <c r="P118" s="405">
        <v>1.65</v>
      </c>
      <c r="Q118" s="405">
        <v>0.05</v>
      </c>
      <c r="R118" s="405">
        <v>4</v>
      </c>
      <c r="S118" s="405">
        <v>0.94</v>
      </c>
      <c r="T118" s="405">
        <v>0.85</v>
      </c>
      <c r="U118" s="405">
        <v>2.71</v>
      </c>
      <c r="V118" s="405">
        <v>14.73</v>
      </c>
      <c r="W118" s="405">
        <v>0.75</v>
      </c>
      <c r="X118" s="405">
        <v>26.22</v>
      </c>
      <c r="Y118" s="405">
        <v>4</v>
      </c>
      <c r="Z118" s="405" t="s">
        <v>252</v>
      </c>
      <c r="AA118" s="405" t="s">
        <v>256</v>
      </c>
    </row>
    <row r="119" spans="1:27" ht="21.6">
      <c r="A119" s="407">
        <v>118</v>
      </c>
      <c r="B119" s="405">
        <v>11.6</v>
      </c>
      <c r="C119" s="405">
        <v>2.6</v>
      </c>
      <c r="D119" s="405">
        <v>22.7</v>
      </c>
      <c r="E119" s="405">
        <v>175.5</v>
      </c>
      <c r="F119" s="405">
        <v>0</v>
      </c>
      <c r="G119" s="405">
        <v>2.64</v>
      </c>
      <c r="H119" s="405">
        <v>0.86</v>
      </c>
      <c r="I119" s="405">
        <v>5</v>
      </c>
      <c r="J119" s="405">
        <v>2.36</v>
      </c>
      <c r="K119" s="405">
        <v>19</v>
      </c>
      <c r="L119" s="405">
        <v>220.4</v>
      </c>
      <c r="M119" s="405">
        <v>99.08</v>
      </c>
      <c r="N119" s="405">
        <v>121.32</v>
      </c>
      <c r="O119" s="405">
        <v>19.940000000000001</v>
      </c>
      <c r="P119" s="405">
        <v>0.94</v>
      </c>
      <c r="Q119" s="405">
        <v>0.03</v>
      </c>
      <c r="R119" s="405">
        <v>5</v>
      </c>
      <c r="S119" s="405">
        <v>0.85</v>
      </c>
      <c r="T119" s="405">
        <v>0.86</v>
      </c>
      <c r="U119" s="405">
        <v>2.4700000000000002</v>
      </c>
      <c r="V119" s="405">
        <v>20.48</v>
      </c>
      <c r="W119" s="405">
        <v>0.63</v>
      </c>
      <c r="X119" s="405">
        <v>34.17</v>
      </c>
      <c r="Y119" s="405">
        <v>6</v>
      </c>
      <c r="Z119" s="405" t="s">
        <v>255</v>
      </c>
      <c r="AA119" s="405" t="s">
        <v>254</v>
      </c>
    </row>
    <row r="120" spans="1:27" ht="21.6">
      <c r="A120" s="407">
        <v>119</v>
      </c>
      <c r="B120" s="405">
        <v>11.7</v>
      </c>
      <c r="C120" s="405">
        <v>4.34</v>
      </c>
      <c r="D120" s="405">
        <v>38.1</v>
      </c>
      <c r="E120" s="405">
        <v>28.25</v>
      </c>
      <c r="F120" s="405">
        <v>0</v>
      </c>
      <c r="G120" s="405">
        <v>4.3499999999999996</v>
      </c>
      <c r="H120" s="405">
        <v>0.88</v>
      </c>
      <c r="I120" s="405">
        <v>5</v>
      </c>
      <c r="J120" s="405">
        <v>2.17</v>
      </c>
      <c r="K120" s="405">
        <v>19</v>
      </c>
      <c r="L120" s="405">
        <v>222.3</v>
      </c>
      <c r="M120" s="405">
        <v>100.06</v>
      </c>
      <c r="N120" s="405">
        <v>122.24</v>
      </c>
      <c r="O120" s="405">
        <v>33.74</v>
      </c>
      <c r="P120" s="405">
        <v>0.92</v>
      </c>
      <c r="Q120" s="405">
        <v>-0.02</v>
      </c>
      <c r="R120" s="405">
        <v>5</v>
      </c>
      <c r="S120" s="405">
        <v>0.77</v>
      </c>
      <c r="T120" s="405">
        <v>0.87</v>
      </c>
      <c r="U120" s="405">
        <v>2.2599999999999998</v>
      </c>
      <c r="V120" s="405">
        <v>35.22</v>
      </c>
      <c r="W120" s="405">
        <v>-0.59</v>
      </c>
      <c r="X120" s="405">
        <v>44.1</v>
      </c>
      <c r="Y120" s="405">
        <v>6</v>
      </c>
      <c r="Z120" s="405" t="s">
        <v>255</v>
      </c>
      <c r="AA120" s="405" t="s">
        <v>254</v>
      </c>
    </row>
    <row r="121" spans="1:27" ht="21.6">
      <c r="A121" s="407">
        <v>120</v>
      </c>
      <c r="B121" s="405">
        <v>11.8</v>
      </c>
      <c r="C121" s="405">
        <v>3.57</v>
      </c>
      <c r="D121" s="405">
        <v>39.9</v>
      </c>
      <c r="E121" s="405">
        <v>130.28</v>
      </c>
      <c r="F121" s="405">
        <v>0</v>
      </c>
      <c r="G121" s="405">
        <v>3.6</v>
      </c>
      <c r="H121" s="405">
        <v>1.1100000000000001</v>
      </c>
      <c r="I121" s="405">
        <v>5</v>
      </c>
      <c r="J121" s="405">
        <v>2.2999999999999998</v>
      </c>
      <c r="K121" s="405">
        <v>19</v>
      </c>
      <c r="L121" s="405">
        <v>224.2</v>
      </c>
      <c r="M121" s="405">
        <v>101.04</v>
      </c>
      <c r="N121" s="405">
        <v>123.16</v>
      </c>
      <c r="O121" s="405">
        <v>27.38</v>
      </c>
      <c r="P121" s="405">
        <v>1.18</v>
      </c>
      <c r="Q121" s="405">
        <v>0.01</v>
      </c>
      <c r="R121" s="405">
        <v>5</v>
      </c>
      <c r="S121" s="405">
        <v>0.82</v>
      </c>
      <c r="T121" s="405">
        <v>0.85</v>
      </c>
      <c r="U121" s="405">
        <v>2.4</v>
      </c>
      <c r="V121" s="405">
        <v>28.34</v>
      </c>
      <c r="W121" s="405">
        <v>0.24</v>
      </c>
      <c r="X121" s="405">
        <v>37.03</v>
      </c>
      <c r="Y121" s="405">
        <v>6</v>
      </c>
      <c r="Z121" s="405" t="s">
        <v>255</v>
      </c>
      <c r="AA121" s="405" t="s">
        <v>254</v>
      </c>
    </row>
    <row r="122" spans="1:27" ht="21.6">
      <c r="A122" s="407">
        <v>121</v>
      </c>
      <c r="B122" s="405">
        <v>11.9</v>
      </c>
      <c r="C122" s="405">
        <v>3.34</v>
      </c>
      <c r="D122" s="405">
        <v>32.200000000000003</v>
      </c>
      <c r="E122" s="405">
        <v>108.99</v>
      </c>
      <c r="F122" s="405">
        <v>0</v>
      </c>
      <c r="G122" s="405">
        <v>3.36</v>
      </c>
      <c r="H122" s="405">
        <v>0.96</v>
      </c>
      <c r="I122" s="405">
        <v>5</v>
      </c>
      <c r="J122" s="405">
        <v>2.29</v>
      </c>
      <c r="K122" s="405">
        <v>19</v>
      </c>
      <c r="L122" s="405">
        <v>226.1</v>
      </c>
      <c r="M122" s="405">
        <v>102.02</v>
      </c>
      <c r="N122" s="405">
        <v>124.08</v>
      </c>
      <c r="O122" s="405">
        <v>25.26</v>
      </c>
      <c r="P122" s="405">
        <v>1.03</v>
      </c>
      <c r="Q122" s="405">
        <v>0</v>
      </c>
      <c r="R122" s="405">
        <v>5</v>
      </c>
      <c r="S122" s="405">
        <v>0.82</v>
      </c>
      <c r="T122" s="405">
        <v>0.85</v>
      </c>
      <c r="U122" s="405">
        <v>2.39</v>
      </c>
      <c r="V122" s="405">
        <v>26.18</v>
      </c>
      <c r="W122" s="405">
        <v>0.06</v>
      </c>
      <c r="X122" s="405">
        <v>37.340000000000003</v>
      </c>
      <c r="Y122" s="405">
        <v>6</v>
      </c>
      <c r="Z122" s="405" t="s">
        <v>255</v>
      </c>
      <c r="AA122" s="405" t="s">
        <v>254</v>
      </c>
    </row>
    <row r="123" spans="1:27" ht="21.6">
      <c r="A123" s="407">
        <v>122</v>
      </c>
      <c r="B123" s="405">
        <v>12</v>
      </c>
      <c r="C123" s="405">
        <v>3.02</v>
      </c>
      <c r="D123" s="405">
        <v>42.3</v>
      </c>
      <c r="E123" s="405">
        <v>175.8</v>
      </c>
      <c r="F123" s="405">
        <v>0</v>
      </c>
      <c r="G123" s="405">
        <v>3.05</v>
      </c>
      <c r="H123" s="405">
        <v>1.39</v>
      </c>
      <c r="I123" s="405">
        <v>5</v>
      </c>
      <c r="J123" s="405">
        <v>2.41</v>
      </c>
      <c r="K123" s="405">
        <v>19</v>
      </c>
      <c r="L123" s="405">
        <v>228</v>
      </c>
      <c r="M123" s="405">
        <v>103.01</v>
      </c>
      <c r="N123" s="405">
        <v>125</v>
      </c>
      <c r="O123" s="405">
        <v>22.6</v>
      </c>
      <c r="P123" s="405">
        <v>1.5</v>
      </c>
      <c r="Q123" s="405">
        <v>0.03</v>
      </c>
      <c r="R123" s="405">
        <v>5</v>
      </c>
      <c r="S123" s="405">
        <v>0.87</v>
      </c>
      <c r="T123" s="405">
        <v>0.83</v>
      </c>
      <c r="U123" s="405">
        <v>2.52</v>
      </c>
      <c r="V123" s="405">
        <v>23.21</v>
      </c>
      <c r="W123" s="405">
        <v>0.57999999999999996</v>
      </c>
      <c r="X123" s="405">
        <v>31.7</v>
      </c>
      <c r="Y123" s="405">
        <v>4</v>
      </c>
      <c r="Z123" s="405" t="s">
        <v>255</v>
      </c>
      <c r="AA123" s="405" t="s">
        <v>256</v>
      </c>
    </row>
    <row r="124" spans="1:27" ht="21.6">
      <c r="A124" s="407">
        <v>123</v>
      </c>
      <c r="B124" s="405">
        <v>12.1</v>
      </c>
      <c r="C124" s="405">
        <v>5.0999999999999996</v>
      </c>
      <c r="D124" s="405">
        <v>47.3</v>
      </c>
      <c r="E124" s="405">
        <v>47.97</v>
      </c>
      <c r="F124" s="405">
        <v>0</v>
      </c>
      <c r="G124" s="405">
        <v>5.0999999999999996</v>
      </c>
      <c r="H124" s="405">
        <v>0.93</v>
      </c>
      <c r="I124" s="405">
        <v>5</v>
      </c>
      <c r="J124" s="405">
        <v>2.13</v>
      </c>
      <c r="K124" s="405">
        <v>19</v>
      </c>
      <c r="L124" s="405">
        <v>229.9</v>
      </c>
      <c r="M124" s="405">
        <v>103.99</v>
      </c>
      <c r="N124" s="405">
        <v>125.91</v>
      </c>
      <c r="O124" s="405">
        <v>38.71</v>
      </c>
      <c r="P124" s="405">
        <v>0.97</v>
      </c>
      <c r="Q124" s="405">
        <v>-0.01</v>
      </c>
      <c r="R124" s="405">
        <v>5</v>
      </c>
      <c r="S124" s="405">
        <v>0.76</v>
      </c>
      <c r="T124" s="405">
        <v>0.85</v>
      </c>
      <c r="U124" s="405">
        <v>2.2200000000000002</v>
      </c>
      <c r="V124" s="405">
        <v>40.81</v>
      </c>
      <c r="W124" s="405">
        <v>-0.44</v>
      </c>
      <c r="X124" s="405">
        <v>46.36</v>
      </c>
      <c r="Y124" s="405">
        <v>7</v>
      </c>
      <c r="Z124" s="405" t="s">
        <v>255</v>
      </c>
      <c r="AA124" s="405" t="s">
        <v>250</v>
      </c>
    </row>
    <row r="125" spans="1:27" ht="21.6">
      <c r="A125" s="407">
        <v>124</v>
      </c>
      <c r="B125" s="405">
        <v>12.2</v>
      </c>
      <c r="C125" s="405">
        <v>3.4</v>
      </c>
      <c r="D125" s="405">
        <v>47.6</v>
      </c>
      <c r="E125" s="405">
        <v>82.31</v>
      </c>
      <c r="F125" s="405">
        <v>0</v>
      </c>
      <c r="G125" s="405">
        <v>3.41</v>
      </c>
      <c r="H125" s="405">
        <v>1.39</v>
      </c>
      <c r="I125" s="405">
        <v>5</v>
      </c>
      <c r="J125" s="405">
        <v>2.37</v>
      </c>
      <c r="K125" s="405">
        <v>19</v>
      </c>
      <c r="L125" s="405">
        <v>231.8</v>
      </c>
      <c r="M125" s="405">
        <v>104.97</v>
      </c>
      <c r="N125" s="405">
        <v>126.83</v>
      </c>
      <c r="O125" s="405">
        <v>25.08</v>
      </c>
      <c r="P125" s="405">
        <v>1.5</v>
      </c>
      <c r="Q125" s="405">
        <v>-0.01</v>
      </c>
      <c r="R125" s="405">
        <v>5</v>
      </c>
      <c r="S125" s="405">
        <v>0.86</v>
      </c>
      <c r="T125" s="405">
        <v>0.82</v>
      </c>
      <c r="U125" s="405">
        <v>2.4900000000000002</v>
      </c>
      <c r="V125" s="405">
        <v>25.88</v>
      </c>
      <c r="W125" s="405">
        <v>-0.18</v>
      </c>
      <c r="X125" s="405">
        <v>33</v>
      </c>
      <c r="Y125" s="405">
        <v>6</v>
      </c>
      <c r="Z125" s="405" t="s">
        <v>255</v>
      </c>
      <c r="AA125" s="405" t="s">
        <v>254</v>
      </c>
    </row>
    <row r="126" spans="1:27" ht="21.6">
      <c r="A126" s="407">
        <v>125</v>
      </c>
      <c r="B126" s="405">
        <v>12.3</v>
      </c>
      <c r="C126" s="405">
        <v>3.29</v>
      </c>
      <c r="D126" s="405">
        <v>72.400000000000006</v>
      </c>
      <c r="E126" s="405">
        <v>150.38999999999999</v>
      </c>
      <c r="F126" s="405">
        <v>0</v>
      </c>
      <c r="G126" s="405">
        <v>3.32</v>
      </c>
      <c r="H126" s="405">
        <v>2.1800000000000002</v>
      </c>
      <c r="I126" s="405">
        <v>4</v>
      </c>
      <c r="J126" s="405">
        <v>2.5</v>
      </c>
      <c r="K126" s="405">
        <v>19</v>
      </c>
      <c r="L126" s="405">
        <v>233.7</v>
      </c>
      <c r="M126" s="405">
        <v>105.95</v>
      </c>
      <c r="N126" s="405">
        <v>127.75</v>
      </c>
      <c r="O126" s="405">
        <v>24.14</v>
      </c>
      <c r="P126" s="405">
        <v>2.35</v>
      </c>
      <c r="Q126" s="405">
        <v>0.01</v>
      </c>
      <c r="R126" s="405">
        <v>4</v>
      </c>
      <c r="S126" s="405">
        <v>0.91</v>
      </c>
      <c r="T126" s="405">
        <v>0.81</v>
      </c>
      <c r="U126" s="405">
        <v>2.62</v>
      </c>
      <c r="V126" s="405">
        <v>24.65</v>
      </c>
      <c r="W126" s="405">
        <v>0.35</v>
      </c>
      <c r="X126" s="405">
        <v>27.1</v>
      </c>
      <c r="Y126" s="405">
        <v>5</v>
      </c>
      <c r="Z126" s="405" t="s">
        <v>252</v>
      </c>
      <c r="AA126" s="405" t="s">
        <v>253</v>
      </c>
    </row>
    <row r="127" spans="1:27" ht="21.6">
      <c r="A127" s="407">
        <v>126</v>
      </c>
      <c r="B127" s="405">
        <v>12.4</v>
      </c>
      <c r="C127" s="405">
        <v>4.13</v>
      </c>
      <c r="D127" s="405">
        <v>66.8</v>
      </c>
      <c r="E127" s="405">
        <v>-1.28</v>
      </c>
      <c r="F127" s="405">
        <v>0</v>
      </c>
      <c r="G127" s="405">
        <v>4.13</v>
      </c>
      <c r="H127" s="405">
        <v>1.62</v>
      </c>
      <c r="I127" s="405">
        <v>5</v>
      </c>
      <c r="J127" s="405">
        <v>2.35</v>
      </c>
      <c r="K127" s="405">
        <v>19</v>
      </c>
      <c r="L127" s="405">
        <v>235.6</v>
      </c>
      <c r="M127" s="405">
        <v>106.93</v>
      </c>
      <c r="N127" s="405">
        <v>128.66999999999999</v>
      </c>
      <c r="O127" s="405">
        <v>30.24</v>
      </c>
      <c r="P127" s="405">
        <v>1.72</v>
      </c>
      <c r="Q127" s="405">
        <v>-0.03</v>
      </c>
      <c r="R127" s="405">
        <v>5</v>
      </c>
      <c r="S127" s="405">
        <v>0.85</v>
      </c>
      <c r="T127" s="405">
        <v>0.82</v>
      </c>
      <c r="U127" s="405">
        <v>2.4500000000000002</v>
      </c>
      <c r="V127" s="405">
        <v>31.36</v>
      </c>
      <c r="W127" s="405">
        <v>-0.84</v>
      </c>
      <c r="X127" s="405">
        <v>33.4</v>
      </c>
      <c r="Y127" s="405">
        <v>7</v>
      </c>
      <c r="Z127" s="405" t="s">
        <v>255</v>
      </c>
      <c r="AA127" s="405" t="s">
        <v>250</v>
      </c>
    </row>
    <row r="128" spans="1:27" ht="21.6">
      <c r="A128" s="407">
        <v>127</v>
      </c>
      <c r="B128" s="405">
        <v>12.5</v>
      </c>
      <c r="C128" s="405">
        <v>5.29</v>
      </c>
      <c r="D128" s="405">
        <v>42.4</v>
      </c>
      <c r="E128" s="405">
        <v>-35.9</v>
      </c>
      <c r="F128" s="405">
        <v>0</v>
      </c>
      <c r="G128" s="405">
        <v>5.28</v>
      </c>
      <c r="H128" s="405">
        <v>0.8</v>
      </c>
      <c r="I128" s="405">
        <v>5</v>
      </c>
      <c r="J128" s="405">
        <v>2.08</v>
      </c>
      <c r="K128" s="405">
        <v>19</v>
      </c>
      <c r="L128" s="405">
        <v>237.5</v>
      </c>
      <c r="M128" s="405">
        <v>107.91</v>
      </c>
      <c r="N128" s="405">
        <v>129.59</v>
      </c>
      <c r="O128" s="405">
        <v>38.950000000000003</v>
      </c>
      <c r="P128" s="405">
        <v>0.84</v>
      </c>
      <c r="Q128" s="405">
        <v>-0.03</v>
      </c>
      <c r="R128" s="405">
        <v>5</v>
      </c>
      <c r="S128" s="405">
        <v>0.74</v>
      </c>
      <c r="T128" s="405">
        <v>0.83</v>
      </c>
      <c r="U128" s="405">
        <v>2.1800000000000002</v>
      </c>
      <c r="V128" s="405">
        <v>41.48</v>
      </c>
      <c r="W128" s="405">
        <v>-1.1100000000000001</v>
      </c>
      <c r="X128" s="405">
        <v>49.1</v>
      </c>
      <c r="Y128" s="405">
        <v>6</v>
      </c>
      <c r="Z128" s="405" t="s">
        <v>255</v>
      </c>
      <c r="AA128" s="405" t="s">
        <v>254</v>
      </c>
    </row>
    <row r="129" spans="1:27" ht="21.6">
      <c r="A129" s="407">
        <v>128</v>
      </c>
      <c r="B129" s="405">
        <v>12.6</v>
      </c>
      <c r="C129" s="405">
        <v>4.93</v>
      </c>
      <c r="D129" s="405">
        <v>38.200000000000003</v>
      </c>
      <c r="E129" s="405">
        <v>70.73</v>
      </c>
      <c r="F129" s="405">
        <v>0</v>
      </c>
      <c r="G129" s="405">
        <v>4.95</v>
      </c>
      <c r="H129" s="405">
        <v>0.77</v>
      </c>
      <c r="I129" s="405">
        <v>5</v>
      </c>
      <c r="J129" s="405">
        <v>2.1</v>
      </c>
      <c r="K129" s="405">
        <v>19</v>
      </c>
      <c r="L129" s="405">
        <v>239.4</v>
      </c>
      <c r="M129" s="405">
        <v>108.89</v>
      </c>
      <c r="N129" s="405">
        <v>130.51</v>
      </c>
      <c r="O129" s="405">
        <v>36.090000000000003</v>
      </c>
      <c r="P129" s="405">
        <v>0.81</v>
      </c>
      <c r="Q129" s="405">
        <v>-0.01</v>
      </c>
      <c r="R129" s="405">
        <v>5</v>
      </c>
      <c r="S129" s="405">
        <v>0.75</v>
      </c>
      <c r="T129" s="405">
        <v>0.83</v>
      </c>
      <c r="U129" s="405">
        <v>2.2000000000000002</v>
      </c>
      <c r="V129" s="405">
        <v>38.43</v>
      </c>
      <c r="W129" s="405">
        <v>-0.28999999999999998</v>
      </c>
      <c r="X129" s="405">
        <v>47.87</v>
      </c>
      <c r="Y129" s="405">
        <v>6</v>
      </c>
      <c r="Z129" s="405" t="s">
        <v>255</v>
      </c>
      <c r="AA129" s="405" t="s">
        <v>254</v>
      </c>
    </row>
    <row r="130" spans="1:27" ht="21.6">
      <c r="A130" s="407">
        <v>129</v>
      </c>
      <c r="B130" s="405">
        <v>12.7</v>
      </c>
      <c r="C130" s="405">
        <v>4.66</v>
      </c>
      <c r="D130" s="405">
        <v>37.6</v>
      </c>
      <c r="E130" s="405">
        <v>101.63</v>
      </c>
      <c r="F130" s="405">
        <v>0</v>
      </c>
      <c r="G130" s="405">
        <v>4.68</v>
      </c>
      <c r="H130" s="405">
        <v>0.8</v>
      </c>
      <c r="I130" s="405">
        <v>5</v>
      </c>
      <c r="J130" s="405">
        <v>2.13</v>
      </c>
      <c r="K130" s="405">
        <v>19</v>
      </c>
      <c r="L130" s="405">
        <v>241.3</v>
      </c>
      <c r="M130" s="405">
        <v>109.87</v>
      </c>
      <c r="N130" s="405">
        <v>131.43</v>
      </c>
      <c r="O130" s="405">
        <v>33.74</v>
      </c>
      <c r="P130" s="405">
        <v>0.85</v>
      </c>
      <c r="Q130" s="405">
        <v>0</v>
      </c>
      <c r="R130" s="405">
        <v>5</v>
      </c>
      <c r="S130" s="405">
        <v>0.77</v>
      </c>
      <c r="T130" s="405">
        <v>0.82</v>
      </c>
      <c r="U130" s="405">
        <v>2.23</v>
      </c>
      <c r="V130" s="405">
        <v>35.86</v>
      </c>
      <c r="W130" s="405">
        <v>-0.06</v>
      </c>
      <c r="X130" s="405">
        <v>45.68</v>
      </c>
      <c r="Y130" s="405">
        <v>6</v>
      </c>
      <c r="Z130" s="405" t="s">
        <v>255</v>
      </c>
      <c r="AA130" s="405" t="s">
        <v>254</v>
      </c>
    </row>
    <row r="131" spans="1:27" ht="21.6">
      <c r="A131" s="407">
        <v>130</v>
      </c>
      <c r="B131" s="405">
        <v>12.8</v>
      </c>
      <c r="C131" s="405">
        <v>4.28</v>
      </c>
      <c r="D131" s="405">
        <v>33.1</v>
      </c>
      <c r="E131" s="405">
        <v>107.62</v>
      </c>
      <c r="F131" s="405">
        <v>0</v>
      </c>
      <c r="G131" s="405">
        <v>4.3</v>
      </c>
      <c r="H131" s="405">
        <v>0.77</v>
      </c>
      <c r="I131" s="405">
        <v>5</v>
      </c>
      <c r="J131" s="405">
        <v>2.15</v>
      </c>
      <c r="K131" s="405">
        <v>19</v>
      </c>
      <c r="L131" s="405">
        <v>243.2</v>
      </c>
      <c r="M131" s="405">
        <v>110.85</v>
      </c>
      <c r="N131" s="405">
        <v>132.35</v>
      </c>
      <c r="O131" s="405">
        <v>30.66</v>
      </c>
      <c r="P131" s="405">
        <v>0.82</v>
      </c>
      <c r="Q131" s="405">
        <v>0</v>
      </c>
      <c r="R131" s="405">
        <v>5</v>
      </c>
      <c r="S131" s="405">
        <v>0.78</v>
      </c>
      <c r="T131" s="405">
        <v>0.81</v>
      </c>
      <c r="U131" s="405">
        <v>2.2599999999999998</v>
      </c>
      <c r="V131" s="405">
        <v>32.54</v>
      </c>
      <c r="W131" s="405">
        <v>-0.02</v>
      </c>
      <c r="X131" s="405">
        <v>44.06</v>
      </c>
      <c r="Y131" s="405">
        <v>6</v>
      </c>
      <c r="Z131" s="405" t="s">
        <v>255</v>
      </c>
      <c r="AA131" s="405" t="s">
        <v>254</v>
      </c>
    </row>
    <row r="132" spans="1:27" ht="21.6">
      <c r="A132" s="407">
        <v>131</v>
      </c>
      <c r="B132" s="405">
        <v>12.9</v>
      </c>
      <c r="C132" s="405">
        <v>3.86</v>
      </c>
      <c r="D132" s="405">
        <v>41.3</v>
      </c>
      <c r="E132" s="405">
        <v>100.26</v>
      </c>
      <c r="F132" s="405">
        <v>0</v>
      </c>
      <c r="G132" s="405">
        <v>3.88</v>
      </c>
      <c r="H132" s="405">
        <v>1.07</v>
      </c>
      <c r="I132" s="405">
        <v>5</v>
      </c>
      <c r="J132" s="405">
        <v>2.2599999999999998</v>
      </c>
      <c r="K132" s="405">
        <v>19</v>
      </c>
      <c r="L132" s="405">
        <v>245.1</v>
      </c>
      <c r="M132" s="405">
        <v>111.83</v>
      </c>
      <c r="N132" s="405">
        <v>133.27000000000001</v>
      </c>
      <c r="O132" s="405">
        <v>27.25</v>
      </c>
      <c r="P132" s="405">
        <v>1.1399999999999999</v>
      </c>
      <c r="Q132" s="405">
        <v>0</v>
      </c>
      <c r="R132" s="405">
        <v>5</v>
      </c>
      <c r="S132" s="405">
        <v>0.82</v>
      </c>
      <c r="T132" s="405">
        <v>0.8</v>
      </c>
      <c r="U132" s="405">
        <v>2.38</v>
      </c>
      <c r="V132" s="405">
        <v>28.59</v>
      </c>
      <c r="W132" s="405">
        <v>-0.09</v>
      </c>
      <c r="X132" s="405">
        <v>37.64</v>
      </c>
      <c r="Y132" s="405">
        <v>6</v>
      </c>
      <c r="Z132" s="405" t="s">
        <v>255</v>
      </c>
      <c r="AA132" s="405" t="s">
        <v>254</v>
      </c>
    </row>
    <row r="133" spans="1:27" ht="21.6">
      <c r="A133" s="407">
        <v>132</v>
      </c>
      <c r="B133" s="405">
        <v>13</v>
      </c>
      <c r="C133" s="405">
        <v>6.42</v>
      </c>
      <c r="D133" s="405">
        <v>45.1</v>
      </c>
      <c r="E133" s="405">
        <v>1.08</v>
      </c>
      <c r="F133" s="405">
        <v>0</v>
      </c>
      <c r="G133" s="405">
        <v>6.42</v>
      </c>
      <c r="H133" s="405">
        <v>0.7</v>
      </c>
      <c r="I133" s="405">
        <v>6</v>
      </c>
      <c r="J133" s="405">
        <v>1.98</v>
      </c>
      <c r="K133" s="405">
        <v>19</v>
      </c>
      <c r="L133" s="405">
        <v>247</v>
      </c>
      <c r="M133" s="405">
        <v>112.82</v>
      </c>
      <c r="N133" s="405">
        <v>134.19</v>
      </c>
      <c r="O133" s="405">
        <v>46.03</v>
      </c>
      <c r="P133" s="405">
        <v>0.73</v>
      </c>
      <c r="Q133" s="405">
        <v>-0.02</v>
      </c>
      <c r="R133" s="405">
        <v>5</v>
      </c>
      <c r="S133" s="405">
        <v>0.71</v>
      </c>
      <c r="T133" s="405">
        <v>0.82</v>
      </c>
      <c r="U133" s="405">
        <v>2.08</v>
      </c>
      <c r="V133" s="405">
        <v>49.97</v>
      </c>
      <c r="W133" s="405">
        <v>-0.83</v>
      </c>
      <c r="X133" s="405">
        <v>56.32</v>
      </c>
      <c r="Y133" s="405">
        <v>7</v>
      </c>
      <c r="Z133" s="405" t="s">
        <v>255</v>
      </c>
      <c r="AA133" s="405" t="s">
        <v>250</v>
      </c>
    </row>
    <row r="134" spans="1:27" ht="21.6">
      <c r="A134" s="407">
        <v>133</v>
      </c>
      <c r="B134" s="405">
        <v>13.1</v>
      </c>
      <c r="C134" s="405">
        <v>4.8600000000000003</v>
      </c>
      <c r="D134" s="405">
        <v>29.8</v>
      </c>
      <c r="E134" s="405">
        <v>100.45</v>
      </c>
      <c r="F134" s="405">
        <v>0</v>
      </c>
      <c r="G134" s="405">
        <v>4.88</v>
      </c>
      <c r="H134" s="405">
        <v>0.61</v>
      </c>
      <c r="I134" s="405">
        <v>6</v>
      </c>
      <c r="J134" s="405">
        <v>2.0499999999999998</v>
      </c>
      <c r="K134" s="405">
        <v>19</v>
      </c>
      <c r="L134" s="405">
        <v>248.9</v>
      </c>
      <c r="M134" s="405">
        <v>113.8</v>
      </c>
      <c r="N134" s="405">
        <v>135.1</v>
      </c>
      <c r="O134" s="405">
        <v>34.24</v>
      </c>
      <c r="P134" s="405">
        <v>0.64</v>
      </c>
      <c r="Q134" s="405">
        <v>0</v>
      </c>
      <c r="R134" s="405">
        <v>5</v>
      </c>
      <c r="S134" s="405">
        <v>0.74</v>
      </c>
      <c r="T134" s="405">
        <v>0.81</v>
      </c>
      <c r="U134" s="405">
        <v>2.16</v>
      </c>
      <c r="V134" s="405">
        <v>36.89</v>
      </c>
      <c r="W134" s="405">
        <v>-0.1</v>
      </c>
      <c r="X134" s="405">
        <v>50.01</v>
      </c>
      <c r="Y134" s="405">
        <v>6</v>
      </c>
      <c r="Z134" s="405" t="s">
        <v>255</v>
      </c>
      <c r="AA134" s="405" t="s">
        <v>254</v>
      </c>
    </row>
    <row r="135" spans="1:27" ht="21.6">
      <c r="A135" s="407">
        <v>134</v>
      </c>
      <c r="B135" s="405">
        <v>13.2</v>
      </c>
      <c r="C135" s="405">
        <v>5.13</v>
      </c>
      <c r="D135" s="405">
        <v>29.8</v>
      </c>
      <c r="E135" s="405">
        <v>70.040000000000006</v>
      </c>
      <c r="F135" s="405">
        <v>0</v>
      </c>
      <c r="G135" s="405">
        <v>5.14</v>
      </c>
      <c r="H135" s="405">
        <v>0.57999999999999996</v>
      </c>
      <c r="I135" s="405">
        <v>6</v>
      </c>
      <c r="J135" s="405">
        <v>2.02</v>
      </c>
      <c r="K135" s="405">
        <v>19</v>
      </c>
      <c r="L135" s="405">
        <v>250.8</v>
      </c>
      <c r="M135" s="405">
        <v>114.78</v>
      </c>
      <c r="N135" s="405">
        <v>136.02000000000001</v>
      </c>
      <c r="O135" s="405">
        <v>35.97</v>
      </c>
      <c r="P135" s="405">
        <v>0.61</v>
      </c>
      <c r="Q135" s="405">
        <v>-0.01</v>
      </c>
      <c r="R135" s="405">
        <v>5</v>
      </c>
      <c r="S135" s="405">
        <v>0.73</v>
      </c>
      <c r="T135" s="405">
        <v>0.81</v>
      </c>
      <c r="U135" s="405">
        <v>2.13</v>
      </c>
      <c r="V135" s="405">
        <v>38.950000000000003</v>
      </c>
      <c r="W135" s="405">
        <v>-0.33</v>
      </c>
      <c r="X135" s="405">
        <v>52.23</v>
      </c>
      <c r="Y135" s="405">
        <v>6</v>
      </c>
      <c r="Z135" s="405" t="s">
        <v>255</v>
      </c>
      <c r="AA135" s="405" t="s">
        <v>254</v>
      </c>
    </row>
    <row r="136" spans="1:27" ht="21.6">
      <c r="A136" s="407">
        <v>135</v>
      </c>
      <c r="B136" s="405">
        <v>13.3</v>
      </c>
      <c r="C136" s="405">
        <v>3.92</v>
      </c>
      <c r="D136" s="405">
        <v>49.7</v>
      </c>
      <c r="E136" s="405">
        <v>120.56</v>
      </c>
      <c r="F136" s="405">
        <v>0</v>
      </c>
      <c r="G136" s="405">
        <v>3.94</v>
      </c>
      <c r="H136" s="405">
        <v>1.26</v>
      </c>
      <c r="I136" s="405">
        <v>5</v>
      </c>
      <c r="J136" s="405">
        <v>2.2999999999999998</v>
      </c>
      <c r="K136" s="405">
        <v>19</v>
      </c>
      <c r="L136" s="405">
        <v>252.7</v>
      </c>
      <c r="M136" s="405">
        <v>115.76</v>
      </c>
      <c r="N136" s="405">
        <v>136.94</v>
      </c>
      <c r="O136" s="405">
        <v>26.95</v>
      </c>
      <c r="P136" s="405">
        <v>1.35</v>
      </c>
      <c r="Q136" s="405">
        <v>0</v>
      </c>
      <c r="R136" s="405">
        <v>5</v>
      </c>
      <c r="S136" s="405">
        <v>0.84</v>
      </c>
      <c r="T136" s="405">
        <v>0.78</v>
      </c>
      <c r="U136" s="405">
        <v>2.4300000000000002</v>
      </c>
      <c r="V136" s="405">
        <v>28.25</v>
      </c>
      <c r="W136" s="405">
        <v>0.04</v>
      </c>
      <c r="X136" s="405">
        <v>35.4</v>
      </c>
      <c r="Y136" s="405">
        <v>6</v>
      </c>
      <c r="Z136" s="405" t="s">
        <v>255</v>
      </c>
      <c r="AA136" s="405" t="s">
        <v>254</v>
      </c>
    </row>
    <row r="137" spans="1:27" ht="21.6">
      <c r="A137" s="407">
        <v>136</v>
      </c>
      <c r="B137" s="405">
        <v>13.4</v>
      </c>
      <c r="C137" s="405">
        <v>4.8099999999999996</v>
      </c>
      <c r="D137" s="405">
        <v>63</v>
      </c>
      <c r="E137" s="405">
        <v>122.33</v>
      </c>
      <c r="F137" s="405">
        <v>0</v>
      </c>
      <c r="G137" s="405">
        <v>4.84</v>
      </c>
      <c r="H137" s="405">
        <v>1.3</v>
      </c>
      <c r="I137" s="405">
        <v>5</v>
      </c>
      <c r="J137" s="405">
        <v>2.23</v>
      </c>
      <c r="K137" s="405">
        <v>19</v>
      </c>
      <c r="L137" s="405">
        <v>254.6</v>
      </c>
      <c r="M137" s="405">
        <v>116.74</v>
      </c>
      <c r="N137" s="405">
        <v>137.86000000000001</v>
      </c>
      <c r="O137" s="405">
        <v>33.229999999999997</v>
      </c>
      <c r="P137" s="405">
        <v>1.38</v>
      </c>
      <c r="Q137" s="405">
        <v>0</v>
      </c>
      <c r="R137" s="405">
        <v>5</v>
      </c>
      <c r="S137" s="405">
        <v>0.82</v>
      </c>
      <c r="T137" s="405">
        <v>0.78</v>
      </c>
      <c r="U137" s="405">
        <v>2.36</v>
      </c>
      <c r="V137" s="405">
        <v>35.17</v>
      </c>
      <c r="W137" s="405">
        <v>0.04</v>
      </c>
      <c r="X137" s="405">
        <v>38.159999999999997</v>
      </c>
      <c r="Y137" s="405">
        <v>7</v>
      </c>
      <c r="Z137" s="405" t="s">
        <v>255</v>
      </c>
      <c r="AA137" s="405" t="s">
        <v>250</v>
      </c>
    </row>
    <row r="138" spans="1:27" ht="21.6">
      <c r="A138" s="407">
        <v>137</v>
      </c>
      <c r="B138" s="405">
        <v>13.5</v>
      </c>
      <c r="C138" s="405">
        <v>4.79</v>
      </c>
      <c r="D138" s="405">
        <v>67.3</v>
      </c>
      <c r="E138" s="405">
        <v>119.78</v>
      </c>
      <c r="F138" s="405">
        <v>0</v>
      </c>
      <c r="G138" s="405">
        <v>4.82</v>
      </c>
      <c r="H138" s="405">
        <v>1.4</v>
      </c>
      <c r="I138" s="405">
        <v>5</v>
      </c>
      <c r="J138" s="405">
        <v>2.25</v>
      </c>
      <c r="K138" s="405">
        <v>19</v>
      </c>
      <c r="L138" s="405">
        <v>256.5</v>
      </c>
      <c r="M138" s="405">
        <v>117.72</v>
      </c>
      <c r="N138" s="405">
        <v>138.78</v>
      </c>
      <c r="O138" s="405">
        <v>32.86</v>
      </c>
      <c r="P138" s="405">
        <v>1.48</v>
      </c>
      <c r="Q138" s="405">
        <v>0</v>
      </c>
      <c r="R138" s="405">
        <v>5</v>
      </c>
      <c r="S138" s="405">
        <v>0.82</v>
      </c>
      <c r="T138" s="405">
        <v>0.77</v>
      </c>
      <c r="U138" s="405">
        <v>2.38</v>
      </c>
      <c r="V138" s="405">
        <v>34.729999999999997</v>
      </c>
      <c r="W138" s="405">
        <v>0.01</v>
      </c>
      <c r="X138" s="405">
        <v>36.89</v>
      </c>
      <c r="Y138" s="405">
        <v>7</v>
      </c>
      <c r="Z138" s="405" t="s">
        <v>255</v>
      </c>
      <c r="AA138" s="405" t="s">
        <v>250</v>
      </c>
    </row>
    <row r="139" spans="1:27" ht="21.6">
      <c r="A139" s="407">
        <v>138</v>
      </c>
      <c r="B139" s="405">
        <v>13.6</v>
      </c>
      <c r="C139" s="405">
        <v>4.22</v>
      </c>
      <c r="D139" s="405">
        <v>57.7</v>
      </c>
      <c r="E139" s="405">
        <v>129.30000000000001</v>
      </c>
      <c r="F139" s="405">
        <v>0</v>
      </c>
      <c r="G139" s="405">
        <v>4.25</v>
      </c>
      <c r="H139" s="405">
        <v>1.36</v>
      </c>
      <c r="I139" s="405">
        <v>5</v>
      </c>
      <c r="J139" s="405">
        <v>2.29</v>
      </c>
      <c r="K139" s="405">
        <v>19</v>
      </c>
      <c r="L139" s="405">
        <v>258.39999999999998</v>
      </c>
      <c r="M139" s="405">
        <v>118.7</v>
      </c>
      <c r="N139" s="405">
        <v>139.69999999999999</v>
      </c>
      <c r="O139" s="405">
        <v>28.57</v>
      </c>
      <c r="P139" s="405">
        <v>1.45</v>
      </c>
      <c r="Q139" s="405">
        <v>0</v>
      </c>
      <c r="R139" s="405">
        <v>5</v>
      </c>
      <c r="S139" s="405">
        <v>0.84</v>
      </c>
      <c r="T139" s="405">
        <v>0.76</v>
      </c>
      <c r="U139" s="405">
        <v>2.42</v>
      </c>
      <c r="V139" s="405">
        <v>30.05</v>
      </c>
      <c r="W139" s="405">
        <v>0.08</v>
      </c>
      <c r="X139" s="405">
        <v>35.31</v>
      </c>
      <c r="Y139" s="405">
        <v>7</v>
      </c>
      <c r="Z139" s="405" t="s">
        <v>255</v>
      </c>
      <c r="AA139" s="405" t="s">
        <v>250</v>
      </c>
    </row>
    <row r="140" spans="1:27" ht="21.6">
      <c r="A140" s="407">
        <v>139</v>
      </c>
      <c r="B140" s="405">
        <v>13.7</v>
      </c>
      <c r="C140" s="405">
        <v>5.01</v>
      </c>
      <c r="D140" s="405">
        <v>70.2</v>
      </c>
      <c r="E140" s="405">
        <v>115.46</v>
      </c>
      <c r="F140" s="405">
        <v>0</v>
      </c>
      <c r="G140" s="405">
        <v>5.04</v>
      </c>
      <c r="H140" s="405">
        <v>1.39</v>
      </c>
      <c r="I140" s="405">
        <v>5</v>
      </c>
      <c r="J140" s="405">
        <v>2.2400000000000002</v>
      </c>
      <c r="K140" s="405">
        <v>19</v>
      </c>
      <c r="L140" s="405">
        <v>260.3</v>
      </c>
      <c r="M140" s="405">
        <v>119.68</v>
      </c>
      <c r="N140" s="405">
        <v>140.62</v>
      </c>
      <c r="O140" s="405">
        <v>33.96</v>
      </c>
      <c r="P140" s="405">
        <v>1.47</v>
      </c>
      <c r="Q140" s="405">
        <v>0</v>
      </c>
      <c r="R140" s="405">
        <v>5</v>
      </c>
      <c r="S140" s="405">
        <v>0.82</v>
      </c>
      <c r="T140" s="405">
        <v>0.76</v>
      </c>
      <c r="U140" s="405">
        <v>2.36</v>
      </c>
      <c r="V140" s="405">
        <v>36.020000000000003</v>
      </c>
      <c r="W140" s="405">
        <v>-0.03</v>
      </c>
      <c r="X140" s="405">
        <v>37.43</v>
      </c>
      <c r="Y140" s="405">
        <v>7</v>
      </c>
      <c r="Z140" s="405" t="s">
        <v>255</v>
      </c>
      <c r="AA140" s="405" t="s">
        <v>250</v>
      </c>
    </row>
    <row r="141" spans="1:27" ht="21.6">
      <c r="A141" s="407">
        <v>140</v>
      </c>
      <c r="B141" s="405">
        <v>13.8</v>
      </c>
      <c r="C141" s="405">
        <v>6.17</v>
      </c>
      <c r="D141" s="405">
        <v>59.1</v>
      </c>
      <c r="E141" s="405">
        <v>87.9</v>
      </c>
      <c r="F141" s="405">
        <v>0</v>
      </c>
      <c r="G141" s="405">
        <v>6.19</v>
      </c>
      <c r="H141" s="405">
        <v>0.96</v>
      </c>
      <c r="I141" s="405">
        <v>5</v>
      </c>
      <c r="J141" s="405">
        <v>2.0699999999999998</v>
      </c>
      <c r="K141" s="405">
        <v>19</v>
      </c>
      <c r="L141" s="405">
        <v>262.2</v>
      </c>
      <c r="M141" s="405">
        <v>120.66</v>
      </c>
      <c r="N141" s="405">
        <v>141.54</v>
      </c>
      <c r="O141" s="405">
        <v>41.86</v>
      </c>
      <c r="P141" s="405">
        <v>1</v>
      </c>
      <c r="Q141" s="405">
        <v>-0.01</v>
      </c>
      <c r="R141" s="405">
        <v>5</v>
      </c>
      <c r="S141" s="405">
        <v>0.75</v>
      </c>
      <c r="T141" s="405">
        <v>0.78</v>
      </c>
      <c r="U141" s="405">
        <v>2.1800000000000002</v>
      </c>
      <c r="V141" s="405">
        <v>45.48</v>
      </c>
      <c r="W141" s="405">
        <v>-0.23</v>
      </c>
      <c r="X141" s="405">
        <v>48.09</v>
      </c>
      <c r="Y141" s="405">
        <v>7</v>
      </c>
      <c r="Z141" s="405" t="s">
        <v>255</v>
      </c>
      <c r="AA141" s="405" t="s">
        <v>250</v>
      </c>
    </row>
    <row r="142" spans="1:27" ht="21.6">
      <c r="A142" s="407">
        <v>141</v>
      </c>
      <c r="B142" s="405">
        <v>13.9</v>
      </c>
      <c r="C142" s="405">
        <v>6.43</v>
      </c>
      <c r="D142" s="405">
        <v>54.8</v>
      </c>
      <c r="E142" s="405">
        <v>108.01</v>
      </c>
      <c r="F142" s="405">
        <v>0</v>
      </c>
      <c r="G142" s="405">
        <v>6.45</v>
      </c>
      <c r="H142" s="405">
        <v>0.85</v>
      </c>
      <c r="I142" s="405">
        <v>6</v>
      </c>
      <c r="J142" s="405">
        <v>2.02</v>
      </c>
      <c r="K142" s="405">
        <v>19</v>
      </c>
      <c r="L142" s="405">
        <v>264.10000000000002</v>
      </c>
      <c r="M142" s="405">
        <v>121.64</v>
      </c>
      <c r="N142" s="405">
        <v>142.46</v>
      </c>
      <c r="O142" s="405">
        <v>43.43</v>
      </c>
      <c r="P142" s="405">
        <v>0.89</v>
      </c>
      <c r="Q142" s="405">
        <v>0</v>
      </c>
      <c r="R142" s="405">
        <v>5</v>
      </c>
      <c r="S142" s="405">
        <v>0.74</v>
      </c>
      <c r="T142" s="405">
        <v>0.78</v>
      </c>
      <c r="U142" s="405">
        <v>2.14</v>
      </c>
      <c r="V142" s="405">
        <v>47.52</v>
      </c>
      <c r="W142" s="405">
        <v>-0.1</v>
      </c>
      <c r="X142" s="405">
        <v>51.32</v>
      </c>
      <c r="Y142" s="405">
        <v>7</v>
      </c>
      <c r="Z142" s="405" t="s">
        <v>255</v>
      </c>
      <c r="AA142" s="405" t="s">
        <v>250</v>
      </c>
    </row>
    <row r="143" spans="1:27" ht="21.6">
      <c r="A143" s="407">
        <v>142</v>
      </c>
      <c r="B143" s="405">
        <v>14</v>
      </c>
      <c r="C143" s="405">
        <v>6.13</v>
      </c>
      <c r="D143" s="405">
        <v>47.1</v>
      </c>
      <c r="E143" s="405">
        <v>128.81</v>
      </c>
      <c r="F143" s="405">
        <v>0</v>
      </c>
      <c r="G143" s="405">
        <v>6.16</v>
      </c>
      <c r="H143" s="405">
        <v>0.77</v>
      </c>
      <c r="I143" s="405">
        <v>6</v>
      </c>
      <c r="J143" s="405">
        <v>2.02</v>
      </c>
      <c r="K143" s="405">
        <v>19</v>
      </c>
      <c r="L143" s="405">
        <v>266</v>
      </c>
      <c r="M143" s="405">
        <v>122.63</v>
      </c>
      <c r="N143" s="405">
        <v>143.38</v>
      </c>
      <c r="O143" s="405">
        <v>41.09</v>
      </c>
      <c r="P143" s="405">
        <v>0.8</v>
      </c>
      <c r="Q143" s="405">
        <v>0</v>
      </c>
      <c r="R143" s="405">
        <v>5</v>
      </c>
      <c r="S143" s="405">
        <v>0.73</v>
      </c>
      <c r="T143" s="405">
        <v>0.77</v>
      </c>
      <c r="U143" s="405">
        <v>2.14</v>
      </c>
      <c r="V143" s="405">
        <v>45.06</v>
      </c>
      <c r="W143" s="405">
        <v>0.04</v>
      </c>
      <c r="X143" s="405">
        <v>51.93</v>
      </c>
      <c r="Y143" s="405">
        <v>7</v>
      </c>
      <c r="Z143" s="405" t="s">
        <v>255</v>
      </c>
      <c r="AA143" s="405" t="s">
        <v>250</v>
      </c>
    </row>
    <row r="144" spans="1:27" ht="21.6">
      <c r="A144" s="407">
        <v>143</v>
      </c>
      <c r="B144" s="405">
        <v>14.1</v>
      </c>
      <c r="C144" s="405">
        <v>8.84</v>
      </c>
      <c r="D144" s="405">
        <v>76.599999999999994</v>
      </c>
      <c r="E144" s="405">
        <v>92.41</v>
      </c>
      <c r="F144" s="405">
        <v>0</v>
      </c>
      <c r="G144" s="405">
        <v>8.86</v>
      </c>
      <c r="H144" s="405">
        <v>0.86</v>
      </c>
      <c r="I144" s="405">
        <v>6</v>
      </c>
      <c r="J144" s="405">
        <v>1.92</v>
      </c>
      <c r="K144" s="405">
        <v>19</v>
      </c>
      <c r="L144" s="405">
        <v>267.89999999999998</v>
      </c>
      <c r="M144" s="405">
        <v>123.61</v>
      </c>
      <c r="N144" s="405">
        <v>144.29</v>
      </c>
      <c r="O144" s="405">
        <v>59.55</v>
      </c>
      <c r="P144" s="405">
        <v>0.89</v>
      </c>
      <c r="Q144" s="405">
        <v>0</v>
      </c>
      <c r="R144" s="405">
        <v>6</v>
      </c>
      <c r="S144" s="405">
        <v>0.69</v>
      </c>
      <c r="T144" s="405">
        <v>0.78</v>
      </c>
      <c r="U144" s="405">
        <v>2.02</v>
      </c>
      <c r="V144" s="405">
        <v>66.42</v>
      </c>
      <c r="W144" s="405">
        <v>-0.22</v>
      </c>
      <c r="X144" s="405">
        <v>59.14</v>
      </c>
      <c r="Y144" s="405">
        <v>7</v>
      </c>
      <c r="Z144" s="405" t="s">
        <v>249</v>
      </c>
      <c r="AA144" s="405" t="s">
        <v>250</v>
      </c>
    </row>
    <row r="145" spans="1:27" ht="21.6">
      <c r="A145" s="407">
        <v>144</v>
      </c>
      <c r="B145" s="405">
        <v>14.2</v>
      </c>
      <c r="C145" s="405">
        <v>10.74</v>
      </c>
      <c r="D145" s="405">
        <v>76.400000000000006</v>
      </c>
      <c r="E145" s="405">
        <v>110.36</v>
      </c>
      <c r="F145" s="405">
        <v>0</v>
      </c>
      <c r="G145" s="405">
        <v>10.77</v>
      </c>
      <c r="H145" s="405">
        <v>0.71</v>
      </c>
      <c r="I145" s="405">
        <v>6</v>
      </c>
      <c r="J145" s="405">
        <v>1.8</v>
      </c>
      <c r="K145" s="405">
        <v>19</v>
      </c>
      <c r="L145" s="405">
        <v>269.8</v>
      </c>
      <c r="M145" s="405">
        <v>124.59</v>
      </c>
      <c r="N145" s="405">
        <v>145.21</v>
      </c>
      <c r="O145" s="405">
        <v>72.28</v>
      </c>
      <c r="P145" s="405">
        <v>0.73</v>
      </c>
      <c r="Q145" s="405">
        <v>0</v>
      </c>
      <c r="R145" s="405">
        <v>6</v>
      </c>
      <c r="S145" s="405">
        <v>0.64</v>
      </c>
      <c r="T145" s="405">
        <v>0.79</v>
      </c>
      <c r="U145" s="405">
        <v>1.89</v>
      </c>
      <c r="V145" s="405">
        <v>82.17</v>
      </c>
      <c r="W145" s="405">
        <v>-0.1</v>
      </c>
      <c r="X145" s="405">
        <v>71</v>
      </c>
      <c r="Y145" s="405">
        <v>7</v>
      </c>
      <c r="Z145" s="405" t="s">
        <v>249</v>
      </c>
      <c r="AA145" s="405" t="s">
        <v>250</v>
      </c>
    </row>
    <row r="146" spans="1:27" ht="21.6">
      <c r="A146" s="407">
        <v>145</v>
      </c>
      <c r="B146" s="405">
        <v>14.3</v>
      </c>
      <c r="C146" s="405">
        <v>11.56</v>
      </c>
      <c r="D146" s="405">
        <v>45.4</v>
      </c>
      <c r="E146" s="405">
        <v>111.44</v>
      </c>
      <c r="F146" s="405">
        <v>0</v>
      </c>
      <c r="G146" s="405">
        <v>11.58</v>
      </c>
      <c r="H146" s="405">
        <v>0.39</v>
      </c>
      <c r="I146" s="405">
        <v>6</v>
      </c>
      <c r="J146" s="405">
        <v>1.63</v>
      </c>
      <c r="K146" s="405">
        <v>19</v>
      </c>
      <c r="L146" s="405">
        <v>271.7</v>
      </c>
      <c r="M146" s="405">
        <v>125.57</v>
      </c>
      <c r="N146" s="405">
        <v>146.13</v>
      </c>
      <c r="O146" s="405">
        <v>77.41</v>
      </c>
      <c r="P146" s="405">
        <v>0.4</v>
      </c>
      <c r="Q146" s="405">
        <v>0</v>
      </c>
      <c r="R146" s="405">
        <v>6</v>
      </c>
      <c r="S146" s="405">
        <v>0.57999999999999996</v>
      </c>
      <c r="T146" s="405">
        <v>0.81</v>
      </c>
      <c r="U146" s="405">
        <v>1.72</v>
      </c>
      <c r="V146" s="405">
        <v>90.31</v>
      </c>
      <c r="W146" s="405">
        <v>-0.1</v>
      </c>
      <c r="X146" s="405">
        <v>94.41</v>
      </c>
      <c r="Y146" s="405">
        <v>7</v>
      </c>
      <c r="Z146" s="405" t="s">
        <v>249</v>
      </c>
      <c r="AA146" s="405" t="s">
        <v>250</v>
      </c>
    </row>
    <row r="147" spans="1:27" ht="21.6">
      <c r="A147" s="407">
        <v>146</v>
      </c>
      <c r="B147" s="405">
        <v>14.4</v>
      </c>
      <c r="C147" s="405">
        <v>13.59</v>
      </c>
      <c r="D147" s="405">
        <v>52.5</v>
      </c>
      <c r="E147" s="405">
        <v>108.89</v>
      </c>
      <c r="F147" s="405">
        <v>0</v>
      </c>
      <c r="G147" s="405">
        <v>13.61</v>
      </c>
      <c r="H147" s="405">
        <v>0.39</v>
      </c>
      <c r="I147" s="405">
        <v>6</v>
      </c>
      <c r="J147" s="405">
        <v>1.57</v>
      </c>
      <c r="K147" s="405">
        <v>19</v>
      </c>
      <c r="L147" s="405">
        <v>273.60000000000002</v>
      </c>
      <c r="M147" s="405">
        <v>126.55</v>
      </c>
      <c r="N147" s="405">
        <v>147.05000000000001</v>
      </c>
      <c r="O147" s="405">
        <v>90.67</v>
      </c>
      <c r="P147" s="405">
        <v>0.39</v>
      </c>
      <c r="Q147" s="405">
        <v>0</v>
      </c>
      <c r="R147" s="405">
        <v>6</v>
      </c>
      <c r="S147" s="405">
        <v>0.55000000000000004</v>
      </c>
      <c r="T147" s="405">
        <v>0.81</v>
      </c>
      <c r="U147" s="405">
        <v>1.65</v>
      </c>
      <c r="V147" s="405">
        <v>107.09</v>
      </c>
      <c r="W147" s="405">
        <v>-0.12</v>
      </c>
      <c r="X147" s="405">
        <v>104.39</v>
      </c>
      <c r="Y147" s="405">
        <v>7</v>
      </c>
      <c r="Z147" s="405" t="s">
        <v>249</v>
      </c>
      <c r="AA147" s="405" t="s">
        <v>250</v>
      </c>
    </row>
    <row r="148" spans="1:27" ht="21.6">
      <c r="A148" s="407">
        <v>147</v>
      </c>
      <c r="B148" s="405">
        <v>14.5</v>
      </c>
      <c r="C148" s="405">
        <v>14.32</v>
      </c>
      <c r="D148" s="405">
        <v>53.2</v>
      </c>
      <c r="E148" s="405">
        <v>102.22</v>
      </c>
      <c r="F148" s="405">
        <v>0</v>
      </c>
      <c r="G148" s="405">
        <v>14.34</v>
      </c>
      <c r="H148" s="405">
        <v>0.37</v>
      </c>
      <c r="I148" s="405">
        <v>6</v>
      </c>
      <c r="J148" s="405">
        <v>1.54</v>
      </c>
      <c r="K148" s="405">
        <v>19</v>
      </c>
      <c r="L148" s="405">
        <v>275.5</v>
      </c>
      <c r="M148" s="405">
        <v>127.53</v>
      </c>
      <c r="N148" s="405">
        <v>147.97</v>
      </c>
      <c r="O148" s="405">
        <v>95.03</v>
      </c>
      <c r="P148" s="405">
        <v>0.38</v>
      </c>
      <c r="Q148" s="405">
        <v>0</v>
      </c>
      <c r="R148" s="405">
        <v>6</v>
      </c>
      <c r="S148" s="405">
        <v>0.54</v>
      </c>
      <c r="T148" s="405">
        <v>0.81</v>
      </c>
      <c r="U148" s="405">
        <v>1.63</v>
      </c>
      <c r="V148" s="405">
        <v>113</v>
      </c>
      <c r="W148" s="405">
        <v>-0.17</v>
      </c>
      <c r="X148" s="405">
        <v>109.09</v>
      </c>
      <c r="Y148" s="405">
        <v>7</v>
      </c>
      <c r="Z148" s="405" t="s">
        <v>249</v>
      </c>
      <c r="AA148" s="405" t="s">
        <v>250</v>
      </c>
    </row>
    <row r="149" spans="1:27" ht="21.6">
      <c r="A149" s="407">
        <v>148</v>
      </c>
      <c r="B149" s="405">
        <v>14.6</v>
      </c>
      <c r="C149" s="405">
        <v>11.38</v>
      </c>
      <c r="D149" s="405">
        <v>30.3</v>
      </c>
      <c r="E149" s="405">
        <v>99.18</v>
      </c>
      <c r="F149" s="405">
        <v>0</v>
      </c>
      <c r="G149" s="405">
        <v>11.39</v>
      </c>
      <c r="H149" s="405">
        <v>0.27</v>
      </c>
      <c r="I149" s="405">
        <v>6</v>
      </c>
      <c r="J149" s="405">
        <v>1.56</v>
      </c>
      <c r="K149" s="405">
        <v>19</v>
      </c>
      <c r="L149" s="405">
        <v>277.39999999999998</v>
      </c>
      <c r="M149" s="405">
        <v>128.51</v>
      </c>
      <c r="N149" s="405">
        <v>148.88999999999999</v>
      </c>
      <c r="O149" s="405">
        <v>74.67</v>
      </c>
      <c r="P149" s="405">
        <v>0.27</v>
      </c>
      <c r="Q149" s="405">
        <v>0</v>
      </c>
      <c r="R149" s="405">
        <v>6</v>
      </c>
      <c r="S149" s="405">
        <v>0.56000000000000005</v>
      </c>
      <c r="T149" s="405">
        <v>0.81</v>
      </c>
      <c r="U149" s="405">
        <v>1.66</v>
      </c>
      <c r="V149" s="405">
        <v>88.61</v>
      </c>
      <c r="W149" s="405">
        <v>-0.2</v>
      </c>
      <c r="X149" s="405">
        <v>104.74</v>
      </c>
      <c r="Y149" s="405">
        <v>7</v>
      </c>
      <c r="Z149" s="405" t="s">
        <v>249</v>
      </c>
      <c r="AA149" s="405" t="s">
        <v>250</v>
      </c>
    </row>
    <row r="150" spans="1:27" ht="21.6">
      <c r="A150" s="407">
        <v>149</v>
      </c>
      <c r="B150" s="405">
        <v>14.7</v>
      </c>
      <c r="C150" s="405">
        <v>8.6</v>
      </c>
      <c r="D150" s="405">
        <v>65.400000000000006</v>
      </c>
      <c r="E150" s="405">
        <v>102.71</v>
      </c>
      <c r="F150" s="405">
        <v>0</v>
      </c>
      <c r="G150" s="405">
        <v>8.6199999999999992</v>
      </c>
      <c r="H150" s="405">
        <v>0.76</v>
      </c>
      <c r="I150" s="405">
        <v>6</v>
      </c>
      <c r="J150" s="405">
        <v>1.89</v>
      </c>
      <c r="K150" s="405">
        <v>19</v>
      </c>
      <c r="L150" s="405">
        <v>279.3</v>
      </c>
      <c r="M150" s="405">
        <v>129.49</v>
      </c>
      <c r="N150" s="405">
        <v>149.81</v>
      </c>
      <c r="O150" s="405">
        <v>55.69</v>
      </c>
      <c r="P150" s="405">
        <v>0.78</v>
      </c>
      <c r="Q150" s="405">
        <v>0</v>
      </c>
      <c r="R150" s="405">
        <v>6</v>
      </c>
      <c r="S150" s="405">
        <v>0.69</v>
      </c>
      <c r="T150" s="405">
        <v>0.76</v>
      </c>
      <c r="U150" s="405">
        <v>2.0099999999999998</v>
      </c>
      <c r="V150" s="405">
        <v>62.88</v>
      </c>
      <c r="W150" s="405">
        <v>-0.18</v>
      </c>
      <c r="X150" s="405">
        <v>61.09</v>
      </c>
      <c r="Y150" s="405">
        <v>7</v>
      </c>
      <c r="Z150" s="405" t="s">
        <v>249</v>
      </c>
      <c r="AA150" s="405" t="s">
        <v>250</v>
      </c>
    </row>
    <row r="151" spans="1:27" ht="21.6">
      <c r="A151" s="407">
        <v>150</v>
      </c>
      <c r="B151" s="405">
        <v>14.8</v>
      </c>
      <c r="C151" s="405">
        <v>8.48</v>
      </c>
      <c r="D151" s="405">
        <v>60.3</v>
      </c>
      <c r="E151" s="405">
        <v>190.61</v>
      </c>
      <c r="F151" s="405">
        <v>0</v>
      </c>
      <c r="G151" s="405">
        <v>8.52</v>
      </c>
      <c r="H151" s="405">
        <v>0.71</v>
      </c>
      <c r="I151" s="405">
        <v>6</v>
      </c>
      <c r="J151" s="405">
        <v>1.88</v>
      </c>
      <c r="K151" s="405">
        <v>19</v>
      </c>
      <c r="L151" s="405">
        <v>281.2</v>
      </c>
      <c r="M151" s="405">
        <v>130.47</v>
      </c>
      <c r="N151" s="405">
        <v>150.72999999999999</v>
      </c>
      <c r="O151" s="405">
        <v>54.65</v>
      </c>
      <c r="P151" s="405">
        <v>0.73</v>
      </c>
      <c r="Q151" s="405">
        <v>0.01</v>
      </c>
      <c r="R151" s="405">
        <v>6</v>
      </c>
      <c r="S151" s="405">
        <v>0.69</v>
      </c>
      <c r="T151" s="405">
        <v>0.76</v>
      </c>
      <c r="U151" s="405">
        <v>2</v>
      </c>
      <c r="V151" s="405">
        <v>61.91</v>
      </c>
      <c r="W151" s="405">
        <v>0.4</v>
      </c>
      <c r="X151" s="405">
        <v>62.36</v>
      </c>
      <c r="Y151" s="405">
        <v>7</v>
      </c>
      <c r="Z151" s="405" t="s">
        <v>249</v>
      </c>
      <c r="AA151" s="405" t="s">
        <v>250</v>
      </c>
    </row>
    <row r="152" spans="1:27" ht="21.6">
      <c r="A152" s="407">
        <v>151</v>
      </c>
      <c r="B152" s="405">
        <v>14.9</v>
      </c>
      <c r="C152" s="405">
        <v>10.98</v>
      </c>
      <c r="D152" s="405">
        <v>63</v>
      </c>
      <c r="E152" s="405">
        <v>127.53</v>
      </c>
      <c r="F152" s="405">
        <v>0</v>
      </c>
      <c r="G152" s="405">
        <v>11.01</v>
      </c>
      <c r="H152" s="405">
        <v>0.56999999999999995</v>
      </c>
      <c r="I152" s="405">
        <v>6</v>
      </c>
      <c r="J152" s="405">
        <v>1.74</v>
      </c>
      <c r="K152" s="405">
        <v>19</v>
      </c>
      <c r="L152" s="405">
        <v>283.10000000000002</v>
      </c>
      <c r="M152" s="405">
        <v>131.44999999999999</v>
      </c>
      <c r="N152" s="405">
        <v>151.65</v>
      </c>
      <c r="O152" s="405">
        <v>70.73</v>
      </c>
      <c r="P152" s="405">
        <v>0.59</v>
      </c>
      <c r="Q152" s="405">
        <v>0</v>
      </c>
      <c r="R152" s="405">
        <v>6</v>
      </c>
      <c r="S152" s="405">
        <v>0.63</v>
      </c>
      <c r="T152" s="405">
        <v>0.78</v>
      </c>
      <c r="U152" s="405">
        <v>1.84</v>
      </c>
      <c r="V152" s="405">
        <v>82.2</v>
      </c>
      <c r="W152" s="405">
        <v>-0.03</v>
      </c>
      <c r="X152" s="405">
        <v>77.95</v>
      </c>
      <c r="Y152" s="405">
        <v>7</v>
      </c>
      <c r="Z152" s="405" t="s">
        <v>249</v>
      </c>
      <c r="AA152" s="405" t="s">
        <v>250</v>
      </c>
    </row>
    <row r="153" spans="1:27" ht="21.6">
      <c r="A153" s="407">
        <v>152</v>
      </c>
      <c r="B153" s="405">
        <v>15</v>
      </c>
      <c r="C153" s="405">
        <v>9.41</v>
      </c>
      <c r="D153" s="405">
        <v>204.3</v>
      </c>
      <c r="E153" s="405">
        <v>120.27</v>
      </c>
      <c r="F153" s="405">
        <v>0</v>
      </c>
      <c r="G153" s="405">
        <v>9.44</v>
      </c>
      <c r="H153" s="405">
        <v>2.17</v>
      </c>
      <c r="I153" s="405">
        <v>5</v>
      </c>
      <c r="J153" s="405">
        <v>2.16</v>
      </c>
      <c r="K153" s="405">
        <v>19</v>
      </c>
      <c r="L153" s="405">
        <v>285</v>
      </c>
      <c r="M153" s="405">
        <v>132.44</v>
      </c>
      <c r="N153" s="405">
        <v>152.57</v>
      </c>
      <c r="O153" s="405">
        <v>59.97</v>
      </c>
      <c r="P153" s="405">
        <v>2.23</v>
      </c>
      <c r="Q153" s="405">
        <v>0</v>
      </c>
      <c r="R153" s="405">
        <v>5</v>
      </c>
      <c r="S153" s="405">
        <v>0.79</v>
      </c>
      <c r="T153" s="405">
        <v>0.72</v>
      </c>
      <c r="U153" s="405">
        <v>2.2799999999999998</v>
      </c>
      <c r="V153" s="405">
        <v>65.23</v>
      </c>
      <c r="W153" s="405">
        <v>-0.08</v>
      </c>
      <c r="X153" s="405">
        <v>34.89</v>
      </c>
      <c r="Y153" s="405">
        <v>7</v>
      </c>
      <c r="Z153" s="405" t="s">
        <v>255</v>
      </c>
      <c r="AA153" s="405" t="s">
        <v>250</v>
      </c>
    </row>
    <row r="154" spans="1:27" ht="21.6">
      <c r="A154" s="407">
        <v>153</v>
      </c>
      <c r="B154" s="405">
        <v>15.1</v>
      </c>
      <c r="C154" s="405">
        <v>9.27</v>
      </c>
      <c r="D154" s="405">
        <v>147.69999999999999</v>
      </c>
      <c r="E154" s="405">
        <v>166.38</v>
      </c>
      <c r="F154" s="405">
        <v>0</v>
      </c>
      <c r="G154" s="405">
        <v>9.3000000000000007</v>
      </c>
      <c r="H154" s="405">
        <v>1.59</v>
      </c>
      <c r="I154" s="405">
        <v>5</v>
      </c>
      <c r="J154" s="405">
        <v>2.0699999999999998</v>
      </c>
      <c r="K154" s="405">
        <v>19</v>
      </c>
      <c r="L154" s="405">
        <v>286.89999999999998</v>
      </c>
      <c r="M154" s="405">
        <v>133.41999999999999</v>
      </c>
      <c r="N154" s="405">
        <v>153.47999999999999</v>
      </c>
      <c r="O154" s="405">
        <v>58.72</v>
      </c>
      <c r="P154" s="405">
        <v>1.64</v>
      </c>
      <c r="Q154" s="405">
        <v>0</v>
      </c>
      <c r="R154" s="405">
        <v>5</v>
      </c>
      <c r="S154" s="405">
        <v>0.76</v>
      </c>
      <c r="T154" s="405">
        <v>0.73</v>
      </c>
      <c r="U154" s="405">
        <v>2.19</v>
      </c>
      <c r="V154" s="405">
        <v>64.84</v>
      </c>
      <c r="W154" s="405">
        <v>0.21</v>
      </c>
      <c r="X154" s="405">
        <v>42.46</v>
      </c>
      <c r="Y154" s="405">
        <v>7</v>
      </c>
      <c r="Z154" s="405" t="s">
        <v>255</v>
      </c>
      <c r="AA154" s="405" t="s">
        <v>250</v>
      </c>
    </row>
    <row r="155" spans="1:27" ht="21.6">
      <c r="A155" s="407">
        <v>154</v>
      </c>
      <c r="B155" s="405">
        <v>15.2</v>
      </c>
      <c r="C155" s="405">
        <v>11.61</v>
      </c>
      <c r="D155" s="405">
        <v>66.3</v>
      </c>
      <c r="E155" s="405">
        <v>94.57</v>
      </c>
      <c r="F155" s="405">
        <v>0</v>
      </c>
      <c r="G155" s="405">
        <v>11.63</v>
      </c>
      <c r="H155" s="405">
        <v>0.56999999999999995</v>
      </c>
      <c r="I155" s="405">
        <v>6</v>
      </c>
      <c r="J155" s="405">
        <v>1.72</v>
      </c>
      <c r="K155" s="405">
        <v>19</v>
      </c>
      <c r="L155" s="405">
        <v>288.8</v>
      </c>
      <c r="M155" s="405">
        <v>134.4</v>
      </c>
      <c r="N155" s="405">
        <v>154.4</v>
      </c>
      <c r="O155" s="405">
        <v>73.44</v>
      </c>
      <c r="P155" s="405">
        <v>0.57999999999999996</v>
      </c>
      <c r="Q155" s="405">
        <v>0</v>
      </c>
      <c r="R155" s="405">
        <v>6</v>
      </c>
      <c r="S155" s="405">
        <v>0.62</v>
      </c>
      <c r="T155" s="405">
        <v>0.77</v>
      </c>
      <c r="U155" s="405">
        <v>1.82</v>
      </c>
      <c r="V155" s="405">
        <v>86.13</v>
      </c>
      <c r="W155" s="405">
        <v>-0.26</v>
      </c>
      <c r="X155" s="405">
        <v>79.87</v>
      </c>
      <c r="Y155" s="405">
        <v>7</v>
      </c>
      <c r="Z155" s="405" t="s">
        <v>249</v>
      </c>
      <c r="AA155" s="405" t="s">
        <v>250</v>
      </c>
    </row>
    <row r="156" spans="1:27" ht="21.6">
      <c r="A156" s="407">
        <v>155</v>
      </c>
      <c r="B156" s="405">
        <v>15.3</v>
      </c>
      <c r="C156" s="405">
        <v>14.81</v>
      </c>
      <c r="D156" s="405">
        <v>225.5</v>
      </c>
      <c r="E156" s="405">
        <v>82.7</v>
      </c>
      <c r="F156" s="405">
        <v>0</v>
      </c>
      <c r="G156" s="405">
        <v>14.82</v>
      </c>
      <c r="H156" s="405">
        <v>1.52</v>
      </c>
      <c r="I156" s="405">
        <v>6</v>
      </c>
      <c r="J156" s="405">
        <v>1.92</v>
      </c>
      <c r="K156" s="405">
        <v>19</v>
      </c>
      <c r="L156" s="405">
        <v>290.7</v>
      </c>
      <c r="M156" s="405">
        <v>135.38</v>
      </c>
      <c r="N156" s="405">
        <v>155.32</v>
      </c>
      <c r="O156" s="405">
        <v>93.55</v>
      </c>
      <c r="P156" s="405">
        <v>1.55</v>
      </c>
      <c r="Q156" s="405">
        <v>0</v>
      </c>
      <c r="R156" s="405">
        <v>6</v>
      </c>
      <c r="S156" s="405">
        <v>0.7</v>
      </c>
      <c r="T156" s="405">
        <v>0.74</v>
      </c>
      <c r="U156" s="405">
        <v>2.02</v>
      </c>
      <c r="V156" s="405">
        <v>106.55</v>
      </c>
      <c r="W156" s="405">
        <v>-0.34</v>
      </c>
      <c r="X156" s="405">
        <v>49.52</v>
      </c>
      <c r="Y156" s="405">
        <v>7</v>
      </c>
      <c r="Z156" s="405" t="s">
        <v>249</v>
      </c>
      <c r="AA156" s="405" t="s">
        <v>250</v>
      </c>
    </row>
    <row r="157" spans="1:27" ht="21.6">
      <c r="A157" s="407">
        <v>156</v>
      </c>
      <c r="B157" s="405">
        <v>15.4</v>
      </c>
      <c r="C157" s="405">
        <v>16.93</v>
      </c>
      <c r="D157" s="405">
        <v>108.8</v>
      </c>
      <c r="E157" s="405">
        <v>117.03</v>
      </c>
      <c r="F157" s="405">
        <v>0</v>
      </c>
      <c r="G157" s="405">
        <v>16.95</v>
      </c>
      <c r="H157" s="405">
        <v>0.64</v>
      </c>
      <c r="I157" s="405">
        <v>6</v>
      </c>
      <c r="J157" s="405">
        <v>1.62</v>
      </c>
      <c r="K157" s="405">
        <v>19</v>
      </c>
      <c r="L157" s="405">
        <v>292.60000000000002</v>
      </c>
      <c r="M157" s="405">
        <v>136.36000000000001</v>
      </c>
      <c r="N157" s="405">
        <v>156.24</v>
      </c>
      <c r="O157" s="405">
        <v>106.61</v>
      </c>
      <c r="P157" s="405">
        <v>0.65</v>
      </c>
      <c r="Q157" s="405">
        <v>0</v>
      </c>
      <c r="R157" s="405">
        <v>6</v>
      </c>
      <c r="S157" s="405">
        <v>0.57999999999999996</v>
      </c>
      <c r="T157" s="405">
        <v>0.78</v>
      </c>
      <c r="U157" s="405">
        <v>1.71</v>
      </c>
      <c r="V157" s="405">
        <v>127.92</v>
      </c>
      <c r="W157" s="405">
        <v>-0.12</v>
      </c>
      <c r="X157" s="405">
        <v>89.82</v>
      </c>
      <c r="Y157" s="405">
        <v>7</v>
      </c>
      <c r="Z157" s="405" t="s">
        <v>249</v>
      </c>
      <c r="AA157" s="405" t="s">
        <v>250</v>
      </c>
    </row>
    <row r="158" spans="1:27" ht="21.6">
      <c r="A158" s="407">
        <v>157</v>
      </c>
      <c r="B158" s="405">
        <v>15.5</v>
      </c>
      <c r="C158" s="405">
        <v>21.88</v>
      </c>
      <c r="D158" s="405">
        <v>109.2</v>
      </c>
      <c r="E158" s="405">
        <v>103.2</v>
      </c>
      <c r="F158" s="405">
        <v>0</v>
      </c>
      <c r="G158" s="405">
        <v>21.9</v>
      </c>
      <c r="H158" s="405">
        <v>0.5</v>
      </c>
      <c r="I158" s="405">
        <v>6</v>
      </c>
      <c r="J158" s="405">
        <v>1.46</v>
      </c>
      <c r="K158" s="405">
        <v>19</v>
      </c>
      <c r="L158" s="405">
        <v>294.5</v>
      </c>
      <c r="M158" s="405">
        <v>137.34</v>
      </c>
      <c r="N158" s="405">
        <v>157.16</v>
      </c>
      <c r="O158" s="405">
        <v>137.47999999999999</v>
      </c>
      <c r="P158" s="405">
        <v>0.51</v>
      </c>
      <c r="Q158" s="405">
        <v>0</v>
      </c>
      <c r="R158" s="405">
        <v>6</v>
      </c>
      <c r="S158" s="405">
        <v>0.52</v>
      </c>
      <c r="T158" s="405">
        <v>0.8</v>
      </c>
      <c r="U158" s="405">
        <v>1.55</v>
      </c>
      <c r="V158" s="405">
        <v>169.98</v>
      </c>
      <c r="W158" s="405">
        <v>-0.22</v>
      </c>
      <c r="X158" s="405">
        <v>115.44</v>
      </c>
      <c r="Y158" s="405">
        <v>7</v>
      </c>
      <c r="Z158" s="405" t="s">
        <v>249</v>
      </c>
      <c r="AA158" s="405" t="s">
        <v>250</v>
      </c>
    </row>
    <row r="159" spans="1:27" ht="21.6">
      <c r="A159" s="407">
        <v>158</v>
      </c>
      <c r="B159" s="405">
        <v>15.6</v>
      </c>
      <c r="C159" s="405">
        <v>24.62</v>
      </c>
      <c r="D159" s="405">
        <v>132.80000000000001</v>
      </c>
      <c r="E159" s="405">
        <v>145.38</v>
      </c>
      <c r="F159" s="405">
        <v>0</v>
      </c>
      <c r="G159" s="405">
        <v>24.65</v>
      </c>
      <c r="H159" s="405">
        <v>0.54</v>
      </c>
      <c r="I159" s="405">
        <v>6</v>
      </c>
      <c r="J159" s="405">
        <v>1.44</v>
      </c>
      <c r="K159" s="405">
        <v>19</v>
      </c>
      <c r="L159" s="405">
        <v>296.39999999999998</v>
      </c>
      <c r="M159" s="405">
        <v>138.32</v>
      </c>
      <c r="N159" s="405">
        <v>158.08000000000001</v>
      </c>
      <c r="O159" s="405">
        <v>154.06</v>
      </c>
      <c r="P159" s="405">
        <v>0.55000000000000004</v>
      </c>
      <c r="Q159" s="405">
        <v>0</v>
      </c>
      <c r="R159" s="405">
        <v>6</v>
      </c>
      <c r="S159" s="405">
        <v>0.51</v>
      </c>
      <c r="T159" s="405">
        <v>0.8</v>
      </c>
      <c r="U159" s="405">
        <v>1.52</v>
      </c>
      <c r="V159" s="405">
        <v>191.65</v>
      </c>
      <c r="W159" s="405">
        <v>0.04</v>
      </c>
      <c r="X159" s="405">
        <v>115.56</v>
      </c>
      <c r="Y159" s="405">
        <v>7</v>
      </c>
      <c r="Z159" s="405" t="s">
        <v>249</v>
      </c>
      <c r="AA159" s="405" t="s">
        <v>250</v>
      </c>
    </row>
    <row r="160" spans="1:27" ht="21.6">
      <c r="A160" s="407">
        <v>159</v>
      </c>
      <c r="B160" s="405">
        <v>15.7</v>
      </c>
      <c r="C160" s="405">
        <v>27.85</v>
      </c>
      <c r="D160" s="405">
        <v>110.8</v>
      </c>
      <c r="E160" s="405">
        <v>121.25</v>
      </c>
      <c r="F160" s="405">
        <v>0</v>
      </c>
      <c r="G160" s="405">
        <v>27.87</v>
      </c>
      <c r="H160" s="405">
        <v>0.4</v>
      </c>
      <c r="I160" s="405">
        <v>7</v>
      </c>
      <c r="J160" s="405">
        <v>1.32</v>
      </c>
      <c r="K160" s="405">
        <v>19</v>
      </c>
      <c r="L160" s="405">
        <v>298.3</v>
      </c>
      <c r="M160" s="405">
        <v>139.30000000000001</v>
      </c>
      <c r="N160" s="405">
        <v>159</v>
      </c>
      <c r="O160" s="405">
        <v>173.44</v>
      </c>
      <c r="P160" s="405">
        <v>0.4</v>
      </c>
      <c r="Q160" s="405">
        <v>0</v>
      </c>
      <c r="R160" s="405">
        <v>6</v>
      </c>
      <c r="S160" s="405">
        <v>0.46</v>
      </c>
      <c r="T160" s="405">
        <v>0.81</v>
      </c>
      <c r="U160" s="405">
        <v>1.39</v>
      </c>
      <c r="V160" s="405">
        <v>221.22</v>
      </c>
      <c r="W160" s="405">
        <v>-0.11</v>
      </c>
      <c r="X160" s="405">
        <v>145.52000000000001</v>
      </c>
      <c r="Y160" s="405">
        <v>7</v>
      </c>
      <c r="Z160" s="405" t="s">
        <v>249</v>
      </c>
      <c r="AA160" s="405" t="s">
        <v>250</v>
      </c>
    </row>
    <row r="161" spans="1:27" ht="21.6">
      <c r="A161" s="407">
        <v>160</v>
      </c>
      <c r="B161" s="405">
        <v>15.8</v>
      </c>
      <c r="C161" s="405">
        <v>22.18</v>
      </c>
      <c r="D161" s="405">
        <v>40.700000000000003</v>
      </c>
      <c r="E161" s="405">
        <v>121.64</v>
      </c>
      <c r="F161" s="405">
        <v>0</v>
      </c>
      <c r="G161" s="405">
        <v>22.21</v>
      </c>
      <c r="H161" s="405">
        <v>0.18</v>
      </c>
      <c r="I161" s="405">
        <v>7</v>
      </c>
      <c r="J161" s="405">
        <v>1.23</v>
      </c>
      <c r="K161" s="405">
        <v>19</v>
      </c>
      <c r="L161" s="405">
        <v>300.2</v>
      </c>
      <c r="M161" s="405">
        <v>140.28</v>
      </c>
      <c r="N161" s="405">
        <v>159.91999999999999</v>
      </c>
      <c r="O161" s="405">
        <v>136.97999999999999</v>
      </c>
      <c r="P161" s="405">
        <v>0.19</v>
      </c>
      <c r="Q161" s="405">
        <v>0</v>
      </c>
      <c r="R161" s="405">
        <v>6</v>
      </c>
      <c r="S161" s="405">
        <v>0.43</v>
      </c>
      <c r="T161" s="405">
        <v>0.82</v>
      </c>
      <c r="U161" s="405">
        <v>1.31</v>
      </c>
      <c r="V161" s="405">
        <v>177.67</v>
      </c>
      <c r="W161" s="405">
        <v>-0.12</v>
      </c>
      <c r="X161" s="405">
        <v>182.18</v>
      </c>
      <c r="Y161" s="405">
        <v>7</v>
      </c>
      <c r="Z161" s="405" t="s">
        <v>249</v>
      </c>
      <c r="AA161" s="405" t="s">
        <v>250</v>
      </c>
    </row>
    <row r="162" spans="1:27" ht="21.6">
      <c r="A162" s="407">
        <v>161</v>
      </c>
      <c r="B162" s="405">
        <v>15.9</v>
      </c>
      <c r="C162" s="405">
        <v>17.329999999999998</v>
      </c>
      <c r="D162" s="405">
        <v>50.1</v>
      </c>
      <c r="E162" s="405">
        <v>163.43</v>
      </c>
      <c r="F162" s="405">
        <v>0</v>
      </c>
      <c r="G162" s="405">
        <v>17.36</v>
      </c>
      <c r="H162" s="405">
        <v>0.28999999999999998</v>
      </c>
      <c r="I162" s="405">
        <v>6</v>
      </c>
      <c r="J162" s="405">
        <v>1.41</v>
      </c>
      <c r="K162" s="405">
        <v>19</v>
      </c>
      <c r="L162" s="405">
        <v>302.10000000000002</v>
      </c>
      <c r="M162" s="405">
        <v>141.26</v>
      </c>
      <c r="N162" s="405">
        <v>160.84</v>
      </c>
      <c r="O162" s="405">
        <v>106.07</v>
      </c>
      <c r="P162" s="405">
        <v>0.28999999999999998</v>
      </c>
      <c r="Q162" s="405">
        <v>0</v>
      </c>
      <c r="R162" s="405">
        <v>6</v>
      </c>
      <c r="S162" s="405">
        <v>0.51</v>
      </c>
      <c r="T162" s="405">
        <v>0.79</v>
      </c>
      <c r="U162" s="405">
        <v>1.51</v>
      </c>
      <c r="V162" s="405">
        <v>133.33000000000001</v>
      </c>
      <c r="W162" s="405">
        <v>0.14000000000000001</v>
      </c>
      <c r="X162" s="405">
        <v>131.31</v>
      </c>
      <c r="Y162" s="405">
        <v>7</v>
      </c>
      <c r="Z162" s="405" t="s">
        <v>249</v>
      </c>
      <c r="AA162" s="405" t="s">
        <v>250</v>
      </c>
    </row>
    <row r="163" spans="1:27" ht="21.6">
      <c r="A163" s="407">
        <v>162</v>
      </c>
      <c r="B163" s="405">
        <v>16</v>
      </c>
      <c r="C163" s="405">
        <v>20.39</v>
      </c>
      <c r="D163" s="405">
        <v>81.5</v>
      </c>
      <c r="E163" s="405">
        <v>119.19</v>
      </c>
      <c r="F163" s="405">
        <v>0</v>
      </c>
      <c r="G163" s="405">
        <v>20.41</v>
      </c>
      <c r="H163" s="405">
        <v>0.4</v>
      </c>
      <c r="I163" s="405">
        <v>6</v>
      </c>
      <c r="J163" s="405">
        <v>1.43</v>
      </c>
      <c r="K163" s="405">
        <v>19</v>
      </c>
      <c r="L163" s="405">
        <v>304</v>
      </c>
      <c r="M163" s="405">
        <v>142.25</v>
      </c>
      <c r="N163" s="405">
        <v>161.76</v>
      </c>
      <c r="O163" s="405">
        <v>124.3</v>
      </c>
      <c r="P163" s="405">
        <v>0.41</v>
      </c>
      <c r="Q163" s="405">
        <v>0</v>
      </c>
      <c r="R163" s="405">
        <v>6</v>
      </c>
      <c r="S163" s="405">
        <v>0.51</v>
      </c>
      <c r="T163" s="405">
        <v>0.79</v>
      </c>
      <c r="U163" s="405">
        <v>1.52</v>
      </c>
      <c r="V163" s="405">
        <v>156.37</v>
      </c>
      <c r="W163" s="405">
        <v>-0.14000000000000001</v>
      </c>
      <c r="X163" s="405">
        <v>124.73</v>
      </c>
      <c r="Y163" s="405">
        <v>7</v>
      </c>
      <c r="Z163" s="405" t="s">
        <v>249</v>
      </c>
      <c r="AA163" s="405" t="s">
        <v>250</v>
      </c>
    </row>
    <row r="164" spans="1:27" ht="21.6">
      <c r="A164" s="407">
        <v>163</v>
      </c>
      <c r="B164" s="405">
        <v>16.100000000000001</v>
      </c>
      <c r="C164" s="405">
        <v>23.61</v>
      </c>
      <c r="D164" s="405">
        <v>73.8</v>
      </c>
      <c r="E164" s="405">
        <v>97.22</v>
      </c>
      <c r="F164" s="405">
        <v>0</v>
      </c>
      <c r="G164" s="405">
        <v>23.63</v>
      </c>
      <c r="H164" s="405">
        <v>0.31</v>
      </c>
      <c r="I164" s="405">
        <v>7</v>
      </c>
      <c r="J164" s="405">
        <v>1.31</v>
      </c>
      <c r="K164" s="405">
        <v>19</v>
      </c>
      <c r="L164" s="405">
        <v>305.89999999999998</v>
      </c>
      <c r="M164" s="405">
        <v>143.22999999999999</v>
      </c>
      <c r="N164" s="405">
        <v>162.66999999999999</v>
      </c>
      <c r="O164" s="405">
        <v>143.38999999999999</v>
      </c>
      <c r="P164" s="405">
        <v>0.32</v>
      </c>
      <c r="Q164" s="405">
        <v>0</v>
      </c>
      <c r="R164" s="405">
        <v>6</v>
      </c>
      <c r="S164" s="405">
        <v>0.46</v>
      </c>
      <c r="T164" s="405">
        <v>0.8</v>
      </c>
      <c r="U164" s="405">
        <v>1.4</v>
      </c>
      <c r="V164" s="405">
        <v>184.75</v>
      </c>
      <c r="W164" s="405">
        <v>-0.28000000000000003</v>
      </c>
      <c r="X164" s="405">
        <v>151.61000000000001</v>
      </c>
      <c r="Y164" s="405">
        <v>7</v>
      </c>
      <c r="Z164" s="405" t="s">
        <v>249</v>
      </c>
      <c r="AA164" s="405" t="s">
        <v>250</v>
      </c>
    </row>
    <row r="165" spans="1:27" ht="21.6">
      <c r="A165" s="407">
        <v>164</v>
      </c>
      <c r="B165" s="405">
        <v>16.2</v>
      </c>
      <c r="C165" s="405">
        <v>19.87</v>
      </c>
      <c r="D165" s="405">
        <v>89.7</v>
      </c>
      <c r="E165" s="405">
        <v>112.42</v>
      </c>
      <c r="F165" s="405">
        <v>0</v>
      </c>
      <c r="G165" s="405">
        <v>19.89</v>
      </c>
      <c r="H165" s="405">
        <v>0.45</v>
      </c>
      <c r="I165" s="405">
        <v>6</v>
      </c>
      <c r="J165" s="405">
        <v>1.47</v>
      </c>
      <c r="K165" s="405">
        <v>19</v>
      </c>
      <c r="L165" s="405">
        <v>307.8</v>
      </c>
      <c r="M165" s="405">
        <v>144.21</v>
      </c>
      <c r="N165" s="405">
        <v>163.59</v>
      </c>
      <c r="O165" s="405">
        <v>119.7</v>
      </c>
      <c r="P165" s="405">
        <v>0.46</v>
      </c>
      <c r="Q165" s="405">
        <v>0</v>
      </c>
      <c r="R165" s="405">
        <v>6</v>
      </c>
      <c r="S165" s="405">
        <v>0.53</v>
      </c>
      <c r="T165" s="405">
        <v>0.78</v>
      </c>
      <c r="U165" s="405">
        <v>1.56</v>
      </c>
      <c r="V165" s="405">
        <v>150.13999999999999</v>
      </c>
      <c r="W165" s="405">
        <v>-0.19</v>
      </c>
      <c r="X165" s="405">
        <v>115.4</v>
      </c>
      <c r="Y165" s="405">
        <v>7</v>
      </c>
      <c r="Z165" s="405" t="s">
        <v>249</v>
      </c>
      <c r="AA165" s="405" t="s">
        <v>250</v>
      </c>
    </row>
    <row r="166" spans="1:27" ht="21.6">
      <c r="A166" s="407">
        <v>165</v>
      </c>
      <c r="B166" s="405">
        <v>16.3</v>
      </c>
      <c r="C166" s="405">
        <v>16.21</v>
      </c>
      <c r="D166" s="405">
        <v>58.2</v>
      </c>
      <c r="E166" s="405">
        <v>133.12</v>
      </c>
      <c r="F166" s="405">
        <v>0</v>
      </c>
      <c r="G166" s="405">
        <v>16.239999999999998</v>
      </c>
      <c r="H166" s="405">
        <v>0.36</v>
      </c>
      <c r="I166" s="405">
        <v>6</v>
      </c>
      <c r="J166" s="405">
        <v>1.48</v>
      </c>
      <c r="K166" s="405">
        <v>19</v>
      </c>
      <c r="L166" s="405">
        <v>309.7</v>
      </c>
      <c r="M166" s="405">
        <v>145.19</v>
      </c>
      <c r="N166" s="405">
        <v>164.51</v>
      </c>
      <c r="O166" s="405">
        <v>96.84</v>
      </c>
      <c r="P166" s="405">
        <v>0.37</v>
      </c>
      <c r="Q166" s="405">
        <v>0</v>
      </c>
      <c r="R166" s="405">
        <v>6</v>
      </c>
      <c r="S166" s="405">
        <v>0.54</v>
      </c>
      <c r="T166" s="405">
        <v>0.77</v>
      </c>
      <c r="U166" s="405">
        <v>1.59</v>
      </c>
      <c r="V166" s="405">
        <v>121.14</v>
      </c>
      <c r="W166" s="405">
        <v>-7.0000000000000007E-2</v>
      </c>
      <c r="X166" s="405">
        <v>114.78</v>
      </c>
      <c r="Y166" s="405">
        <v>7</v>
      </c>
      <c r="Z166" s="405" t="s">
        <v>249</v>
      </c>
      <c r="AA166" s="405" t="s">
        <v>250</v>
      </c>
    </row>
    <row r="167" spans="1:27" ht="21.6">
      <c r="A167" s="407">
        <v>166</v>
      </c>
      <c r="B167" s="405">
        <v>16.399999999999999</v>
      </c>
      <c r="C167" s="405">
        <v>12.73</v>
      </c>
      <c r="D167" s="405">
        <v>106.7</v>
      </c>
      <c r="E167" s="405">
        <v>135.77000000000001</v>
      </c>
      <c r="F167" s="405">
        <v>0</v>
      </c>
      <c r="G167" s="405">
        <v>12.76</v>
      </c>
      <c r="H167" s="405">
        <v>0.84</v>
      </c>
      <c r="I167" s="405">
        <v>6</v>
      </c>
      <c r="J167" s="405">
        <v>1.78</v>
      </c>
      <c r="K167" s="405">
        <v>19</v>
      </c>
      <c r="L167" s="405">
        <v>311.60000000000002</v>
      </c>
      <c r="M167" s="405">
        <v>146.16999999999999</v>
      </c>
      <c r="N167" s="405">
        <v>165.43</v>
      </c>
      <c r="O167" s="405">
        <v>75.260000000000005</v>
      </c>
      <c r="P167" s="405">
        <v>0.86</v>
      </c>
      <c r="Q167" s="405">
        <v>0</v>
      </c>
      <c r="R167" s="405">
        <v>6</v>
      </c>
      <c r="S167" s="405">
        <v>0.66</v>
      </c>
      <c r="T167" s="405">
        <v>0.72</v>
      </c>
      <c r="U167" s="405">
        <v>1.91</v>
      </c>
      <c r="V167" s="405">
        <v>88.95</v>
      </c>
      <c r="W167" s="405">
        <v>-0.06</v>
      </c>
      <c r="X167" s="405">
        <v>67.67</v>
      </c>
      <c r="Y167" s="405">
        <v>7</v>
      </c>
      <c r="Z167" s="405" t="s">
        <v>249</v>
      </c>
      <c r="AA167" s="405" t="s">
        <v>250</v>
      </c>
    </row>
    <row r="168" spans="1:27" ht="21.6">
      <c r="A168" s="407">
        <v>167</v>
      </c>
      <c r="B168" s="405">
        <v>16.5</v>
      </c>
      <c r="C168" s="405">
        <v>17.2</v>
      </c>
      <c r="D168" s="405">
        <v>126.2</v>
      </c>
      <c r="E168" s="405">
        <v>136.85</v>
      </c>
      <c r="F168" s="405">
        <v>0</v>
      </c>
      <c r="G168" s="405">
        <v>17.23</v>
      </c>
      <c r="H168" s="405">
        <v>0.73</v>
      </c>
      <c r="I168" s="405">
        <v>6</v>
      </c>
      <c r="J168" s="405">
        <v>1.65</v>
      </c>
      <c r="K168" s="405">
        <v>19</v>
      </c>
      <c r="L168" s="405">
        <v>313.5</v>
      </c>
      <c r="M168" s="405">
        <v>147.15</v>
      </c>
      <c r="N168" s="405">
        <v>166.35</v>
      </c>
      <c r="O168" s="405">
        <v>101.66</v>
      </c>
      <c r="P168" s="405">
        <v>0.75</v>
      </c>
      <c r="Q168" s="405">
        <v>0</v>
      </c>
      <c r="R168" s="405">
        <v>6</v>
      </c>
      <c r="S168" s="405">
        <v>0.6</v>
      </c>
      <c r="T168" s="405">
        <v>0.74</v>
      </c>
      <c r="U168" s="405">
        <v>1.76</v>
      </c>
      <c r="V168" s="405">
        <v>123.84</v>
      </c>
      <c r="W168" s="405">
        <v>-0.06</v>
      </c>
      <c r="X168" s="405">
        <v>82.41</v>
      </c>
      <c r="Y168" s="405">
        <v>7</v>
      </c>
      <c r="Z168" s="405" t="s">
        <v>249</v>
      </c>
      <c r="AA168" s="405" t="s">
        <v>250</v>
      </c>
    </row>
    <row r="169" spans="1:27" ht="21.6">
      <c r="A169" s="407">
        <v>168</v>
      </c>
      <c r="B169" s="405">
        <v>16.600000000000001</v>
      </c>
      <c r="C169" s="405">
        <v>21.64</v>
      </c>
      <c r="D169" s="405">
        <v>113.4</v>
      </c>
      <c r="E169" s="405">
        <v>144.31</v>
      </c>
      <c r="F169" s="405">
        <v>0</v>
      </c>
      <c r="G169" s="405">
        <v>21.67</v>
      </c>
      <c r="H169" s="405">
        <v>0.52</v>
      </c>
      <c r="I169" s="405">
        <v>6</v>
      </c>
      <c r="J169" s="405">
        <v>1.48</v>
      </c>
      <c r="K169" s="405">
        <v>19</v>
      </c>
      <c r="L169" s="405">
        <v>315.39999999999998</v>
      </c>
      <c r="M169" s="405">
        <v>148.13</v>
      </c>
      <c r="N169" s="405">
        <v>167.27</v>
      </c>
      <c r="O169" s="405">
        <v>127.67</v>
      </c>
      <c r="P169" s="405">
        <v>0.53</v>
      </c>
      <c r="Q169" s="405">
        <v>0</v>
      </c>
      <c r="R169" s="405">
        <v>6</v>
      </c>
      <c r="S169" s="405">
        <v>0.53</v>
      </c>
      <c r="T169" s="405">
        <v>0.77</v>
      </c>
      <c r="U169" s="405">
        <v>1.58</v>
      </c>
      <c r="V169" s="405">
        <v>161.31</v>
      </c>
      <c r="W169" s="405">
        <v>-0.02</v>
      </c>
      <c r="X169" s="405">
        <v>110.05</v>
      </c>
      <c r="Y169" s="405">
        <v>7</v>
      </c>
      <c r="Z169" s="405" t="s">
        <v>249</v>
      </c>
      <c r="AA169" s="405" t="s">
        <v>250</v>
      </c>
    </row>
    <row r="170" spans="1:27" ht="21.6">
      <c r="A170" s="407">
        <v>169</v>
      </c>
      <c r="B170" s="405">
        <v>16.7</v>
      </c>
      <c r="C170" s="405">
        <v>17.010000000000002</v>
      </c>
      <c r="D170" s="405">
        <v>167.3</v>
      </c>
      <c r="E170" s="405">
        <v>158.24</v>
      </c>
      <c r="F170" s="405">
        <v>0</v>
      </c>
      <c r="G170" s="405">
        <v>17.04</v>
      </c>
      <c r="H170" s="405">
        <v>0.98</v>
      </c>
      <c r="I170" s="405">
        <v>6</v>
      </c>
      <c r="J170" s="405">
        <v>1.74</v>
      </c>
      <c r="K170" s="405">
        <v>19</v>
      </c>
      <c r="L170" s="405">
        <v>317.3</v>
      </c>
      <c r="M170" s="405">
        <v>149.11000000000001</v>
      </c>
      <c r="N170" s="405">
        <v>168.19</v>
      </c>
      <c r="O170" s="405">
        <v>99.45</v>
      </c>
      <c r="P170" s="405">
        <v>1</v>
      </c>
      <c r="Q170" s="405">
        <v>0</v>
      </c>
      <c r="R170" s="405">
        <v>6</v>
      </c>
      <c r="S170" s="405">
        <v>0.64</v>
      </c>
      <c r="T170" s="405">
        <v>0.72</v>
      </c>
      <c r="U170" s="405">
        <v>1.85</v>
      </c>
      <c r="V170" s="405">
        <v>119.44</v>
      </c>
      <c r="W170" s="405">
        <v>0.05</v>
      </c>
      <c r="X170" s="405">
        <v>68.319999999999993</v>
      </c>
      <c r="Y170" s="405">
        <v>7</v>
      </c>
      <c r="Z170" s="405" t="s">
        <v>249</v>
      </c>
      <c r="AA170" s="405" t="s">
        <v>250</v>
      </c>
    </row>
    <row r="171" spans="1:27" ht="21.6">
      <c r="A171" s="407">
        <v>170</v>
      </c>
      <c r="B171" s="405">
        <v>16.8</v>
      </c>
      <c r="C171" s="405">
        <v>16.47</v>
      </c>
      <c r="D171" s="405">
        <v>115.3</v>
      </c>
      <c r="E171" s="405">
        <v>124.29</v>
      </c>
      <c r="F171" s="405">
        <v>0</v>
      </c>
      <c r="G171" s="405">
        <v>16.489999999999998</v>
      </c>
      <c r="H171" s="405">
        <v>0.7</v>
      </c>
      <c r="I171" s="405">
        <v>6</v>
      </c>
      <c r="J171" s="405">
        <v>1.65</v>
      </c>
      <c r="K171" s="405">
        <v>19</v>
      </c>
      <c r="L171" s="405">
        <v>319.2</v>
      </c>
      <c r="M171" s="405">
        <v>150.09</v>
      </c>
      <c r="N171" s="405">
        <v>169.11</v>
      </c>
      <c r="O171" s="405">
        <v>95.62</v>
      </c>
      <c r="P171" s="405">
        <v>0.71</v>
      </c>
      <c r="Q171" s="405">
        <v>0</v>
      </c>
      <c r="R171" s="405">
        <v>6</v>
      </c>
      <c r="S171" s="405">
        <v>0.61</v>
      </c>
      <c r="T171" s="405">
        <v>0.73</v>
      </c>
      <c r="U171" s="405">
        <v>1.77</v>
      </c>
      <c r="V171" s="405">
        <v>117</v>
      </c>
      <c r="W171" s="405">
        <v>-0.15</v>
      </c>
      <c r="X171" s="405">
        <v>82.78</v>
      </c>
      <c r="Y171" s="405">
        <v>7</v>
      </c>
      <c r="Z171" s="405" t="s">
        <v>249</v>
      </c>
      <c r="AA171" s="405" t="s">
        <v>250</v>
      </c>
    </row>
    <row r="172" spans="1:27" ht="21.6">
      <c r="A172" s="407">
        <v>171</v>
      </c>
      <c r="B172" s="405">
        <v>16.899999999999999</v>
      </c>
      <c r="C172" s="405">
        <v>15.38</v>
      </c>
      <c r="D172" s="405">
        <v>95.1</v>
      </c>
      <c r="E172" s="405">
        <v>146.27000000000001</v>
      </c>
      <c r="F172" s="405">
        <v>0</v>
      </c>
      <c r="G172" s="405">
        <v>15.41</v>
      </c>
      <c r="H172" s="405">
        <v>0.62</v>
      </c>
      <c r="I172" s="405">
        <v>6</v>
      </c>
      <c r="J172" s="405">
        <v>1.64</v>
      </c>
      <c r="K172" s="405">
        <v>19</v>
      </c>
      <c r="L172" s="405">
        <v>321.10000000000002</v>
      </c>
      <c r="M172" s="405">
        <v>151.07</v>
      </c>
      <c r="N172" s="405">
        <v>170.03</v>
      </c>
      <c r="O172" s="405">
        <v>88.75</v>
      </c>
      <c r="P172" s="405">
        <v>0.63</v>
      </c>
      <c r="Q172" s="405">
        <v>0</v>
      </c>
      <c r="R172" s="405">
        <v>6</v>
      </c>
      <c r="S172" s="405">
        <v>0.6</v>
      </c>
      <c r="T172" s="405">
        <v>0.73</v>
      </c>
      <c r="U172" s="405">
        <v>1.76</v>
      </c>
      <c r="V172" s="405">
        <v>108.94</v>
      </c>
      <c r="W172" s="405">
        <v>-0.03</v>
      </c>
      <c r="X172" s="405">
        <v>85.78</v>
      </c>
      <c r="Y172" s="405">
        <v>7</v>
      </c>
      <c r="Z172" s="405" t="s">
        <v>249</v>
      </c>
      <c r="AA172" s="405" t="s">
        <v>250</v>
      </c>
    </row>
    <row r="173" spans="1:27" ht="21.6">
      <c r="A173" s="407">
        <v>172</v>
      </c>
      <c r="B173" s="405">
        <v>17</v>
      </c>
      <c r="C173" s="405">
        <v>15.66</v>
      </c>
      <c r="D173" s="405">
        <v>91</v>
      </c>
      <c r="E173" s="405">
        <v>161.08000000000001</v>
      </c>
      <c r="F173" s="405">
        <v>0</v>
      </c>
      <c r="G173" s="405">
        <v>15.69</v>
      </c>
      <c r="H173" s="405">
        <v>0.57999999999999996</v>
      </c>
      <c r="I173" s="405">
        <v>6</v>
      </c>
      <c r="J173" s="405">
        <v>1.61</v>
      </c>
      <c r="K173" s="405">
        <v>19</v>
      </c>
      <c r="L173" s="405">
        <v>323</v>
      </c>
      <c r="M173" s="405">
        <v>152.06</v>
      </c>
      <c r="N173" s="405">
        <v>170.95</v>
      </c>
      <c r="O173" s="405">
        <v>89.88</v>
      </c>
      <c r="P173" s="405">
        <v>0.59</v>
      </c>
      <c r="Q173" s="405">
        <v>0</v>
      </c>
      <c r="R173" s="405">
        <v>6</v>
      </c>
      <c r="S173" s="405">
        <v>0.6</v>
      </c>
      <c r="T173" s="405">
        <v>0.73</v>
      </c>
      <c r="U173" s="405">
        <v>1.74</v>
      </c>
      <c r="V173" s="405">
        <v>111.03</v>
      </c>
      <c r="W173" s="405">
        <v>0.05</v>
      </c>
      <c r="X173" s="405">
        <v>89.15</v>
      </c>
      <c r="Y173" s="405">
        <v>7</v>
      </c>
      <c r="Z173" s="405" t="s">
        <v>249</v>
      </c>
      <c r="AA173" s="405" t="s">
        <v>250</v>
      </c>
    </row>
    <row r="174" spans="1:27" ht="21.6">
      <c r="A174" s="407">
        <v>173</v>
      </c>
      <c r="B174" s="405">
        <v>17.100000000000001</v>
      </c>
      <c r="C174" s="405">
        <v>14.11</v>
      </c>
      <c r="D174" s="405">
        <v>75.400000000000006</v>
      </c>
      <c r="E174" s="405">
        <v>140.47999999999999</v>
      </c>
      <c r="F174" s="405">
        <v>0</v>
      </c>
      <c r="G174" s="405">
        <v>14.14</v>
      </c>
      <c r="H174" s="405">
        <v>0.53</v>
      </c>
      <c r="I174" s="405">
        <v>6</v>
      </c>
      <c r="J174" s="405">
        <v>1.63</v>
      </c>
      <c r="K174" s="405">
        <v>19</v>
      </c>
      <c r="L174" s="405">
        <v>324.89999999999998</v>
      </c>
      <c r="M174" s="405">
        <v>153.04</v>
      </c>
      <c r="N174" s="405">
        <v>171.86</v>
      </c>
      <c r="O174" s="405">
        <v>80.400000000000006</v>
      </c>
      <c r="P174" s="405">
        <v>0.55000000000000004</v>
      </c>
      <c r="Q174" s="405">
        <v>0</v>
      </c>
      <c r="R174" s="405">
        <v>6</v>
      </c>
      <c r="S174" s="405">
        <v>0.6</v>
      </c>
      <c r="T174" s="405">
        <v>0.73</v>
      </c>
      <c r="U174" s="405">
        <v>1.76</v>
      </c>
      <c r="V174" s="405">
        <v>99.08</v>
      </c>
      <c r="W174" s="405">
        <v>-7.0000000000000007E-2</v>
      </c>
      <c r="X174" s="405">
        <v>87.92</v>
      </c>
      <c r="Y174" s="405">
        <v>7</v>
      </c>
      <c r="Z174" s="405" t="s">
        <v>249</v>
      </c>
      <c r="AA174" s="405" t="s">
        <v>250</v>
      </c>
    </row>
    <row r="175" spans="1:27" ht="21.6">
      <c r="A175" s="407">
        <v>174</v>
      </c>
      <c r="B175" s="405">
        <v>17.2</v>
      </c>
      <c r="C175" s="405">
        <v>12.43</v>
      </c>
      <c r="D175" s="405">
        <v>108</v>
      </c>
      <c r="E175" s="405">
        <v>178.74</v>
      </c>
      <c r="F175" s="405">
        <v>0</v>
      </c>
      <c r="G175" s="405">
        <v>12.46</v>
      </c>
      <c r="H175" s="405">
        <v>0.87</v>
      </c>
      <c r="I175" s="405">
        <v>6</v>
      </c>
      <c r="J175" s="405">
        <v>1.8</v>
      </c>
      <c r="K175" s="405">
        <v>19</v>
      </c>
      <c r="L175" s="405">
        <v>326.8</v>
      </c>
      <c r="M175" s="405">
        <v>154.02000000000001</v>
      </c>
      <c r="N175" s="405">
        <v>172.78</v>
      </c>
      <c r="O175" s="405">
        <v>70.25</v>
      </c>
      <c r="P175" s="405">
        <v>0.89</v>
      </c>
      <c r="Q175" s="405">
        <v>0</v>
      </c>
      <c r="R175" s="405">
        <v>6</v>
      </c>
      <c r="S175" s="405">
        <v>0.67</v>
      </c>
      <c r="T175" s="405">
        <v>0.7</v>
      </c>
      <c r="U175" s="405">
        <v>1.94</v>
      </c>
      <c r="V175" s="405">
        <v>83.58</v>
      </c>
      <c r="W175" s="405">
        <v>0.14000000000000001</v>
      </c>
      <c r="X175" s="405">
        <v>64.819999999999993</v>
      </c>
      <c r="Y175" s="405">
        <v>7</v>
      </c>
      <c r="Z175" s="405" t="s">
        <v>249</v>
      </c>
      <c r="AA175" s="405" t="s">
        <v>250</v>
      </c>
    </row>
    <row r="176" spans="1:27" ht="21.6">
      <c r="A176" s="407">
        <v>175</v>
      </c>
      <c r="B176" s="405">
        <v>17.3</v>
      </c>
      <c r="C176" s="405">
        <v>11.03</v>
      </c>
      <c r="D176" s="405">
        <v>78.900000000000006</v>
      </c>
      <c r="E176" s="405">
        <v>166.28</v>
      </c>
      <c r="F176" s="405">
        <v>0</v>
      </c>
      <c r="G176" s="405">
        <v>11.06</v>
      </c>
      <c r="H176" s="405">
        <v>0.71</v>
      </c>
      <c r="I176" s="405">
        <v>6</v>
      </c>
      <c r="J176" s="405">
        <v>1.79</v>
      </c>
      <c r="K176" s="405">
        <v>19</v>
      </c>
      <c r="L176" s="405">
        <v>328.7</v>
      </c>
      <c r="M176" s="405">
        <v>155</v>
      </c>
      <c r="N176" s="405">
        <v>173.7</v>
      </c>
      <c r="O176" s="405">
        <v>61.8</v>
      </c>
      <c r="P176" s="405">
        <v>0.73</v>
      </c>
      <c r="Q176" s="405">
        <v>0</v>
      </c>
      <c r="R176" s="405">
        <v>6</v>
      </c>
      <c r="S176" s="405">
        <v>0.67</v>
      </c>
      <c r="T176" s="405">
        <v>0.7</v>
      </c>
      <c r="U176" s="405">
        <v>1.94</v>
      </c>
      <c r="V176" s="405">
        <v>73.7</v>
      </c>
      <c r="W176" s="405">
        <v>0.06</v>
      </c>
      <c r="X176" s="405">
        <v>67.41</v>
      </c>
      <c r="Y176" s="405">
        <v>7</v>
      </c>
      <c r="Z176" s="405" t="s">
        <v>249</v>
      </c>
      <c r="AA176" s="405" t="s">
        <v>250</v>
      </c>
    </row>
    <row r="177" spans="1:27" ht="21.6">
      <c r="A177" s="407">
        <v>176</v>
      </c>
      <c r="B177" s="405">
        <v>17.399999999999999</v>
      </c>
      <c r="C177" s="405">
        <v>11.3</v>
      </c>
      <c r="D177" s="405">
        <v>31.7</v>
      </c>
      <c r="E177" s="405">
        <v>142.93</v>
      </c>
      <c r="F177" s="405">
        <v>0</v>
      </c>
      <c r="G177" s="405">
        <v>11.33</v>
      </c>
      <c r="H177" s="405">
        <v>0.28000000000000003</v>
      </c>
      <c r="I177" s="405">
        <v>6</v>
      </c>
      <c r="J177" s="405">
        <v>1.57</v>
      </c>
      <c r="K177" s="405">
        <v>19</v>
      </c>
      <c r="L177" s="405">
        <v>330.6</v>
      </c>
      <c r="M177" s="405">
        <v>155.97999999999999</v>
      </c>
      <c r="N177" s="405">
        <v>174.62</v>
      </c>
      <c r="O177" s="405">
        <v>62.96</v>
      </c>
      <c r="P177" s="405">
        <v>0.28999999999999998</v>
      </c>
      <c r="Q177" s="405">
        <v>0</v>
      </c>
      <c r="R177" s="405">
        <v>6</v>
      </c>
      <c r="S177" s="405">
        <v>0.59</v>
      </c>
      <c r="T177" s="405">
        <v>0.73</v>
      </c>
      <c r="U177" s="405">
        <v>1.71</v>
      </c>
      <c r="V177" s="405">
        <v>78.72</v>
      </c>
      <c r="W177" s="405">
        <v>-7.0000000000000007E-2</v>
      </c>
      <c r="X177" s="405">
        <v>95.71</v>
      </c>
      <c r="Y177" s="405">
        <v>7</v>
      </c>
      <c r="Z177" s="405" t="s">
        <v>249</v>
      </c>
      <c r="AA177" s="405" t="s">
        <v>250</v>
      </c>
    </row>
    <row r="178" spans="1:27" ht="21.6">
      <c r="A178" s="407">
        <v>177</v>
      </c>
      <c r="B178" s="405">
        <v>17.5</v>
      </c>
      <c r="C178" s="405">
        <v>12.24</v>
      </c>
      <c r="D178" s="405">
        <v>27.3</v>
      </c>
      <c r="E178" s="405">
        <v>145.68</v>
      </c>
      <c r="F178" s="405">
        <v>0</v>
      </c>
      <c r="G178" s="405">
        <v>12.27</v>
      </c>
      <c r="H178" s="405">
        <v>0.22</v>
      </c>
      <c r="I178" s="405">
        <v>6</v>
      </c>
      <c r="J178" s="405">
        <v>1.5</v>
      </c>
      <c r="K178" s="405">
        <v>19</v>
      </c>
      <c r="L178" s="405">
        <v>332.5</v>
      </c>
      <c r="M178" s="405">
        <v>156.96</v>
      </c>
      <c r="N178" s="405">
        <v>175.54</v>
      </c>
      <c r="O178" s="405">
        <v>68</v>
      </c>
      <c r="P178" s="405">
        <v>0.23</v>
      </c>
      <c r="Q178" s="405">
        <v>0</v>
      </c>
      <c r="R178" s="405">
        <v>6</v>
      </c>
      <c r="S178" s="405">
        <v>0.56000000000000005</v>
      </c>
      <c r="T178" s="405">
        <v>0.73</v>
      </c>
      <c r="U178" s="405">
        <v>1.64</v>
      </c>
      <c r="V178" s="405">
        <v>86.54</v>
      </c>
      <c r="W178" s="405">
        <v>-0.06</v>
      </c>
      <c r="X178" s="405">
        <v>107.52</v>
      </c>
      <c r="Y178" s="405">
        <v>7</v>
      </c>
      <c r="Z178" s="405" t="s">
        <v>249</v>
      </c>
      <c r="AA178" s="405" t="s">
        <v>250</v>
      </c>
    </row>
    <row r="179" spans="1:27" ht="21.6">
      <c r="A179" s="407">
        <v>178</v>
      </c>
      <c r="B179" s="405">
        <v>17.600000000000001</v>
      </c>
      <c r="C179" s="405">
        <v>13.32</v>
      </c>
      <c r="D179" s="405">
        <v>30.4</v>
      </c>
      <c r="E179" s="405">
        <v>144.5</v>
      </c>
      <c r="F179" s="405">
        <v>0</v>
      </c>
      <c r="G179" s="405">
        <v>13.34</v>
      </c>
      <c r="H179" s="405">
        <v>0.23</v>
      </c>
      <c r="I179" s="405">
        <v>6</v>
      </c>
      <c r="J179" s="405">
        <v>1.47</v>
      </c>
      <c r="K179" s="405">
        <v>19</v>
      </c>
      <c r="L179" s="405">
        <v>334.4</v>
      </c>
      <c r="M179" s="405">
        <v>157.94</v>
      </c>
      <c r="N179" s="405">
        <v>176.46</v>
      </c>
      <c r="O179" s="405">
        <v>73.73</v>
      </c>
      <c r="P179" s="405">
        <v>0.23</v>
      </c>
      <c r="Q179" s="405">
        <v>0</v>
      </c>
      <c r="R179" s="405">
        <v>6</v>
      </c>
      <c r="S179" s="405">
        <v>0.55000000000000004</v>
      </c>
      <c r="T179" s="405">
        <v>0.74</v>
      </c>
      <c r="U179" s="405">
        <v>1.61</v>
      </c>
      <c r="V179" s="405">
        <v>94.69</v>
      </c>
      <c r="W179" s="405">
        <v>-0.08</v>
      </c>
      <c r="X179" s="405">
        <v>113.64</v>
      </c>
      <c r="Y179" s="405">
        <v>7</v>
      </c>
      <c r="Z179" s="405" t="s">
        <v>249</v>
      </c>
      <c r="AA179" s="405" t="s">
        <v>250</v>
      </c>
    </row>
    <row r="180" spans="1:27" ht="21.6">
      <c r="A180" s="407">
        <v>179</v>
      </c>
      <c r="B180" s="405">
        <v>17.7</v>
      </c>
      <c r="C180" s="405">
        <v>12.14</v>
      </c>
      <c r="D180" s="405">
        <v>56.1</v>
      </c>
      <c r="E180" s="405">
        <v>235.24</v>
      </c>
      <c r="F180" s="405">
        <v>0</v>
      </c>
      <c r="G180" s="405">
        <v>12.19</v>
      </c>
      <c r="H180" s="405">
        <v>0.46</v>
      </c>
      <c r="I180" s="405">
        <v>6</v>
      </c>
      <c r="J180" s="405">
        <v>1.65</v>
      </c>
      <c r="K180" s="405">
        <v>19</v>
      </c>
      <c r="L180" s="405">
        <v>336.3</v>
      </c>
      <c r="M180" s="405">
        <v>158.91999999999999</v>
      </c>
      <c r="N180" s="405">
        <v>177.38</v>
      </c>
      <c r="O180" s="405">
        <v>66.819999999999993</v>
      </c>
      <c r="P180" s="405">
        <v>0.47</v>
      </c>
      <c r="Q180" s="405">
        <v>0.01</v>
      </c>
      <c r="R180" s="405">
        <v>6</v>
      </c>
      <c r="S180" s="405">
        <v>0.62</v>
      </c>
      <c r="T180" s="405">
        <v>0.71</v>
      </c>
      <c r="U180" s="405">
        <v>1.79</v>
      </c>
      <c r="V180" s="405">
        <v>82.64</v>
      </c>
      <c r="W180" s="405">
        <v>0.43</v>
      </c>
      <c r="X180" s="405">
        <v>84.9</v>
      </c>
      <c r="Y180" s="405">
        <v>7</v>
      </c>
      <c r="Z180" s="405" t="s">
        <v>249</v>
      </c>
      <c r="AA180" s="405" t="s">
        <v>250</v>
      </c>
    </row>
    <row r="181" spans="1:27" ht="21.6">
      <c r="A181" s="407">
        <v>180</v>
      </c>
      <c r="B181" s="405">
        <v>17.8</v>
      </c>
      <c r="C181" s="405">
        <v>12.25</v>
      </c>
      <c r="D181" s="405">
        <v>47.2</v>
      </c>
      <c r="E181" s="405">
        <v>189.73</v>
      </c>
      <c r="F181" s="405">
        <v>0</v>
      </c>
      <c r="G181" s="405">
        <v>12.29</v>
      </c>
      <c r="H181" s="405">
        <v>0.38</v>
      </c>
      <c r="I181" s="405">
        <v>6</v>
      </c>
      <c r="J181" s="405">
        <v>1.6</v>
      </c>
      <c r="K181" s="405">
        <v>19</v>
      </c>
      <c r="L181" s="405">
        <v>338.2</v>
      </c>
      <c r="M181" s="405">
        <v>159.9</v>
      </c>
      <c r="N181" s="405">
        <v>178.3</v>
      </c>
      <c r="O181" s="405">
        <v>67.03</v>
      </c>
      <c r="P181" s="405">
        <v>0.39</v>
      </c>
      <c r="Q181" s="405">
        <v>0</v>
      </c>
      <c r="R181" s="405">
        <v>6</v>
      </c>
      <c r="S181" s="405">
        <v>0.6</v>
      </c>
      <c r="T181" s="405">
        <v>0.71</v>
      </c>
      <c r="U181" s="405">
        <v>1.75</v>
      </c>
      <c r="V181" s="405">
        <v>83.82</v>
      </c>
      <c r="W181" s="405">
        <v>0.17</v>
      </c>
      <c r="X181" s="405">
        <v>91</v>
      </c>
      <c r="Y181" s="405">
        <v>7</v>
      </c>
      <c r="Z181" s="405" t="s">
        <v>249</v>
      </c>
      <c r="AA181" s="405" t="s">
        <v>250</v>
      </c>
    </row>
    <row r="182" spans="1:27" ht="21.6">
      <c r="A182" s="407">
        <v>181</v>
      </c>
      <c r="B182" s="405">
        <v>17.899999999999999</v>
      </c>
      <c r="C182" s="405">
        <v>11.81</v>
      </c>
      <c r="D182" s="405">
        <v>40.299999999999997</v>
      </c>
      <c r="E182" s="405">
        <v>156.96</v>
      </c>
      <c r="F182" s="405">
        <v>0</v>
      </c>
      <c r="G182" s="405">
        <v>11.84</v>
      </c>
      <c r="H182" s="405">
        <v>0.34</v>
      </c>
      <c r="I182" s="405">
        <v>6</v>
      </c>
      <c r="J182" s="405">
        <v>1.59</v>
      </c>
      <c r="K182" s="405">
        <v>19</v>
      </c>
      <c r="L182" s="405">
        <v>340.1</v>
      </c>
      <c r="M182" s="405">
        <v>160.88</v>
      </c>
      <c r="N182" s="405">
        <v>179.22</v>
      </c>
      <c r="O182" s="405">
        <v>64.17</v>
      </c>
      <c r="P182" s="405">
        <v>0.35</v>
      </c>
      <c r="Q182" s="405">
        <v>0</v>
      </c>
      <c r="R182" s="405">
        <v>6</v>
      </c>
      <c r="S182" s="405">
        <v>0.6</v>
      </c>
      <c r="T182" s="405">
        <v>0.71</v>
      </c>
      <c r="U182" s="405">
        <v>1.74</v>
      </c>
      <c r="V182" s="405">
        <v>80.52</v>
      </c>
      <c r="W182" s="405">
        <v>-0.02</v>
      </c>
      <c r="X182" s="405">
        <v>92.16</v>
      </c>
      <c r="Y182" s="405">
        <v>7</v>
      </c>
      <c r="Z182" s="405" t="s">
        <v>249</v>
      </c>
      <c r="AA182" s="405" t="s">
        <v>250</v>
      </c>
    </row>
    <row r="183" spans="1:27" ht="21.6">
      <c r="A183" s="407">
        <v>182</v>
      </c>
      <c r="B183" s="405">
        <v>18</v>
      </c>
      <c r="C183" s="405">
        <v>10.62</v>
      </c>
      <c r="D183" s="405">
        <v>22.9</v>
      </c>
      <c r="E183" s="405">
        <v>161.37</v>
      </c>
      <c r="F183" s="405">
        <v>0</v>
      </c>
      <c r="G183" s="405">
        <v>10.65</v>
      </c>
      <c r="H183" s="405">
        <v>0.21</v>
      </c>
      <c r="I183" s="405">
        <v>6</v>
      </c>
      <c r="J183" s="405">
        <v>1.55</v>
      </c>
      <c r="K183" s="405">
        <v>19</v>
      </c>
      <c r="L183" s="405">
        <v>342</v>
      </c>
      <c r="M183" s="405">
        <v>161.87</v>
      </c>
      <c r="N183" s="405">
        <v>180.14</v>
      </c>
      <c r="O183" s="405">
        <v>57.24</v>
      </c>
      <c r="P183" s="405">
        <v>0.22</v>
      </c>
      <c r="Q183" s="405">
        <v>0</v>
      </c>
      <c r="R183" s="405">
        <v>6</v>
      </c>
      <c r="S183" s="405">
        <v>0.59</v>
      </c>
      <c r="T183" s="405">
        <v>0.71</v>
      </c>
      <c r="U183" s="405">
        <v>1.71</v>
      </c>
      <c r="V183" s="405">
        <v>72.489999999999995</v>
      </c>
      <c r="W183" s="405">
        <v>0</v>
      </c>
      <c r="X183" s="405">
        <v>95.81</v>
      </c>
      <c r="Y183" s="405">
        <v>7</v>
      </c>
      <c r="Z183" s="405" t="s">
        <v>249</v>
      </c>
      <c r="AA183" s="405" t="s">
        <v>250</v>
      </c>
    </row>
    <row r="184" spans="1:27" ht="21.6">
      <c r="A184" s="407">
        <v>183</v>
      </c>
      <c r="B184" s="405">
        <v>18.100000000000001</v>
      </c>
      <c r="C184" s="405">
        <v>9.76</v>
      </c>
      <c r="D184" s="405">
        <v>18.899999999999999</v>
      </c>
      <c r="E184" s="405">
        <v>164.22</v>
      </c>
      <c r="F184" s="405">
        <v>0</v>
      </c>
      <c r="G184" s="405">
        <v>9.7899999999999991</v>
      </c>
      <c r="H184" s="405">
        <v>0.19</v>
      </c>
      <c r="I184" s="405">
        <v>6</v>
      </c>
      <c r="J184" s="405">
        <v>1.57</v>
      </c>
      <c r="K184" s="405">
        <v>19</v>
      </c>
      <c r="L184" s="405">
        <v>343.9</v>
      </c>
      <c r="M184" s="405">
        <v>162.85</v>
      </c>
      <c r="N184" s="405">
        <v>181.05</v>
      </c>
      <c r="O184" s="405">
        <v>52.16</v>
      </c>
      <c r="P184" s="405">
        <v>0.2</v>
      </c>
      <c r="Q184" s="405">
        <v>0</v>
      </c>
      <c r="R184" s="405">
        <v>6</v>
      </c>
      <c r="S184" s="405">
        <v>0.6</v>
      </c>
      <c r="T184" s="405">
        <v>0.71</v>
      </c>
      <c r="U184" s="405">
        <v>1.73</v>
      </c>
      <c r="V184" s="405">
        <v>65.81</v>
      </c>
      <c r="W184" s="405">
        <v>0.01</v>
      </c>
      <c r="X184" s="405">
        <v>91.15</v>
      </c>
      <c r="Y184" s="405">
        <v>6</v>
      </c>
      <c r="Z184" s="405" t="s">
        <v>249</v>
      </c>
      <c r="AA184" s="405" t="s">
        <v>254</v>
      </c>
    </row>
    <row r="185" spans="1:27" ht="21.6">
      <c r="A185" s="407">
        <v>184</v>
      </c>
      <c r="B185" s="405">
        <v>18.2</v>
      </c>
      <c r="C185" s="405">
        <v>9.85</v>
      </c>
      <c r="D185" s="405">
        <v>23.3</v>
      </c>
      <c r="E185" s="405">
        <v>154.69999999999999</v>
      </c>
      <c r="F185" s="405">
        <v>0</v>
      </c>
      <c r="G185" s="405">
        <v>9.8800000000000008</v>
      </c>
      <c r="H185" s="405">
        <v>0.24</v>
      </c>
      <c r="I185" s="405">
        <v>6</v>
      </c>
      <c r="J185" s="405">
        <v>1.6</v>
      </c>
      <c r="K185" s="405">
        <v>19</v>
      </c>
      <c r="L185" s="405">
        <v>345.8</v>
      </c>
      <c r="M185" s="405">
        <v>163.83000000000001</v>
      </c>
      <c r="N185" s="405">
        <v>181.97</v>
      </c>
      <c r="O185" s="405">
        <v>52.39</v>
      </c>
      <c r="P185" s="405">
        <v>0.24</v>
      </c>
      <c r="Q185" s="405">
        <v>0</v>
      </c>
      <c r="R185" s="405">
        <v>6</v>
      </c>
      <c r="S185" s="405">
        <v>0.61</v>
      </c>
      <c r="T185" s="405">
        <v>0.7</v>
      </c>
      <c r="U185" s="405">
        <v>1.76</v>
      </c>
      <c r="V185" s="405">
        <v>65.81</v>
      </c>
      <c r="W185" s="405">
        <v>-0.05</v>
      </c>
      <c r="X185" s="405">
        <v>88.06</v>
      </c>
      <c r="Y185" s="405">
        <v>6</v>
      </c>
      <c r="Z185" s="405" t="s">
        <v>249</v>
      </c>
      <c r="AA185" s="405" t="s">
        <v>254</v>
      </c>
    </row>
    <row r="186" spans="1:27" ht="21.6">
      <c r="A186" s="407">
        <v>185</v>
      </c>
      <c r="B186" s="405">
        <v>18.3</v>
      </c>
      <c r="C186" s="405">
        <v>9.06</v>
      </c>
      <c r="D186" s="405">
        <v>26.8</v>
      </c>
      <c r="E186" s="405">
        <v>172.46</v>
      </c>
      <c r="F186" s="405">
        <v>0</v>
      </c>
      <c r="G186" s="405">
        <v>9.09</v>
      </c>
      <c r="H186" s="405">
        <v>0.28999999999999998</v>
      </c>
      <c r="I186" s="405">
        <v>6</v>
      </c>
      <c r="J186" s="405">
        <v>1.67</v>
      </c>
      <c r="K186" s="405">
        <v>19</v>
      </c>
      <c r="L186" s="405">
        <v>347.7</v>
      </c>
      <c r="M186" s="405">
        <v>164.81</v>
      </c>
      <c r="N186" s="405">
        <v>182.89</v>
      </c>
      <c r="O186" s="405">
        <v>47.81</v>
      </c>
      <c r="P186" s="405">
        <v>0.31</v>
      </c>
      <c r="Q186" s="405">
        <v>0</v>
      </c>
      <c r="R186" s="405">
        <v>6</v>
      </c>
      <c r="S186" s="405">
        <v>0.64</v>
      </c>
      <c r="T186" s="405">
        <v>0.68</v>
      </c>
      <c r="U186" s="405">
        <v>1.84</v>
      </c>
      <c r="V186" s="405">
        <v>59.09</v>
      </c>
      <c r="W186" s="405">
        <v>0.04</v>
      </c>
      <c r="X186" s="405">
        <v>78.41</v>
      </c>
      <c r="Y186" s="405">
        <v>6</v>
      </c>
      <c r="Z186" s="405" t="s">
        <v>249</v>
      </c>
      <c r="AA186" s="405" t="s">
        <v>254</v>
      </c>
    </row>
    <row r="187" spans="1:27" ht="21.6">
      <c r="A187" s="407">
        <v>186</v>
      </c>
      <c r="B187" s="405">
        <v>18.399999999999999</v>
      </c>
      <c r="C187" s="405">
        <v>9.0299999999999994</v>
      </c>
      <c r="D187" s="405">
        <v>39.9</v>
      </c>
      <c r="E187" s="405">
        <v>174.23</v>
      </c>
      <c r="F187" s="405">
        <v>0</v>
      </c>
      <c r="G187" s="405">
        <v>9.07</v>
      </c>
      <c r="H187" s="405">
        <v>0.44</v>
      </c>
      <c r="I187" s="405">
        <v>6</v>
      </c>
      <c r="J187" s="405">
        <v>1.75</v>
      </c>
      <c r="K187" s="405">
        <v>19</v>
      </c>
      <c r="L187" s="405">
        <v>349.6</v>
      </c>
      <c r="M187" s="405">
        <v>165.79</v>
      </c>
      <c r="N187" s="405">
        <v>183.81</v>
      </c>
      <c r="O187" s="405">
        <v>47.44</v>
      </c>
      <c r="P187" s="405">
        <v>0.46</v>
      </c>
      <c r="Q187" s="405">
        <v>0</v>
      </c>
      <c r="R187" s="405">
        <v>6</v>
      </c>
      <c r="S187" s="405">
        <v>0.67</v>
      </c>
      <c r="T187" s="405">
        <v>0.67</v>
      </c>
      <c r="U187" s="405">
        <v>1.92</v>
      </c>
      <c r="V187" s="405">
        <v>57.62</v>
      </c>
      <c r="W187" s="405">
        <v>0.05</v>
      </c>
      <c r="X187" s="405">
        <v>70.17</v>
      </c>
      <c r="Y187" s="405">
        <v>7</v>
      </c>
      <c r="Z187" s="405" t="s">
        <v>249</v>
      </c>
      <c r="AA187" s="405" t="s">
        <v>250</v>
      </c>
    </row>
    <row r="188" spans="1:27" ht="21.6">
      <c r="A188" s="407">
        <v>187</v>
      </c>
      <c r="B188" s="405">
        <v>18.5</v>
      </c>
      <c r="C188" s="405">
        <v>10.77</v>
      </c>
      <c r="D188" s="405">
        <v>49.1</v>
      </c>
      <c r="E188" s="405">
        <v>166.87</v>
      </c>
      <c r="F188" s="405">
        <v>0</v>
      </c>
      <c r="G188" s="405">
        <v>10.8</v>
      </c>
      <c r="H188" s="405">
        <v>0.45</v>
      </c>
      <c r="I188" s="405">
        <v>6</v>
      </c>
      <c r="J188" s="405">
        <v>1.69</v>
      </c>
      <c r="K188" s="405">
        <v>19</v>
      </c>
      <c r="L188" s="405">
        <v>351.5</v>
      </c>
      <c r="M188" s="405">
        <v>166.77</v>
      </c>
      <c r="N188" s="405">
        <v>184.73</v>
      </c>
      <c r="O188" s="405">
        <v>56.57</v>
      </c>
      <c r="P188" s="405">
        <v>0.47</v>
      </c>
      <c r="Q188" s="405">
        <v>0</v>
      </c>
      <c r="R188" s="405">
        <v>6</v>
      </c>
      <c r="S188" s="405">
        <v>0.65</v>
      </c>
      <c r="T188" s="405">
        <v>0.68</v>
      </c>
      <c r="U188" s="405">
        <v>1.85</v>
      </c>
      <c r="V188" s="405">
        <v>69.900000000000006</v>
      </c>
      <c r="W188" s="405">
        <v>0</v>
      </c>
      <c r="X188" s="405">
        <v>77.69</v>
      </c>
      <c r="Y188" s="405">
        <v>7</v>
      </c>
      <c r="Z188" s="405" t="s">
        <v>249</v>
      </c>
      <c r="AA188" s="405" t="s">
        <v>250</v>
      </c>
    </row>
    <row r="189" spans="1:27" ht="21.6">
      <c r="A189" s="407">
        <v>188</v>
      </c>
      <c r="B189" s="405">
        <v>18.600000000000001</v>
      </c>
      <c r="C189" s="405">
        <v>12.16</v>
      </c>
      <c r="D189" s="405">
        <v>45.3</v>
      </c>
      <c r="E189" s="405">
        <v>170.01</v>
      </c>
      <c r="F189" s="405">
        <v>0</v>
      </c>
      <c r="G189" s="405">
        <v>12.2</v>
      </c>
      <c r="H189" s="405">
        <v>0.37</v>
      </c>
      <c r="I189" s="405">
        <v>6</v>
      </c>
      <c r="J189" s="405">
        <v>1.6</v>
      </c>
      <c r="K189" s="405">
        <v>19</v>
      </c>
      <c r="L189" s="405">
        <v>353.4</v>
      </c>
      <c r="M189" s="405">
        <v>167.75</v>
      </c>
      <c r="N189" s="405">
        <v>185.65</v>
      </c>
      <c r="O189" s="405">
        <v>63.78</v>
      </c>
      <c r="P189" s="405">
        <v>0.38</v>
      </c>
      <c r="Q189" s="405">
        <v>0</v>
      </c>
      <c r="R189" s="405">
        <v>6</v>
      </c>
      <c r="S189" s="405">
        <v>0.61</v>
      </c>
      <c r="T189" s="405">
        <v>0.69</v>
      </c>
      <c r="U189" s="405">
        <v>1.76</v>
      </c>
      <c r="V189" s="405">
        <v>80.709999999999994</v>
      </c>
      <c r="W189" s="405">
        <v>0.01</v>
      </c>
      <c r="X189" s="405">
        <v>89.92</v>
      </c>
      <c r="Y189" s="405">
        <v>7</v>
      </c>
      <c r="Z189" s="405" t="s">
        <v>249</v>
      </c>
      <c r="AA189" s="405" t="s">
        <v>250</v>
      </c>
    </row>
    <row r="190" spans="1:27" ht="21.6">
      <c r="A190" s="407">
        <v>189</v>
      </c>
      <c r="B190" s="405">
        <v>18.7</v>
      </c>
      <c r="C190" s="405">
        <v>12.07</v>
      </c>
      <c r="D190" s="405">
        <v>35.299999999999997</v>
      </c>
      <c r="E190" s="405">
        <v>125.18</v>
      </c>
      <c r="F190" s="405">
        <v>0</v>
      </c>
      <c r="G190" s="405">
        <v>12.1</v>
      </c>
      <c r="H190" s="405">
        <v>0.28999999999999998</v>
      </c>
      <c r="I190" s="405">
        <v>6</v>
      </c>
      <c r="J190" s="405">
        <v>1.55</v>
      </c>
      <c r="K190" s="405">
        <v>19</v>
      </c>
      <c r="L190" s="405">
        <v>355.3</v>
      </c>
      <c r="M190" s="405">
        <v>168.73</v>
      </c>
      <c r="N190" s="405">
        <v>186.57</v>
      </c>
      <c r="O190" s="405">
        <v>62.94</v>
      </c>
      <c r="P190" s="405">
        <v>0.3</v>
      </c>
      <c r="Q190" s="405">
        <v>0</v>
      </c>
      <c r="R190" s="405">
        <v>6</v>
      </c>
      <c r="S190" s="405">
        <v>0.59</v>
      </c>
      <c r="T190" s="405">
        <v>0.7</v>
      </c>
      <c r="U190" s="405">
        <v>1.71</v>
      </c>
      <c r="V190" s="405">
        <v>80.61</v>
      </c>
      <c r="W190" s="405">
        <v>-0.23</v>
      </c>
      <c r="X190" s="405">
        <v>96.15</v>
      </c>
      <c r="Y190" s="405">
        <v>7</v>
      </c>
      <c r="Z190" s="405" t="s">
        <v>249</v>
      </c>
      <c r="AA190" s="405" t="s">
        <v>250</v>
      </c>
    </row>
    <row r="191" spans="1:27" ht="21.6">
      <c r="A191" s="407">
        <v>190</v>
      </c>
      <c r="B191" s="405">
        <v>18.8</v>
      </c>
      <c r="C191" s="405">
        <v>7.63</v>
      </c>
      <c r="D191" s="405">
        <v>29</v>
      </c>
      <c r="E191" s="405">
        <v>122.04</v>
      </c>
      <c r="F191" s="405">
        <v>0</v>
      </c>
      <c r="G191" s="405">
        <v>7.65</v>
      </c>
      <c r="H191" s="405">
        <v>0.38</v>
      </c>
      <c r="I191" s="405">
        <v>6</v>
      </c>
      <c r="J191" s="405">
        <v>1.78</v>
      </c>
      <c r="K191" s="405">
        <v>19</v>
      </c>
      <c r="L191" s="405">
        <v>357.2</v>
      </c>
      <c r="M191" s="405">
        <v>169.71</v>
      </c>
      <c r="N191" s="405">
        <v>187.49</v>
      </c>
      <c r="O191" s="405">
        <v>38.89</v>
      </c>
      <c r="P191" s="405">
        <v>0.4</v>
      </c>
      <c r="Q191" s="405">
        <v>-0.01</v>
      </c>
      <c r="R191" s="405">
        <v>6</v>
      </c>
      <c r="S191" s="405">
        <v>0.7</v>
      </c>
      <c r="T191" s="405">
        <v>0.65</v>
      </c>
      <c r="U191" s="405">
        <v>1.98</v>
      </c>
      <c r="V191" s="405">
        <v>46.9</v>
      </c>
      <c r="W191" s="405">
        <v>-0.25</v>
      </c>
      <c r="X191" s="405">
        <v>64.180000000000007</v>
      </c>
      <c r="Y191" s="405">
        <v>6</v>
      </c>
      <c r="Z191" s="405" t="s">
        <v>249</v>
      </c>
      <c r="AA191" s="405" t="s">
        <v>254</v>
      </c>
    </row>
    <row r="192" spans="1:27" ht="21.6">
      <c r="A192" s="407">
        <v>191</v>
      </c>
      <c r="B192" s="405">
        <v>18.899999999999999</v>
      </c>
      <c r="C192" s="405">
        <v>4.18</v>
      </c>
      <c r="D192" s="405">
        <v>42.4</v>
      </c>
      <c r="E192" s="405">
        <v>135.28</v>
      </c>
      <c r="F192" s="405">
        <v>0</v>
      </c>
      <c r="G192" s="405">
        <v>4.21</v>
      </c>
      <c r="H192" s="405">
        <v>1.01</v>
      </c>
      <c r="I192" s="405">
        <v>5</v>
      </c>
      <c r="J192" s="405">
        <v>2.2200000000000002</v>
      </c>
      <c r="K192" s="405">
        <v>19</v>
      </c>
      <c r="L192" s="405">
        <v>359.1</v>
      </c>
      <c r="M192" s="405">
        <v>170.69</v>
      </c>
      <c r="N192" s="405">
        <v>188.41</v>
      </c>
      <c r="O192" s="405">
        <v>20.440000000000001</v>
      </c>
      <c r="P192" s="405">
        <v>1.1000000000000001</v>
      </c>
      <c r="Q192" s="405">
        <v>-0.01</v>
      </c>
      <c r="R192" s="405">
        <v>5</v>
      </c>
      <c r="S192" s="405">
        <v>0.89</v>
      </c>
      <c r="T192" s="405">
        <v>0.57999999999999996</v>
      </c>
      <c r="U192" s="405">
        <v>2.4700000000000002</v>
      </c>
      <c r="V192" s="405">
        <v>21.93</v>
      </c>
      <c r="W192" s="405">
        <v>-0.19</v>
      </c>
      <c r="X192" s="405">
        <v>33.92</v>
      </c>
      <c r="Y192" s="405">
        <v>6</v>
      </c>
      <c r="Z192" s="405" t="s">
        <v>255</v>
      </c>
      <c r="AA192" s="405" t="s">
        <v>254</v>
      </c>
    </row>
    <row r="193" spans="1:27" ht="21.6">
      <c r="A193" s="407">
        <v>192</v>
      </c>
      <c r="B193" s="405">
        <v>19</v>
      </c>
      <c r="C193" s="405">
        <v>5.16</v>
      </c>
      <c r="D193" s="405">
        <v>40.4</v>
      </c>
      <c r="E193" s="405">
        <v>177.66</v>
      </c>
      <c r="F193" s="405">
        <v>0</v>
      </c>
      <c r="G193" s="405">
        <v>5.19</v>
      </c>
      <c r="H193" s="405">
        <v>0.78</v>
      </c>
      <c r="I193" s="405">
        <v>5</v>
      </c>
      <c r="J193" s="405">
        <v>2.08</v>
      </c>
      <c r="K193" s="405">
        <v>19</v>
      </c>
      <c r="L193" s="405">
        <v>361</v>
      </c>
      <c r="M193" s="405">
        <v>171.68</v>
      </c>
      <c r="N193" s="405">
        <v>189.33</v>
      </c>
      <c r="O193" s="405">
        <v>25.52</v>
      </c>
      <c r="P193" s="405">
        <v>0.84</v>
      </c>
      <c r="Q193" s="405">
        <v>0</v>
      </c>
      <c r="R193" s="405">
        <v>5</v>
      </c>
      <c r="S193" s="405">
        <v>0.83</v>
      </c>
      <c r="T193" s="405">
        <v>0.6</v>
      </c>
      <c r="U193" s="405">
        <v>2.3199999999999998</v>
      </c>
      <c r="V193" s="405">
        <v>28.45</v>
      </c>
      <c r="W193" s="405">
        <v>0.03</v>
      </c>
      <c r="X193" s="405">
        <v>40.99</v>
      </c>
      <c r="Y193" s="405">
        <v>6</v>
      </c>
      <c r="Z193" s="405" t="s">
        <v>255</v>
      </c>
      <c r="AA193" s="405" t="s">
        <v>254</v>
      </c>
    </row>
    <row r="194" spans="1:27" ht="21.6">
      <c r="A194" s="407">
        <v>193</v>
      </c>
      <c r="B194" s="405">
        <v>19.100000000000001</v>
      </c>
      <c r="C194" s="405">
        <v>4.76</v>
      </c>
      <c r="D194" s="405">
        <v>29.3</v>
      </c>
      <c r="E194" s="405">
        <v>101.93</v>
      </c>
      <c r="F194" s="405">
        <v>0</v>
      </c>
      <c r="G194" s="405">
        <v>4.78</v>
      </c>
      <c r="H194" s="405">
        <v>0.61</v>
      </c>
      <c r="I194" s="405">
        <v>6</v>
      </c>
      <c r="J194" s="405">
        <v>2.06</v>
      </c>
      <c r="K194" s="405">
        <v>19</v>
      </c>
      <c r="L194" s="405">
        <v>362.9</v>
      </c>
      <c r="M194" s="405">
        <v>172.66</v>
      </c>
      <c r="N194" s="405">
        <v>190.24</v>
      </c>
      <c r="O194" s="405">
        <v>23.2</v>
      </c>
      <c r="P194" s="405">
        <v>0.66</v>
      </c>
      <c r="Q194" s="405">
        <v>-0.02</v>
      </c>
      <c r="R194" s="405">
        <v>5</v>
      </c>
      <c r="S194" s="405">
        <v>0.82</v>
      </c>
      <c r="T194" s="405">
        <v>0.6</v>
      </c>
      <c r="U194" s="405">
        <v>2.2999999999999998</v>
      </c>
      <c r="V194" s="405">
        <v>25.96</v>
      </c>
      <c r="W194" s="405">
        <v>-0.37</v>
      </c>
      <c r="X194" s="405">
        <v>41.22</v>
      </c>
      <c r="Y194" s="405">
        <v>6</v>
      </c>
      <c r="Z194" s="405" t="s">
        <v>255</v>
      </c>
      <c r="AA194" s="405" t="s">
        <v>254</v>
      </c>
    </row>
    <row r="195" spans="1:27" ht="21.6">
      <c r="A195" s="407">
        <v>194</v>
      </c>
      <c r="B195" s="405">
        <v>19.2</v>
      </c>
      <c r="C195" s="405">
        <v>3.67</v>
      </c>
      <c r="D195" s="405">
        <v>32</v>
      </c>
      <c r="E195" s="405">
        <v>182.47</v>
      </c>
      <c r="F195" s="405">
        <v>0</v>
      </c>
      <c r="G195" s="405">
        <v>3.7</v>
      </c>
      <c r="H195" s="405">
        <v>0.86</v>
      </c>
      <c r="I195" s="405">
        <v>5</v>
      </c>
      <c r="J195" s="405">
        <v>2.23</v>
      </c>
      <c r="K195" s="405">
        <v>19</v>
      </c>
      <c r="L195" s="405">
        <v>364.8</v>
      </c>
      <c r="M195" s="405">
        <v>173.64</v>
      </c>
      <c r="N195" s="405">
        <v>191.16</v>
      </c>
      <c r="O195" s="405">
        <v>17.45</v>
      </c>
      <c r="P195" s="405">
        <v>0.96</v>
      </c>
      <c r="Q195" s="405">
        <v>0</v>
      </c>
      <c r="R195" s="405">
        <v>5</v>
      </c>
      <c r="S195" s="405">
        <v>0.9</v>
      </c>
      <c r="T195" s="405">
        <v>0.56000000000000005</v>
      </c>
      <c r="U195" s="405">
        <v>2.5099999999999998</v>
      </c>
      <c r="V195" s="405">
        <v>18.59</v>
      </c>
      <c r="W195" s="405">
        <v>0.05</v>
      </c>
      <c r="X195" s="405">
        <v>32.549999999999997</v>
      </c>
      <c r="Y195" s="405">
        <v>6</v>
      </c>
      <c r="Z195" s="405" t="s">
        <v>255</v>
      </c>
      <c r="AA195" s="405" t="s">
        <v>254</v>
      </c>
    </row>
    <row r="196" spans="1:27" ht="21.6">
      <c r="A196" s="407">
        <v>195</v>
      </c>
      <c r="B196" s="405">
        <v>19.3</v>
      </c>
      <c r="C196" s="405">
        <v>3.93</v>
      </c>
      <c r="D196" s="405">
        <v>54.7</v>
      </c>
      <c r="E196" s="405">
        <v>148.13</v>
      </c>
      <c r="F196" s="405">
        <v>0</v>
      </c>
      <c r="G196" s="405">
        <v>3.96</v>
      </c>
      <c r="H196" s="405">
        <v>1.38</v>
      </c>
      <c r="I196" s="405">
        <v>5</v>
      </c>
      <c r="J196" s="405">
        <v>2.3199999999999998</v>
      </c>
      <c r="K196" s="405">
        <v>19</v>
      </c>
      <c r="L196" s="405">
        <v>366.7</v>
      </c>
      <c r="M196" s="405">
        <v>174.62</v>
      </c>
      <c r="N196" s="405">
        <v>192.08</v>
      </c>
      <c r="O196" s="405">
        <v>18.690000000000001</v>
      </c>
      <c r="P196" s="405">
        <v>1.52</v>
      </c>
      <c r="Q196" s="405">
        <v>-0.01</v>
      </c>
      <c r="R196" s="405">
        <v>4</v>
      </c>
      <c r="S196" s="405">
        <v>0.93</v>
      </c>
      <c r="T196" s="405">
        <v>0.55000000000000004</v>
      </c>
      <c r="U196" s="405">
        <v>2.59</v>
      </c>
      <c r="V196" s="405">
        <v>19.510000000000002</v>
      </c>
      <c r="W196" s="405">
        <v>-0.14000000000000001</v>
      </c>
      <c r="X196" s="405">
        <v>29.59</v>
      </c>
      <c r="Y196" s="405">
        <v>4</v>
      </c>
      <c r="Z196" s="405" t="s">
        <v>252</v>
      </c>
      <c r="AA196" s="405" t="s">
        <v>256</v>
      </c>
    </row>
    <row r="197" spans="1:27" ht="21.6">
      <c r="A197" s="407">
        <v>196</v>
      </c>
      <c r="B197" s="405">
        <v>19.399999999999999</v>
      </c>
      <c r="C197" s="405">
        <v>5.3</v>
      </c>
      <c r="D197" s="405">
        <v>35.299999999999997</v>
      </c>
      <c r="E197" s="405">
        <v>80.930000000000007</v>
      </c>
      <c r="F197" s="405">
        <v>0</v>
      </c>
      <c r="G197" s="405">
        <v>5.32</v>
      </c>
      <c r="H197" s="405">
        <v>0.66</v>
      </c>
      <c r="I197" s="405">
        <v>6</v>
      </c>
      <c r="J197" s="405">
        <v>2.04</v>
      </c>
      <c r="K197" s="405">
        <v>19</v>
      </c>
      <c r="L197" s="405">
        <v>368.6</v>
      </c>
      <c r="M197" s="405">
        <v>175.6</v>
      </c>
      <c r="N197" s="405">
        <v>193</v>
      </c>
      <c r="O197" s="405">
        <v>25.65</v>
      </c>
      <c r="P197" s="405">
        <v>0.71</v>
      </c>
      <c r="Q197" s="405">
        <v>-0.02</v>
      </c>
      <c r="R197" s="405">
        <v>5</v>
      </c>
      <c r="S197" s="405">
        <v>0.81</v>
      </c>
      <c r="T197" s="405">
        <v>0.59</v>
      </c>
      <c r="U197" s="405">
        <v>2.2799999999999998</v>
      </c>
      <c r="V197" s="405">
        <v>28.93</v>
      </c>
      <c r="W197" s="405">
        <v>-0.49</v>
      </c>
      <c r="X197" s="405">
        <v>42.95</v>
      </c>
      <c r="Y197" s="405">
        <v>6</v>
      </c>
      <c r="Z197" s="405" t="s">
        <v>255</v>
      </c>
      <c r="AA197" s="405" t="s">
        <v>254</v>
      </c>
    </row>
    <row r="198" spans="1:27" ht="21.6">
      <c r="A198" s="407">
        <v>197</v>
      </c>
      <c r="B198" s="405">
        <v>19.5</v>
      </c>
      <c r="C198" s="405">
        <v>4.2</v>
      </c>
      <c r="D198" s="405">
        <v>25.4</v>
      </c>
      <c r="E198" s="405">
        <v>170.69</v>
      </c>
      <c r="F198" s="405">
        <v>0</v>
      </c>
      <c r="G198" s="405">
        <v>4.24</v>
      </c>
      <c r="H198" s="405">
        <v>0.6</v>
      </c>
      <c r="I198" s="405">
        <v>5</v>
      </c>
      <c r="J198" s="405">
        <v>2.1</v>
      </c>
      <c r="K198" s="405">
        <v>19</v>
      </c>
      <c r="L198" s="405">
        <v>370.5</v>
      </c>
      <c r="M198" s="405">
        <v>176.58</v>
      </c>
      <c r="N198" s="405">
        <v>193.92</v>
      </c>
      <c r="O198" s="405">
        <v>19.940000000000001</v>
      </c>
      <c r="P198" s="405">
        <v>0.66</v>
      </c>
      <c r="Q198" s="405">
        <v>0</v>
      </c>
      <c r="R198" s="405">
        <v>5</v>
      </c>
      <c r="S198" s="405">
        <v>0.85</v>
      </c>
      <c r="T198" s="405">
        <v>0.57999999999999996</v>
      </c>
      <c r="U198" s="405">
        <v>2.37</v>
      </c>
      <c r="V198" s="405">
        <v>22.01</v>
      </c>
      <c r="W198" s="405">
        <v>-0.03</v>
      </c>
      <c r="X198" s="405">
        <v>37.9</v>
      </c>
      <c r="Y198" s="405">
        <v>6</v>
      </c>
      <c r="Z198" s="405" t="s">
        <v>255</v>
      </c>
      <c r="AA198" s="405" t="s">
        <v>254</v>
      </c>
    </row>
    <row r="199" spans="1:27" ht="21.6">
      <c r="A199" s="407">
        <v>198</v>
      </c>
      <c r="B199" s="405">
        <v>19.600000000000001</v>
      </c>
      <c r="C199" s="405">
        <v>4.92</v>
      </c>
      <c r="D199" s="405">
        <v>35.700000000000003</v>
      </c>
      <c r="E199" s="405">
        <v>150.29</v>
      </c>
      <c r="F199" s="405">
        <v>0</v>
      </c>
      <c r="G199" s="405">
        <v>4.95</v>
      </c>
      <c r="H199" s="405">
        <v>0.72</v>
      </c>
      <c r="I199" s="405">
        <v>5</v>
      </c>
      <c r="J199" s="405">
        <v>2.08</v>
      </c>
      <c r="K199" s="405">
        <v>19</v>
      </c>
      <c r="L199" s="405">
        <v>372.4</v>
      </c>
      <c r="M199" s="405">
        <v>177.56</v>
      </c>
      <c r="N199" s="405">
        <v>194.84</v>
      </c>
      <c r="O199" s="405">
        <v>23.47</v>
      </c>
      <c r="P199" s="405">
        <v>0.78</v>
      </c>
      <c r="Q199" s="405">
        <v>-0.01</v>
      </c>
      <c r="R199" s="405">
        <v>5</v>
      </c>
      <c r="S199" s="405">
        <v>0.84</v>
      </c>
      <c r="T199" s="405">
        <v>0.57999999999999996</v>
      </c>
      <c r="U199" s="405">
        <v>2.33</v>
      </c>
      <c r="V199" s="405">
        <v>26.13</v>
      </c>
      <c r="W199" s="405">
        <v>-0.14000000000000001</v>
      </c>
      <c r="X199" s="405">
        <v>39.97</v>
      </c>
      <c r="Y199" s="405">
        <v>6</v>
      </c>
      <c r="Z199" s="405" t="s">
        <v>255</v>
      </c>
      <c r="AA199" s="405" t="s">
        <v>254</v>
      </c>
    </row>
    <row r="200" spans="1:27" ht="21.6">
      <c r="A200" s="407">
        <v>199</v>
      </c>
      <c r="B200" s="405">
        <v>19.7</v>
      </c>
      <c r="C200" s="405">
        <v>4.7</v>
      </c>
      <c r="D200" s="405">
        <v>26.6</v>
      </c>
      <c r="E200" s="405">
        <v>163.43</v>
      </c>
      <c r="F200" s="405">
        <v>0</v>
      </c>
      <c r="G200" s="405">
        <v>4.7300000000000004</v>
      </c>
      <c r="H200" s="405">
        <v>0.56000000000000005</v>
      </c>
      <c r="I200" s="405">
        <v>6</v>
      </c>
      <c r="J200" s="405">
        <v>2.0499999999999998</v>
      </c>
      <c r="K200" s="405">
        <v>19</v>
      </c>
      <c r="L200" s="405">
        <v>374.3</v>
      </c>
      <c r="M200" s="405">
        <v>178.54</v>
      </c>
      <c r="N200" s="405">
        <v>195.76</v>
      </c>
      <c r="O200" s="405">
        <v>22.27</v>
      </c>
      <c r="P200" s="405">
        <v>0.61</v>
      </c>
      <c r="Q200" s="405">
        <v>0</v>
      </c>
      <c r="R200" s="405">
        <v>5</v>
      </c>
      <c r="S200" s="405">
        <v>0.82</v>
      </c>
      <c r="T200" s="405">
        <v>0.57999999999999996</v>
      </c>
      <c r="U200" s="405">
        <v>2.2999999999999998</v>
      </c>
      <c r="V200" s="405">
        <v>25</v>
      </c>
      <c r="W200" s="405">
        <v>-0.08</v>
      </c>
      <c r="X200" s="405">
        <v>41.06</v>
      </c>
      <c r="Y200" s="405">
        <v>6</v>
      </c>
      <c r="Z200" s="405" t="s">
        <v>255</v>
      </c>
      <c r="AA200" s="405" t="s">
        <v>254</v>
      </c>
    </row>
    <row r="201" spans="1:27" ht="21.6">
      <c r="A201" s="407">
        <v>200</v>
      </c>
      <c r="B201" s="405">
        <v>19.8</v>
      </c>
      <c r="C201" s="405">
        <v>4.1399999999999997</v>
      </c>
      <c r="D201" s="405">
        <v>42.3</v>
      </c>
      <c r="E201" s="405">
        <v>167.55</v>
      </c>
      <c r="F201" s="405">
        <v>0</v>
      </c>
      <c r="G201" s="405">
        <v>4.17</v>
      </c>
      <c r="H201" s="405">
        <v>1.01</v>
      </c>
      <c r="I201" s="405">
        <v>5</v>
      </c>
      <c r="J201" s="405">
        <v>2.2200000000000002</v>
      </c>
      <c r="K201" s="405">
        <v>19</v>
      </c>
      <c r="L201" s="405">
        <v>376.2</v>
      </c>
      <c r="M201" s="405">
        <v>179.52</v>
      </c>
      <c r="N201" s="405">
        <v>196.68</v>
      </c>
      <c r="O201" s="405">
        <v>19.309999999999999</v>
      </c>
      <c r="P201" s="405">
        <v>1.1100000000000001</v>
      </c>
      <c r="Q201" s="405">
        <v>0</v>
      </c>
      <c r="R201" s="405">
        <v>5</v>
      </c>
      <c r="S201" s="405">
        <v>0.9</v>
      </c>
      <c r="T201" s="405">
        <v>0.55000000000000004</v>
      </c>
      <c r="U201" s="405">
        <v>2.5</v>
      </c>
      <c r="V201" s="405">
        <v>20.62</v>
      </c>
      <c r="W201" s="405">
        <v>-0.06</v>
      </c>
      <c r="X201" s="405">
        <v>32.94</v>
      </c>
      <c r="Y201" s="405">
        <v>6</v>
      </c>
      <c r="Z201" s="405" t="s">
        <v>255</v>
      </c>
      <c r="AA201" s="405" t="s">
        <v>254</v>
      </c>
    </row>
    <row r="202" spans="1:27" ht="21.6">
      <c r="A202" s="407">
        <v>201</v>
      </c>
      <c r="B202" s="405">
        <v>19.899999999999999</v>
      </c>
      <c r="C202" s="405">
        <v>4.8</v>
      </c>
      <c r="D202" s="405">
        <v>50.1</v>
      </c>
      <c r="E202" s="405">
        <v>117.43</v>
      </c>
      <c r="F202" s="405">
        <v>0</v>
      </c>
      <c r="G202" s="405">
        <v>4.83</v>
      </c>
      <c r="H202" s="405">
        <v>1.04</v>
      </c>
      <c r="I202" s="405">
        <v>5</v>
      </c>
      <c r="J202" s="405">
        <v>2.1800000000000002</v>
      </c>
      <c r="K202" s="405">
        <v>19</v>
      </c>
      <c r="L202" s="405">
        <v>378.1</v>
      </c>
      <c r="M202" s="405">
        <v>180.5</v>
      </c>
      <c r="N202" s="405">
        <v>197.6</v>
      </c>
      <c r="O202" s="405">
        <v>22.51</v>
      </c>
      <c r="P202" s="405">
        <v>1.1299999999999999</v>
      </c>
      <c r="Q202" s="405">
        <v>-0.01</v>
      </c>
      <c r="R202" s="405">
        <v>5</v>
      </c>
      <c r="S202" s="405">
        <v>0.88</v>
      </c>
      <c r="T202" s="405">
        <v>0.56000000000000005</v>
      </c>
      <c r="U202" s="405">
        <v>2.44</v>
      </c>
      <c r="V202" s="405">
        <v>24.43</v>
      </c>
      <c r="W202" s="405">
        <v>-0.32</v>
      </c>
      <c r="X202" s="405">
        <v>35.31</v>
      </c>
      <c r="Y202" s="405">
        <v>6</v>
      </c>
      <c r="Z202" s="405" t="s">
        <v>255</v>
      </c>
      <c r="AA202" s="405" t="s">
        <v>254</v>
      </c>
    </row>
    <row r="203" spans="1:27" ht="21.6">
      <c r="A203" s="407">
        <v>202</v>
      </c>
      <c r="B203" s="405">
        <v>20</v>
      </c>
      <c r="C203" s="405">
        <v>5.12</v>
      </c>
      <c r="D203" s="405">
        <v>28.7</v>
      </c>
      <c r="E203" s="405">
        <v>171.28</v>
      </c>
      <c r="F203" s="405">
        <v>0</v>
      </c>
      <c r="G203" s="405">
        <v>5.15</v>
      </c>
      <c r="H203" s="405">
        <v>0.56000000000000005</v>
      </c>
      <c r="I203" s="405">
        <v>6</v>
      </c>
      <c r="J203" s="405">
        <v>2.0099999999999998</v>
      </c>
      <c r="K203" s="405">
        <v>19</v>
      </c>
      <c r="L203" s="405">
        <v>380</v>
      </c>
      <c r="M203" s="405">
        <v>181.49</v>
      </c>
      <c r="N203" s="405">
        <v>198.52</v>
      </c>
      <c r="O203" s="405">
        <v>24.03</v>
      </c>
      <c r="P203" s="405">
        <v>0.6</v>
      </c>
      <c r="Q203" s="405">
        <v>0</v>
      </c>
      <c r="R203" s="405">
        <v>5</v>
      </c>
      <c r="S203" s="405">
        <v>0.81</v>
      </c>
      <c r="T203" s="405">
        <v>0.57999999999999996</v>
      </c>
      <c r="U203" s="405">
        <v>2.27</v>
      </c>
      <c r="V203" s="405">
        <v>27.28</v>
      </c>
      <c r="W203" s="405">
        <v>-0.05</v>
      </c>
      <c r="X203" s="405">
        <v>43.14</v>
      </c>
      <c r="Y203" s="405">
        <v>6</v>
      </c>
      <c r="Z203" s="405" t="s">
        <v>255</v>
      </c>
      <c r="AA203" s="405" t="s">
        <v>254</v>
      </c>
    </row>
    <row r="204" spans="1:27" ht="21.6">
      <c r="A204" s="407">
        <v>203</v>
      </c>
      <c r="B204" s="405">
        <v>20.100000000000001</v>
      </c>
      <c r="C204" s="405">
        <v>5.78</v>
      </c>
      <c r="D204" s="405">
        <v>42.2</v>
      </c>
      <c r="E204" s="405">
        <v>123.21</v>
      </c>
      <c r="F204" s="405">
        <v>0</v>
      </c>
      <c r="G204" s="405">
        <v>5.8</v>
      </c>
      <c r="H204" s="405">
        <v>0.73</v>
      </c>
      <c r="I204" s="405">
        <v>6</v>
      </c>
      <c r="J204" s="405">
        <v>2.0299999999999998</v>
      </c>
      <c r="K204" s="405">
        <v>19</v>
      </c>
      <c r="L204" s="405">
        <v>381.9</v>
      </c>
      <c r="M204" s="405">
        <v>182.47</v>
      </c>
      <c r="N204" s="405">
        <v>199.43</v>
      </c>
      <c r="O204" s="405">
        <v>27.17</v>
      </c>
      <c r="P204" s="405">
        <v>0.78</v>
      </c>
      <c r="Q204" s="405">
        <v>-0.01</v>
      </c>
      <c r="R204" s="405">
        <v>5</v>
      </c>
      <c r="S204" s="405">
        <v>0.81</v>
      </c>
      <c r="T204" s="405">
        <v>0.57999999999999996</v>
      </c>
      <c r="U204" s="405">
        <v>2.27</v>
      </c>
      <c r="V204" s="405">
        <v>30.81</v>
      </c>
      <c r="W204" s="405">
        <v>-0.3</v>
      </c>
      <c r="X204" s="405">
        <v>43.42</v>
      </c>
      <c r="Y204" s="405">
        <v>6</v>
      </c>
      <c r="Z204" s="405" t="s">
        <v>255</v>
      </c>
      <c r="AA204" s="405" t="s">
        <v>254</v>
      </c>
    </row>
    <row r="205" spans="1:27" ht="21.6">
      <c r="A205" s="407">
        <v>204</v>
      </c>
      <c r="B205" s="405">
        <v>20.2</v>
      </c>
      <c r="C205" s="405">
        <v>3.84</v>
      </c>
      <c r="D205" s="405">
        <v>35</v>
      </c>
      <c r="E205" s="405">
        <v>174.52</v>
      </c>
      <c r="F205" s="405">
        <v>0</v>
      </c>
      <c r="G205" s="405">
        <v>3.88</v>
      </c>
      <c r="H205" s="405">
        <v>0.9</v>
      </c>
      <c r="I205" s="405">
        <v>5</v>
      </c>
      <c r="J205" s="405">
        <v>2.2200000000000002</v>
      </c>
      <c r="K205" s="405">
        <v>19</v>
      </c>
      <c r="L205" s="405">
        <v>383.8</v>
      </c>
      <c r="M205" s="405">
        <v>183.45</v>
      </c>
      <c r="N205" s="405">
        <v>200.35</v>
      </c>
      <c r="O205" s="405">
        <v>17.440000000000001</v>
      </c>
      <c r="P205" s="405">
        <v>1</v>
      </c>
      <c r="Q205" s="405">
        <v>0</v>
      </c>
      <c r="R205" s="405">
        <v>5</v>
      </c>
      <c r="S205" s="405">
        <v>0.91</v>
      </c>
      <c r="T205" s="405">
        <v>0.54</v>
      </c>
      <c r="U205" s="405">
        <v>2.52</v>
      </c>
      <c r="V205" s="405">
        <v>18.559999999999999</v>
      </c>
      <c r="W205" s="405">
        <v>-0.04</v>
      </c>
      <c r="X205" s="405">
        <v>32.24</v>
      </c>
      <c r="Y205" s="405">
        <v>6</v>
      </c>
      <c r="Z205" s="405" t="s">
        <v>255</v>
      </c>
      <c r="AA205" s="405" t="s">
        <v>254</v>
      </c>
    </row>
    <row r="206" spans="1:27" ht="21.6">
      <c r="A206" s="407">
        <v>205</v>
      </c>
      <c r="B206" s="405">
        <v>20.3</v>
      </c>
      <c r="C206" s="405">
        <v>3.89</v>
      </c>
      <c r="D206" s="405">
        <v>40.9</v>
      </c>
      <c r="E206" s="405">
        <v>211.99</v>
      </c>
      <c r="F206" s="405">
        <v>0</v>
      </c>
      <c r="G206" s="405">
        <v>3.94</v>
      </c>
      <c r="H206" s="405">
        <v>1.04</v>
      </c>
      <c r="I206" s="405">
        <v>5</v>
      </c>
      <c r="J206" s="405">
        <v>2.25</v>
      </c>
      <c r="K206" s="405">
        <v>19</v>
      </c>
      <c r="L206" s="405">
        <v>385.7</v>
      </c>
      <c r="M206" s="405">
        <v>184.43</v>
      </c>
      <c r="N206" s="405">
        <v>201.27</v>
      </c>
      <c r="O206" s="405">
        <v>17.64</v>
      </c>
      <c r="P206" s="405">
        <v>1.1499999999999999</v>
      </c>
      <c r="Q206" s="405">
        <v>0.01</v>
      </c>
      <c r="R206" s="405">
        <v>5</v>
      </c>
      <c r="S206" s="405">
        <v>0.92</v>
      </c>
      <c r="T206" s="405">
        <v>0.53</v>
      </c>
      <c r="U206" s="405">
        <v>2.5499999999999998</v>
      </c>
      <c r="V206" s="405">
        <v>18.63</v>
      </c>
      <c r="W206" s="405">
        <v>0.14000000000000001</v>
      </c>
      <c r="X206" s="405">
        <v>31.3</v>
      </c>
      <c r="Y206" s="405">
        <v>4</v>
      </c>
      <c r="Z206" s="405" t="s">
        <v>255</v>
      </c>
      <c r="AA206" s="405" t="s">
        <v>256</v>
      </c>
    </row>
    <row r="207" spans="1:27" ht="21.6">
      <c r="A207" s="407">
        <v>206</v>
      </c>
      <c r="B207" s="405">
        <v>20.399999999999999</v>
      </c>
      <c r="C207" s="405">
        <v>3.36</v>
      </c>
      <c r="D207" s="405">
        <v>27.6</v>
      </c>
      <c r="E207" s="405">
        <v>150.68</v>
      </c>
      <c r="F207" s="405">
        <v>0</v>
      </c>
      <c r="G207" s="405">
        <v>3.39</v>
      </c>
      <c r="H207" s="405">
        <v>0.81</v>
      </c>
      <c r="I207" s="405">
        <v>5</v>
      </c>
      <c r="J207" s="405">
        <v>2.25</v>
      </c>
      <c r="K207" s="405">
        <v>19</v>
      </c>
      <c r="L207" s="405">
        <v>387.6</v>
      </c>
      <c r="M207" s="405">
        <v>185.41</v>
      </c>
      <c r="N207" s="405">
        <v>202.19</v>
      </c>
      <c r="O207" s="405">
        <v>14.85</v>
      </c>
      <c r="P207" s="405">
        <v>0.92</v>
      </c>
      <c r="Q207" s="405">
        <v>-0.01</v>
      </c>
      <c r="R207" s="405">
        <v>5</v>
      </c>
      <c r="S207" s="405">
        <v>0.93</v>
      </c>
      <c r="T207" s="405">
        <v>0.53</v>
      </c>
      <c r="U207" s="405">
        <v>2.57</v>
      </c>
      <c r="V207" s="405">
        <v>15.6</v>
      </c>
      <c r="W207" s="405">
        <v>-0.17</v>
      </c>
      <c r="X207" s="405">
        <v>30.35</v>
      </c>
      <c r="Y207" s="405">
        <v>4</v>
      </c>
      <c r="Z207" s="405" t="s">
        <v>255</v>
      </c>
      <c r="AA207" s="405" t="s">
        <v>256</v>
      </c>
    </row>
    <row r="208" spans="1:27" ht="21.6">
      <c r="A208" s="407">
        <v>207</v>
      </c>
      <c r="B208" s="405">
        <v>20.5</v>
      </c>
      <c r="C208" s="405">
        <v>2.88</v>
      </c>
      <c r="D208" s="405">
        <v>40.1</v>
      </c>
      <c r="E208" s="405">
        <v>205.13</v>
      </c>
      <c r="F208" s="405">
        <v>0</v>
      </c>
      <c r="G208" s="405">
        <v>2.92</v>
      </c>
      <c r="H208" s="405">
        <v>1.37</v>
      </c>
      <c r="I208" s="405">
        <v>5</v>
      </c>
      <c r="J208" s="405">
        <v>2.4300000000000002</v>
      </c>
      <c r="K208" s="405">
        <v>19</v>
      </c>
      <c r="L208" s="405">
        <v>389.5</v>
      </c>
      <c r="M208" s="405">
        <v>186.39</v>
      </c>
      <c r="N208" s="405">
        <v>203.11</v>
      </c>
      <c r="O208" s="405">
        <v>12.48</v>
      </c>
      <c r="P208" s="405">
        <v>1.58</v>
      </c>
      <c r="Q208" s="405">
        <v>0.01</v>
      </c>
      <c r="R208" s="405">
        <v>4</v>
      </c>
      <c r="S208" s="405">
        <v>1</v>
      </c>
      <c r="T208" s="405">
        <v>0.5</v>
      </c>
      <c r="U208" s="405">
        <v>2.77</v>
      </c>
      <c r="V208" s="405">
        <v>12.48</v>
      </c>
      <c r="W208" s="405">
        <v>0.09</v>
      </c>
      <c r="X208" s="405">
        <v>25.05</v>
      </c>
      <c r="Y208" s="405">
        <v>4</v>
      </c>
      <c r="Z208" s="405" t="s">
        <v>252</v>
      </c>
      <c r="AA208" s="405" t="s">
        <v>256</v>
      </c>
    </row>
    <row r="209" spans="1:27" ht="21.6">
      <c r="A209" s="407">
        <v>208</v>
      </c>
      <c r="B209" s="405">
        <v>20.6</v>
      </c>
      <c r="C209" s="405">
        <v>6.79</v>
      </c>
      <c r="D209" s="405">
        <v>45.2</v>
      </c>
      <c r="E209" s="405">
        <v>78.87</v>
      </c>
      <c r="F209" s="405">
        <v>0</v>
      </c>
      <c r="G209" s="405">
        <v>6.81</v>
      </c>
      <c r="H209" s="405">
        <v>0.66</v>
      </c>
      <c r="I209" s="405">
        <v>6</v>
      </c>
      <c r="J209" s="405">
        <v>1.95</v>
      </c>
      <c r="K209" s="405">
        <v>19</v>
      </c>
      <c r="L209" s="405">
        <v>391.4</v>
      </c>
      <c r="M209" s="405">
        <v>187.37</v>
      </c>
      <c r="N209" s="405">
        <v>204.03</v>
      </c>
      <c r="O209" s="405">
        <v>31.44</v>
      </c>
      <c r="P209" s="405">
        <v>0.7</v>
      </c>
      <c r="Q209" s="405">
        <v>-0.02</v>
      </c>
      <c r="R209" s="405">
        <v>5</v>
      </c>
      <c r="S209" s="405">
        <v>0.78</v>
      </c>
      <c r="T209" s="405">
        <v>0.57999999999999996</v>
      </c>
      <c r="U209" s="405">
        <v>2.19</v>
      </c>
      <c r="V209" s="405">
        <v>36.58</v>
      </c>
      <c r="W209" s="405">
        <v>-0.53</v>
      </c>
      <c r="X209" s="405">
        <v>48.63</v>
      </c>
      <c r="Y209" s="405">
        <v>6</v>
      </c>
      <c r="Z209" s="405" t="s">
        <v>255</v>
      </c>
      <c r="AA209" s="405" t="s">
        <v>254</v>
      </c>
    </row>
    <row r="210" spans="1:27" ht="21.6">
      <c r="A210" s="407">
        <v>209</v>
      </c>
      <c r="B210" s="405">
        <v>20.7</v>
      </c>
      <c r="C210" s="405">
        <v>7.73</v>
      </c>
      <c r="D210" s="405">
        <v>46</v>
      </c>
      <c r="E210" s="405">
        <v>112.62</v>
      </c>
      <c r="F210" s="405">
        <v>0</v>
      </c>
      <c r="G210" s="405">
        <v>7.75</v>
      </c>
      <c r="H210" s="405">
        <v>0.59</v>
      </c>
      <c r="I210" s="405">
        <v>6</v>
      </c>
      <c r="J210" s="405">
        <v>1.87</v>
      </c>
      <c r="K210" s="405">
        <v>19</v>
      </c>
      <c r="L210" s="405">
        <v>393.3</v>
      </c>
      <c r="M210" s="405">
        <v>188.35</v>
      </c>
      <c r="N210" s="405">
        <v>204.95</v>
      </c>
      <c r="O210" s="405">
        <v>35.9</v>
      </c>
      <c r="P210" s="405">
        <v>0.63</v>
      </c>
      <c r="Q210" s="405">
        <v>-0.01</v>
      </c>
      <c r="R210" s="405">
        <v>5</v>
      </c>
      <c r="S210" s="405">
        <v>0.75</v>
      </c>
      <c r="T210" s="405">
        <v>0.59</v>
      </c>
      <c r="U210" s="405">
        <v>2.1</v>
      </c>
      <c r="V210" s="405">
        <v>42.75</v>
      </c>
      <c r="W210" s="405">
        <v>-0.37</v>
      </c>
      <c r="X210" s="405">
        <v>54.54</v>
      </c>
      <c r="Y210" s="405">
        <v>6</v>
      </c>
      <c r="Z210" s="405" t="s">
        <v>255</v>
      </c>
      <c r="AA210" s="405" t="s">
        <v>254</v>
      </c>
    </row>
    <row r="211" spans="1:27" ht="21.6">
      <c r="A211" s="407">
        <v>210</v>
      </c>
      <c r="B211" s="405">
        <v>20.8</v>
      </c>
      <c r="C211" s="405">
        <v>7.68</v>
      </c>
      <c r="D211" s="405">
        <v>57</v>
      </c>
      <c r="E211" s="405">
        <v>186.59</v>
      </c>
      <c r="F211" s="405">
        <v>0</v>
      </c>
      <c r="G211" s="405">
        <v>7.72</v>
      </c>
      <c r="H211" s="405">
        <v>0.74</v>
      </c>
      <c r="I211" s="405">
        <v>6</v>
      </c>
      <c r="J211" s="405">
        <v>1.93</v>
      </c>
      <c r="K211" s="405">
        <v>19</v>
      </c>
      <c r="L211" s="405">
        <v>395.2</v>
      </c>
      <c r="M211" s="405">
        <v>189.33</v>
      </c>
      <c r="N211" s="405">
        <v>205.87</v>
      </c>
      <c r="O211" s="405">
        <v>35.56</v>
      </c>
      <c r="P211" s="405">
        <v>0.78</v>
      </c>
      <c r="Q211" s="405">
        <v>0</v>
      </c>
      <c r="R211" s="405">
        <v>5</v>
      </c>
      <c r="S211" s="405">
        <v>0.77</v>
      </c>
      <c r="T211" s="405">
        <v>0.57999999999999996</v>
      </c>
      <c r="U211" s="405">
        <v>2.16</v>
      </c>
      <c r="V211" s="405">
        <v>41.75</v>
      </c>
      <c r="W211" s="405">
        <v>-0.01</v>
      </c>
      <c r="X211" s="405">
        <v>50.48</v>
      </c>
      <c r="Y211" s="405">
        <v>6</v>
      </c>
      <c r="Z211" s="405" t="s">
        <v>255</v>
      </c>
      <c r="AA211" s="405" t="s">
        <v>254</v>
      </c>
    </row>
    <row r="212" spans="1:27" ht="21.6">
      <c r="A212" s="407">
        <v>211</v>
      </c>
      <c r="B212" s="405">
        <v>20.9</v>
      </c>
      <c r="C212" s="405">
        <v>8.7200000000000006</v>
      </c>
      <c r="D212" s="405">
        <v>71.900000000000006</v>
      </c>
      <c r="E212" s="405">
        <v>154.21</v>
      </c>
      <c r="F212" s="405">
        <v>0</v>
      </c>
      <c r="G212" s="405">
        <v>8.75</v>
      </c>
      <c r="H212" s="405">
        <v>0.82</v>
      </c>
      <c r="I212" s="405">
        <v>6</v>
      </c>
      <c r="J212" s="405">
        <v>1.91</v>
      </c>
      <c r="K212" s="405">
        <v>19</v>
      </c>
      <c r="L212" s="405">
        <v>397.1</v>
      </c>
      <c r="M212" s="405">
        <v>190.31</v>
      </c>
      <c r="N212" s="405">
        <v>206.79</v>
      </c>
      <c r="O212" s="405">
        <v>40.4</v>
      </c>
      <c r="P212" s="405">
        <v>0.86</v>
      </c>
      <c r="Q212" s="405">
        <v>0</v>
      </c>
      <c r="R212" s="405">
        <v>5</v>
      </c>
      <c r="S212" s="405">
        <v>0.76</v>
      </c>
      <c r="T212" s="405">
        <v>0.57999999999999996</v>
      </c>
      <c r="U212" s="405">
        <v>2.13</v>
      </c>
      <c r="V212" s="405">
        <v>47.81</v>
      </c>
      <c r="W212" s="405">
        <v>-0.17</v>
      </c>
      <c r="X212" s="405">
        <v>52.01</v>
      </c>
      <c r="Y212" s="405">
        <v>7</v>
      </c>
      <c r="Z212" s="405" t="s">
        <v>255</v>
      </c>
      <c r="AA212" s="405" t="s">
        <v>250</v>
      </c>
    </row>
    <row r="213" spans="1:27" ht="21.6">
      <c r="A213" s="407">
        <v>212</v>
      </c>
      <c r="B213" s="405">
        <v>21</v>
      </c>
      <c r="C213" s="405">
        <v>14.71</v>
      </c>
      <c r="D213" s="405">
        <v>63.7</v>
      </c>
      <c r="E213" s="405">
        <v>134.88999999999999</v>
      </c>
      <c r="F213" s="405">
        <v>0</v>
      </c>
      <c r="G213" s="405">
        <v>14.74</v>
      </c>
      <c r="H213" s="405">
        <v>0.43</v>
      </c>
      <c r="I213" s="405">
        <v>6</v>
      </c>
      <c r="J213" s="405">
        <v>1.56</v>
      </c>
      <c r="K213" s="405">
        <v>19</v>
      </c>
      <c r="L213" s="405">
        <v>399</v>
      </c>
      <c r="M213" s="405">
        <v>191.3</v>
      </c>
      <c r="N213" s="405">
        <v>207.71</v>
      </c>
      <c r="O213" s="405">
        <v>69.040000000000006</v>
      </c>
      <c r="P213" s="405">
        <v>0.44</v>
      </c>
      <c r="Q213" s="405">
        <v>0</v>
      </c>
      <c r="R213" s="405">
        <v>6</v>
      </c>
      <c r="S213" s="405">
        <v>0.62</v>
      </c>
      <c r="T213" s="405">
        <v>0.64</v>
      </c>
      <c r="U213" s="405">
        <v>1.74</v>
      </c>
      <c r="V213" s="405">
        <v>90.89</v>
      </c>
      <c r="W213" s="405">
        <v>-0.27</v>
      </c>
      <c r="X213" s="405">
        <v>91.41</v>
      </c>
      <c r="Y213" s="405">
        <v>7</v>
      </c>
      <c r="Z213" s="405" t="s">
        <v>249</v>
      </c>
      <c r="AA213" s="405" t="s">
        <v>250</v>
      </c>
    </row>
    <row r="214" spans="1:27" ht="21.6">
      <c r="A214" s="407">
        <v>213</v>
      </c>
      <c r="B214" s="405">
        <v>21.1</v>
      </c>
      <c r="C214" s="405">
        <v>17.46</v>
      </c>
      <c r="D214" s="405">
        <v>108</v>
      </c>
      <c r="E214" s="405">
        <v>184.23</v>
      </c>
      <c r="F214" s="405">
        <v>0</v>
      </c>
      <c r="G214" s="405">
        <v>17.5</v>
      </c>
      <c r="H214" s="405">
        <v>0.62</v>
      </c>
      <c r="I214" s="405">
        <v>6</v>
      </c>
      <c r="J214" s="405">
        <v>1.59</v>
      </c>
      <c r="K214" s="405">
        <v>19</v>
      </c>
      <c r="L214" s="405">
        <v>400.9</v>
      </c>
      <c r="M214" s="405">
        <v>192.28</v>
      </c>
      <c r="N214" s="405">
        <v>208.62</v>
      </c>
      <c r="O214" s="405">
        <v>81.96</v>
      </c>
      <c r="P214" s="405">
        <v>0.63</v>
      </c>
      <c r="Q214" s="405">
        <v>0</v>
      </c>
      <c r="R214" s="405">
        <v>6</v>
      </c>
      <c r="S214" s="405">
        <v>0.63</v>
      </c>
      <c r="T214" s="405">
        <v>0.64</v>
      </c>
      <c r="U214" s="405">
        <v>1.76</v>
      </c>
      <c r="V214" s="405">
        <v>107.43</v>
      </c>
      <c r="W214" s="405">
        <v>-0.04</v>
      </c>
      <c r="X214" s="405">
        <v>85.18</v>
      </c>
      <c r="Y214" s="405">
        <v>7</v>
      </c>
      <c r="Z214" s="405" t="s">
        <v>249</v>
      </c>
      <c r="AA214" s="405" t="s">
        <v>250</v>
      </c>
    </row>
    <row r="215" spans="1:27" ht="21.6">
      <c r="A215" s="407">
        <v>214</v>
      </c>
      <c r="B215" s="405">
        <v>21.2</v>
      </c>
      <c r="C215" s="405">
        <v>17.41</v>
      </c>
      <c r="D215" s="405">
        <v>93.9</v>
      </c>
      <c r="E215" s="405">
        <v>202.87</v>
      </c>
      <c r="F215" s="405">
        <v>0</v>
      </c>
      <c r="G215" s="405">
        <v>17.45</v>
      </c>
      <c r="H215" s="405">
        <v>0.54</v>
      </c>
      <c r="I215" s="405">
        <v>6</v>
      </c>
      <c r="J215" s="405">
        <v>1.56</v>
      </c>
      <c r="K215" s="405">
        <v>19</v>
      </c>
      <c r="L215" s="405">
        <v>402.8</v>
      </c>
      <c r="M215" s="405">
        <v>193.26</v>
      </c>
      <c r="N215" s="405">
        <v>209.54</v>
      </c>
      <c r="O215" s="405">
        <v>81.349999999999994</v>
      </c>
      <c r="P215" s="405">
        <v>0.55000000000000004</v>
      </c>
      <c r="Q215" s="405">
        <v>0</v>
      </c>
      <c r="R215" s="405">
        <v>6</v>
      </c>
      <c r="S215" s="405">
        <v>0.61</v>
      </c>
      <c r="T215" s="405">
        <v>0.64</v>
      </c>
      <c r="U215" s="405">
        <v>1.73</v>
      </c>
      <c r="V215" s="405">
        <v>107.81</v>
      </c>
      <c r="W215" s="405">
        <v>0.05</v>
      </c>
      <c r="X215" s="405">
        <v>91.05</v>
      </c>
      <c r="Y215" s="405">
        <v>7</v>
      </c>
      <c r="Z215" s="405" t="s">
        <v>249</v>
      </c>
      <c r="AA215" s="405" t="s">
        <v>250</v>
      </c>
    </row>
    <row r="216" spans="1:27" ht="21.6">
      <c r="A216" s="407">
        <v>215</v>
      </c>
      <c r="B216" s="405">
        <v>21.3</v>
      </c>
      <c r="C216" s="405">
        <v>17.8</v>
      </c>
      <c r="D216" s="405">
        <v>49.1</v>
      </c>
      <c r="E216" s="405">
        <v>137.63</v>
      </c>
      <c r="F216" s="405">
        <v>0</v>
      </c>
      <c r="G216" s="405">
        <v>17.829999999999998</v>
      </c>
      <c r="H216" s="405">
        <v>0.28000000000000003</v>
      </c>
      <c r="I216" s="405">
        <v>6</v>
      </c>
      <c r="J216" s="405">
        <v>1.39</v>
      </c>
      <c r="K216" s="405">
        <v>19</v>
      </c>
      <c r="L216" s="405">
        <v>404.7</v>
      </c>
      <c r="M216" s="405">
        <v>194.24</v>
      </c>
      <c r="N216" s="405">
        <v>210.46</v>
      </c>
      <c r="O216" s="405">
        <v>82.8</v>
      </c>
      <c r="P216" s="405">
        <v>0.28000000000000003</v>
      </c>
      <c r="Q216" s="405">
        <v>0</v>
      </c>
      <c r="R216" s="405">
        <v>6</v>
      </c>
      <c r="S216" s="405">
        <v>0.55000000000000004</v>
      </c>
      <c r="T216" s="405">
        <v>0.67</v>
      </c>
      <c r="U216" s="405">
        <v>1.56</v>
      </c>
      <c r="V216" s="405">
        <v>115.16</v>
      </c>
      <c r="W216" s="405">
        <v>-0.27</v>
      </c>
      <c r="X216" s="405">
        <v>122.17</v>
      </c>
      <c r="Y216" s="405">
        <v>7</v>
      </c>
      <c r="Z216" s="405" t="s">
        <v>249</v>
      </c>
      <c r="AA216" s="405" t="s">
        <v>250</v>
      </c>
    </row>
    <row r="217" spans="1:27" ht="21.6">
      <c r="A217" s="407">
        <v>216</v>
      </c>
      <c r="B217" s="405">
        <v>21.4</v>
      </c>
      <c r="C217" s="405">
        <v>18.11</v>
      </c>
      <c r="D217" s="405">
        <v>132.30000000000001</v>
      </c>
      <c r="E217" s="405">
        <v>132.93</v>
      </c>
      <c r="F217" s="405">
        <v>0</v>
      </c>
      <c r="G217" s="405">
        <v>18.13</v>
      </c>
      <c r="H217" s="405">
        <v>0.73</v>
      </c>
      <c r="I217" s="405">
        <v>6</v>
      </c>
      <c r="J217" s="405">
        <v>1.63</v>
      </c>
      <c r="K217" s="405">
        <v>19</v>
      </c>
      <c r="L217" s="405">
        <v>406.6</v>
      </c>
      <c r="M217" s="405">
        <v>195.22</v>
      </c>
      <c r="N217" s="405">
        <v>211.38</v>
      </c>
      <c r="O217" s="405">
        <v>83.86</v>
      </c>
      <c r="P217" s="405">
        <v>0.75</v>
      </c>
      <c r="Q217" s="405">
        <v>0</v>
      </c>
      <c r="R217" s="405">
        <v>6</v>
      </c>
      <c r="S217" s="405">
        <v>0.64</v>
      </c>
      <c r="T217" s="405">
        <v>0.62</v>
      </c>
      <c r="U217" s="405">
        <v>1.8</v>
      </c>
      <c r="V217" s="405">
        <v>109.2</v>
      </c>
      <c r="W217" s="405">
        <v>-0.28999999999999998</v>
      </c>
      <c r="X217" s="405">
        <v>78.680000000000007</v>
      </c>
      <c r="Y217" s="405">
        <v>7</v>
      </c>
      <c r="Z217" s="405" t="s">
        <v>249</v>
      </c>
      <c r="AA217" s="405" t="s">
        <v>250</v>
      </c>
    </row>
    <row r="218" spans="1:27" ht="21.6">
      <c r="A218" s="407">
        <v>217</v>
      </c>
      <c r="B218" s="405">
        <v>21.5</v>
      </c>
      <c r="C218" s="405">
        <v>16.79</v>
      </c>
      <c r="D218" s="405">
        <v>140.69999999999999</v>
      </c>
      <c r="E218" s="405">
        <v>250.06</v>
      </c>
      <c r="F218" s="405">
        <v>0</v>
      </c>
      <c r="G218" s="405">
        <v>16.84</v>
      </c>
      <c r="H218" s="405">
        <v>0.84</v>
      </c>
      <c r="I218" s="405">
        <v>6</v>
      </c>
      <c r="J218" s="405">
        <v>1.69</v>
      </c>
      <c r="K218" s="405">
        <v>19</v>
      </c>
      <c r="L218" s="405">
        <v>408.5</v>
      </c>
      <c r="M218" s="405">
        <v>196.2</v>
      </c>
      <c r="N218" s="405">
        <v>212.3</v>
      </c>
      <c r="O218" s="405">
        <v>77.39</v>
      </c>
      <c r="P218" s="405">
        <v>0.86</v>
      </c>
      <c r="Q218" s="405">
        <v>0</v>
      </c>
      <c r="R218" s="405">
        <v>6</v>
      </c>
      <c r="S218" s="405">
        <v>0.67</v>
      </c>
      <c r="T218" s="405">
        <v>0.61</v>
      </c>
      <c r="U218" s="405">
        <v>1.87</v>
      </c>
      <c r="V218" s="405">
        <v>98.92</v>
      </c>
      <c r="W218" s="405">
        <v>0.25</v>
      </c>
      <c r="X218" s="405">
        <v>70.400000000000006</v>
      </c>
      <c r="Y218" s="405">
        <v>7</v>
      </c>
      <c r="Z218" s="405" t="s">
        <v>249</v>
      </c>
      <c r="AA218" s="405" t="s">
        <v>250</v>
      </c>
    </row>
    <row r="219" spans="1:27" ht="21.6">
      <c r="A219" s="407">
        <v>218</v>
      </c>
      <c r="B219" s="405">
        <v>21.6</v>
      </c>
      <c r="C219" s="405">
        <v>17.97</v>
      </c>
      <c r="D219" s="405">
        <v>117.3</v>
      </c>
      <c r="E219" s="405">
        <v>101.83</v>
      </c>
      <c r="F219" s="405">
        <v>0</v>
      </c>
      <c r="G219" s="405">
        <v>17.989999999999998</v>
      </c>
      <c r="H219" s="405">
        <v>0.65</v>
      </c>
      <c r="I219" s="405">
        <v>6</v>
      </c>
      <c r="J219" s="405">
        <v>1.6</v>
      </c>
      <c r="K219" s="405">
        <v>19</v>
      </c>
      <c r="L219" s="405">
        <v>410.4</v>
      </c>
      <c r="M219" s="405">
        <v>197.18</v>
      </c>
      <c r="N219" s="405">
        <v>213.22</v>
      </c>
      <c r="O219" s="405">
        <v>82.46</v>
      </c>
      <c r="P219" s="405">
        <v>0.67</v>
      </c>
      <c r="Q219" s="405">
        <v>-0.01</v>
      </c>
      <c r="R219" s="405">
        <v>6</v>
      </c>
      <c r="S219" s="405">
        <v>0.63</v>
      </c>
      <c r="T219" s="405">
        <v>0.63</v>
      </c>
      <c r="U219" s="405">
        <v>1.77</v>
      </c>
      <c r="V219" s="405">
        <v>108.47</v>
      </c>
      <c r="W219" s="405">
        <v>-0.45</v>
      </c>
      <c r="X219" s="405">
        <v>83.22</v>
      </c>
      <c r="Y219" s="405">
        <v>7</v>
      </c>
      <c r="Z219" s="405" t="s">
        <v>249</v>
      </c>
      <c r="AA219" s="405" t="s">
        <v>250</v>
      </c>
    </row>
    <row r="220" spans="1:27" ht="21.6">
      <c r="A220" s="407">
        <v>219</v>
      </c>
      <c r="B220" s="405">
        <v>21.7</v>
      </c>
      <c r="C220" s="405">
        <v>26.15</v>
      </c>
      <c r="D220" s="405">
        <v>71.5</v>
      </c>
      <c r="E220" s="405">
        <v>210.42</v>
      </c>
      <c r="F220" s="405">
        <v>0</v>
      </c>
      <c r="G220" s="405">
        <v>26.19</v>
      </c>
      <c r="H220" s="405">
        <v>0.27</v>
      </c>
      <c r="I220" s="405">
        <v>7</v>
      </c>
      <c r="J220" s="405">
        <v>1.24</v>
      </c>
      <c r="K220" s="405">
        <v>19</v>
      </c>
      <c r="L220" s="405">
        <v>412.3</v>
      </c>
      <c r="M220" s="405">
        <v>198.16</v>
      </c>
      <c r="N220" s="405">
        <v>214.14</v>
      </c>
      <c r="O220" s="405">
        <v>120.39</v>
      </c>
      <c r="P220" s="405">
        <v>0.28000000000000003</v>
      </c>
      <c r="Q220" s="405">
        <v>0</v>
      </c>
      <c r="R220" s="405">
        <v>6</v>
      </c>
      <c r="S220" s="405">
        <v>0.49</v>
      </c>
      <c r="T220" s="405">
        <v>0.7</v>
      </c>
      <c r="U220" s="405">
        <v>1.39</v>
      </c>
      <c r="V220" s="405">
        <v>176.84</v>
      </c>
      <c r="W220" s="405">
        <v>0.06</v>
      </c>
      <c r="X220" s="405">
        <v>156.94999999999999</v>
      </c>
      <c r="Y220" s="405">
        <v>7</v>
      </c>
      <c r="Z220" s="405" t="s">
        <v>249</v>
      </c>
      <c r="AA220" s="405" t="s">
        <v>250</v>
      </c>
    </row>
    <row r="221" spans="1:27" ht="21.6">
      <c r="A221" s="407">
        <v>220</v>
      </c>
      <c r="B221" s="405">
        <v>21.8</v>
      </c>
      <c r="C221" s="405">
        <v>32.06</v>
      </c>
      <c r="D221" s="405">
        <v>223</v>
      </c>
      <c r="E221" s="405">
        <v>172.26</v>
      </c>
      <c r="F221" s="405">
        <v>0</v>
      </c>
      <c r="G221" s="405">
        <v>32.1</v>
      </c>
      <c r="H221" s="405">
        <v>0.69</v>
      </c>
      <c r="I221" s="405">
        <v>6</v>
      </c>
      <c r="J221" s="405">
        <v>1.44</v>
      </c>
      <c r="K221" s="405">
        <v>19</v>
      </c>
      <c r="L221" s="405">
        <v>414.2</v>
      </c>
      <c r="M221" s="405">
        <v>199.14</v>
      </c>
      <c r="N221" s="405">
        <v>215.06</v>
      </c>
      <c r="O221" s="405">
        <v>147.32</v>
      </c>
      <c r="P221" s="405">
        <v>0.7</v>
      </c>
      <c r="Q221" s="405">
        <v>0</v>
      </c>
      <c r="R221" s="405">
        <v>6</v>
      </c>
      <c r="S221" s="405">
        <v>0.56000000000000005</v>
      </c>
      <c r="T221" s="405">
        <v>0.66</v>
      </c>
      <c r="U221" s="405">
        <v>1.57</v>
      </c>
      <c r="V221" s="405">
        <v>205.75</v>
      </c>
      <c r="W221" s="405">
        <v>-0.12</v>
      </c>
      <c r="X221" s="405">
        <v>100.43</v>
      </c>
      <c r="Y221" s="405">
        <v>7</v>
      </c>
      <c r="Z221" s="405" t="s">
        <v>249</v>
      </c>
      <c r="AA221" s="405" t="s">
        <v>250</v>
      </c>
    </row>
    <row r="222" spans="1:27" ht="21.6">
      <c r="A222" s="407">
        <v>221</v>
      </c>
      <c r="B222" s="405">
        <v>21.9</v>
      </c>
      <c r="C222" s="405">
        <v>30.25</v>
      </c>
      <c r="D222" s="405">
        <v>239.1</v>
      </c>
      <c r="E222" s="405">
        <v>162.65</v>
      </c>
      <c r="F222" s="405">
        <v>0</v>
      </c>
      <c r="G222" s="405">
        <v>30.29</v>
      </c>
      <c r="H222" s="405">
        <v>0.79</v>
      </c>
      <c r="I222" s="405">
        <v>6</v>
      </c>
      <c r="J222" s="405">
        <v>1.5</v>
      </c>
      <c r="K222" s="405">
        <v>19</v>
      </c>
      <c r="L222" s="405">
        <v>416.1</v>
      </c>
      <c r="M222" s="405">
        <v>200.12</v>
      </c>
      <c r="N222" s="405">
        <v>215.98</v>
      </c>
      <c r="O222" s="405">
        <v>138.30000000000001</v>
      </c>
      <c r="P222" s="405">
        <v>0.8</v>
      </c>
      <c r="Q222" s="405">
        <v>0</v>
      </c>
      <c r="R222" s="405">
        <v>6</v>
      </c>
      <c r="S222" s="405">
        <v>0.57999999999999996</v>
      </c>
      <c r="T222" s="405">
        <v>0.64</v>
      </c>
      <c r="U222" s="405">
        <v>1.64</v>
      </c>
      <c r="V222" s="405">
        <v>189.95</v>
      </c>
      <c r="W222" s="405">
        <v>-0.17</v>
      </c>
      <c r="X222" s="405">
        <v>90.05</v>
      </c>
      <c r="Y222" s="405">
        <v>7</v>
      </c>
      <c r="Z222" s="405" t="s">
        <v>249</v>
      </c>
      <c r="AA222" s="405" t="s">
        <v>250</v>
      </c>
    </row>
    <row r="223" spans="1:27" ht="21.6">
      <c r="A223" s="407">
        <v>222</v>
      </c>
      <c r="B223" s="405">
        <v>22</v>
      </c>
      <c r="C223" s="405">
        <v>26.65</v>
      </c>
      <c r="D223" s="405">
        <v>91.9</v>
      </c>
      <c r="E223" s="405">
        <v>165</v>
      </c>
      <c r="F223" s="405">
        <v>0</v>
      </c>
      <c r="G223" s="405">
        <v>26.68</v>
      </c>
      <c r="H223" s="405">
        <v>0.34</v>
      </c>
      <c r="I223" s="405">
        <v>7</v>
      </c>
      <c r="J223" s="405">
        <v>1.29</v>
      </c>
      <c r="K223" s="405">
        <v>19</v>
      </c>
      <c r="L223" s="405">
        <v>418</v>
      </c>
      <c r="M223" s="405">
        <v>201.11</v>
      </c>
      <c r="N223" s="405">
        <v>216.9</v>
      </c>
      <c r="O223" s="405">
        <v>121.1</v>
      </c>
      <c r="P223" s="405">
        <v>0.35</v>
      </c>
      <c r="Q223" s="405">
        <v>0</v>
      </c>
      <c r="R223" s="405">
        <v>6</v>
      </c>
      <c r="S223" s="405">
        <v>0.51</v>
      </c>
      <c r="T223" s="405">
        <v>0.68</v>
      </c>
      <c r="U223" s="405">
        <v>1.44</v>
      </c>
      <c r="V223" s="405">
        <v>176.19</v>
      </c>
      <c r="W223" s="405">
        <v>-0.17</v>
      </c>
      <c r="X223" s="405">
        <v>141.43</v>
      </c>
      <c r="Y223" s="405">
        <v>7</v>
      </c>
      <c r="Z223" s="405" t="s">
        <v>249</v>
      </c>
      <c r="AA223" s="405" t="s">
        <v>250</v>
      </c>
    </row>
    <row r="224" spans="1:27" ht="21.6">
      <c r="A224" s="407">
        <v>223</v>
      </c>
      <c r="B224" s="405">
        <v>22.1</v>
      </c>
      <c r="C224" s="405">
        <v>22.58</v>
      </c>
      <c r="D224" s="405">
        <v>195.7</v>
      </c>
      <c r="E224" s="405">
        <v>168.93</v>
      </c>
      <c r="F224" s="405">
        <v>0</v>
      </c>
      <c r="G224" s="405">
        <v>22.61</v>
      </c>
      <c r="H224" s="405">
        <v>0.87</v>
      </c>
      <c r="I224" s="405">
        <v>6</v>
      </c>
      <c r="J224" s="405">
        <v>1.61</v>
      </c>
      <c r="K224" s="405">
        <v>19</v>
      </c>
      <c r="L224" s="405">
        <v>419.9</v>
      </c>
      <c r="M224" s="405">
        <v>202.09</v>
      </c>
      <c r="N224" s="405">
        <v>217.81</v>
      </c>
      <c r="O224" s="405">
        <v>101.9</v>
      </c>
      <c r="P224" s="405">
        <v>0.88</v>
      </c>
      <c r="Q224" s="405">
        <v>0</v>
      </c>
      <c r="R224" s="405">
        <v>6</v>
      </c>
      <c r="S224" s="405">
        <v>0.63</v>
      </c>
      <c r="T224" s="405">
        <v>0.62</v>
      </c>
      <c r="U224" s="405">
        <v>1.78</v>
      </c>
      <c r="V224" s="405">
        <v>134.79</v>
      </c>
      <c r="W224" s="405">
        <v>-0.15</v>
      </c>
      <c r="X224" s="405">
        <v>76.67</v>
      </c>
      <c r="Y224" s="405">
        <v>7</v>
      </c>
      <c r="Z224" s="405" t="s">
        <v>249</v>
      </c>
      <c r="AA224" s="405" t="s">
        <v>250</v>
      </c>
    </row>
    <row r="225" spans="1:27" ht="21.6">
      <c r="A225" s="407">
        <v>224</v>
      </c>
      <c r="B225" s="405">
        <v>22.2</v>
      </c>
      <c r="C225" s="405">
        <v>20.21</v>
      </c>
      <c r="D225" s="405">
        <v>94.7</v>
      </c>
      <c r="E225" s="405">
        <v>216.51</v>
      </c>
      <c r="F225" s="405">
        <v>0</v>
      </c>
      <c r="G225" s="405">
        <v>20.25</v>
      </c>
      <c r="H225" s="405">
        <v>0.47</v>
      </c>
      <c r="I225" s="405">
        <v>6</v>
      </c>
      <c r="J225" s="405">
        <v>1.47</v>
      </c>
      <c r="K225" s="405">
        <v>19</v>
      </c>
      <c r="L225" s="405">
        <v>421.8</v>
      </c>
      <c r="M225" s="405">
        <v>203.07</v>
      </c>
      <c r="N225" s="405">
        <v>218.73</v>
      </c>
      <c r="O225" s="405">
        <v>90.65</v>
      </c>
      <c r="P225" s="405">
        <v>0.48</v>
      </c>
      <c r="Q225" s="405">
        <v>0</v>
      </c>
      <c r="R225" s="405">
        <v>6</v>
      </c>
      <c r="S225" s="405">
        <v>0.57999999999999996</v>
      </c>
      <c r="T225" s="405">
        <v>0.64</v>
      </c>
      <c r="U225" s="405">
        <v>1.64</v>
      </c>
      <c r="V225" s="405">
        <v>124.87</v>
      </c>
      <c r="W225" s="405">
        <v>0.06</v>
      </c>
      <c r="X225" s="405">
        <v>104.04</v>
      </c>
      <c r="Y225" s="405">
        <v>7</v>
      </c>
      <c r="Z225" s="405" t="s">
        <v>249</v>
      </c>
      <c r="AA225" s="405" t="s">
        <v>250</v>
      </c>
    </row>
    <row r="226" spans="1:27" ht="21.6">
      <c r="A226" s="407">
        <v>225</v>
      </c>
      <c r="B226" s="405">
        <v>22.3</v>
      </c>
      <c r="C226" s="405">
        <v>18.82</v>
      </c>
      <c r="D226" s="405">
        <v>64.5</v>
      </c>
      <c r="E226" s="405">
        <v>202.77</v>
      </c>
      <c r="F226" s="405">
        <v>0</v>
      </c>
      <c r="G226" s="405">
        <v>18.86</v>
      </c>
      <c r="H226" s="405">
        <v>0.34</v>
      </c>
      <c r="I226" s="405">
        <v>6</v>
      </c>
      <c r="J226" s="405">
        <v>1.42</v>
      </c>
      <c r="K226" s="405">
        <v>19</v>
      </c>
      <c r="L226" s="405">
        <v>423.7</v>
      </c>
      <c r="M226" s="405">
        <v>204.05</v>
      </c>
      <c r="N226" s="405">
        <v>219.65</v>
      </c>
      <c r="O226" s="405">
        <v>83.94</v>
      </c>
      <c r="P226" s="405">
        <v>0.35</v>
      </c>
      <c r="Q226" s="405">
        <v>0</v>
      </c>
      <c r="R226" s="405">
        <v>6</v>
      </c>
      <c r="S226" s="405">
        <v>0.56999999999999995</v>
      </c>
      <c r="T226" s="405">
        <v>0.65</v>
      </c>
      <c r="U226" s="405">
        <v>1.6</v>
      </c>
      <c r="V226" s="405">
        <v>117.37</v>
      </c>
      <c r="W226" s="405">
        <v>-0.01</v>
      </c>
      <c r="X226" s="405">
        <v>114.69</v>
      </c>
      <c r="Y226" s="405">
        <v>7</v>
      </c>
      <c r="Z226" s="405" t="s">
        <v>249</v>
      </c>
      <c r="AA226" s="405" t="s">
        <v>250</v>
      </c>
    </row>
    <row r="227" spans="1:27" ht="21.6">
      <c r="A227" s="407">
        <v>226</v>
      </c>
      <c r="B227" s="405">
        <v>22.4</v>
      </c>
      <c r="C227" s="405">
        <v>18.690000000000001</v>
      </c>
      <c r="D227" s="405">
        <v>53.1</v>
      </c>
      <c r="E227" s="405">
        <v>178.35</v>
      </c>
      <c r="F227" s="405">
        <v>0</v>
      </c>
      <c r="G227" s="405">
        <v>18.73</v>
      </c>
      <c r="H227" s="405">
        <v>0.28000000000000003</v>
      </c>
      <c r="I227" s="405">
        <v>6</v>
      </c>
      <c r="J227" s="405">
        <v>1.38</v>
      </c>
      <c r="K227" s="405">
        <v>19</v>
      </c>
      <c r="L227" s="405">
        <v>425.6</v>
      </c>
      <c r="M227" s="405">
        <v>205.03</v>
      </c>
      <c r="N227" s="405">
        <v>220.57</v>
      </c>
      <c r="O227" s="405">
        <v>82.98</v>
      </c>
      <c r="P227" s="405">
        <v>0.28999999999999998</v>
      </c>
      <c r="Q227" s="405">
        <v>0</v>
      </c>
      <c r="R227" s="405">
        <v>6</v>
      </c>
      <c r="S227" s="405">
        <v>0.55000000000000004</v>
      </c>
      <c r="T227" s="405">
        <v>0.65</v>
      </c>
      <c r="U227" s="405">
        <v>1.56</v>
      </c>
      <c r="V227" s="405">
        <v>117.5</v>
      </c>
      <c r="W227" s="405">
        <v>-0.12</v>
      </c>
      <c r="X227" s="405">
        <v>122.49</v>
      </c>
      <c r="Y227" s="405">
        <v>7</v>
      </c>
      <c r="Z227" s="405" t="s">
        <v>249</v>
      </c>
      <c r="AA227" s="405" t="s">
        <v>250</v>
      </c>
    </row>
    <row r="228" spans="1:27" ht="21.6">
      <c r="A228" s="407">
        <v>227</v>
      </c>
      <c r="B228" s="405">
        <v>22.5</v>
      </c>
      <c r="C228" s="405">
        <v>20.41</v>
      </c>
      <c r="D228" s="405">
        <v>90</v>
      </c>
      <c r="E228" s="405">
        <v>165.69</v>
      </c>
      <c r="F228" s="405">
        <v>0</v>
      </c>
      <c r="G228" s="405">
        <v>20.440000000000001</v>
      </c>
      <c r="H228" s="405">
        <v>0.44</v>
      </c>
      <c r="I228" s="405">
        <v>6</v>
      </c>
      <c r="J228" s="405">
        <v>1.45</v>
      </c>
      <c r="K228" s="405">
        <v>19</v>
      </c>
      <c r="L228" s="405">
        <v>427.5</v>
      </c>
      <c r="M228" s="405">
        <v>206.01</v>
      </c>
      <c r="N228" s="405">
        <v>221.49</v>
      </c>
      <c r="O228" s="405">
        <v>90.36</v>
      </c>
      <c r="P228" s="405">
        <v>0.45</v>
      </c>
      <c r="Q228" s="405">
        <v>0</v>
      </c>
      <c r="R228" s="405">
        <v>6</v>
      </c>
      <c r="S228" s="405">
        <v>0.57999999999999996</v>
      </c>
      <c r="T228" s="405">
        <v>0.64</v>
      </c>
      <c r="U228" s="405">
        <v>1.63</v>
      </c>
      <c r="V228" s="405">
        <v>125.59</v>
      </c>
      <c r="W228" s="405">
        <v>-0.18</v>
      </c>
      <c r="X228" s="405">
        <v>107.21</v>
      </c>
      <c r="Y228" s="405">
        <v>7</v>
      </c>
      <c r="Z228" s="405" t="s">
        <v>249</v>
      </c>
      <c r="AA228" s="405" t="s">
        <v>250</v>
      </c>
    </row>
    <row r="229" spans="1:27" ht="21.6">
      <c r="A229" s="407">
        <v>228</v>
      </c>
      <c r="B229" s="405">
        <v>22.6</v>
      </c>
      <c r="C229" s="405">
        <v>17.670000000000002</v>
      </c>
      <c r="D229" s="405">
        <v>161</v>
      </c>
      <c r="E229" s="405">
        <v>139.19999999999999</v>
      </c>
      <c r="F229" s="405">
        <v>0</v>
      </c>
      <c r="G229" s="405">
        <v>17.7</v>
      </c>
      <c r="H229" s="405">
        <v>0.91</v>
      </c>
      <c r="I229" s="405">
        <v>6</v>
      </c>
      <c r="J229" s="405">
        <v>1.7</v>
      </c>
      <c r="K229" s="405">
        <v>19</v>
      </c>
      <c r="L229" s="405">
        <v>429.4</v>
      </c>
      <c r="M229" s="405">
        <v>206.99</v>
      </c>
      <c r="N229" s="405">
        <v>222.41</v>
      </c>
      <c r="O229" s="405">
        <v>77.66</v>
      </c>
      <c r="P229" s="405">
        <v>0.93</v>
      </c>
      <c r="Q229" s="405">
        <v>0</v>
      </c>
      <c r="R229" s="405">
        <v>6</v>
      </c>
      <c r="S229" s="405">
        <v>0.68</v>
      </c>
      <c r="T229" s="405">
        <v>0.59</v>
      </c>
      <c r="U229" s="405">
        <v>1.89</v>
      </c>
      <c r="V229" s="405">
        <v>99.82</v>
      </c>
      <c r="W229" s="405">
        <v>-0.3</v>
      </c>
      <c r="X229" s="405">
        <v>67.36</v>
      </c>
      <c r="Y229" s="405">
        <v>7</v>
      </c>
      <c r="Z229" s="405" t="s">
        <v>249</v>
      </c>
      <c r="AA229" s="405" t="s">
        <v>250</v>
      </c>
    </row>
    <row r="230" spans="1:27" ht="21.6">
      <c r="A230" s="407">
        <v>229</v>
      </c>
      <c r="B230" s="405">
        <v>22.7</v>
      </c>
      <c r="C230" s="405">
        <v>17.11</v>
      </c>
      <c r="D230" s="405">
        <v>130.1</v>
      </c>
      <c r="E230" s="405">
        <v>142.44</v>
      </c>
      <c r="F230" s="405">
        <v>0</v>
      </c>
      <c r="G230" s="405">
        <v>17.14</v>
      </c>
      <c r="H230" s="405">
        <v>0.76</v>
      </c>
      <c r="I230" s="405">
        <v>6</v>
      </c>
      <c r="J230" s="405">
        <v>1.66</v>
      </c>
      <c r="K230" s="405">
        <v>19</v>
      </c>
      <c r="L230" s="405">
        <v>431.3</v>
      </c>
      <c r="M230" s="405">
        <v>207.97</v>
      </c>
      <c r="N230" s="405">
        <v>223.33</v>
      </c>
      <c r="O230" s="405">
        <v>74.81</v>
      </c>
      <c r="P230" s="405">
        <v>0.78</v>
      </c>
      <c r="Q230" s="405">
        <v>0</v>
      </c>
      <c r="R230" s="405">
        <v>6</v>
      </c>
      <c r="S230" s="405">
        <v>0.67</v>
      </c>
      <c r="T230" s="405">
        <v>0.59</v>
      </c>
      <c r="U230" s="405">
        <v>1.85</v>
      </c>
      <c r="V230" s="405">
        <v>97.4</v>
      </c>
      <c r="W230" s="405">
        <v>-0.28999999999999998</v>
      </c>
      <c r="X230" s="405">
        <v>73.64</v>
      </c>
      <c r="Y230" s="405">
        <v>7</v>
      </c>
      <c r="Z230" s="405" t="s">
        <v>249</v>
      </c>
      <c r="AA230" s="405" t="s">
        <v>250</v>
      </c>
    </row>
    <row r="231" spans="1:27" ht="21.6">
      <c r="A231" s="407">
        <v>230</v>
      </c>
      <c r="B231" s="405">
        <v>22.8</v>
      </c>
      <c r="C231" s="405">
        <v>18.21</v>
      </c>
      <c r="D231" s="405">
        <v>123.4</v>
      </c>
      <c r="E231" s="405">
        <v>175.5</v>
      </c>
      <c r="F231" s="405">
        <v>0</v>
      </c>
      <c r="G231" s="405">
        <v>18.25</v>
      </c>
      <c r="H231" s="405">
        <v>0.68</v>
      </c>
      <c r="I231" s="405">
        <v>6</v>
      </c>
      <c r="J231" s="405">
        <v>1.61</v>
      </c>
      <c r="K231" s="405">
        <v>19</v>
      </c>
      <c r="L231" s="405">
        <v>433.2</v>
      </c>
      <c r="M231" s="405">
        <v>208.95</v>
      </c>
      <c r="N231" s="405">
        <v>224.25</v>
      </c>
      <c r="O231" s="405">
        <v>79.430000000000007</v>
      </c>
      <c r="P231" s="405">
        <v>0.69</v>
      </c>
      <c r="Q231" s="405">
        <v>0</v>
      </c>
      <c r="R231" s="405">
        <v>6</v>
      </c>
      <c r="S231" s="405">
        <v>0.64</v>
      </c>
      <c r="T231" s="405">
        <v>0.6</v>
      </c>
      <c r="U231" s="405">
        <v>1.79</v>
      </c>
      <c r="V231" s="405">
        <v>105.34</v>
      </c>
      <c r="W231" s="405">
        <v>-0.15</v>
      </c>
      <c r="X231" s="405">
        <v>80.67</v>
      </c>
      <c r="Y231" s="405">
        <v>7</v>
      </c>
      <c r="Z231" s="405" t="s">
        <v>249</v>
      </c>
      <c r="AA231" s="405" t="s">
        <v>250</v>
      </c>
    </row>
    <row r="232" spans="1:27" ht="21.6">
      <c r="A232" s="407">
        <v>231</v>
      </c>
      <c r="B232" s="405">
        <v>22.9</v>
      </c>
      <c r="C232" s="405">
        <v>21.59</v>
      </c>
      <c r="D232" s="405">
        <v>64.7</v>
      </c>
      <c r="E232" s="405">
        <v>188.84</v>
      </c>
      <c r="F232" s="405">
        <v>0</v>
      </c>
      <c r="G232" s="405">
        <v>21.63</v>
      </c>
      <c r="H232" s="405">
        <v>0.3</v>
      </c>
      <c r="I232" s="405">
        <v>6</v>
      </c>
      <c r="J232" s="405">
        <v>1.34</v>
      </c>
      <c r="K232" s="405">
        <v>19</v>
      </c>
      <c r="L232" s="405">
        <v>435.1</v>
      </c>
      <c r="M232" s="405">
        <v>209.93</v>
      </c>
      <c r="N232" s="405">
        <v>225.17</v>
      </c>
      <c r="O232" s="405">
        <v>94.11</v>
      </c>
      <c r="P232" s="405">
        <v>0.31</v>
      </c>
      <c r="Q232" s="405">
        <v>0</v>
      </c>
      <c r="R232" s="405">
        <v>6</v>
      </c>
      <c r="S232" s="405">
        <v>0.54</v>
      </c>
      <c r="T232" s="405">
        <v>0.65</v>
      </c>
      <c r="U232" s="405">
        <v>1.51</v>
      </c>
      <c r="V232" s="405">
        <v>136.18</v>
      </c>
      <c r="W232" s="405">
        <v>-0.09</v>
      </c>
      <c r="X232" s="405">
        <v>131.01</v>
      </c>
      <c r="Y232" s="405">
        <v>7</v>
      </c>
      <c r="Z232" s="405" t="s">
        <v>249</v>
      </c>
      <c r="AA232" s="405" t="s">
        <v>250</v>
      </c>
    </row>
    <row r="233" spans="1:27" ht="21.6">
      <c r="A233" s="407">
        <v>232</v>
      </c>
      <c r="B233" s="405">
        <v>23</v>
      </c>
      <c r="C233" s="405">
        <v>24.11</v>
      </c>
      <c r="D233" s="405">
        <v>55</v>
      </c>
      <c r="E233" s="405">
        <v>355.81</v>
      </c>
      <c r="F233" s="405">
        <v>0</v>
      </c>
      <c r="G233" s="405">
        <v>24.18</v>
      </c>
      <c r="H233" s="405">
        <v>0.23</v>
      </c>
      <c r="I233" s="405">
        <v>7</v>
      </c>
      <c r="J233" s="405">
        <v>1.24</v>
      </c>
      <c r="K233" s="405">
        <v>19</v>
      </c>
      <c r="L233" s="405">
        <v>437</v>
      </c>
      <c r="M233" s="405">
        <v>210.92</v>
      </c>
      <c r="N233" s="405">
        <v>226.09</v>
      </c>
      <c r="O233" s="405">
        <v>105</v>
      </c>
      <c r="P233" s="405">
        <v>0.23</v>
      </c>
      <c r="Q233" s="405">
        <v>0.01</v>
      </c>
      <c r="R233" s="405">
        <v>6</v>
      </c>
      <c r="S233" s="405">
        <v>0.5</v>
      </c>
      <c r="T233" s="405">
        <v>0.67</v>
      </c>
      <c r="U233" s="405">
        <v>1.4</v>
      </c>
      <c r="V233" s="405">
        <v>157.33000000000001</v>
      </c>
      <c r="W233" s="405">
        <v>0.64</v>
      </c>
      <c r="X233" s="405">
        <v>157.19</v>
      </c>
      <c r="Y233" s="405">
        <v>7</v>
      </c>
      <c r="Z233" s="405" t="s">
        <v>249</v>
      </c>
      <c r="AA233" s="405" t="s">
        <v>250</v>
      </c>
    </row>
    <row r="234" spans="1:27" ht="21.6">
      <c r="A234" s="407">
        <v>233</v>
      </c>
      <c r="B234" s="405">
        <v>23.1</v>
      </c>
      <c r="C234" s="405">
        <v>24.4</v>
      </c>
      <c r="D234" s="405">
        <v>115</v>
      </c>
      <c r="E234" s="405">
        <v>225.53</v>
      </c>
      <c r="F234" s="405">
        <v>0</v>
      </c>
      <c r="G234" s="405">
        <v>24.44</v>
      </c>
      <c r="H234" s="405">
        <v>0.47</v>
      </c>
      <c r="I234" s="405">
        <v>6</v>
      </c>
      <c r="J234" s="405">
        <v>1.41</v>
      </c>
      <c r="K234" s="405">
        <v>19</v>
      </c>
      <c r="L234" s="405">
        <v>438.9</v>
      </c>
      <c r="M234" s="405">
        <v>211.9</v>
      </c>
      <c r="N234" s="405">
        <v>227</v>
      </c>
      <c r="O234" s="405">
        <v>105.73</v>
      </c>
      <c r="P234" s="405">
        <v>0.48</v>
      </c>
      <c r="Q234" s="405">
        <v>0</v>
      </c>
      <c r="R234" s="405">
        <v>6</v>
      </c>
      <c r="S234" s="405">
        <v>0.56000000000000005</v>
      </c>
      <c r="T234" s="405">
        <v>0.64</v>
      </c>
      <c r="U234" s="405">
        <v>1.58</v>
      </c>
      <c r="V234" s="405">
        <v>150.44999999999999</v>
      </c>
      <c r="W234" s="405">
        <v>0.06</v>
      </c>
      <c r="X234" s="405">
        <v>112.93</v>
      </c>
      <c r="Y234" s="405">
        <v>7</v>
      </c>
      <c r="Z234" s="405" t="s">
        <v>249</v>
      </c>
      <c r="AA234" s="405" t="s">
        <v>250</v>
      </c>
    </row>
    <row r="235" spans="1:27" ht="21.6">
      <c r="A235" s="407">
        <v>234</v>
      </c>
      <c r="B235" s="405">
        <v>23.2</v>
      </c>
      <c r="C235" s="405">
        <v>19.82</v>
      </c>
      <c r="D235" s="405">
        <v>38.6</v>
      </c>
      <c r="E235" s="405">
        <v>105.36</v>
      </c>
      <c r="F235" s="405">
        <v>0</v>
      </c>
      <c r="G235" s="405">
        <v>19.84</v>
      </c>
      <c r="H235" s="405">
        <v>0.19</v>
      </c>
      <c r="I235" s="405">
        <v>7</v>
      </c>
      <c r="J235" s="405">
        <v>1.28</v>
      </c>
      <c r="K235" s="405">
        <v>19</v>
      </c>
      <c r="L235" s="405">
        <v>440.8</v>
      </c>
      <c r="M235" s="405">
        <v>212.88</v>
      </c>
      <c r="N235" s="405">
        <v>227.92</v>
      </c>
      <c r="O235" s="405">
        <v>85.12</v>
      </c>
      <c r="P235" s="405">
        <v>0.2</v>
      </c>
      <c r="Q235" s="405">
        <v>-0.01</v>
      </c>
      <c r="R235" s="405">
        <v>6</v>
      </c>
      <c r="S235" s="405">
        <v>0.52</v>
      </c>
      <c r="T235" s="405">
        <v>0.65</v>
      </c>
      <c r="U235" s="405">
        <v>1.47</v>
      </c>
      <c r="V235" s="405">
        <v>125.41</v>
      </c>
      <c r="W235" s="405">
        <v>-0.47</v>
      </c>
      <c r="X235" s="405">
        <v>142.61000000000001</v>
      </c>
      <c r="Y235" s="405">
        <v>7</v>
      </c>
      <c r="Z235" s="405" t="s">
        <v>249</v>
      </c>
      <c r="AA235" s="405" t="s">
        <v>250</v>
      </c>
    </row>
    <row r="236" spans="1:27" ht="21.6">
      <c r="A236" s="407">
        <v>235</v>
      </c>
      <c r="B236" s="405">
        <v>23.3</v>
      </c>
      <c r="C236" s="405">
        <v>16.88</v>
      </c>
      <c r="D236" s="405">
        <v>110.7</v>
      </c>
      <c r="E236" s="405">
        <v>182.86</v>
      </c>
      <c r="F236" s="405">
        <v>0</v>
      </c>
      <c r="G236" s="405">
        <v>16.920000000000002</v>
      </c>
      <c r="H236" s="405">
        <v>0.65</v>
      </c>
      <c r="I236" s="405">
        <v>6</v>
      </c>
      <c r="J236" s="405">
        <v>1.62</v>
      </c>
      <c r="K236" s="405">
        <v>19</v>
      </c>
      <c r="L236" s="405">
        <v>442.7</v>
      </c>
      <c r="M236" s="405">
        <v>213.86</v>
      </c>
      <c r="N236" s="405">
        <v>228.84</v>
      </c>
      <c r="O236" s="405">
        <v>72.010000000000005</v>
      </c>
      <c r="P236" s="405">
        <v>0.67</v>
      </c>
      <c r="Q236" s="405">
        <v>0</v>
      </c>
      <c r="R236" s="405">
        <v>6</v>
      </c>
      <c r="S236" s="405">
        <v>0.66</v>
      </c>
      <c r="T236" s="405">
        <v>0.59</v>
      </c>
      <c r="U236" s="405">
        <v>1.82</v>
      </c>
      <c r="V236" s="405">
        <v>95.17</v>
      </c>
      <c r="W236" s="405">
        <v>-0.14000000000000001</v>
      </c>
      <c r="X236" s="405">
        <v>78.52</v>
      </c>
      <c r="Y236" s="405">
        <v>7</v>
      </c>
      <c r="Z236" s="405" t="s">
        <v>249</v>
      </c>
      <c r="AA236" s="405" t="s">
        <v>250</v>
      </c>
    </row>
    <row r="237" spans="1:27" ht="21.6">
      <c r="A237" s="407">
        <v>236</v>
      </c>
      <c r="B237" s="405">
        <v>23.4</v>
      </c>
      <c r="C237" s="405">
        <v>14.31</v>
      </c>
      <c r="D237" s="405">
        <v>148.4</v>
      </c>
      <c r="E237" s="405">
        <v>197.48</v>
      </c>
      <c r="F237" s="405">
        <v>0</v>
      </c>
      <c r="G237" s="405">
        <v>14.35</v>
      </c>
      <c r="H237" s="405">
        <v>1.03</v>
      </c>
      <c r="I237" s="405">
        <v>6</v>
      </c>
      <c r="J237" s="405">
        <v>1.81</v>
      </c>
      <c r="K237" s="405">
        <v>19</v>
      </c>
      <c r="L237" s="405">
        <v>444.6</v>
      </c>
      <c r="M237" s="405">
        <v>214.84</v>
      </c>
      <c r="N237" s="405">
        <v>229.76</v>
      </c>
      <c r="O237" s="405">
        <v>60.54</v>
      </c>
      <c r="P237" s="405">
        <v>1.07</v>
      </c>
      <c r="Q237" s="405">
        <v>0</v>
      </c>
      <c r="R237" s="405">
        <v>6</v>
      </c>
      <c r="S237" s="405">
        <v>0.73</v>
      </c>
      <c r="T237" s="405">
        <v>0.55000000000000004</v>
      </c>
      <c r="U237" s="405">
        <v>2.02</v>
      </c>
      <c r="V237" s="405">
        <v>75.209999999999994</v>
      </c>
      <c r="W237" s="405">
        <v>-0.08</v>
      </c>
      <c r="X237" s="405">
        <v>56.71</v>
      </c>
      <c r="Y237" s="405">
        <v>7</v>
      </c>
      <c r="Z237" s="405" t="s">
        <v>249</v>
      </c>
      <c r="AA237" s="405" t="s">
        <v>250</v>
      </c>
    </row>
    <row r="238" spans="1:27" ht="21.6">
      <c r="A238" s="407">
        <v>237</v>
      </c>
      <c r="B238" s="405">
        <v>23.5</v>
      </c>
      <c r="C238" s="405">
        <v>12.32</v>
      </c>
      <c r="D238" s="405">
        <v>89.8</v>
      </c>
      <c r="E238" s="405">
        <v>194.43</v>
      </c>
      <c r="F238" s="405">
        <v>0</v>
      </c>
      <c r="G238" s="405">
        <v>12.36</v>
      </c>
      <c r="H238" s="405">
        <v>0.73</v>
      </c>
      <c r="I238" s="405">
        <v>6</v>
      </c>
      <c r="J238" s="405">
        <v>1.76</v>
      </c>
      <c r="K238" s="405">
        <v>19</v>
      </c>
      <c r="L238" s="405">
        <v>446.5</v>
      </c>
      <c r="M238" s="405">
        <v>215.82</v>
      </c>
      <c r="N238" s="405">
        <v>230.68</v>
      </c>
      <c r="O238" s="405">
        <v>51.63</v>
      </c>
      <c r="P238" s="405">
        <v>0.75</v>
      </c>
      <c r="Q238" s="405">
        <v>0</v>
      </c>
      <c r="R238" s="405">
        <v>6</v>
      </c>
      <c r="S238" s="405">
        <v>0.72</v>
      </c>
      <c r="T238" s="405">
        <v>0.55000000000000004</v>
      </c>
      <c r="U238" s="405">
        <v>1.99</v>
      </c>
      <c r="V238" s="405">
        <v>64.92</v>
      </c>
      <c r="W238" s="405">
        <v>-0.09</v>
      </c>
      <c r="X238" s="405">
        <v>62.99</v>
      </c>
      <c r="Y238" s="405">
        <v>7</v>
      </c>
      <c r="Z238" s="405" t="s">
        <v>249</v>
      </c>
      <c r="AA238" s="405" t="s">
        <v>250</v>
      </c>
    </row>
    <row r="239" spans="1:27" ht="21.6">
      <c r="A239" s="407">
        <v>238</v>
      </c>
      <c r="B239" s="405">
        <v>23.6</v>
      </c>
      <c r="C239" s="405">
        <v>11.1</v>
      </c>
      <c r="D239" s="405">
        <v>76</v>
      </c>
      <c r="E239" s="405">
        <v>229.16</v>
      </c>
      <c r="F239" s="405">
        <v>0</v>
      </c>
      <c r="G239" s="405">
        <v>11.15</v>
      </c>
      <c r="H239" s="405">
        <v>0.68</v>
      </c>
      <c r="I239" s="405">
        <v>6</v>
      </c>
      <c r="J239" s="405">
        <v>1.77</v>
      </c>
      <c r="K239" s="405">
        <v>19</v>
      </c>
      <c r="L239" s="405">
        <v>448.4</v>
      </c>
      <c r="M239" s="405">
        <v>216.8</v>
      </c>
      <c r="N239" s="405">
        <v>231.6</v>
      </c>
      <c r="O239" s="405">
        <v>46.21</v>
      </c>
      <c r="P239" s="405">
        <v>0.71</v>
      </c>
      <c r="Q239" s="405">
        <v>0</v>
      </c>
      <c r="R239" s="405">
        <v>6</v>
      </c>
      <c r="S239" s="405">
        <v>0.73</v>
      </c>
      <c r="T239" s="405">
        <v>0.55000000000000004</v>
      </c>
      <c r="U239" s="405">
        <v>2.02</v>
      </c>
      <c r="V239" s="405">
        <v>57.6</v>
      </c>
      <c r="W239" s="405">
        <v>0.05</v>
      </c>
      <c r="X239" s="405">
        <v>60.95</v>
      </c>
      <c r="Y239" s="405">
        <v>7</v>
      </c>
      <c r="Z239" s="405" t="s">
        <v>249</v>
      </c>
      <c r="AA239" s="405" t="s">
        <v>250</v>
      </c>
    </row>
    <row r="240" spans="1:27" ht="21.6">
      <c r="A240" s="407">
        <v>239</v>
      </c>
      <c r="B240" s="405">
        <v>23.7</v>
      </c>
      <c r="C240" s="405">
        <v>11.5</v>
      </c>
      <c r="D240" s="405">
        <v>61.1</v>
      </c>
      <c r="E240" s="405">
        <v>242.41</v>
      </c>
      <c r="F240" s="405">
        <v>0</v>
      </c>
      <c r="G240" s="405">
        <v>11.55</v>
      </c>
      <c r="H240" s="405">
        <v>0.53</v>
      </c>
      <c r="I240" s="405">
        <v>6</v>
      </c>
      <c r="J240" s="405">
        <v>1.7</v>
      </c>
      <c r="K240" s="405">
        <v>19</v>
      </c>
      <c r="L240" s="405">
        <v>450.3</v>
      </c>
      <c r="M240" s="405">
        <v>217.78</v>
      </c>
      <c r="N240" s="405">
        <v>232.52</v>
      </c>
      <c r="O240" s="405">
        <v>47.73</v>
      </c>
      <c r="P240" s="405">
        <v>0.55000000000000004</v>
      </c>
      <c r="Q240" s="405">
        <v>0</v>
      </c>
      <c r="R240" s="405">
        <v>6</v>
      </c>
      <c r="S240" s="405">
        <v>0.7</v>
      </c>
      <c r="T240" s="405">
        <v>0.56000000000000005</v>
      </c>
      <c r="U240" s="405">
        <v>1.94</v>
      </c>
      <c r="V240" s="405">
        <v>61.03</v>
      </c>
      <c r="W240" s="405">
        <v>0.11</v>
      </c>
      <c r="X240" s="405">
        <v>68.56</v>
      </c>
      <c r="Y240" s="405">
        <v>7</v>
      </c>
      <c r="Z240" s="405" t="s">
        <v>249</v>
      </c>
      <c r="AA240" s="405" t="s">
        <v>250</v>
      </c>
    </row>
    <row r="241" spans="1:27" ht="21.6">
      <c r="A241" s="407">
        <v>240</v>
      </c>
      <c r="B241" s="405">
        <v>23.8</v>
      </c>
      <c r="C241" s="405">
        <v>9.5399999999999991</v>
      </c>
      <c r="D241" s="405">
        <v>66</v>
      </c>
      <c r="E241" s="405">
        <v>231.12</v>
      </c>
      <c r="F241" s="405">
        <v>0</v>
      </c>
      <c r="G241" s="405">
        <v>9.59</v>
      </c>
      <c r="H241" s="405">
        <v>0.69</v>
      </c>
      <c r="I241" s="405">
        <v>6</v>
      </c>
      <c r="J241" s="405">
        <v>1.83</v>
      </c>
      <c r="K241" s="405">
        <v>19</v>
      </c>
      <c r="L241" s="405">
        <v>452.2</v>
      </c>
      <c r="M241" s="405">
        <v>218.76</v>
      </c>
      <c r="N241" s="405">
        <v>233.44</v>
      </c>
      <c r="O241" s="405">
        <v>39.15</v>
      </c>
      <c r="P241" s="405">
        <v>0.72</v>
      </c>
      <c r="Q241" s="405">
        <v>0</v>
      </c>
      <c r="R241" s="405">
        <v>5</v>
      </c>
      <c r="S241" s="405">
        <v>0.76</v>
      </c>
      <c r="T241" s="405">
        <v>0.53</v>
      </c>
      <c r="U241" s="405">
        <v>2.09</v>
      </c>
      <c r="V241" s="405">
        <v>47.74</v>
      </c>
      <c r="W241" s="405">
        <v>0.05</v>
      </c>
      <c r="X241" s="405">
        <v>55.26</v>
      </c>
      <c r="Y241" s="405">
        <v>7</v>
      </c>
      <c r="Z241" s="405" t="s">
        <v>255</v>
      </c>
      <c r="AA241" s="405" t="s">
        <v>250</v>
      </c>
    </row>
    <row r="242" spans="1:27" ht="21.6">
      <c r="A242" s="407">
        <v>241</v>
      </c>
      <c r="B242" s="405">
        <v>23.9</v>
      </c>
      <c r="C242" s="405">
        <v>13.84</v>
      </c>
      <c r="D242" s="405">
        <v>78</v>
      </c>
      <c r="E242" s="405">
        <v>176.09</v>
      </c>
      <c r="F242" s="405">
        <v>0</v>
      </c>
      <c r="G242" s="405">
        <v>13.88</v>
      </c>
      <c r="H242" s="405">
        <v>0.56000000000000005</v>
      </c>
      <c r="I242" s="405">
        <v>6</v>
      </c>
      <c r="J242" s="405">
        <v>1.65</v>
      </c>
      <c r="K242" s="405">
        <v>19</v>
      </c>
      <c r="L242" s="405">
        <v>454.1</v>
      </c>
      <c r="M242" s="405">
        <v>219.74</v>
      </c>
      <c r="N242" s="405">
        <v>234.36</v>
      </c>
      <c r="O242" s="405">
        <v>57.28</v>
      </c>
      <c r="P242" s="405">
        <v>0.57999999999999996</v>
      </c>
      <c r="Q242" s="405">
        <v>0</v>
      </c>
      <c r="R242" s="405">
        <v>6</v>
      </c>
      <c r="S242" s="405">
        <v>0.68</v>
      </c>
      <c r="T242" s="405">
        <v>0.56999999999999995</v>
      </c>
      <c r="U242" s="405">
        <v>1.87</v>
      </c>
      <c r="V242" s="405">
        <v>74.89</v>
      </c>
      <c r="W242" s="405">
        <v>-0.19</v>
      </c>
      <c r="X242" s="405">
        <v>74.78</v>
      </c>
      <c r="Y242" s="405">
        <v>7</v>
      </c>
      <c r="Z242" s="405" t="s">
        <v>249</v>
      </c>
      <c r="AA242" s="405" t="s">
        <v>250</v>
      </c>
    </row>
    <row r="243" spans="1:27" ht="21.6">
      <c r="A243" s="407">
        <v>242</v>
      </c>
      <c r="B243" s="405">
        <v>24</v>
      </c>
      <c r="C243" s="405">
        <v>19.45</v>
      </c>
      <c r="D243" s="405">
        <v>98.8</v>
      </c>
      <c r="E243" s="405">
        <v>152.63999999999999</v>
      </c>
      <c r="F243" s="405">
        <v>0</v>
      </c>
      <c r="G243" s="405">
        <v>19.48</v>
      </c>
      <c r="H243" s="405">
        <v>0.51</v>
      </c>
      <c r="I243" s="405">
        <v>6</v>
      </c>
      <c r="J243" s="405">
        <v>1.5</v>
      </c>
      <c r="K243" s="405">
        <v>19</v>
      </c>
      <c r="L243" s="405">
        <v>456</v>
      </c>
      <c r="M243" s="405">
        <v>220.73</v>
      </c>
      <c r="N243" s="405">
        <v>235.28</v>
      </c>
      <c r="O243" s="405">
        <v>80.849999999999994</v>
      </c>
      <c r="P243" s="405">
        <v>0.52</v>
      </c>
      <c r="Q243" s="405">
        <v>0</v>
      </c>
      <c r="R243" s="405">
        <v>6</v>
      </c>
      <c r="S243" s="405">
        <v>0.61</v>
      </c>
      <c r="T243" s="405">
        <v>0.6</v>
      </c>
      <c r="U243" s="405">
        <v>1.7</v>
      </c>
      <c r="V243" s="405">
        <v>111.82</v>
      </c>
      <c r="W243" s="405">
        <v>-0.28999999999999998</v>
      </c>
      <c r="X243" s="405">
        <v>95.11</v>
      </c>
      <c r="Y243" s="405">
        <v>7</v>
      </c>
      <c r="Z243" s="405" t="s">
        <v>249</v>
      </c>
      <c r="AA243" s="405" t="s">
        <v>250</v>
      </c>
    </row>
    <row r="244" spans="1:27" ht="21.6">
      <c r="A244" s="407">
        <v>243</v>
      </c>
      <c r="B244" s="405">
        <v>24.1</v>
      </c>
      <c r="C244" s="405">
        <v>22.13</v>
      </c>
      <c r="D244" s="405">
        <v>205.6</v>
      </c>
      <c r="E244" s="405">
        <v>236.81</v>
      </c>
      <c r="F244" s="405">
        <v>0</v>
      </c>
      <c r="G244" s="405">
        <v>22.18</v>
      </c>
      <c r="H244" s="405">
        <v>0.93</v>
      </c>
      <c r="I244" s="405">
        <v>6</v>
      </c>
      <c r="J244" s="405">
        <v>1.64</v>
      </c>
      <c r="K244" s="405">
        <v>19</v>
      </c>
      <c r="L244" s="405">
        <v>457.9</v>
      </c>
      <c r="M244" s="405">
        <v>221.71</v>
      </c>
      <c r="N244" s="405">
        <v>236.19</v>
      </c>
      <c r="O244" s="405">
        <v>91.97</v>
      </c>
      <c r="P244" s="405">
        <v>0.95</v>
      </c>
      <c r="Q244" s="405">
        <v>0</v>
      </c>
      <c r="R244" s="405">
        <v>6</v>
      </c>
      <c r="S244" s="405">
        <v>0.66</v>
      </c>
      <c r="T244" s="405">
        <v>0.56999999999999995</v>
      </c>
      <c r="U244" s="405">
        <v>1.83</v>
      </c>
      <c r="V244" s="405">
        <v>122.28</v>
      </c>
      <c r="W244" s="405">
        <v>0.06</v>
      </c>
      <c r="X244" s="405">
        <v>71.22</v>
      </c>
      <c r="Y244" s="405">
        <v>7</v>
      </c>
      <c r="Z244" s="405" t="s">
        <v>249</v>
      </c>
      <c r="AA244" s="405" t="s">
        <v>250</v>
      </c>
    </row>
    <row r="245" spans="1:27" ht="21.6">
      <c r="A245" s="407">
        <v>244</v>
      </c>
      <c r="B245" s="405">
        <v>24.2</v>
      </c>
      <c r="C245" s="405">
        <v>24.17</v>
      </c>
      <c r="D245" s="405">
        <v>132.30000000000001</v>
      </c>
      <c r="E245" s="405">
        <v>181.49</v>
      </c>
      <c r="F245" s="405">
        <v>0</v>
      </c>
      <c r="G245" s="405">
        <v>24.21</v>
      </c>
      <c r="H245" s="405">
        <v>0.55000000000000004</v>
      </c>
      <c r="I245" s="405">
        <v>6</v>
      </c>
      <c r="J245" s="405">
        <v>1.45</v>
      </c>
      <c r="K245" s="405">
        <v>19</v>
      </c>
      <c r="L245" s="405">
        <v>459.8</v>
      </c>
      <c r="M245" s="405">
        <v>222.69</v>
      </c>
      <c r="N245" s="405">
        <v>237.11</v>
      </c>
      <c r="O245" s="405">
        <v>100.16</v>
      </c>
      <c r="P245" s="405">
        <v>0.56000000000000005</v>
      </c>
      <c r="Q245" s="405">
        <v>0</v>
      </c>
      <c r="R245" s="405">
        <v>6</v>
      </c>
      <c r="S245" s="405">
        <v>0.59</v>
      </c>
      <c r="T245" s="405">
        <v>0.61</v>
      </c>
      <c r="U245" s="405">
        <v>1.63</v>
      </c>
      <c r="V245" s="405">
        <v>141.91</v>
      </c>
      <c r="W245" s="405">
        <v>-0.17</v>
      </c>
      <c r="X245" s="405">
        <v>101.92</v>
      </c>
      <c r="Y245" s="405">
        <v>7</v>
      </c>
      <c r="Z245" s="405" t="s">
        <v>249</v>
      </c>
      <c r="AA245" s="405" t="s">
        <v>250</v>
      </c>
    </row>
    <row r="246" spans="1:27" ht="21.6">
      <c r="A246" s="407">
        <v>245</v>
      </c>
      <c r="B246" s="405">
        <v>24.3</v>
      </c>
      <c r="C246" s="405">
        <v>24.4</v>
      </c>
      <c r="D246" s="405">
        <v>100.9</v>
      </c>
      <c r="E246" s="405">
        <v>181.88</v>
      </c>
      <c r="F246" s="405">
        <v>0</v>
      </c>
      <c r="G246" s="405">
        <v>24.43</v>
      </c>
      <c r="H246" s="405">
        <v>0.41</v>
      </c>
      <c r="I246" s="405">
        <v>6</v>
      </c>
      <c r="J246" s="405">
        <v>1.37</v>
      </c>
      <c r="K246" s="405">
        <v>19</v>
      </c>
      <c r="L246" s="405">
        <v>461.7</v>
      </c>
      <c r="M246" s="405">
        <v>223.67</v>
      </c>
      <c r="N246" s="405">
        <v>238.03</v>
      </c>
      <c r="O246" s="405">
        <v>100.7</v>
      </c>
      <c r="P246" s="405">
        <v>0.42</v>
      </c>
      <c r="Q246" s="405">
        <v>0</v>
      </c>
      <c r="R246" s="405">
        <v>6</v>
      </c>
      <c r="S246" s="405">
        <v>0.56000000000000005</v>
      </c>
      <c r="T246" s="405">
        <v>0.62</v>
      </c>
      <c r="U246" s="405">
        <v>1.55</v>
      </c>
      <c r="V246" s="405">
        <v>146.65</v>
      </c>
      <c r="W246" s="405">
        <v>-0.18</v>
      </c>
      <c r="X246" s="405">
        <v>118.91</v>
      </c>
      <c r="Y246" s="405">
        <v>7</v>
      </c>
      <c r="Z246" s="405" t="s">
        <v>249</v>
      </c>
      <c r="AA246" s="405" t="s">
        <v>250</v>
      </c>
    </row>
    <row r="247" spans="1:27" ht="21.6">
      <c r="A247" s="407">
        <v>246</v>
      </c>
      <c r="B247" s="405">
        <v>24.4</v>
      </c>
      <c r="C247" s="405">
        <v>25.35</v>
      </c>
      <c r="D247" s="405">
        <v>78.2</v>
      </c>
      <c r="E247" s="405">
        <v>213.76</v>
      </c>
      <c r="F247" s="405">
        <v>0</v>
      </c>
      <c r="G247" s="405">
        <v>25.39</v>
      </c>
      <c r="H247" s="405">
        <v>0.31</v>
      </c>
      <c r="I247" s="405">
        <v>7</v>
      </c>
      <c r="J247" s="405">
        <v>1.28</v>
      </c>
      <c r="K247" s="405">
        <v>19</v>
      </c>
      <c r="L247" s="405">
        <v>463.6</v>
      </c>
      <c r="M247" s="405">
        <v>224.65</v>
      </c>
      <c r="N247" s="405">
        <v>238.95</v>
      </c>
      <c r="O247" s="405">
        <v>104.32</v>
      </c>
      <c r="P247" s="405">
        <v>0.31</v>
      </c>
      <c r="Q247" s="405">
        <v>0</v>
      </c>
      <c r="R247" s="405">
        <v>6</v>
      </c>
      <c r="S247" s="405">
        <v>0.53</v>
      </c>
      <c r="T247" s="405">
        <v>0.64</v>
      </c>
      <c r="U247" s="405">
        <v>1.46</v>
      </c>
      <c r="V247" s="405">
        <v>156.68</v>
      </c>
      <c r="W247" s="405">
        <v>-0.05</v>
      </c>
      <c r="X247" s="405">
        <v>139.88999999999999</v>
      </c>
      <c r="Y247" s="405">
        <v>7</v>
      </c>
      <c r="Z247" s="405" t="s">
        <v>249</v>
      </c>
      <c r="AA247" s="405" t="s">
        <v>250</v>
      </c>
    </row>
    <row r="248" spans="1:27" ht="21.6">
      <c r="A248" s="407">
        <v>247</v>
      </c>
      <c r="B248" s="405">
        <v>24.5</v>
      </c>
      <c r="C248" s="405">
        <v>25.43</v>
      </c>
      <c r="D248" s="405">
        <v>59.7</v>
      </c>
      <c r="E248" s="405">
        <v>193.16</v>
      </c>
      <c r="F248" s="405">
        <v>0</v>
      </c>
      <c r="G248" s="405">
        <v>25.47</v>
      </c>
      <c r="H248" s="405">
        <v>0.23</v>
      </c>
      <c r="I248" s="405">
        <v>7</v>
      </c>
      <c r="J248" s="405">
        <v>1.22</v>
      </c>
      <c r="K248" s="405">
        <v>19</v>
      </c>
      <c r="L248" s="405">
        <v>465.5</v>
      </c>
      <c r="M248" s="405">
        <v>225.63</v>
      </c>
      <c r="N248" s="405">
        <v>239.87</v>
      </c>
      <c r="O248" s="405">
        <v>104.24</v>
      </c>
      <c r="P248" s="405">
        <v>0.24</v>
      </c>
      <c r="Q248" s="405">
        <v>0</v>
      </c>
      <c r="R248" s="405">
        <v>6</v>
      </c>
      <c r="S248" s="405">
        <v>0.5</v>
      </c>
      <c r="T248" s="405">
        <v>0.65</v>
      </c>
      <c r="U248" s="405">
        <v>1.4</v>
      </c>
      <c r="V248" s="405">
        <v>160.01</v>
      </c>
      <c r="W248" s="405">
        <v>-0.14000000000000001</v>
      </c>
      <c r="X248" s="405">
        <v>157.12</v>
      </c>
      <c r="Y248" s="405">
        <v>7</v>
      </c>
      <c r="Z248" s="405" t="s">
        <v>249</v>
      </c>
      <c r="AA248" s="405" t="s">
        <v>250</v>
      </c>
    </row>
    <row r="249" spans="1:27" ht="21.6">
      <c r="A249" s="407">
        <v>248</v>
      </c>
      <c r="B249" s="405">
        <v>24.6</v>
      </c>
      <c r="C249" s="405">
        <v>26</v>
      </c>
      <c r="D249" s="405">
        <v>77.099999999999994</v>
      </c>
      <c r="E249" s="405">
        <v>355.91</v>
      </c>
      <c r="F249" s="405">
        <v>0</v>
      </c>
      <c r="G249" s="405">
        <v>26.07</v>
      </c>
      <c r="H249" s="405">
        <v>0.3</v>
      </c>
      <c r="I249" s="405">
        <v>7</v>
      </c>
      <c r="J249" s="405">
        <v>1.26</v>
      </c>
      <c r="K249" s="405">
        <v>19</v>
      </c>
      <c r="L249" s="405">
        <v>467.4</v>
      </c>
      <c r="M249" s="405">
        <v>226.61</v>
      </c>
      <c r="N249" s="405">
        <v>240.79</v>
      </c>
      <c r="O249" s="405">
        <v>106.35</v>
      </c>
      <c r="P249" s="405">
        <v>0.3</v>
      </c>
      <c r="Q249" s="405">
        <v>0.01</v>
      </c>
      <c r="R249" s="405">
        <v>6</v>
      </c>
      <c r="S249" s="405">
        <v>0.52</v>
      </c>
      <c r="T249" s="405">
        <v>0.64</v>
      </c>
      <c r="U249" s="405">
        <v>1.44</v>
      </c>
      <c r="V249" s="405">
        <v>161.19999999999999</v>
      </c>
      <c r="W249" s="405">
        <v>0.54</v>
      </c>
      <c r="X249" s="405">
        <v>144.43</v>
      </c>
      <c r="Y249" s="405">
        <v>7</v>
      </c>
      <c r="Z249" s="405" t="s">
        <v>249</v>
      </c>
      <c r="AA249" s="405" t="s">
        <v>250</v>
      </c>
    </row>
    <row r="250" spans="1:27" ht="21.6">
      <c r="A250" s="407">
        <v>249</v>
      </c>
      <c r="B250" s="405">
        <v>24.7</v>
      </c>
      <c r="C250" s="405">
        <v>25.98</v>
      </c>
      <c r="D250" s="405">
        <v>76.400000000000006</v>
      </c>
      <c r="E250" s="405">
        <v>204.05</v>
      </c>
      <c r="F250" s="405">
        <v>0</v>
      </c>
      <c r="G250" s="405">
        <v>26.02</v>
      </c>
      <c r="H250" s="405">
        <v>0.28999999999999998</v>
      </c>
      <c r="I250" s="405">
        <v>7</v>
      </c>
      <c r="J250" s="405">
        <v>1.26</v>
      </c>
      <c r="K250" s="405">
        <v>19</v>
      </c>
      <c r="L250" s="405">
        <v>469.3</v>
      </c>
      <c r="M250" s="405">
        <v>227.59</v>
      </c>
      <c r="N250" s="405">
        <v>241.71</v>
      </c>
      <c r="O250" s="405">
        <v>105.72</v>
      </c>
      <c r="P250" s="405">
        <v>0.3</v>
      </c>
      <c r="Q250" s="405">
        <v>0</v>
      </c>
      <c r="R250" s="405">
        <v>6</v>
      </c>
      <c r="S250" s="405">
        <v>0.52</v>
      </c>
      <c r="T250" s="405">
        <v>0.64</v>
      </c>
      <c r="U250" s="405">
        <v>1.44</v>
      </c>
      <c r="V250" s="405">
        <v>160.46</v>
      </c>
      <c r="W250" s="405">
        <v>-0.1</v>
      </c>
      <c r="X250" s="405">
        <v>144.49</v>
      </c>
      <c r="Y250" s="405">
        <v>7</v>
      </c>
      <c r="Z250" s="405" t="s">
        <v>249</v>
      </c>
      <c r="AA250" s="405" t="s">
        <v>250</v>
      </c>
    </row>
    <row r="251" spans="1:27" ht="21.6">
      <c r="A251" s="407">
        <v>250</v>
      </c>
      <c r="B251" s="405">
        <v>24.8</v>
      </c>
      <c r="C251" s="405">
        <v>26.71</v>
      </c>
      <c r="D251" s="405">
        <v>31.7</v>
      </c>
      <c r="E251" s="405">
        <v>240.64</v>
      </c>
      <c r="F251" s="405">
        <v>0</v>
      </c>
      <c r="G251" s="405">
        <v>26.76</v>
      </c>
      <c r="H251" s="405">
        <v>0.12</v>
      </c>
      <c r="I251" s="405">
        <v>7</v>
      </c>
      <c r="J251" s="405">
        <v>1.0900000000000001</v>
      </c>
      <c r="K251" s="405">
        <v>19</v>
      </c>
      <c r="L251" s="405">
        <v>471.2</v>
      </c>
      <c r="M251" s="405">
        <v>228.57</v>
      </c>
      <c r="N251" s="405">
        <v>242.63</v>
      </c>
      <c r="O251" s="405">
        <v>108.33</v>
      </c>
      <c r="P251" s="405">
        <v>0.12</v>
      </c>
      <c r="Q251" s="405">
        <v>0</v>
      </c>
      <c r="R251" s="405">
        <v>7</v>
      </c>
      <c r="S251" s="405">
        <v>0.45</v>
      </c>
      <c r="T251" s="405">
        <v>0.67</v>
      </c>
      <c r="U251" s="405">
        <v>1.26</v>
      </c>
      <c r="V251" s="405">
        <v>174.71</v>
      </c>
      <c r="W251" s="405">
        <v>0.05</v>
      </c>
      <c r="X251" s="405">
        <v>202.82</v>
      </c>
      <c r="Y251" s="405">
        <v>7</v>
      </c>
      <c r="Z251" s="405" t="s">
        <v>251</v>
      </c>
      <c r="AA251" s="405" t="s">
        <v>250</v>
      </c>
    </row>
    <row r="252" spans="1:27" ht="21.6">
      <c r="A252" s="407">
        <v>251</v>
      </c>
      <c r="B252" s="405">
        <v>24.9</v>
      </c>
      <c r="C252" s="405">
        <v>27.85</v>
      </c>
      <c r="D252" s="405">
        <v>54.8</v>
      </c>
      <c r="E252" s="405">
        <v>155.68</v>
      </c>
      <c r="F252" s="405">
        <v>0</v>
      </c>
      <c r="G252" s="405">
        <v>27.88</v>
      </c>
      <c r="H252" s="405">
        <v>0.2</v>
      </c>
      <c r="I252" s="405">
        <v>7</v>
      </c>
      <c r="J252" s="405">
        <v>1.1499999999999999</v>
      </c>
      <c r="K252" s="405">
        <v>19</v>
      </c>
      <c r="L252" s="405">
        <v>473.1</v>
      </c>
      <c r="M252" s="405">
        <v>229.55</v>
      </c>
      <c r="N252" s="405">
        <v>243.55</v>
      </c>
      <c r="O252" s="405">
        <v>112.52</v>
      </c>
      <c r="P252" s="405">
        <v>0.2</v>
      </c>
      <c r="Q252" s="405">
        <v>0</v>
      </c>
      <c r="R252" s="405">
        <v>6</v>
      </c>
      <c r="S252" s="405">
        <v>0.48</v>
      </c>
      <c r="T252" s="405">
        <v>0.66</v>
      </c>
      <c r="U252" s="405">
        <v>1.33</v>
      </c>
      <c r="V252" s="405">
        <v>178.08</v>
      </c>
      <c r="W252" s="405">
        <v>-0.3</v>
      </c>
      <c r="X252" s="405">
        <v>178.09</v>
      </c>
      <c r="Y252" s="405">
        <v>7</v>
      </c>
      <c r="Z252" s="405" t="s">
        <v>249</v>
      </c>
      <c r="AA252" s="405" t="s">
        <v>250</v>
      </c>
    </row>
    <row r="253" spans="1:27" ht="21.6">
      <c r="A253" s="407">
        <v>252</v>
      </c>
      <c r="B253" s="405">
        <v>25</v>
      </c>
      <c r="C253" s="405">
        <v>24.94</v>
      </c>
      <c r="D253" s="405">
        <v>49.8</v>
      </c>
      <c r="E253" s="405">
        <v>198.85</v>
      </c>
      <c r="F253" s="405">
        <v>0</v>
      </c>
      <c r="G253" s="405">
        <v>24.98</v>
      </c>
      <c r="H253" s="405">
        <v>0.2</v>
      </c>
      <c r="I253" s="405">
        <v>7</v>
      </c>
      <c r="J253" s="405">
        <v>1.2</v>
      </c>
      <c r="K253" s="405">
        <v>19</v>
      </c>
      <c r="L253" s="405">
        <v>475</v>
      </c>
      <c r="M253" s="405">
        <v>230.54</v>
      </c>
      <c r="N253" s="405">
        <v>244.47</v>
      </c>
      <c r="O253" s="405">
        <v>100.24</v>
      </c>
      <c r="P253" s="405">
        <v>0.2</v>
      </c>
      <c r="Q253" s="405">
        <v>0</v>
      </c>
      <c r="R253" s="405">
        <v>6</v>
      </c>
      <c r="S253" s="405">
        <v>0.5</v>
      </c>
      <c r="T253" s="405">
        <v>0.64</v>
      </c>
      <c r="U253" s="405">
        <v>1.38</v>
      </c>
      <c r="V253" s="405">
        <v>155.94999999999999</v>
      </c>
      <c r="W253" s="405">
        <v>-0.13</v>
      </c>
      <c r="X253" s="405">
        <v>163.19</v>
      </c>
      <c r="Y253" s="405">
        <v>7</v>
      </c>
      <c r="Z253" s="405" t="s">
        <v>249</v>
      </c>
      <c r="AA253" s="405" t="s">
        <v>250</v>
      </c>
    </row>
    <row r="254" spans="1:27" ht="21.6">
      <c r="A254" s="407">
        <v>253</v>
      </c>
      <c r="B254" s="405">
        <v>25.1</v>
      </c>
      <c r="C254" s="405">
        <v>26.16</v>
      </c>
      <c r="D254" s="405">
        <v>60.6</v>
      </c>
      <c r="E254" s="405">
        <v>195.61</v>
      </c>
      <c r="F254" s="405">
        <v>0</v>
      </c>
      <c r="G254" s="405">
        <v>26.2</v>
      </c>
      <c r="H254" s="405">
        <v>0.23</v>
      </c>
      <c r="I254" s="405">
        <v>7</v>
      </c>
      <c r="J254" s="405">
        <v>1.21</v>
      </c>
      <c r="K254" s="405">
        <v>19</v>
      </c>
      <c r="L254" s="405">
        <v>476.9</v>
      </c>
      <c r="M254" s="405">
        <v>231.52</v>
      </c>
      <c r="N254" s="405">
        <v>245.38</v>
      </c>
      <c r="O254" s="405">
        <v>104.84</v>
      </c>
      <c r="P254" s="405">
        <v>0.24</v>
      </c>
      <c r="Q254" s="405">
        <v>0</v>
      </c>
      <c r="R254" s="405">
        <v>6</v>
      </c>
      <c r="S254" s="405">
        <v>0.5</v>
      </c>
      <c r="T254" s="405">
        <v>0.64</v>
      </c>
      <c r="U254" s="405">
        <v>1.39</v>
      </c>
      <c r="V254" s="405">
        <v>162.87</v>
      </c>
      <c r="W254" s="405">
        <v>-0.15</v>
      </c>
      <c r="X254" s="405">
        <v>159.53</v>
      </c>
      <c r="Y254" s="405">
        <v>7</v>
      </c>
      <c r="Z254" s="405" t="s">
        <v>249</v>
      </c>
      <c r="AA254" s="405" t="s">
        <v>250</v>
      </c>
    </row>
    <row r="255" spans="1:27" ht="21.6">
      <c r="A255" s="407">
        <v>254</v>
      </c>
      <c r="B255" s="405">
        <v>25.2</v>
      </c>
      <c r="C255" s="405">
        <v>27.74</v>
      </c>
      <c r="D255" s="405">
        <v>42</v>
      </c>
      <c r="E255" s="405">
        <v>315.49</v>
      </c>
      <c r="F255" s="405">
        <v>0</v>
      </c>
      <c r="G255" s="405">
        <v>27.8</v>
      </c>
      <c r="H255" s="405">
        <v>0.15</v>
      </c>
      <c r="I255" s="405">
        <v>7</v>
      </c>
      <c r="J255" s="405">
        <v>1.1100000000000001</v>
      </c>
      <c r="K255" s="405">
        <v>19</v>
      </c>
      <c r="L255" s="405">
        <v>478.8</v>
      </c>
      <c r="M255" s="405">
        <v>232.5</v>
      </c>
      <c r="N255" s="405">
        <v>246.3</v>
      </c>
      <c r="O255" s="405">
        <v>110.94</v>
      </c>
      <c r="P255" s="405">
        <v>0.15</v>
      </c>
      <c r="Q255" s="405">
        <v>0</v>
      </c>
      <c r="R255" s="405">
        <v>7</v>
      </c>
      <c r="S255" s="405">
        <v>0.46</v>
      </c>
      <c r="T255" s="405">
        <v>0.66</v>
      </c>
      <c r="U255" s="405">
        <v>1.28</v>
      </c>
      <c r="V255" s="405">
        <v>178.93</v>
      </c>
      <c r="W255" s="405">
        <v>0.34</v>
      </c>
      <c r="X255" s="405">
        <v>193.77</v>
      </c>
      <c r="Y255" s="405">
        <v>7</v>
      </c>
      <c r="Z255" s="405" t="s">
        <v>251</v>
      </c>
      <c r="AA255" s="405" t="s">
        <v>250</v>
      </c>
    </row>
    <row r="256" spans="1:27" ht="21.6">
      <c r="A256" s="407">
        <v>255</v>
      </c>
      <c r="B256" s="405">
        <v>25.3</v>
      </c>
      <c r="C256" s="405">
        <v>27.33</v>
      </c>
      <c r="D256" s="405">
        <v>46.6</v>
      </c>
      <c r="E256" s="405">
        <v>194.43</v>
      </c>
      <c r="F256" s="405">
        <v>0</v>
      </c>
      <c r="G256" s="405">
        <v>27.37</v>
      </c>
      <c r="H256" s="405">
        <v>0.17</v>
      </c>
      <c r="I256" s="405">
        <v>7</v>
      </c>
      <c r="J256" s="405">
        <v>1.1299999999999999</v>
      </c>
      <c r="K256" s="405">
        <v>19</v>
      </c>
      <c r="L256" s="405">
        <v>480.7</v>
      </c>
      <c r="M256" s="405">
        <v>233.48</v>
      </c>
      <c r="N256" s="405">
        <v>247.22</v>
      </c>
      <c r="O256" s="405">
        <v>108.77</v>
      </c>
      <c r="P256" s="405">
        <v>0.17</v>
      </c>
      <c r="Q256" s="405">
        <v>0</v>
      </c>
      <c r="R256" s="405">
        <v>6</v>
      </c>
      <c r="S256" s="405">
        <v>0.47</v>
      </c>
      <c r="T256" s="405">
        <v>0.66</v>
      </c>
      <c r="U256" s="405">
        <v>1.31</v>
      </c>
      <c r="V256" s="405">
        <v>174.01</v>
      </c>
      <c r="W256" s="405">
        <v>-0.16</v>
      </c>
      <c r="X256" s="405">
        <v>183.73</v>
      </c>
      <c r="Y256" s="405">
        <v>7</v>
      </c>
      <c r="Z256" s="405" t="s">
        <v>249</v>
      </c>
      <c r="AA256" s="405" t="s">
        <v>250</v>
      </c>
    </row>
    <row r="257" spans="1:27" ht="21.6">
      <c r="A257" s="407">
        <v>256</v>
      </c>
      <c r="B257" s="405">
        <v>25.4</v>
      </c>
      <c r="C257" s="405">
        <v>23.62</v>
      </c>
      <c r="D257" s="405">
        <v>46</v>
      </c>
      <c r="E257" s="405">
        <v>171.97</v>
      </c>
      <c r="F257" s="405">
        <v>0</v>
      </c>
      <c r="G257" s="405">
        <v>23.65</v>
      </c>
      <c r="H257" s="405">
        <v>0.19</v>
      </c>
      <c r="I257" s="405">
        <v>7</v>
      </c>
      <c r="J257" s="405">
        <v>1.21</v>
      </c>
      <c r="K257" s="405">
        <v>19</v>
      </c>
      <c r="L257" s="405">
        <v>482.6</v>
      </c>
      <c r="M257" s="405">
        <v>234.46</v>
      </c>
      <c r="N257" s="405">
        <v>248.14</v>
      </c>
      <c r="O257" s="405">
        <v>93.37</v>
      </c>
      <c r="P257" s="405">
        <v>0.2</v>
      </c>
      <c r="Q257" s="405">
        <v>0</v>
      </c>
      <c r="R257" s="405">
        <v>6</v>
      </c>
      <c r="S257" s="405">
        <v>0.51</v>
      </c>
      <c r="T257" s="405">
        <v>0.63</v>
      </c>
      <c r="U257" s="405">
        <v>1.41</v>
      </c>
      <c r="V257" s="405">
        <v>144.81</v>
      </c>
      <c r="W257" s="405">
        <v>-0.25</v>
      </c>
      <c r="X257" s="405">
        <v>156.77000000000001</v>
      </c>
      <c r="Y257" s="405">
        <v>7</v>
      </c>
      <c r="Z257" s="405" t="s">
        <v>249</v>
      </c>
      <c r="AA257" s="405" t="s">
        <v>250</v>
      </c>
    </row>
    <row r="258" spans="1:27" ht="21.6">
      <c r="A258" s="407">
        <v>257</v>
      </c>
      <c r="B258" s="405">
        <v>25.5</v>
      </c>
      <c r="C258" s="405">
        <v>20.41</v>
      </c>
      <c r="D258" s="405">
        <v>32.5</v>
      </c>
      <c r="E258" s="405">
        <v>190.41</v>
      </c>
      <c r="F258" s="405">
        <v>0</v>
      </c>
      <c r="G258" s="405">
        <v>20.45</v>
      </c>
      <c r="H258" s="405">
        <v>0.16</v>
      </c>
      <c r="I258" s="405">
        <v>7</v>
      </c>
      <c r="J258" s="405">
        <v>1.24</v>
      </c>
      <c r="K258" s="405">
        <v>19</v>
      </c>
      <c r="L258" s="405">
        <v>484.5</v>
      </c>
      <c r="M258" s="405">
        <v>235.44</v>
      </c>
      <c r="N258" s="405">
        <v>249.06</v>
      </c>
      <c r="O258" s="405">
        <v>80.17</v>
      </c>
      <c r="P258" s="405">
        <v>0.16</v>
      </c>
      <c r="Q258" s="405">
        <v>0</v>
      </c>
      <c r="R258" s="405">
        <v>6</v>
      </c>
      <c r="S258" s="405">
        <v>0.53</v>
      </c>
      <c r="T258" s="405">
        <v>0.62</v>
      </c>
      <c r="U258" s="405">
        <v>1.45</v>
      </c>
      <c r="V258" s="405">
        <v>122.87</v>
      </c>
      <c r="W258" s="405">
        <v>-0.18</v>
      </c>
      <c r="X258" s="405">
        <v>147.63999999999999</v>
      </c>
      <c r="Y258" s="405">
        <v>7</v>
      </c>
      <c r="Z258" s="405" t="s">
        <v>249</v>
      </c>
      <c r="AA258" s="405" t="s">
        <v>250</v>
      </c>
    </row>
    <row r="259" spans="1:27" ht="21.6">
      <c r="A259" s="407">
        <v>258</v>
      </c>
      <c r="B259" s="405">
        <v>25.6</v>
      </c>
      <c r="C259" s="405">
        <v>21.4</v>
      </c>
      <c r="D259" s="405">
        <v>41.1</v>
      </c>
      <c r="E259" s="405">
        <v>233.87</v>
      </c>
      <c r="F259" s="405">
        <v>0</v>
      </c>
      <c r="G259" s="405">
        <v>21.44</v>
      </c>
      <c r="H259" s="405">
        <v>0.19</v>
      </c>
      <c r="I259" s="405">
        <v>7</v>
      </c>
      <c r="J259" s="405">
        <v>1.25</v>
      </c>
      <c r="K259" s="405">
        <v>19</v>
      </c>
      <c r="L259" s="405">
        <v>486.4</v>
      </c>
      <c r="M259" s="405">
        <v>236.42</v>
      </c>
      <c r="N259" s="405">
        <v>249.98</v>
      </c>
      <c r="O259" s="405">
        <v>83.84</v>
      </c>
      <c r="P259" s="405">
        <v>0.2</v>
      </c>
      <c r="Q259" s="405">
        <v>0</v>
      </c>
      <c r="R259" s="405">
        <v>6</v>
      </c>
      <c r="S259" s="405">
        <v>0.53</v>
      </c>
      <c r="T259" s="405">
        <v>0.62</v>
      </c>
      <c r="U259" s="405">
        <v>1.46</v>
      </c>
      <c r="V259" s="405">
        <v>128.30000000000001</v>
      </c>
      <c r="W259" s="405">
        <v>-0.01</v>
      </c>
      <c r="X259" s="405">
        <v>145.33000000000001</v>
      </c>
      <c r="Y259" s="405">
        <v>7</v>
      </c>
      <c r="Z259" s="405" t="s">
        <v>249</v>
      </c>
      <c r="AA259" s="405" t="s">
        <v>250</v>
      </c>
    </row>
    <row r="260" spans="1:27" ht="21.6">
      <c r="A260" s="407">
        <v>259</v>
      </c>
      <c r="B260" s="405">
        <v>25.7</v>
      </c>
      <c r="C260" s="405">
        <v>26.75</v>
      </c>
      <c r="D260" s="405">
        <v>41.3</v>
      </c>
      <c r="E260" s="405">
        <v>239.17</v>
      </c>
      <c r="F260" s="405">
        <v>0</v>
      </c>
      <c r="G260" s="405">
        <v>26.8</v>
      </c>
      <c r="H260" s="405">
        <v>0.15</v>
      </c>
      <c r="I260" s="405">
        <v>7</v>
      </c>
      <c r="J260" s="405">
        <v>1.1200000000000001</v>
      </c>
      <c r="K260" s="405">
        <v>19</v>
      </c>
      <c r="L260" s="405">
        <v>488.3</v>
      </c>
      <c r="M260" s="405">
        <v>237.4</v>
      </c>
      <c r="N260" s="405">
        <v>250.9</v>
      </c>
      <c r="O260" s="405">
        <v>104.88</v>
      </c>
      <c r="P260" s="405">
        <v>0.16</v>
      </c>
      <c r="Q260" s="405">
        <v>0</v>
      </c>
      <c r="R260" s="405">
        <v>6</v>
      </c>
      <c r="S260" s="405">
        <v>0.47</v>
      </c>
      <c r="T260" s="405">
        <v>0.65</v>
      </c>
      <c r="U260" s="405">
        <v>1.31</v>
      </c>
      <c r="V260" s="405">
        <v>168.93</v>
      </c>
      <c r="W260" s="405">
        <v>0.01</v>
      </c>
      <c r="X260" s="405">
        <v>185.4</v>
      </c>
      <c r="Y260" s="405">
        <v>7</v>
      </c>
      <c r="Z260" s="405" t="s">
        <v>249</v>
      </c>
      <c r="AA260" s="405" t="s">
        <v>250</v>
      </c>
    </row>
    <row r="261" spans="1:27" ht="21.6">
      <c r="A261" s="407">
        <v>260</v>
      </c>
      <c r="B261" s="405">
        <v>25.8</v>
      </c>
      <c r="C261" s="405">
        <v>31.46</v>
      </c>
      <c r="D261" s="405">
        <v>42.8</v>
      </c>
      <c r="E261" s="405">
        <v>206.21</v>
      </c>
      <c r="F261" s="405">
        <v>0</v>
      </c>
      <c r="G261" s="405">
        <v>31.5</v>
      </c>
      <c r="H261" s="405">
        <v>0.14000000000000001</v>
      </c>
      <c r="I261" s="405">
        <v>7</v>
      </c>
      <c r="J261" s="405">
        <v>1.04</v>
      </c>
      <c r="K261" s="405">
        <v>19</v>
      </c>
      <c r="L261" s="405">
        <v>490.2</v>
      </c>
      <c r="M261" s="405">
        <v>238.38</v>
      </c>
      <c r="N261" s="405">
        <v>251.82</v>
      </c>
      <c r="O261" s="405">
        <v>123.15</v>
      </c>
      <c r="P261" s="405">
        <v>0.14000000000000001</v>
      </c>
      <c r="Q261" s="405">
        <v>0</v>
      </c>
      <c r="R261" s="405">
        <v>7</v>
      </c>
      <c r="S261" s="405">
        <v>0.44</v>
      </c>
      <c r="T261" s="405">
        <v>0.67</v>
      </c>
      <c r="U261" s="405">
        <v>1.21</v>
      </c>
      <c r="V261" s="405">
        <v>205.79</v>
      </c>
      <c r="W261" s="405">
        <v>-0.13</v>
      </c>
      <c r="X261" s="405">
        <v>219.3</v>
      </c>
      <c r="Y261" s="405">
        <v>7</v>
      </c>
      <c r="Z261" s="405" t="s">
        <v>251</v>
      </c>
      <c r="AA261" s="405" t="s">
        <v>250</v>
      </c>
    </row>
    <row r="262" spans="1:27" ht="21.6">
      <c r="A262" s="407">
        <v>261</v>
      </c>
      <c r="B262" s="405">
        <v>25.9</v>
      </c>
      <c r="C262" s="405">
        <v>35.21</v>
      </c>
      <c r="D262" s="405">
        <v>41.2</v>
      </c>
      <c r="E262" s="405">
        <v>224.06</v>
      </c>
      <c r="F262" s="405">
        <v>0</v>
      </c>
      <c r="G262" s="405">
        <v>35.25</v>
      </c>
      <c r="H262" s="405">
        <v>0.12</v>
      </c>
      <c r="I262" s="405">
        <v>7</v>
      </c>
      <c r="J262" s="405">
        <v>0.97</v>
      </c>
      <c r="K262" s="405">
        <v>19</v>
      </c>
      <c r="L262" s="405">
        <v>492.1</v>
      </c>
      <c r="M262" s="405">
        <v>239.36</v>
      </c>
      <c r="N262" s="405">
        <v>252.74</v>
      </c>
      <c r="O262" s="405">
        <v>137.54</v>
      </c>
      <c r="P262" s="405">
        <v>0.12</v>
      </c>
      <c r="Q262" s="405">
        <v>0</v>
      </c>
      <c r="R262" s="405">
        <v>7</v>
      </c>
      <c r="S262" s="405">
        <v>0.41</v>
      </c>
      <c r="T262" s="405">
        <v>0.69</v>
      </c>
      <c r="U262" s="405">
        <v>1.1399999999999999</v>
      </c>
      <c r="V262" s="405">
        <v>236.41</v>
      </c>
      <c r="W262" s="405">
        <v>-0.06</v>
      </c>
      <c r="X262" s="405">
        <v>251.39</v>
      </c>
      <c r="Y262" s="405">
        <v>7</v>
      </c>
      <c r="Z262" s="405" t="s">
        <v>251</v>
      </c>
      <c r="AA262" s="405" t="s">
        <v>250</v>
      </c>
    </row>
    <row r="263" spans="1:27" ht="21.6">
      <c r="A263" s="407">
        <v>262</v>
      </c>
      <c r="B263" s="405">
        <v>26</v>
      </c>
      <c r="C263" s="405">
        <v>36.42</v>
      </c>
      <c r="D263" s="405">
        <v>51.6</v>
      </c>
      <c r="E263" s="405">
        <v>248.59</v>
      </c>
      <c r="F263" s="405">
        <v>0</v>
      </c>
      <c r="G263" s="405">
        <v>36.47</v>
      </c>
      <c r="H263" s="405">
        <v>0.14000000000000001</v>
      </c>
      <c r="I263" s="405">
        <v>7</v>
      </c>
      <c r="J263" s="405">
        <v>0.99</v>
      </c>
      <c r="K263" s="405">
        <v>19</v>
      </c>
      <c r="L263" s="405">
        <v>494</v>
      </c>
      <c r="M263" s="405">
        <v>240.35</v>
      </c>
      <c r="N263" s="405">
        <v>253.66</v>
      </c>
      <c r="O263" s="405">
        <v>141.83000000000001</v>
      </c>
      <c r="P263" s="405">
        <v>0.14000000000000001</v>
      </c>
      <c r="Q263" s="405">
        <v>0</v>
      </c>
      <c r="R263" s="405">
        <v>7</v>
      </c>
      <c r="S263" s="405">
        <v>0.41</v>
      </c>
      <c r="T263" s="405">
        <v>0.68</v>
      </c>
      <c r="U263" s="405">
        <v>1.1499999999999999</v>
      </c>
      <c r="V263" s="405">
        <v>243.12</v>
      </c>
      <c r="W263" s="405">
        <v>0.03</v>
      </c>
      <c r="X263" s="405">
        <v>241.36</v>
      </c>
      <c r="Y263" s="405">
        <v>7</v>
      </c>
      <c r="Z263" s="405" t="s">
        <v>251</v>
      </c>
      <c r="AA263" s="405" t="s">
        <v>250</v>
      </c>
    </row>
    <row r="264" spans="1:27" ht="21.6">
      <c r="A264" s="407">
        <v>263</v>
      </c>
      <c r="B264" s="405">
        <v>26.1</v>
      </c>
      <c r="C264" s="405">
        <v>33.64</v>
      </c>
      <c r="D264" s="405">
        <v>170.7</v>
      </c>
      <c r="E264" s="405">
        <v>226.22</v>
      </c>
      <c r="F264" s="405">
        <v>0</v>
      </c>
      <c r="G264" s="405">
        <v>33.69</v>
      </c>
      <c r="H264" s="405">
        <v>0.51</v>
      </c>
      <c r="I264" s="405">
        <v>7</v>
      </c>
      <c r="J264" s="405">
        <v>1.32</v>
      </c>
      <c r="K264" s="405">
        <v>19</v>
      </c>
      <c r="L264" s="405">
        <v>495.9</v>
      </c>
      <c r="M264" s="405">
        <v>241.33</v>
      </c>
      <c r="N264" s="405">
        <v>254.57</v>
      </c>
      <c r="O264" s="405">
        <v>130.38</v>
      </c>
      <c r="P264" s="405">
        <v>0.51</v>
      </c>
      <c r="Q264" s="405">
        <v>0</v>
      </c>
      <c r="R264" s="405">
        <v>6</v>
      </c>
      <c r="S264" s="405">
        <v>0.55000000000000004</v>
      </c>
      <c r="T264" s="405">
        <v>0.6</v>
      </c>
      <c r="U264" s="405">
        <v>1.5</v>
      </c>
      <c r="V264" s="405">
        <v>197.88</v>
      </c>
      <c r="W264" s="405">
        <v>-0.06</v>
      </c>
      <c r="X264" s="405">
        <v>121.02</v>
      </c>
      <c r="Y264" s="405">
        <v>7</v>
      </c>
      <c r="Z264" s="405" t="s">
        <v>249</v>
      </c>
      <c r="AA264" s="405" t="s">
        <v>250</v>
      </c>
    </row>
    <row r="265" spans="1:27" ht="21.6">
      <c r="A265" s="407">
        <v>264</v>
      </c>
      <c r="B265" s="405">
        <v>26.2</v>
      </c>
      <c r="C265" s="405">
        <v>32.31</v>
      </c>
      <c r="D265" s="405">
        <v>96.5</v>
      </c>
      <c r="E265" s="405">
        <v>228.87</v>
      </c>
      <c r="F265" s="405">
        <v>0</v>
      </c>
      <c r="G265" s="405">
        <v>32.35</v>
      </c>
      <c r="H265" s="405">
        <v>0.3</v>
      </c>
      <c r="I265" s="405">
        <v>7</v>
      </c>
      <c r="J265" s="405">
        <v>1.19</v>
      </c>
      <c r="K265" s="405">
        <v>19</v>
      </c>
      <c r="L265" s="405">
        <v>497.8</v>
      </c>
      <c r="M265" s="405">
        <v>242.31</v>
      </c>
      <c r="N265" s="405">
        <v>255.49</v>
      </c>
      <c r="O265" s="405">
        <v>124.68</v>
      </c>
      <c r="P265" s="405">
        <v>0.3</v>
      </c>
      <c r="Q265" s="405">
        <v>0</v>
      </c>
      <c r="R265" s="405">
        <v>6</v>
      </c>
      <c r="S265" s="405">
        <v>0.5</v>
      </c>
      <c r="T265" s="405">
        <v>0.63</v>
      </c>
      <c r="U265" s="405">
        <v>1.37</v>
      </c>
      <c r="V265" s="405">
        <v>198.43</v>
      </c>
      <c r="W265" s="405">
        <v>-0.05</v>
      </c>
      <c r="X265" s="405">
        <v>160.19999999999999</v>
      </c>
      <c r="Y265" s="405">
        <v>7</v>
      </c>
      <c r="Z265" s="405" t="s">
        <v>249</v>
      </c>
      <c r="AA265" s="405" t="s">
        <v>250</v>
      </c>
    </row>
    <row r="266" spans="1:27" ht="21.6">
      <c r="A266" s="407">
        <v>265</v>
      </c>
      <c r="B266" s="405">
        <v>26.3</v>
      </c>
      <c r="C266" s="405">
        <v>38.07</v>
      </c>
      <c r="D266" s="405">
        <v>65.400000000000006</v>
      </c>
      <c r="E266" s="405">
        <v>246.92</v>
      </c>
      <c r="F266" s="405">
        <v>0</v>
      </c>
      <c r="G266" s="405">
        <v>38.119999999999997</v>
      </c>
      <c r="H266" s="405">
        <v>0.17</v>
      </c>
      <c r="I266" s="405">
        <v>7</v>
      </c>
      <c r="J266" s="405">
        <v>1</v>
      </c>
      <c r="K266" s="405">
        <v>19</v>
      </c>
      <c r="L266" s="405">
        <v>499.7</v>
      </c>
      <c r="M266" s="405">
        <v>243.29</v>
      </c>
      <c r="N266" s="405">
        <v>256.41000000000003</v>
      </c>
      <c r="O266" s="405">
        <v>146.71</v>
      </c>
      <c r="P266" s="405">
        <v>0.17</v>
      </c>
      <c r="Q266" s="405">
        <v>0</v>
      </c>
      <c r="R266" s="405">
        <v>7</v>
      </c>
      <c r="S266" s="405">
        <v>0.42</v>
      </c>
      <c r="T266" s="405">
        <v>0.68</v>
      </c>
      <c r="U266" s="405">
        <v>1.1599999999999999</v>
      </c>
      <c r="V266" s="405">
        <v>251.27</v>
      </c>
      <c r="W266" s="405">
        <v>0.01</v>
      </c>
      <c r="X266" s="405">
        <v>229.82</v>
      </c>
      <c r="Y266" s="405">
        <v>7</v>
      </c>
      <c r="Z266" s="405" t="s">
        <v>251</v>
      </c>
      <c r="AA266" s="405" t="s">
        <v>250</v>
      </c>
    </row>
    <row r="267" spans="1:27" ht="21.6">
      <c r="A267" s="407">
        <v>266</v>
      </c>
      <c r="B267" s="405">
        <v>26.4</v>
      </c>
      <c r="C267" s="405">
        <v>51.83</v>
      </c>
      <c r="D267" s="405">
        <v>104.8</v>
      </c>
      <c r="E267" s="405">
        <v>225.63</v>
      </c>
      <c r="F267" s="405">
        <v>0</v>
      </c>
      <c r="G267" s="405">
        <v>51.88</v>
      </c>
      <c r="H267" s="405">
        <v>0.2</v>
      </c>
      <c r="I267" s="405">
        <v>7</v>
      </c>
      <c r="J267" s="405">
        <v>0.92</v>
      </c>
      <c r="K267" s="405">
        <v>19</v>
      </c>
      <c r="L267" s="405">
        <v>501.6</v>
      </c>
      <c r="M267" s="405">
        <v>244.27</v>
      </c>
      <c r="N267" s="405">
        <v>257.33</v>
      </c>
      <c r="O267" s="405">
        <v>199.66</v>
      </c>
      <c r="P267" s="405">
        <v>0.2</v>
      </c>
      <c r="Q267" s="405">
        <v>0</v>
      </c>
      <c r="R267" s="405">
        <v>7</v>
      </c>
      <c r="S267" s="405">
        <v>0.38</v>
      </c>
      <c r="T267" s="405">
        <v>0.7</v>
      </c>
      <c r="U267" s="405">
        <v>1.06</v>
      </c>
      <c r="V267" s="405">
        <v>354.93</v>
      </c>
      <c r="W267" s="405">
        <v>-7.0000000000000007E-2</v>
      </c>
      <c r="X267" s="405">
        <v>256.27</v>
      </c>
      <c r="Y267" s="405">
        <v>7</v>
      </c>
      <c r="Z267" s="405" t="s">
        <v>251</v>
      </c>
      <c r="AA267" s="405" t="s">
        <v>250</v>
      </c>
    </row>
    <row r="268" spans="1:27" ht="21.6">
      <c r="A268" s="407">
        <v>267</v>
      </c>
      <c r="B268" s="405">
        <v>26.5</v>
      </c>
      <c r="C268" s="405">
        <v>41.71</v>
      </c>
      <c r="D268" s="405">
        <v>148</v>
      </c>
      <c r="E268" s="405">
        <v>213.56</v>
      </c>
      <c r="F268" s="405">
        <v>0</v>
      </c>
      <c r="G268" s="405">
        <v>41.75</v>
      </c>
      <c r="H268" s="405">
        <v>0.35</v>
      </c>
      <c r="I268" s="405">
        <v>7</v>
      </c>
      <c r="J268" s="405">
        <v>1.1499999999999999</v>
      </c>
      <c r="K268" s="405">
        <v>19</v>
      </c>
      <c r="L268" s="405">
        <v>503.5</v>
      </c>
      <c r="M268" s="405">
        <v>245.25</v>
      </c>
      <c r="N268" s="405">
        <v>258.25</v>
      </c>
      <c r="O268" s="405">
        <v>159.71</v>
      </c>
      <c r="P268" s="405">
        <v>0.36</v>
      </c>
      <c r="Q268" s="405">
        <v>0</v>
      </c>
      <c r="R268" s="405">
        <v>7</v>
      </c>
      <c r="S268" s="405">
        <v>0.48</v>
      </c>
      <c r="T268" s="405">
        <v>0.64</v>
      </c>
      <c r="U268" s="405">
        <v>1.31</v>
      </c>
      <c r="V268" s="405">
        <v>260.58</v>
      </c>
      <c r="W268" s="405">
        <v>-0.12</v>
      </c>
      <c r="X268" s="405">
        <v>165.49</v>
      </c>
      <c r="Y268" s="405">
        <v>7</v>
      </c>
      <c r="Z268" s="405" t="s">
        <v>251</v>
      </c>
      <c r="AA268" s="405" t="s">
        <v>250</v>
      </c>
    </row>
    <row r="269" spans="1:27" ht="21.6">
      <c r="A269" s="407">
        <v>268</v>
      </c>
      <c r="B269" s="405">
        <v>26.6</v>
      </c>
      <c r="C269" s="405">
        <v>38.619999999999997</v>
      </c>
      <c r="D269" s="405">
        <v>157.19999999999999</v>
      </c>
      <c r="E269" s="405">
        <v>194.14</v>
      </c>
      <c r="F269" s="405">
        <v>0</v>
      </c>
      <c r="G269" s="405">
        <v>38.65</v>
      </c>
      <c r="H269" s="405">
        <v>0.41</v>
      </c>
      <c r="I269" s="405">
        <v>7</v>
      </c>
      <c r="J269" s="405">
        <v>1.22</v>
      </c>
      <c r="K269" s="405">
        <v>19</v>
      </c>
      <c r="L269" s="405">
        <v>505.4</v>
      </c>
      <c r="M269" s="405">
        <v>246.23</v>
      </c>
      <c r="N269" s="405">
        <v>259.17</v>
      </c>
      <c r="O269" s="405">
        <v>147.19999999999999</v>
      </c>
      <c r="P269" s="405">
        <v>0.41</v>
      </c>
      <c r="Q269" s="405">
        <v>0</v>
      </c>
      <c r="R269" s="405">
        <v>6</v>
      </c>
      <c r="S269" s="405">
        <v>0.5</v>
      </c>
      <c r="T269" s="405">
        <v>0.62</v>
      </c>
      <c r="U269" s="405">
        <v>1.38</v>
      </c>
      <c r="V269" s="405">
        <v>234.32</v>
      </c>
      <c r="W269" s="405">
        <v>-0.2</v>
      </c>
      <c r="X269" s="405">
        <v>146.69</v>
      </c>
      <c r="Y269" s="405">
        <v>7</v>
      </c>
      <c r="Z269" s="405" t="s">
        <v>249</v>
      </c>
      <c r="AA269" s="405" t="s">
        <v>250</v>
      </c>
    </row>
    <row r="270" spans="1:27" ht="21.6">
      <c r="A270" s="407">
        <v>269</v>
      </c>
      <c r="B270" s="405">
        <v>26.7</v>
      </c>
      <c r="C270" s="405">
        <v>27.6</v>
      </c>
      <c r="D270" s="405">
        <v>144.6</v>
      </c>
      <c r="E270" s="405">
        <v>227.69</v>
      </c>
      <c r="F270" s="405">
        <v>0</v>
      </c>
      <c r="G270" s="405">
        <v>27.64</v>
      </c>
      <c r="H270" s="405">
        <v>0.52</v>
      </c>
      <c r="I270" s="405">
        <v>6</v>
      </c>
      <c r="J270" s="405">
        <v>1.4</v>
      </c>
      <c r="K270" s="405">
        <v>19</v>
      </c>
      <c r="L270" s="405">
        <v>507.3</v>
      </c>
      <c r="M270" s="405">
        <v>247.21</v>
      </c>
      <c r="N270" s="405">
        <v>260.08999999999997</v>
      </c>
      <c r="O270" s="405">
        <v>104.33</v>
      </c>
      <c r="P270" s="405">
        <v>0.53</v>
      </c>
      <c r="Q270" s="405">
        <v>0</v>
      </c>
      <c r="R270" s="405">
        <v>6</v>
      </c>
      <c r="S270" s="405">
        <v>0.59</v>
      </c>
      <c r="T270" s="405">
        <v>0.57999999999999996</v>
      </c>
      <c r="U270" s="405">
        <v>1.59</v>
      </c>
      <c r="V270" s="405">
        <v>154.1</v>
      </c>
      <c r="W270" s="405">
        <v>-0.08</v>
      </c>
      <c r="X270" s="405">
        <v>107.88</v>
      </c>
      <c r="Y270" s="405">
        <v>7</v>
      </c>
      <c r="Z270" s="405" t="s">
        <v>249</v>
      </c>
      <c r="AA270" s="405" t="s">
        <v>250</v>
      </c>
    </row>
    <row r="271" spans="1:27" ht="21.6">
      <c r="A271" s="407">
        <v>270</v>
      </c>
      <c r="B271" s="405">
        <v>26.8</v>
      </c>
      <c r="C271" s="405">
        <v>29</v>
      </c>
      <c r="D271" s="405">
        <v>133.69999999999999</v>
      </c>
      <c r="E271" s="405">
        <v>240.64</v>
      </c>
      <c r="F271" s="405">
        <v>0</v>
      </c>
      <c r="G271" s="405">
        <v>29.05</v>
      </c>
      <c r="H271" s="405">
        <v>0.46</v>
      </c>
      <c r="I271" s="405">
        <v>6</v>
      </c>
      <c r="J271" s="405">
        <v>1.34</v>
      </c>
      <c r="K271" s="405">
        <v>19</v>
      </c>
      <c r="L271" s="405">
        <v>509.2</v>
      </c>
      <c r="M271" s="405">
        <v>248.19</v>
      </c>
      <c r="N271" s="405">
        <v>261.01</v>
      </c>
      <c r="O271" s="405">
        <v>109.34</v>
      </c>
      <c r="P271" s="405">
        <v>0.47</v>
      </c>
      <c r="Q271" s="405">
        <v>0</v>
      </c>
      <c r="R271" s="405">
        <v>6</v>
      </c>
      <c r="S271" s="405">
        <v>0.56999999999999995</v>
      </c>
      <c r="T271" s="405">
        <v>0.59</v>
      </c>
      <c r="U271" s="405">
        <v>1.54</v>
      </c>
      <c r="V271" s="405">
        <v>164.99</v>
      </c>
      <c r="W271" s="405">
        <v>-0.03</v>
      </c>
      <c r="X271" s="405">
        <v>118.8</v>
      </c>
      <c r="Y271" s="405">
        <v>7</v>
      </c>
      <c r="Z271" s="405" t="s">
        <v>249</v>
      </c>
      <c r="AA271" s="405" t="s">
        <v>250</v>
      </c>
    </row>
    <row r="272" spans="1:27" ht="21.6">
      <c r="A272" s="407">
        <v>271</v>
      </c>
      <c r="B272" s="405">
        <v>26.9</v>
      </c>
      <c r="C272" s="405">
        <v>31.86</v>
      </c>
      <c r="D272" s="405">
        <v>113.7</v>
      </c>
      <c r="E272" s="405">
        <v>247.02</v>
      </c>
      <c r="F272" s="405">
        <v>0</v>
      </c>
      <c r="G272" s="405">
        <v>31.9</v>
      </c>
      <c r="H272" s="405">
        <v>0.36</v>
      </c>
      <c r="I272" s="405">
        <v>7</v>
      </c>
      <c r="J272" s="405">
        <v>1.24</v>
      </c>
      <c r="K272" s="405">
        <v>19</v>
      </c>
      <c r="L272" s="405">
        <v>511.1</v>
      </c>
      <c r="M272" s="405">
        <v>249.17</v>
      </c>
      <c r="N272" s="405">
        <v>261.93</v>
      </c>
      <c r="O272" s="405">
        <v>119.86</v>
      </c>
      <c r="P272" s="405">
        <v>0.36</v>
      </c>
      <c r="Q272" s="405">
        <v>0</v>
      </c>
      <c r="R272" s="405">
        <v>6</v>
      </c>
      <c r="S272" s="405">
        <v>0.52</v>
      </c>
      <c r="T272" s="405">
        <v>0.61</v>
      </c>
      <c r="U272" s="405">
        <v>1.43</v>
      </c>
      <c r="V272" s="405">
        <v>188.42</v>
      </c>
      <c r="W272" s="405">
        <v>-0.01</v>
      </c>
      <c r="X272" s="405">
        <v>143.53</v>
      </c>
      <c r="Y272" s="405">
        <v>7</v>
      </c>
      <c r="Z272" s="405" t="s">
        <v>249</v>
      </c>
      <c r="AA272" s="405" t="s">
        <v>250</v>
      </c>
    </row>
    <row r="273" spans="1:27" ht="21.6">
      <c r="A273" s="407">
        <v>272</v>
      </c>
      <c r="B273" s="405">
        <v>27</v>
      </c>
      <c r="C273" s="405">
        <v>38.33</v>
      </c>
      <c r="D273" s="405">
        <v>97.3</v>
      </c>
      <c r="E273" s="405">
        <v>181.29</v>
      </c>
      <c r="F273" s="405">
        <v>0</v>
      </c>
      <c r="G273" s="405">
        <v>38.369999999999997</v>
      </c>
      <c r="H273" s="405">
        <v>0.25</v>
      </c>
      <c r="I273" s="405">
        <v>7</v>
      </c>
      <c r="J273" s="405">
        <v>1.0900000000000001</v>
      </c>
      <c r="K273" s="405">
        <v>19</v>
      </c>
      <c r="L273" s="405">
        <v>513</v>
      </c>
      <c r="M273" s="405">
        <v>250.16</v>
      </c>
      <c r="N273" s="405">
        <v>262.85000000000002</v>
      </c>
      <c r="O273" s="405">
        <v>144.03</v>
      </c>
      <c r="P273" s="405">
        <v>0.26</v>
      </c>
      <c r="Q273" s="405">
        <v>0</v>
      </c>
      <c r="R273" s="405">
        <v>7</v>
      </c>
      <c r="S273" s="405">
        <v>0.46</v>
      </c>
      <c r="T273" s="405">
        <v>0.65</v>
      </c>
      <c r="U273" s="405">
        <v>1.26</v>
      </c>
      <c r="V273" s="405">
        <v>241</v>
      </c>
      <c r="W273" s="405">
        <v>-0.26</v>
      </c>
      <c r="X273" s="405">
        <v>190.23</v>
      </c>
      <c r="Y273" s="405">
        <v>7</v>
      </c>
      <c r="Z273" s="405" t="s">
        <v>251</v>
      </c>
      <c r="AA273" s="405" t="s">
        <v>250</v>
      </c>
    </row>
    <row r="274" spans="1:27" ht="21.6">
      <c r="A274" s="407">
        <v>273</v>
      </c>
      <c r="B274" s="405">
        <v>27.1</v>
      </c>
      <c r="C274" s="405">
        <v>42.06</v>
      </c>
      <c r="D274" s="405">
        <v>73.900000000000006</v>
      </c>
      <c r="E274" s="405">
        <v>157.44999999999999</v>
      </c>
      <c r="F274" s="405">
        <v>0</v>
      </c>
      <c r="G274" s="405">
        <v>42.09</v>
      </c>
      <c r="H274" s="405">
        <v>0.18</v>
      </c>
      <c r="I274" s="405">
        <v>7</v>
      </c>
      <c r="J274" s="405">
        <v>0.97</v>
      </c>
      <c r="K274" s="405">
        <v>19</v>
      </c>
      <c r="L274" s="405">
        <v>514.9</v>
      </c>
      <c r="M274" s="405">
        <v>251.14</v>
      </c>
      <c r="N274" s="405">
        <v>263.76</v>
      </c>
      <c r="O274" s="405">
        <v>157.62</v>
      </c>
      <c r="P274" s="405">
        <v>0.18</v>
      </c>
      <c r="Q274" s="405">
        <v>0</v>
      </c>
      <c r="R274" s="405">
        <v>7</v>
      </c>
      <c r="S274" s="405">
        <v>0.41</v>
      </c>
      <c r="T274" s="405">
        <v>0.67</v>
      </c>
      <c r="U274" s="405">
        <v>1.1299999999999999</v>
      </c>
      <c r="V274" s="405">
        <v>276.94</v>
      </c>
      <c r="W274" s="405">
        <v>-0.36</v>
      </c>
      <c r="X274" s="405">
        <v>240.67</v>
      </c>
      <c r="Y274" s="405">
        <v>7</v>
      </c>
      <c r="Z274" s="405" t="s">
        <v>251</v>
      </c>
      <c r="AA274" s="405" t="s">
        <v>250</v>
      </c>
    </row>
    <row r="275" spans="1:27" ht="21.6">
      <c r="A275" s="407">
        <v>274</v>
      </c>
      <c r="B275" s="405">
        <v>27.2</v>
      </c>
      <c r="C275" s="405">
        <v>43.86</v>
      </c>
      <c r="D275" s="405">
        <v>97.2</v>
      </c>
      <c r="E275" s="405">
        <v>248.39</v>
      </c>
      <c r="F275" s="405">
        <v>0</v>
      </c>
      <c r="G275" s="405">
        <v>43.91</v>
      </c>
      <c r="H275" s="405">
        <v>0.22</v>
      </c>
      <c r="I275" s="405">
        <v>7</v>
      </c>
      <c r="J275" s="405">
        <v>1.01</v>
      </c>
      <c r="K275" s="405">
        <v>19</v>
      </c>
      <c r="L275" s="405">
        <v>516.79999999999995</v>
      </c>
      <c r="M275" s="405">
        <v>252.12</v>
      </c>
      <c r="N275" s="405">
        <v>264.68</v>
      </c>
      <c r="O275" s="405">
        <v>163.95</v>
      </c>
      <c r="P275" s="405">
        <v>0.22</v>
      </c>
      <c r="Q275" s="405">
        <v>0</v>
      </c>
      <c r="R275" s="405">
        <v>7</v>
      </c>
      <c r="S275" s="405">
        <v>0.43</v>
      </c>
      <c r="T275" s="405">
        <v>0.66</v>
      </c>
      <c r="U275" s="405">
        <v>1.1599999999999999</v>
      </c>
      <c r="V275" s="405">
        <v>284.55</v>
      </c>
      <c r="W275" s="405">
        <v>-0.01</v>
      </c>
      <c r="X275" s="405">
        <v>220.25</v>
      </c>
      <c r="Y275" s="405">
        <v>7</v>
      </c>
      <c r="Z275" s="405" t="s">
        <v>251</v>
      </c>
      <c r="AA275" s="405" t="s">
        <v>250</v>
      </c>
    </row>
    <row r="276" spans="1:27" ht="21.6">
      <c r="A276" s="407">
        <v>275</v>
      </c>
      <c r="B276" s="405">
        <v>27.3</v>
      </c>
      <c r="C276" s="405">
        <v>43.9</v>
      </c>
      <c r="D276" s="405">
        <v>173.9</v>
      </c>
      <c r="E276" s="405">
        <v>208.76</v>
      </c>
      <c r="F276" s="405">
        <v>0</v>
      </c>
      <c r="G276" s="405">
        <v>43.94</v>
      </c>
      <c r="H276" s="405">
        <v>0.4</v>
      </c>
      <c r="I276" s="405">
        <v>7</v>
      </c>
      <c r="J276" s="405">
        <v>1.17</v>
      </c>
      <c r="K276" s="405">
        <v>19</v>
      </c>
      <c r="L276" s="405">
        <v>518.70000000000005</v>
      </c>
      <c r="M276" s="405">
        <v>253.1</v>
      </c>
      <c r="N276" s="405">
        <v>265.60000000000002</v>
      </c>
      <c r="O276" s="405">
        <v>163.47999999999999</v>
      </c>
      <c r="P276" s="405">
        <v>0.4</v>
      </c>
      <c r="Q276" s="405">
        <v>0</v>
      </c>
      <c r="R276" s="405">
        <v>7</v>
      </c>
      <c r="S276" s="405">
        <v>0.49</v>
      </c>
      <c r="T276" s="405">
        <v>0.62</v>
      </c>
      <c r="U276" s="405">
        <v>1.33</v>
      </c>
      <c r="V276" s="405">
        <v>267.8</v>
      </c>
      <c r="W276" s="405">
        <v>-0.17</v>
      </c>
      <c r="X276" s="405">
        <v>156.72</v>
      </c>
      <c r="Y276" s="405">
        <v>7</v>
      </c>
      <c r="Z276" s="405" t="s">
        <v>251</v>
      </c>
      <c r="AA276" s="405" t="s">
        <v>250</v>
      </c>
    </row>
    <row r="277" spans="1:27" ht="21.6">
      <c r="A277" s="407">
        <v>276</v>
      </c>
      <c r="B277" s="405">
        <v>27.4</v>
      </c>
      <c r="C277" s="405">
        <v>36.74</v>
      </c>
      <c r="D277" s="405">
        <v>210.2</v>
      </c>
      <c r="E277" s="405">
        <v>267.81</v>
      </c>
      <c r="F277" s="405">
        <v>0</v>
      </c>
      <c r="G277" s="405">
        <v>36.799999999999997</v>
      </c>
      <c r="H277" s="405">
        <v>0.56999999999999995</v>
      </c>
      <c r="I277" s="405">
        <v>7</v>
      </c>
      <c r="J277" s="405">
        <v>1.33</v>
      </c>
      <c r="K277" s="405">
        <v>19</v>
      </c>
      <c r="L277" s="405">
        <v>520.6</v>
      </c>
      <c r="M277" s="405">
        <v>254.08</v>
      </c>
      <c r="N277" s="405">
        <v>266.52</v>
      </c>
      <c r="O277" s="405">
        <v>136.11000000000001</v>
      </c>
      <c r="P277" s="405">
        <v>0.57999999999999996</v>
      </c>
      <c r="Q277" s="405">
        <v>0</v>
      </c>
      <c r="R277" s="405">
        <v>6</v>
      </c>
      <c r="S277" s="405">
        <v>0.56000000000000005</v>
      </c>
      <c r="T277" s="405">
        <v>0.57999999999999996</v>
      </c>
      <c r="U277" s="405">
        <v>1.51</v>
      </c>
      <c r="V277" s="405">
        <v>208.53</v>
      </c>
      <c r="W277" s="405">
        <v>0.05</v>
      </c>
      <c r="X277" s="405">
        <v>114.52</v>
      </c>
      <c r="Y277" s="405">
        <v>7</v>
      </c>
      <c r="Z277" s="405" t="s">
        <v>249</v>
      </c>
      <c r="AA277" s="405" t="s">
        <v>250</v>
      </c>
    </row>
    <row r="278" spans="1:27" ht="21.6">
      <c r="A278" s="407">
        <v>277</v>
      </c>
      <c r="B278" s="405">
        <v>27.5</v>
      </c>
      <c r="C278" s="405">
        <v>28.52</v>
      </c>
      <c r="D278" s="405">
        <v>166.7</v>
      </c>
      <c r="E278" s="405">
        <v>213.66</v>
      </c>
      <c r="F278" s="405">
        <v>0</v>
      </c>
      <c r="G278" s="405">
        <v>28.56</v>
      </c>
      <c r="H278" s="405">
        <v>0.57999999999999996</v>
      </c>
      <c r="I278" s="405">
        <v>6</v>
      </c>
      <c r="J278" s="405">
        <v>1.42</v>
      </c>
      <c r="K278" s="405">
        <v>19</v>
      </c>
      <c r="L278" s="405">
        <v>522.5</v>
      </c>
      <c r="M278" s="405">
        <v>255.06</v>
      </c>
      <c r="N278" s="405">
        <v>267.44</v>
      </c>
      <c r="O278" s="405">
        <v>104.84</v>
      </c>
      <c r="P278" s="405">
        <v>0.59</v>
      </c>
      <c r="Q278" s="405">
        <v>0</v>
      </c>
      <c r="R278" s="405">
        <v>6</v>
      </c>
      <c r="S278" s="405">
        <v>0.6</v>
      </c>
      <c r="T278" s="405">
        <v>0.56000000000000005</v>
      </c>
      <c r="U278" s="405">
        <v>1.62</v>
      </c>
      <c r="V278" s="405">
        <v>154.49</v>
      </c>
      <c r="W278" s="405">
        <v>-0.15</v>
      </c>
      <c r="X278" s="405">
        <v>101.63</v>
      </c>
      <c r="Y278" s="405">
        <v>7</v>
      </c>
      <c r="Z278" s="405" t="s">
        <v>249</v>
      </c>
      <c r="AA278" s="405" t="s">
        <v>250</v>
      </c>
    </row>
    <row r="279" spans="1:27" ht="21.6">
      <c r="A279" s="407">
        <v>278</v>
      </c>
      <c r="B279" s="405">
        <v>27.6</v>
      </c>
      <c r="C279" s="405">
        <v>28.43</v>
      </c>
      <c r="D279" s="405">
        <v>112.8</v>
      </c>
      <c r="E279" s="405">
        <v>219.65</v>
      </c>
      <c r="F279" s="405">
        <v>0</v>
      </c>
      <c r="G279" s="405">
        <v>28.47</v>
      </c>
      <c r="H279" s="405">
        <v>0.4</v>
      </c>
      <c r="I279" s="405">
        <v>7</v>
      </c>
      <c r="J279" s="405">
        <v>1.31</v>
      </c>
      <c r="K279" s="405">
        <v>19</v>
      </c>
      <c r="L279" s="405">
        <v>524.4</v>
      </c>
      <c r="M279" s="405">
        <v>256.04000000000002</v>
      </c>
      <c r="N279" s="405">
        <v>268.36</v>
      </c>
      <c r="O279" s="405">
        <v>104.14</v>
      </c>
      <c r="P279" s="405">
        <v>0.4</v>
      </c>
      <c r="Q279" s="405">
        <v>0</v>
      </c>
      <c r="R279" s="405">
        <v>6</v>
      </c>
      <c r="S279" s="405">
        <v>0.56000000000000005</v>
      </c>
      <c r="T279" s="405">
        <v>0.57999999999999996</v>
      </c>
      <c r="U279" s="405">
        <v>1.51</v>
      </c>
      <c r="V279" s="405">
        <v>159.97</v>
      </c>
      <c r="W279" s="405">
        <v>-0.14000000000000001</v>
      </c>
      <c r="X279" s="405">
        <v>126.31</v>
      </c>
      <c r="Y279" s="405">
        <v>7</v>
      </c>
      <c r="Z279" s="405" t="s">
        <v>249</v>
      </c>
      <c r="AA279" s="405" t="s">
        <v>250</v>
      </c>
    </row>
    <row r="280" spans="1:27" ht="21.6">
      <c r="A280" s="407">
        <v>279</v>
      </c>
      <c r="B280" s="405">
        <v>27.7</v>
      </c>
      <c r="C280" s="405">
        <v>28.66</v>
      </c>
      <c r="D280" s="405">
        <v>71</v>
      </c>
      <c r="E280" s="405">
        <v>229.16</v>
      </c>
      <c r="F280" s="405">
        <v>0</v>
      </c>
      <c r="G280" s="405">
        <v>28.71</v>
      </c>
      <c r="H280" s="405">
        <v>0.25</v>
      </c>
      <c r="I280" s="405">
        <v>7</v>
      </c>
      <c r="J280" s="405">
        <v>1.19</v>
      </c>
      <c r="K280" s="405">
        <v>19</v>
      </c>
      <c r="L280" s="405">
        <v>526.29999999999995</v>
      </c>
      <c r="M280" s="405">
        <v>257.02</v>
      </c>
      <c r="N280" s="405">
        <v>269.27999999999997</v>
      </c>
      <c r="O280" s="405">
        <v>104.65</v>
      </c>
      <c r="P280" s="405">
        <v>0.25</v>
      </c>
      <c r="Q280" s="405">
        <v>0</v>
      </c>
      <c r="R280" s="405">
        <v>6</v>
      </c>
      <c r="S280" s="405">
        <v>0.51</v>
      </c>
      <c r="T280" s="405">
        <v>0.61</v>
      </c>
      <c r="U280" s="405">
        <v>1.39</v>
      </c>
      <c r="V280" s="405">
        <v>168.29</v>
      </c>
      <c r="W280" s="405">
        <v>-0.1</v>
      </c>
      <c r="X280" s="405">
        <v>158.62</v>
      </c>
      <c r="Y280" s="405">
        <v>7</v>
      </c>
      <c r="Z280" s="405" t="s">
        <v>249</v>
      </c>
      <c r="AA280" s="405" t="s">
        <v>250</v>
      </c>
    </row>
    <row r="281" spans="1:27" ht="21.6">
      <c r="A281" s="407">
        <v>280</v>
      </c>
      <c r="B281" s="405">
        <v>27.8</v>
      </c>
      <c r="C281" s="405">
        <v>31.19</v>
      </c>
      <c r="D281" s="405">
        <v>100.2</v>
      </c>
      <c r="E281" s="405">
        <v>237.01</v>
      </c>
      <c r="F281" s="405">
        <v>0</v>
      </c>
      <c r="G281" s="405">
        <v>31.24</v>
      </c>
      <c r="H281" s="405">
        <v>0.32</v>
      </c>
      <c r="I281" s="405">
        <v>7</v>
      </c>
      <c r="J281" s="405">
        <v>1.22</v>
      </c>
      <c r="K281" s="405">
        <v>19</v>
      </c>
      <c r="L281" s="405">
        <v>528.20000000000005</v>
      </c>
      <c r="M281" s="405">
        <v>258</v>
      </c>
      <c r="N281" s="405">
        <v>270.2</v>
      </c>
      <c r="O281" s="405">
        <v>113.67</v>
      </c>
      <c r="P281" s="405">
        <v>0.33</v>
      </c>
      <c r="Q281" s="405">
        <v>0</v>
      </c>
      <c r="R281" s="405">
        <v>6</v>
      </c>
      <c r="S281" s="405">
        <v>0.52</v>
      </c>
      <c r="T281" s="405">
        <v>0.6</v>
      </c>
      <c r="U281" s="405">
        <v>1.42</v>
      </c>
      <c r="V281" s="405">
        <v>181.28</v>
      </c>
      <c r="W281" s="405">
        <v>-0.08</v>
      </c>
      <c r="X281" s="405">
        <v>148.12</v>
      </c>
      <c r="Y281" s="405">
        <v>7</v>
      </c>
      <c r="Z281" s="405" t="s">
        <v>249</v>
      </c>
      <c r="AA281" s="405" t="s">
        <v>250</v>
      </c>
    </row>
    <row r="282" spans="1:27" ht="21.6">
      <c r="A282" s="407">
        <v>281</v>
      </c>
      <c r="B282" s="405">
        <v>27.9</v>
      </c>
      <c r="C282" s="405">
        <v>34.14</v>
      </c>
      <c r="D282" s="405">
        <v>72.099999999999994</v>
      </c>
      <c r="E282" s="405">
        <v>245.54</v>
      </c>
      <c r="F282" s="405">
        <v>0</v>
      </c>
      <c r="G282" s="405">
        <v>34.19</v>
      </c>
      <c r="H282" s="405">
        <v>0.21</v>
      </c>
      <c r="I282" s="405">
        <v>7</v>
      </c>
      <c r="J282" s="405">
        <v>1.0900000000000001</v>
      </c>
      <c r="K282" s="405">
        <v>19</v>
      </c>
      <c r="L282" s="405">
        <v>530.1</v>
      </c>
      <c r="M282" s="405">
        <v>258.98</v>
      </c>
      <c r="N282" s="405">
        <v>271.12</v>
      </c>
      <c r="O282" s="405">
        <v>124.15</v>
      </c>
      <c r="P282" s="405">
        <v>0.21</v>
      </c>
      <c r="Q282" s="405">
        <v>0</v>
      </c>
      <c r="R282" s="405">
        <v>7</v>
      </c>
      <c r="S282" s="405">
        <v>0.47</v>
      </c>
      <c r="T282" s="405">
        <v>0.63</v>
      </c>
      <c r="U282" s="405">
        <v>1.28</v>
      </c>
      <c r="V282" s="405">
        <v>208.94</v>
      </c>
      <c r="W282" s="405">
        <v>-0.05</v>
      </c>
      <c r="X282" s="405">
        <v>190.78</v>
      </c>
      <c r="Y282" s="405">
        <v>7</v>
      </c>
      <c r="Z282" s="405" t="s">
        <v>251</v>
      </c>
      <c r="AA282" s="405" t="s">
        <v>250</v>
      </c>
    </row>
    <row r="283" spans="1:27" ht="21.6">
      <c r="A283" s="407">
        <v>282</v>
      </c>
      <c r="B283" s="405">
        <v>28</v>
      </c>
      <c r="C283" s="405">
        <v>36.03</v>
      </c>
      <c r="D283" s="405">
        <v>62.5</v>
      </c>
      <c r="E283" s="405">
        <v>200.03</v>
      </c>
      <c r="F283" s="405">
        <v>0</v>
      </c>
      <c r="G283" s="405">
        <v>36.07</v>
      </c>
      <c r="H283" s="405">
        <v>0.17</v>
      </c>
      <c r="I283" s="405">
        <v>7</v>
      </c>
      <c r="J283" s="405">
        <v>1.03</v>
      </c>
      <c r="K283" s="405">
        <v>19</v>
      </c>
      <c r="L283" s="405">
        <v>532</v>
      </c>
      <c r="M283" s="405">
        <v>259.97000000000003</v>
      </c>
      <c r="N283" s="405">
        <v>272.04000000000002</v>
      </c>
      <c r="O283" s="405">
        <v>130.63999999999999</v>
      </c>
      <c r="P283" s="405">
        <v>0.18</v>
      </c>
      <c r="Q283" s="405">
        <v>0</v>
      </c>
      <c r="R283" s="405">
        <v>7</v>
      </c>
      <c r="S283" s="405">
        <v>0.45</v>
      </c>
      <c r="T283" s="405">
        <v>0.64</v>
      </c>
      <c r="U283" s="405">
        <v>1.21</v>
      </c>
      <c r="V283" s="405">
        <v>225.97</v>
      </c>
      <c r="W283" s="405">
        <v>-0.22</v>
      </c>
      <c r="X283" s="405">
        <v>215.03</v>
      </c>
      <c r="Y283" s="405">
        <v>7</v>
      </c>
      <c r="Z283" s="405" t="s">
        <v>251</v>
      </c>
      <c r="AA283" s="405" t="s">
        <v>250</v>
      </c>
    </row>
    <row r="284" spans="1:27" ht="21.6">
      <c r="A284" s="407">
        <v>283</v>
      </c>
      <c r="B284" s="405">
        <v>28.1</v>
      </c>
      <c r="C284" s="405">
        <v>36</v>
      </c>
      <c r="D284" s="405">
        <v>48.1</v>
      </c>
      <c r="E284" s="405">
        <v>231.71</v>
      </c>
      <c r="F284" s="405">
        <v>0</v>
      </c>
      <c r="G284" s="405">
        <v>36.04</v>
      </c>
      <c r="H284" s="405">
        <v>0.13</v>
      </c>
      <c r="I284" s="405">
        <v>7</v>
      </c>
      <c r="J284" s="405">
        <v>0.98</v>
      </c>
      <c r="K284" s="405">
        <v>19</v>
      </c>
      <c r="L284" s="405">
        <v>533.9</v>
      </c>
      <c r="M284" s="405">
        <v>260.95</v>
      </c>
      <c r="N284" s="405">
        <v>272.95</v>
      </c>
      <c r="O284" s="405">
        <v>130.09</v>
      </c>
      <c r="P284" s="405">
        <v>0.14000000000000001</v>
      </c>
      <c r="Q284" s="405">
        <v>0</v>
      </c>
      <c r="R284" s="405">
        <v>7</v>
      </c>
      <c r="S284" s="405">
        <v>0.43</v>
      </c>
      <c r="T284" s="405">
        <v>0.65</v>
      </c>
      <c r="U284" s="405">
        <v>1.1599999999999999</v>
      </c>
      <c r="V284" s="405">
        <v>229.19</v>
      </c>
      <c r="W284" s="405">
        <v>-0.11</v>
      </c>
      <c r="X284" s="405">
        <v>236.71</v>
      </c>
      <c r="Y284" s="405">
        <v>7</v>
      </c>
      <c r="Z284" s="405" t="s">
        <v>251</v>
      </c>
      <c r="AA284" s="405" t="s">
        <v>250</v>
      </c>
    </row>
    <row r="285" spans="1:27" ht="21.6">
      <c r="A285" s="407">
        <v>284</v>
      </c>
      <c r="B285" s="405">
        <v>28.2</v>
      </c>
      <c r="C285" s="405">
        <v>37.520000000000003</v>
      </c>
      <c r="D285" s="405">
        <v>40.5</v>
      </c>
      <c r="E285" s="405">
        <v>103.89</v>
      </c>
      <c r="F285" s="405">
        <v>0</v>
      </c>
      <c r="G285" s="405">
        <v>37.54</v>
      </c>
      <c r="H285" s="405">
        <v>0.11</v>
      </c>
      <c r="I285" s="405">
        <v>7</v>
      </c>
      <c r="J285" s="405">
        <v>0.94</v>
      </c>
      <c r="K285" s="405">
        <v>19</v>
      </c>
      <c r="L285" s="405">
        <v>535.79999999999995</v>
      </c>
      <c r="M285" s="405">
        <v>261.93</v>
      </c>
      <c r="N285" s="405">
        <v>273.87</v>
      </c>
      <c r="O285" s="405">
        <v>135.11000000000001</v>
      </c>
      <c r="P285" s="405">
        <v>0.11</v>
      </c>
      <c r="Q285" s="405">
        <v>0</v>
      </c>
      <c r="R285" s="405">
        <v>7</v>
      </c>
      <c r="S285" s="405">
        <v>0.41</v>
      </c>
      <c r="T285" s="405">
        <v>0.66</v>
      </c>
      <c r="U285" s="405">
        <v>1.1200000000000001</v>
      </c>
      <c r="V285" s="405">
        <v>242.83</v>
      </c>
      <c r="W285" s="405">
        <v>-0.57999999999999996</v>
      </c>
      <c r="X285" s="405">
        <v>261.79000000000002</v>
      </c>
      <c r="Y285" s="405">
        <v>7</v>
      </c>
      <c r="Z285" s="405" t="s">
        <v>251</v>
      </c>
      <c r="AA285" s="405" t="s">
        <v>250</v>
      </c>
    </row>
    <row r="286" spans="1:27" ht="21.6">
      <c r="A286" s="407">
        <v>285</v>
      </c>
      <c r="B286" s="405">
        <v>28.3</v>
      </c>
      <c r="C286" s="405">
        <v>33.57</v>
      </c>
      <c r="D286" s="405">
        <v>49</v>
      </c>
      <c r="E286" s="405">
        <v>134.99</v>
      </c>
      <c r="F286" s="405">
        <v>0</v>
      </c>
      <c r="G286" s="405">
        <v>33.590000000000003</v>
      </c>
      <c r="H286" s="405">
        <v>0.15</v>
      </c>
      <c r="I286" s="405">
        <v>7</v>
      </c>
      <c r="J286" s="405">
        <v>1.02</v>
      </c>
      <c r="K286" s="405">
        <v>19</v>
      </c>
      <c r="L286" s="405">
        <v>537.70000000000005</v>
      </c>
      <c r="M286" s="405">
        <v>262.91000000000003</v>
      </c>
      <c r="N286" s="405">
        <v>274.79000000000002</v>
      </c>
      <c r="O286" s="405">
        <v>120.3</v>
      </c>
      <c r="P286" s="405">
        <v>0.15</v>
      </c>
      <c r="Q286" s="405">
        <v>0</v>
      </c>
      <c r="R286" s="405">
        <v>7</v>
      </c>
      <c r="S286" s="405">
        <v>0.45</v>
      </c>
      <c r="T286" s="405">
        <v>0.64</v>
      </c>
      <c r="U286" s="405">
        <v>1.22</v>
      </c>
      <c r="V286" s="405">
        <v>208.44</v>
      </c>
      <c r="W286" s="405">
        <v>-0.47</v>
      </c>
      <c r="X286" s="405">
        <v>216.5</v>
      </c>
      <c r="Y286" s="405">
        <v>7</v>
      </c>
      <c r="Z286" s="405" t="s">
        <v>251</v>
      </c>
      <c r="AA286" s="405" t="s">
        <v>250</v>
      </c>
    </row>
    <row r="287" spans="1:27" ht="21.6">
      <c r="A287" s="407">
        <v>286</v>
      </c>
      <c r="B287" s="405">
        <v>28.4</v>
      </c>
      <c r="C287" s="405">
        <v>32.659999999999997</v>
      </c>
      <c r="D287" s="405">
        <v>60.6</v>
      </c>
      <c r="E287" s="405">
        <v>221.12</v>
      </c>
      <c r="F287" s="405">
        <v>0</v>
      </c>
      <c r="G287" s="405">
        <v>32.700000000000003</v>
      </c>
      <c r="H287" s="405">
        <v>0.19</v>
      </c>
      <c r="I287" s="405">
        <v>7</v>
      </c>
      <c r="J287" s="405">
        <v>1.08</v>
      </c>
      <c r="K287" s="405">
        <v>19</v>
      </c>
      <c r="L287" s="405">
        <v>539.6</v>
      </c>
      <c r="M287" s="405">
        <v>263.89</v>
      </c>
      <c r="N287" s="405">
        <v>275.70999999999998</v>
      </c>
      <c r="O287" s="405">
        <v>116.65</v>
      </c>
      <c r="P287" s="405">
        <v>0.19</v>
      </c>
      <c r="Q287" s="405">
        <v>0</v>
      </c>
      <c r="R287" s="405">
        <v>7</v>
      </c>
      <c r="S287" s="405">
        <v>0.47</v>
      </c>
      <c r="T287" s="405">
        <v>0.62</v>
      </c>
      <c r="U287" s="405">
        <v>1.27</v>
      </c>
      <c r="V287" s="405">
        <v>197.98</v>
      </c>
      <c r="W287" s="405">
        <v>-0.16</v>
      </c>
      <c r="X287" s="405">
        <v>193.82</v>
      </c>
      <c r="Y287" s="405">
        <v>7</v>
      </c>
      <c r="Z287" s="405" t="s">
        <v>251</v>
      </c>
      <c r="AA287" s="405" t="s">
        <v>250</v>
      </c>
    </row>
    <row r="288" spans="1:27" ht="21.6">
      <c r="A288" s="407">
        <v>287</v>
      </c>
      <c r="B288" s="405">
        <v>28.5</v>
      </c>
      <c r="C288" s="405">
        <v>34.69</v>
      </c>
      <c r="D288" s="405">
        <v>71.2</v>
      </c>
      <c r="E288" s="405">
        <v>212.39</v>
      </c>
      <c r="F288" s="405">
        <v>0</v>
      </c>
      <c r="G288" s="405">
        <v>34.74</v>
      </c>
      <c r="H288" s="405">
        <v>0.2</v>
      </c>
      <c r="I288" s="405">
        <v>7</v>
      </c>
      <c r="J288" s="405">
        <v>1.08</v>
      </c>
      <c r="K288" s="405">
        <v>19</v>
      </c>
      <c r="L288" s="405">
        <v>541.5</v>
      </c>
      <c r="M288" s="405">
        <v>264.87</v>
      </c>
      <c r="N288" s="405">
        <v>276.63</v>
      </c>
      <c r="O288" s="405">
        <v>123.61</v>
      </c>
      <c r="P288" s="405">
        <v>0.21</v>
      </c>
      <c r="Q288" s="405">
        <v>0</v>
      </c>
      <c r="R288" s="405">
        <v>7</v>
      </c>
      <c r="S288" s="405">
        <v>0.47</v>
      </c>
      <c r="T288" s="405">
        <v>0.62</v>
      </c>
      <c r="U288" s="405">
        <v>1.27</v>
      </c>
      <c r="V288" s="405">
        <v>210.63</v>
      </c>
      <c r="W288" s="405">
        <v>-0.19</v>
      </c>
      <c r="X288" s="405">
        <v>193.77</v>
      </c>
      <c r="Y288" s="405">
        <v>7</v>
      </c>
      <c r="Z288" s="405" t="s">
        <v>251</v>
      </c>
      <c r="AA288" s="405" t="s">
        <v>250</v>
      </c>
    </row>
    <row r="289" spans="1:27" ht="21.6">
      <c r="A289" s="407">
        <v>288</v>
      </c>
      <c r="B289" s="405">
        <v>28.6</v>
      </c>
      <c r="C289" s="405">
        <v>34.07</v>
      </c>
      <c r="D289" s="405">
        <v>57.9</v>
      </c>
      <c r="E289" s="405">
        <v>228.57</v>
      </c>
      <c r="F289" s="405">
        <v>0</v>
      </c>
      <c r="G289" s="405">
        <v>34.119999999999997</v>
      </c>
      <c r="H289" s="405">
        <v>0.17</v>
      </c>
      <c r="I289" s="405">
        <v>7</v>
      </c>
      <c r="J289" s="405">
        <v>1.04</v>
      </c>
      <c r="K289" s="405">
        <v>19</v>
      </c>
      <c r="L289" s="405">
        <v>543.4</v>
      </c>
      <c r="M289" s="405">
        <v>265.85000000000002</v>
      </c>
      <c r="N289" s="405">
        <v>277.55</v>
      </c>
      <c r="O289" s="405">
        <v>120.97</v>
      </c>
      <c r="P289" s="405">
        <v>0.17</v>
      </c>
      <c r="Q289" s="405">
        <v>0</v>
      </c>
      <c r="R289" s="405">
        <v>7</v>
      </c>
      <c r="S289" s="405">
        <v>0.46</v>
      </c>
      <c r="T289" s="405">
        <v>0.63</v>
      </c>
      <c r="U289" s="405">
        <v>1.24</v>
      </c>
      <c r="V289" s="405">
        <v>208.7</v>
      </c>
      <c r="W289" s="405">
        <v>-0.13</v>
      </c>
      <c r="X289" s="405">
        <v>206.34</v>
      </c>
      <c r="Y289" s="405">
        <v>7</v>
      </c>
      <c r="Z289" s="405" t="s">
        <v>251</v>
      </c>
      <c r="AA289" s="405" t="s">
        <v>250</v>
      </c>
    </row>
    <row r="290" spans="1:27" ht="21.6">
      <c r="A290" s="407">
        <v>289</v>
      </c>
      <c r="B290" s="405">
        <v>28.7</v>
      </c>
      <c r="C290" s="405">
        <v>31.53</v>
      </c>
      <c r="D290" s="405">
        <v>76.900000000000006</v>
      </c>
      <c r="E290" s="405">
        <v>225.34</v>
      </c>
      <c r="F290" s="405">
        <v>0</v>
      </c>
      <c r="G290" s="405">
        <v>31.57</v>
      </c>
      <c r="H290" s="405">
        <v>0.24</v>
      </c>
      <c r="I290" s="405">
        <v>7</v>
      </c>
      <c r="J290" s="405">
        <v>1.1499999999999999</v>
      </c>
      <c r="K290" s="405">
        <v>19</v>
      </c>
      <c r="L290" s="405">
        <v>545.29999999999995</v>
      </c>
      <c r="M290" s="405">
        <v>266.83</v>
      </c>
      <c r="N290" s="405">
        <v>278.47000000000003</v>
      </c>
      <c r="O290" s="405">
        <v>111.42</v>
      </c>
      <c r="P290" s="405">
        <v>0.25</v>
      </c>
      <c r="Q290" s="405">
        <v>0</v>
      </c>
      <c r="R290" s="405">
        <v>6</v>
      </c>
      <c r="S290" s="405">
        <v>0.5</v>
      </c>
      <c r="T290" s="405">
        <v>0.6</v>
      </c>
      <c r="U290" s="405">
        <v>1.35</v>
      </c>
      <c r="V290" s="405">
        <v>183.91</v>
      </c>
      <c r="W290" s="405">
        <v>-0.15</v>
      </c>
      <c r="X290" s="405">
        <v>167.76</v>
      </c>
      <c r="Y290" s="405">
        <v>7</v>
      </c>
      <c r="Z290" s="405" t="s">
        <v>249</v>
      </c>
      <c r="AA290" s="405" t="s">
        <v>250</v>
      </c>
    </row>
    <row r="291" spans="1:27" ht="21.6">
      <c r="A291" s="407">
        <v>290</v>
      </c>
      <c r="B291" s="405">
        <v>28.8</v>
      </c>
      <c r="C291" s="405">
        <v>31.12</v>
      </c>
      <c r="D291" s="405">
        <v>58.7</v>
      </c>
      <c r="E291" s="405">
        <v>207.78</v>
      </c>
      <c r="F291" s="405">
        <v>0</v>
      </c>
      <c r="G291" s="405">
        <v>31.16</v>
      </c>
      <c r="H291" s="405">
        <v>0.19</v>
      </c>
      <c r="I291" s="405">
        <v>7</v>
      </c>
      <c r="J291" s="405">
        <v>1.1000000000000001</v>
      </c>
      <c r="K291" s="405">
        <v>19</v>
      </c>
      <c r="L291" s="405">
        <v>547.20000000000005</v>
      </c>
      <c r="M291" s="405">
        <v>267.81</v>
      </c>
      <c r="N291" s="405">
        <v>279.39</v>
      </c>
      <c r="O291" s="405">
        <v>109.58</v>
      </c>
      <c r="P291" s="405">
        <v>0.19</v>
      </c>
      <c r="Q291" s="405">
        <v>0</v>
      </c>
      <c r="R291" s="405">
        <v>7</v>
      </c>
      <c r="S291" s="405">
        <v>0.49</v>
      </c>
      <c r="T291" s="405">
        <v>0.61</v>
      </c>
      <c r="U291" s="405">
        <v>1.3</v>
      </c>
      <c r="V291" s="405">
        <v>184.75</v>
      </c>
      <c r="W291" s="405">
        <v>-0.21</v>
      </c>
      <c r="X291" s="405">
        <v>184.74</v>
      </c>
      <c r="Y291" s="405">
        <v>7</v>
      </c>
      <c r="Z291" s="405" t="s">
        <v>251</v>
      </c>
      <c r="AA291" s="405" t="s">
        <v>250</v>
      </c>
    </row>
    <row r="292" spans="1:27" ht="21.6">
      <c r="A292" s="407">
        <v>291</v>
      </c>
      <c r="B292" s="405">
        <v>28.9</v>
      </c>
      <c r="C292" s="405">
        <v>29.85</v>
      </c>
      <c r="D292" s="405">
        <v>43.7</v>
      </c>
      <c r="E292" s="405">
        <v>307.25</v>
      </c>
      <c r="F292" s="405">
        <v>0</v>
      </c>
      <c r="G292" s="405">
        <v>29.91</v>
      </c>
      <c r="H292" s="405">
        <v>0.15</v>
      </c>
      <c r="I292" s="405">
        <v>7</v>
      </c>
      <c r="J292" s="405">
        <v>1.07</v>
      </c>
      <c r="K292" s="405">
        <v>19</v>
      </c>
      <c r="L292" s="405">
        <v>549.1</v>
      </c>
      <c r="M292" s="405">
        <v>268.79000000000002</v>
      </c>
      <c r="N292" s="405">
        <v>280.31</v>
      </c>
      <c r="O292" s="405">
        <v>104.76</v>
      </c>
      <c r="P292" s="405">
        <v>0.15</v>
      </c>
      <c r="Q292" s="405">
        <v>0</v>
      </c>
      <c r="R292" s="405">
        <v>7</v>
      </c>
      <c r="S292" s="405">
        <v>0.48</v>
      </c>
      <c r="T292" s="405">
        <v>0.62</v>
      </c>
      <c r="U292" s="405">
        <v>1.28</v>
      </c>
      <c r="V292" s="405">
        <v>178.49</v>
      </c>
      <c r="W292" s="405">
        <v>0.14000000000000001</v>
      </c>
      <c r="X292" s="405">
        <v>195.2</v>
      </c>
      <c r="Y292" s="405">
        <v>7</v>
      </c>
      <c r="Z292" s="405" t="s">
        <v>251</v>
      </c>
      <c r="AA292" s="405" t="s">
        <v>250</v>
      </c>
    </row>
    <row r="293" spans="1:27" ht="21.6">
      <c r="A293" s="407">
        <v>292</v>
      </c>
      <c r="B293" s="405">
        <v>29</v>
      </c>
      <c r="C293" s="405">
        <v>29.12</v>
      </c>
      <c r="D293" s="405">
        <v>72.2</v>
      </c>
      <c r="E293" s="405">
        <v>237.79</v>
      </c>
      <c r="F293" s="405">
        <v>0</v>
      </c>
      <c r="G293" s="405">
        <v>29.16</v>
      </c>
      <c r="H293" s="405">
        <v>0.25</v>
      </c>
      <c r="I293" s="405">
        <v>7</v>
      </c>
      <c r="J293" s="405">
        <v>1.18</v>
      </c>
      <c r="K293" s="405">
        <v>19</v>
      </c>
      <c r="L293" s="405">
        <v>551</v>
      </c>
      <c r="M293" s="405">
        <v>269.77999999999997</v>
      </c>
      <c r="N293" s="405">
        <v>281.23</v>
      </c>
      <c r="O293" s="405">
        <v>101.74</v>
      </c>
      <c r="P293" s="405">
        <v>0.25</v>
      </c>
      <c r="Q293" s="405">
        <v>0</v>
      </c>
      <c r="R293" s="405">
        <v>6</v>
      </c>
      <c r="S293" s="405">
        <v>0.52</v>
      </c>
      <c r="T293" s="405">
        <v>0.59</v>
      </c>
      <c r="U293" s="405">
        <v>1.4</v>
      </c>
      <c r="V293" s="405">
        <v>165.66</v>
      </c>
      <c r="W293" s="405">
        <v>-0.11</v>
      </c>
      <c r="X293" s="405">
        <v>157.11000000000001</v>
      </c>
      <c r="Y293" s="405">
        <v>7</v>
      </c>
      <c r="Z293" s="405" t="s">
        <v>249</v>
      </c>
      <c r="AA293" s="405" t="s">
        <v>250</v>
      </c>
    </row>
    <row r="294" spans="1:27" ht="21.6">
      <c r="A294" s="407">
        <v>293</v>
      </c>
      <c r="B294" s="405">
        <v>29.1</v>
      </c>
      <c r="C294" s="405">
        <v>29.47</v>
      </c>
      <c r="D294" s="405">
        <v>62.7</v>
      </c>
      <c r="E294" s="405">
        <v>205.23</v>
      </c>
      <c r="F294" s="405">
        <v>0</v>
      </c>
      <c r="G294" s="405">
        <v>29.51</v>
      </c>
      <c r="H294" s="405">
        <v>0.21</v>
      </c>
      <c r="I294" s="405">
        <v>7</v>
      </c>
      <c r="J294" s="405">
        <v>1.1499999999999999</v>
      </c>
      <c r="K294" s="405">
        <v>19</v>
      </c>
      <c r="L294" s="405">
        <v>552.9</v>
      </c>
      <c r="M294" s="405">
        <v>270.76</v>
      </c>
      <c r="N294" s="405">
        <v>282.14</v>
      </c>
      <c r="O294" s="405">
        <v>102.62</v>
      </c>
      <c r="P294" s="405">
        <v>0.22</v>
      </c>
      <c r="Q294" s="405">
        <v>0</v>
      </c>
      <c r="R294" s="405">
        <v>6</v>
      </c>
      <c r="S294" s="405">
        <v>0.51</v>
      </c>
      <c r="T294" s="405">
        <v>0.6</v>
      </c>
      <c r="U294" s="405">
        <v>1.36</v>
      </c>
      <c r="V294" s="405">
        <v>170.02</v>
      </c>
      <c r="W294" s="405">
        <v>-0.23</v>
      </c>
      <c r="X294" s="405">
        <v>168.53</v>
      </c>
      <c r="Y294" s="405">
        <v>7</v>
      </c>
      <c r="Z294" s="405" t="s">
        <v>249</v>
      </c>
      <c r="AA294" s="405" t="s">
        <v>250</v>
      </c>
    </row>
    <row r="295" spans="1:27" ht="21.6">
      <c r="A295" s="407">
        <v>294</v>
      </c>
      <c r="B295" s="405">
        <v>29.2</v>
      </c>
      <c r="C295" s="405">
        <v>28.75</v>
      </c>
      <c r="D295" s="405">
        <v>35.9</v>
      </c>
      <c r="E295" s="405">
        <v>235.83</v>
      </c>
      <c r="F295" s="405">
        <v>0</v>
      </c>
      <c r="G295" s="405">
        <v>28.8</v>
      </c>
      <c r="H295" s="405">
        <v>0.12</v>
      </c>
      <c r="I295" s="405">
        <v>7</v>
      </c>
      <c r="J295" s="405">
        <v>1.06</v>
      </c>
      <c r="K295" s="405">
        <v>19</v>
      </c>
      <c r="L295" s="405">
        <v>554.79999999999995</v>
      </c>
      <c r="M295" s="405">
        <v>271.74</v>
      </c>
      <c r="N295" s="405">
        <v>283.06</v>
      </c>
      <c r="O295" s="405">
        <v>99.77</v>
      </c>
      <c r="P295" s="405">
        <v>0.13</v>
      </c>
      <c r="Q295" s="405">
        <v>0</v>
      </c>
      <c r="R295" s="405">
        <v>7</v>
      </c>
      <c r="S295" s="405">
        <v>0.48</v>
      </c>
      <c r="T295" s="405">
        <v>0.61</v>
      </c>
      <c r="U295" s="405">
        <v>1.28</v>
      </c>
      <c r="V295" s="405">
        <v>170.64</v>
      </c>
      <c r="W295" s="405">
        <v>-0.13</v>
      </c>
      <c r="X295" s="405">
        <v>197.01</v>
      </c>
      <c r="Y295" s="405">
        <v>7</v>
      </c>
      <c r="Z295" s="405" t="s">
        <v>251</v>
      </c>
      <c r="AA295" s="405" t="s">
        <v>250</v>
      </c>
    </row>
    <row r="296" spans="1:27">
      <c r="A296" s="407">
        <v>295</v>
      </c>
      <c r="B296" s="405">
        <v>29.3</v>
      </c>
      <c r="C296" s="405">
        <v>28.18</v>
      </c>
      <c r="D296" s="405">
        <v>27.2</v>
      </c>
      <c r="E296" s="405">
        <v>264.77</v>
      </c>
      <c r="F296" s="405">
        <v>0</v>
      </c>
      <c r="G296" s="405">
        <v>28.23</v>
      </c>
      <c r="H296" s="405">
        <v>0.1</v>
      </c>
      <c r="I296" s="405">
        <v>0</v>
      </c>
      <c r="J296" s="405">
        <v>1.05</v>
      </c>
      <c r="K296" s="405">
        <v>19</v>
      </c>
      <c r="L296" s="405">
        <v>556.70000000000005</v>
      </c>
      <c r="M296" s="405">
        <v>272.72000000000003</v>
      </c>
      <c r="N296" s="405">
        <v>283.98</v>
      </c>
      <c r="O296" s="405">
        <v>97.45</v>
      </c>
      <c r="P296" s="405">
        <v>0.1</v>
      </c>
      <c r="Q296" s="405">
        <v>0</v>
      </c>
      <c r="R296" s="405">
        <v>0</v>
      </c>
      <c r="S296" s="405">
        <v>0.47</v>
      </c>
      <c r="T296" s="405">
        <v>0.62</v>
      </c>
      <c r="U296" s="405">
        <v>1.26</v>
      </c>
      <c r="V296" s="405">
        <v>167.99</v>
      </c>
      <c r="W296" s="405">
        <v>-0.03</v>
      </c>
      <c r="X296" s="405">
        <v>205.74</v>
      </c>
      <c r="Y296" s="405">
        <v>0</v>
      </c>
      <c r="Z296" s="405" t="s">
        <v>248</v>
      </c>
      <c r="AA296" s="405" t="s">
        <v>248</v>
      </c>
    </row>
    <row r="297" spans="1:27" ht="21.6">
      <c r="A297" s="407">
        <v>296</v>
      </c>
      <c r="B297" s="405">
        <v>29.4</v>
      </c>
      <c r="C297" s="405">
        <v>27.7</v>
      </c>
      <c r="D297" s="405">
        <v>29.2</v>
      </c>
      <c r="E297" s="405">
        <v>267.62</v>
      </c>
      <c r="F297" s="405">
        <v>0</v>
      </c>
      <c r="G297" s="405">
        <v>27.76</v>
      </c>
      <c r="H297" s="405">
        <v>0.11</v>
      </c>
      <c r="I297" s="405">
        <v>7</v>
      </c>
      <c r="J297" s="405">
        <v>1.06</v>
      </c>
      <c r="K297" s="405">
        <v>19</v>
      </c>
      <c r="L297" s="405">
        <v>558.6</v>
      </c>
      <c r="M297" s="405">
        <v>273.7</v>
      </c>
      <c r="N297" s="405">
        <v>284.89999999999998</v>
      </c>
      <c r="O297" s="405">
        <v>95.46</v>
      </c>
      <c r="P297" s="405">
        <v>0.11</v>
      </c>
      <c r="Q297" s="405">
        <v>0</v>
      </c>
      <c r="R297" s="405">
        <v>7</v>
      </c>
      <c r="S297" s="405">
        <v>0.48</v>
      </c>
      <c r="T297" s="405">
        <v>0.61</v>
      </c>
      <c r="U297" s="405">
        <v>1.28</v>
      </c>
      <c r="V297" s="405">
        <v>163.59</v>
      </c>
      <c r="W297" s="405">
        <v>-0.02</v>
      </c>
      <c r="X297" s="405">
        <v>198.24</v>
      </c>
      <c r="Y297" s="405">
        <v>7</v>
      </c>
      <c r="Z297" s="405" t="s">
        <v>251</v>
      </c>
      <c r="AA297" s="405" t="s">
        <v>250</v>
      </c>
    </row>
    <row r="298" spans="1:27" ht="21.6">
      <c r="A298" s="407">
        <v>297</v>
      </c>
      <c r="B298" s="405">
        <v>29.5</v>
      </c>
      <c r="C298" s="405">
        <v>25.71</v>
      </c>
      <c r="D298" s="405">
        <v>27</v>
      </c>
      <c r="E298" s="405">
        <v>236.91</v>
      </c>
      <c r="F298" s="405">
        <v>0</v>
      </c>
      <c r="G298" s="405">
        <v>25.76</v>
      </c>
      <c r="H298" s="405">
        <v>0.1</v>
      </c>
      <c r="I298" s="405">
        <v>7</v>
      </c>
      <c r="J298" s="405">
        <v>1.0900000000000001</v>
      </c>
      <c r="K298" s="405">
        <v>19</v>
      </c>
      <c r="L298" s="405">
        <v>560.5</v>
      </c>
      <c r="M298" s="405">
        <v>274.68</v>
      </c>
      <c r="N298" s="405">
        <v>285.82</v>
      </c>
      <c r="O298" s="405">
        <v>88.17</v>
      </c>
      <c r="P298" s="405">
        <v>0.11</v>
      </c>
      <c r="Q298" s="405">
        <v>0</v>
      </c>
      <c r="R298" s="405">
        <v>6</v>
      </c>
      <c r="S298" s="405">
        <v>0.49</v>
      </c>
      <c r="T298" s="405">
        <v>0.6</v>
      </c>
      <c r="U298" s="405">
        <v>1.32</v>
      </c>
      <c r="V298" s="405">
        <v>148.9</v>
      </c>
      <c r="W298" s="405">
        <v>-0.13</v>
      </c>
      <c r="X298" s="405">
        <v>184.87</v>
      </c>
      <c r="Y298" s="405">
        <v>7</v>
      </c>
      <c r="Z298" s="405" t="s">
        <v>249</v>
      </c>
      <c r="AA298" s="405" t="s">
        <v>250</v>
      </c>
    </row>
    <row r="299" spans="1:27" ht="21.6">
      <c r="A299" s="407">
        <v>298</v>
      </c>
      <c r="B299" s="405">
        <v>29.6</v>
      </c>
      <c r="C299" s="405">
        <v>19.47</v>
      </c>
      <c r="D299" s="405">
        <v>20.6</v>
      </c>
      <c r="E299" s="405">
        <v>227.89</v>
      </c>
      <c r="F299" s="405">
        <v>0</v>
      </c>
      <c r="G299" s="405">
        <v>19.510000000000002</v>
      </c>
      <c r="H299" s="405">
        <v>0.11</v>
      </c>
      <c r="I299" s="405">
        <v>7</v>
      </c>
      <c r="J299" s="405">
        <v>1.21</v>
      </c>
      <c r="K299" s="405">
        <v>19</v>
      </c>
      <c r="L299" s="405">
        <v>562.4</v>
      </c>
      <c r="M299" s="405">
        <v>275.66000000000003</v>
      </c>
      <c r="N299" s="405">
        <v>286.74</v>
      </c>
      <c r="O299" s="405">
        <v>66.099999999999994</v>
      </c>
      <c r="P299" s="405">
        <v>0.11</v>
      </c>
      <c r="Q299" s="405">
        <v>0</v>
      </c>
      <c r="R299" s="405">
        <v>6</v>
      </c>
      <c r="S299" s="405">
        <v>0.55000000000000004</v>
      </c>
      <c r="T299" s="405">
        <v>0.56000000000000005</v>
      </c>
      <c r="U299" s="405">
        <v>1.47</v>
      </c>
      <c r="V299" s="405">
        <v>105.35</v>
      </c>
      <c r="W299" s="405">
        <v>-0.17</v>
      </c>
      <c r="X299" s="405">
        <v>141.62</v>
      </c>
      <c r="Y299" s="405">
        <v>7</v>
      </c>
      <c r="Z299" s="405" t="s">
        <v>249</v>
      </c>
      <c r="AA299" s="405" t="s">
        <v>250</v>
      </c>
    </row>
    <row r="300" spans="1:27" ht="21.6">
      <c r="A300" s="407">
        <v>299</v>
      </c>
      <c r="B300" s="405">
        <v>29.7</v>
      </c>
      <c r="C300" s="405">
        <v>10.220000000000001</v>
      </c>
      <c r="D300" s="405">
        <v>22.5</v>
      </c>
      <c r="E300" s="405">
        <v>242.31</v>
      </c>
      <c r="F300" s="405">
        <v>0</v>
      </c>
      <c r="G300" s="405">
        <v>10.27</v>
      </c>
      <c r="H300" s="405">
        <v>0.22</v>
      </c>
      <c r="I300" s="405">
        <v>6</v>
      </c>
      <c r="J300" s="405">
        <v>1.57</v>
      </c>
      <c r="K300" s="405">
        <v>19</v>
      </c>
      <c r="L300" s="405">
        <v>564.29999999999995</v>
      </c>
      <c r="M300" s="405">
        <v>276.64</v>
      </c>
      <c r="N300" s="405">
        <v>287.66000000000003</v>
      </c>
      <c r="O300" s="405">
        <v>33.729999999999997</v>
      </c>
      <c r="P300" s="405">
        <v>0.23</v>
      </c>
      <c r="Q300" s="405">
        <v>0</v>
      </c>
      <c r="R300" s="405">
        <v>6</v>
      </c>
      <c r="S300" s="405">
        <v>0.72</v>
      </c>
      <c r="T300" s="405">
        <v>0.47</v>
      </c>
      <c r="U300" s="405">
        <v>1.91</v>
      </c>
      <c r="V300" s="405">
        <v>45.19</v>
      </c>
      <c r="W300" s="405">
        <v>-0.12</v>
      </c>
      <c r="X300" s="405">
        <v>68.58</v>
      </c>
      <c r="Y300" s="405">
        <v>6</v>
      </c>
      <c r="Z300" s="405" t="s">
        <v>249</v>
      </c>
      <c r="AA300" s="405" t="s">
        <v>254</v>
      </c>
    </row>
    <row r="301" spans="1:27" ht="21.6">
      <c r="A301" s="407">
        <v>300</v>
      </c>
      <c r="B301" s="405">
        <v>29.8</v>
      </c>
      <c r="C301" s="405">
        <v>5.29</v>
      </c>
      <c r="D301" s="405">
        <v>92.5</v>
      </c>
      <c r="E301" s="405">
        <v>365.03</v>
      </c>
      <c r="F301" s="405">
        <v>0</v>
      </c>
      <c r="G301" s="405">
        <v>5.36</v>
      </c>
      <c r="H301" s="405">
        <v>1.72</v>
      </c>
      <c r="I301" s="405">
        <v>5</v>
      </c>
      <c r="J301" s="405">
        <v>2.27</v>
      </c>
      <c r="K301" s="405">
        <v>19</v>
      </c>
      <c r="L301" s="405">
        <v>566.20000000000005</v>
      </c>
      <c r="M301" s="405">
        <v>277.62</v>
      </c>
      <c r="N301" s="405">
        <v>288.58</v>
      </c>
      <c r="O301" s="405">
        <v>16.63</v>
      </c>
      <c r="P301" s="405">
        <v>1.93</v>
      </c>
      <c r="Q301" s="405">
        <v>0.02</v>
      </c>
      <c r="R301" s="405">
        <v>4</v>
      </c>
      <c r="S301" s="405">
        <v>1</v>
      </c>
      <c r="T301" s="405">
        <v>0.35</v>
      </c>
      <c r="U301" s="405">
        <v>2.71</v>
      </c>
      <c r="V301" s="405">
        <v>16.63</v>
      </c>
      <c r="W301" s="405">
        <v>0.3</v>
      </c>
      <c r="X301" s="405">
        <v>26.09</v>
      </c>
      <c r="Y301" s="405">
        <v>4</v>
      </c>
      <c r="Z301" s="405" t="s">
        <v>252</v>
      </c>
      <c r="AA301" s="405" t="s">
        <v>256</v>
      </c>
    </row>
    <row r="302" spans="1:27" ht="21.6">
      <c r="A302" s="407">
        <v>301</v>
      </c>
      <c r="B302" s="405">
        <v>29.9</v>
      </c>
      <c r="C302" s="405">
        <v>5.01</v>
      </c>
      <c r="D302" s="405">
        <v>107.1</v>
      </c>
      <c r="E302" s="405">
        <v>378.96</v>
      </c>
      <c r="F302" s="405">
        <v>0</v>
      </c>
      <c r="G302" s="405">
        <v>5.08</v>
      </c>
      <c r="H302" s="405">
        <v>2.11</v>
      </c>
      <c r="I302" s="405">
        <v>5</v>
      </c>
      <c r="J302" s="405">
        <v>2.35</v>
      </c>
      <c r="K302" s="405">
        <v>19</v>
      </c>
      <c r="L302" s="405">
        <v>568.1</v>
      </c>
      <c r="M302" s="405">
        <v>278.60000000000002</v>
      </c>
      <c r="N302" s="405">
        <v>289.5</v>
      </c>
      <c r="O302" s="405">
        <v>15.59</v>
      </c>
      <c r="P302" s="405">
        <v>2.37</v>
      </c>
      <c r="Q302" s="405">
        <v>0.02</v>
      </c>
      <c r="R302" s="405">
        <v>4</v>
      </c>
      <c r="S302" s="405">
        <v>1</v>
      </c>
      <c r="T302" s="405">
        <v>0.35</v>
      </c>
      <c r="U302" s="405">
        <v>2.78</v>
      </c>
      <c r="V302" s="405">
        <v>15.59</v>
      </c>
      <c r="W302" s="405">
        <v>0.35</v>
      </c>
      <c r="X302" s="405">
        <v>23.92</v>
      </c>
      <c r="Y302" s="405">
        <v>4</v>
      </c>
      <c r="Z302" s="405" t="s">
        <v>252</v>
      </c>
      <c r="AA302" s="405" t="s">
        <v>256</v>
      </c>
    </row>
    <row r="303" spans="1:27" ht="21.6">
      <c r="A303" s="407">
        <v>302</v>
      </c>
      <c r="B303" s="405">
        <v>30</v>
      </c>
      <c r="C303" s="405">
        <v>5.6</v>
      </c>
      <c r="D303" s="405">
        <v>51.5</v>
      </c>
      <c r="E303" s="405">
        <v>70.44</v>
      </c>
      <c r="F303" s="405">
        <v>0</v>
      </c>
      <c r="G303" s="405">
        <v>5.61</v>
      </c>
      <c r="H303" s="405">
        <v>0.92</v>
      </c>
      <c r="I303" s="405">
        <v>5</v>
      </c>
      <c r="J303" s="405">
        <v>2.09</v>
      </c>
      <c r="K303" s="405">
        <v>19</v>
      </c>
      <c r="L303" s="405">
        <v>570</v>
      </c>
      <c r="M303" s="405">
        <v>279.58999999999997</v>
      </c>
      <c r="N303" s="405">
        <v>290.42</v>
      </c>
      <c r="O303" s="405">
        <v>17.350000000000001</v>
      </c>
      <c r="P303" s="405">
        <v>1.02</v>
      </c>
      <c r="Q303" s="405">
        <v>-0.04</v>
      </c>
      <c r="R303" s="405">
        <v>5</v>
      </c>
      <c r="S303" s="405">
        <v>0.96</v>
      </c>
      <c r="T303" s="405">
        <v>0.36</v>
      </c>
      <c r="U303" s="405">
        <v>2.5299999999999998</v>
      </c>
      <c r="V303" s="405">
        <v>18.13</v>
      </c>
      <c r="W303" s="405">
        <v>-0.72</v>
      </c>
      <c r="X303" s="405">
        <v>31.78</v>
      </c>
      <c r="Y303" s="405">
        <v>4</v>
      </c>
      <c r="Z303" s="405" t="s">
        <v>255</v>
      </c>
      <c r="AA303" s="405" t="s">
        <v>256</v>
      </c>
    </row>
    <row r="304" spans="1:27" ht="32.4">
      <c r="A304" s="407">
        <v>303</v>
      </c>
      <c r="B304" s="405">
        <v>30.1</v>
      </c>
      <c r="C304" s="405">
        <v>3.15</v>
      </c>
      <c r="D304" s="405">
        <v>45.9</v>
      </c>
      <c r="E304" s="405">
        <v>378.18</v>
      </c>
      <c r="F304" s="405">
        <v>0</v>
      </c>
      <c r="G304" s="405">
        <v>3.23</v>
      </c>
      <c r="H304" s="405">
        <v>1.42</v>
      </c>
      <c r="I304" s="405">
        <v>5</v>
      </c>
      <c r="J304" s="405">
        <v>2.4</v>
      </c>
      <c r="K304" s="405">
        <v>19</v>
      </c>
      <c r="L304" s="405">
        <v>571.9</v>
      </c>
      <c r="M304" s="405">
        <v>280.57</v>
      </c>
      <c r="N304" s="405">
        <v>291.33</v>
      </c>
      <c r="O304" s="405">
        <v>9.11</v>
      </c>
      <c r="P304" s="405">
        <v>1.73</v>
      </c>
      <c r="Q304" s="405">
        <v>0.04</v>
      </c>
      <c r="R304" s="405">
        <v>4</v>
      </c>
      <c r="S304" s="405">
        <v>1</v>
      </c>
      <c r="T304" s="405">
        <v>0.35</v>
      </c>
      <c r="U304" s="405">
        <v>2.9</v>
      </c>
      <c r="V304" s="405">
        <v>9.11</v>
      </c>
      <c r="W304" s="405">
        <v>0.34</v>
      </c>
      <c r="X304" s="405">
        <v>22.28</v>
      </c>
      <c r="Y304" s="405">
        <v>1</v>
      </c>
      <c r="Z304" s="405" t="s">
        <v>252</v>
      </c>
      <c r="AA304" s="405" t="s">
        <v>258</v>
      </c>
    </row>
    <row r="305" spans="1:27" ht="21.6">
      <c r="A305" s="407">
        <v>304</v>
      </c>
      <c r="B305" s="405">
        <v>30.2</v>
      </c>
      <c r="C305" s="405">
        <v>5.49</v>
      </c>
      <c r="D305" s="405">
        <v>72.5</v>
      </c>
      <c r="E305" s="405">
        <v>466.17</v>
      </c>
      <c r="F305" s="405">
        <v>0</v>
      </c>
      <c r="G305" s="405">
        <v>5.58</v>
      </c>
      <c r="H305" s="405">
        <v>1.3</v>
      </c>
      <c r="I305" s="405">
        <v>5</v>
      </c>
      <c r="J305" s="405">
        <v>2.1800000000000002</v>
      </c>
      <c r="K305" s="405">
        <v>19</v>
      </c>
      <c r="L305" s="405">
        <v>573.79999999999995</v>
      </c>
      <c r="M305" s="405">
        <v>281.55</v>
      </c>
      <c r="N305" s="405">
        <v>292.25</v>
      </c>
      <c r="O305" s="405">
        <v>17.13</v>
      </c>
      <c r="P305" s="405">
        <v>1.45</v>
      </c>
      <c r="Q305" s="405">
        <v>0.04</v>
      </c>
      <c r="R305" s="405">
        <v>4</v>
      </c>
      <c r="S305" s="405">
        <v>1</v>
      </c>
      <c r="T305" s="405">
        <v>0.35</v>
      </c>
      <c r="U305" s="405">
        <v>2.63</v>
      </c>
      <c r="V305" s="405">
        <v>17.22</v>
      </c>
      <c r="W305" s="405">
        <v>0.63</v>
      </c>
      <c r="X305" s="405">
        <v>28.67</v>
      </c>
      <c r="Y305" s="405">
        <v>4</v>
      </c>
      <c r="Z305" s="405" t="s">
        <v>252</v>
      </c>
      <c r="AA305" s="405" t="s">
        <v>256</v>
      </c>
    </row>
    <row r="306" spans="1:27" ht="21.6">
      <c r="A306" s="407">
        <v>305</v>
      </c>
      <c r="B306" s="405">
        <v>30.3</v>
      </c>
      <c r="C306" s="405">
        <v>4.04</v>
      </c>
      <c r="D306" s="405">
        <v>26.8</v>
      </c>
      <c r="E306" s="405">
        <v>236.22</v>
      </c>
      <c r="F306" s="405">
        <v>0</v>
      </c>
      <c r="G306" s="405">
        <v>4.09</v>
      </c>
      <c r="H306" s="405">
        <v>0.66</v>
      </c>
      <c r="I306" s="405">
        <v>5</v>
      </c>
      <c r="J306" s="405">
        <v>2.13</v>
      </c>
      <c r="K306" s="405">
        <v>19</v>
      </c>
      <c r="L306" s="405">
        <v>575.70000000000005</v>
      </c>
      <c r="M306" s="405">
        <v>282.52999999999997</v>
      </c>
      <c r="N306" s="405">
        <v>293.17</v>
      </c>
      <c r="O306" s="405">
        <v>11.99</v>
      </c>
      <c r="P306" s="405">
        <v>0.76</v>
      </c>
      <c r="Q306" s="405">
        <v>-0.01</v>
      </c>
      <c r="R306" s="405">
        <v>4</v>
      </c>
      <c r="S306" s="405">
        <v>1</v>
      </c>
      <c r="T306" s="405">
        <v>0.35</v>
      </c>
      <c r="U306" s="405">
        <v>2.63</v>
      </c>
      <c r="V306" s="405">
        <v>12.02</v>
      </c>
      <c r="W306" s="405">
        <v>-0.16</v>
      </c>
      <c r="X306" s="405">
        <v>27.82</v>
      </c>
      <c r="Y306" s="405">
        <v>4</v>
      </c>
      <c r="Z306" s="405" t="s">
        <v>252</v>
      </c>
      <c r="AA306" s="405" t="s">
        <v>256</v>
      </c>
    </row>
    <row r="307" spans="1:27" ht="21.6">
      <c r="A307" s="407">
        <v>306</v>
      </c>
      <c r="B307" s="405">
        <v>30.4</v>
      </c>
      <c r="C307" s="405">
        <v>2.76</v>
      </c>
      <c r="D307" s="405">
        <v>66.7</v>
      </c>
      <c r="E307" s="405">
        <v>465.48</v>
      </c>
      <c r="F307" s="405">
        <v>0</v>
      </c>
      <c r="G307" s="405">
        <v>2.85</v>
      </c>
      <c r="H307" s="405">
        <v>2.34</v>
      </c>
      <c r="I307" s="405">
        <v>4</v>
      </c>
      <c r="J307" s="405">
        <v>2.57</v>
      </c>
      <c r="K307" s="405">
        <v>19</v>
      </c>
      <c r="L307" s="405">
        <v>577.6</v>
      </c>
      <c r="M307" s="405">
        <v>283.51</v>
      </c>
      <c r="N307" s="405">
        <v>294.08999999999997</v>
      </c>
      <c r="O307" s="405">
        <v>7.72</v>
      </c>
      <c r="P307" s="405">
        <v>2.94</v>
      </c>
      <c r="Q307" s="405">
        <v>0.08</v>
      </c>
      <c r="R307" s="405">
        <v>3</v>
      </c>
      <c r="S307" s="405">
        <v>1</v>
      </c>
      <c r="T307" s="405">
        <v>0.34</v>
      </c>
      <c r="U307" s="405">
        <v>3.09</v>
      </c>
      <c r="V307" s="405">
        <v>7.72</v>
      </c>
      <c r="W307" s="405">
        <v>0.62</v>
      </c>
      <c r="X307" s="405">
        <v>19.12</v>
      </c>
      <c r="Y307" s="405">
        <v>2</v>
      </c>
      <c r="Z307" s="405" t="s">
        <v>259</v>
      </c>
      <c r="AA307" s="405" t="s">
        <v>260</v>
      </c>
    </row>
    <row r="308" spans="1:27" ht="21.6">
      <c r="A308" s="407">
        <v>307</v>
      </c>
      <c r="B308" s="405">
        <v>30.5</v>
      </c>
      <c r="C308" s="405">
        <v>2.09</v>
      </c>
      <c r="D308" s="405">
        <v>46.1</v>
      </c>
      <c r="E308" s="405">
        <v>685.42</v>
      </c>
      <c r="F308" s="405">
        <v>0</v>
      </c>
      <c r="G308" s="405">
        <v>2.23</v>
      </c>
      <c r="H308" s="405">
        <v>2.0699999999999998</v>
      </c>
      <c r="I308" s="405">
        <v>4</v>
      </c>
      <c r="J308" s="405">
        <v>2.62</v>
      </c>
      <c r="K308" s="405">
        <v>19</v>
      </c>
      <c r="L308" s="405">
        <v>579.5</v>
      </c>
      <c r="M308" s="405">
        <v>284.49</v>
      </c>
      <c r="N308" s="405">
        <v>295.01</v>
      </c>
      <c r="O308" s="405">
        <v>5.59</v>
      </c>
      <c r="P308" s="405">
        <v>2.8</v>
      </c>
      <c r="Q308" s="405">
        <v>0.24</v>
      </c>
      <c r="R308" s="405">
        <v>3</v>
      </c>
      <c r="S308" s="405">
        <v>1</v>
      </c>
      <c r="T308" s="405">
        <v>0.34</v>
      </c>
      <c r="U308" s="405">
        <v>3.19</v>
      </c>
      <c r="V308" s="405">
        <v>5.59</v>
      </c>
      <c r="W308" s="405">
        <v>1.36</v>
      </c>
      <c r="X308" s="405">
        <v>18.2</v>
      </c>
      <c r="Y308" s="405">
        <v>2</v>
      </c>
      <c r="Z308" s="405" t="s">
        <v>259</v>
      </c>
      <c r="AA308" s="405" t="s">
        <v>260</v>
      </c>
    </row>
    <row r="309" spans="1:27" ht="21.6">
      <c r="A309" s="407">
        <v>308</v>
      </c>
      <c r="B309" s="405">
        <v>30.6</v>
      </c>
      <c r="C309" s="405">
        <v>3.57</v>
      </c>
      <c r="D309" s="405">
        <v>25.6</v>
      </c>
      <c r="E309" s="405">
        <v>436.84</v>
      </c>
      <c r="F309" s="405">
        <v>0</v>
      </c>
      <c r="G309" s="405">
        <v>3.66</v>
      </c>
      <c r="H309" s="405">
        <v>0.7</v>
      </c>
      <c r="I309" s="405">
        <v>5</v>
      </c>
      <c r="J309" s="405">
        <v>2.19</v>
      </c>
      <c r="K309" s="405">
        <v>19</v>
      </c>
      <c r="L309" s="405">
        <v>581.4</v>
      </c>
      <c r="M309" s="405">
        <v>285.47000000000003</v>
      </c>
      <c r="N309" s="405">
        <v>295.93</v>
      </c>
      <c r="O309" s="405">
        <v>10.39</v>
      </c>
      <c r="P309" s="405">
        <v>0.83</v>
      </c>
      <c r="Q309" s="405">
        <v>0.05</v>
      </c>
      <c r="R309" s="405">
        <v>4</v>
      </c>
      <c r="S309" s="405">
        <v>1</v>
      </c>
      <c r="T309" s="405">
        <v>0.34</v>
      </c>
      <c r="U309" s="405">
        <v>2.71</v>
      </c>
      <c r="V309" s="405">
        <v>10.39</v>
      </c>
      <c r="W309" s="405">
        <v>0.51</v>
      </c>
      <c r="X309" s="405">
        <v>25.93</v>
      </c>
      <c r="Y309" s="405">
        <v>4</v>
      </c>
      <c r="Z309" s="405" t="s">
        <v>252</v>
      </c>
      <c r="AA309" s="405" t="s">
        <v>256</v>
      </c>
    </row>
    <row r="310" spans="1:27" ht="32.4">
      <c r="A310" s="407">
        <v>309</v>
      </c>
      <c r="B310" s="405">
        <v>30.7</v>
      </c>
      <c r="C310" s="405">
        <v>2.54</v>
      </c>
      <c r="D310" s="405">
        <v>26.1</v>
      </c>
      <c r="E310" s="405">
        <v>619.01</v>
      </c>
      <c r="F310" s="405">
        <v>0</v>
      </c>
      <c r="G310" s="405">
        <v>2.67</v>
      </c>
      <c r="H310" s="405">
        <v>0.98</v>
      </c>
      <c r="I310" s="405">
        <v>5</v>
      </c>
      <c r="J310" s="405">
        <v>2.38</v>
      </c>
      <c r="K310" s="405">
        <v>19</v>
      </c>
      <c r="L310" s="405">
        <v>583.29999999999995</v>
      </c>
      <c r="M310" s="405">
        <v>286.45</v>
      </c>
      <c r="N310" s="405">
        <v>296.85000000000002</v>
      </c>
      <c r="O310" s="405">
        <v>7.02</v>
      </c>
      <c r="P310" s="405">
        <v>1.25</v>
      </c>
      <c r="Q310" s="405">
        <v>0.16</v>
      </c>
      <c r="R310" s="405">
        <v>4</v>
      </c>
      <c r="S310" s="405">
        <v>1</v>
      </c>
      <c r="T310" s="405">
        <v>0.34</v>
      </c>
      <c r="U310" s="405">
        <v>2.94</v>
      </c>
      <c r="V310" s="405">
        <v>7.02</v>
      </c>
      <c r="W310" s="405">
        <v>1.1200000000000001</v>
      </c>
      <c r="X310" s="405">
        <v>21.6</v>
      </c>
      <c r="Y310" s="405">
        <v>1</v>
      </c>
      <c r="Z310" s="405" t="s">
        <v>252</v>
      </c>
      <c r="AA310" s="405" t="s">
        <v>258</v>
      </c>
    </row>
    <row r="311" spans="1:27" ht="21.6">
      <c r="A311" s="407">
        <v>310</v>
      </c>
      <c r="B311" s="405">
        <v>30.8</v>
      </c>
      <c r="C311" s="405">
        <v>3.76</v>
      </c>
      <c r="D311" s="405">
        <v>28.8</v>
      </c>
      <c r="E311" s="405">
        <v>538.37</v>
      </c>
      <c r="F311" s="405">
        <v>0</v>
      </c>
      <c r="G311" s="405">
        <v>3.86</v>
      </c>
      <c r="H311" s="405">
        <v>0.75</v>
      </c>
      <c r="I311" s="405">
        <v>5</v>
      </c>
      <c r="J311" s="405">
        <v>2.1800000000000002</v>
      </c>
      <c r="K311" s="405">
        <v>19</v>
      </c>
      <c r="L311" s="405">
        <v>585.20000000000005</v>
      </c>
      <c r="M311" s="405">
        <v>287.43</v>
      </c>
      <c r="N311" s="405">
        <v>297.77</v>
      </c>
      <c r="O311" s="405">
        <v>11.01</v>
      </c>
      <c r="P311" s="405">
        <v>0.88</v>
      </c>
      <c r="Q311" s="405">
        <v>0.08</v>
      </c>
      <c r="R311" s="405">
        <v>4</v>
      </c>
      <c r="S311" s="405">
        <v>1</v>
      </c>
      <c r="T311" s="405">
        <v>0.34</v>
      </c>
      <c r="U311" s="405">
        <v>2.69</v>
      </c>
      <c r="V311" s="405">
        <v>11.01</v>
      </c>
      <c r="W311" s="405">
        <v>0.84</v>
      </c>
      <c r="X311" s="405">
        <v>26.38</v>
      </c>
      <c r="Y311" s="405">
        <v>4</v>
      </c>
      <c r="Z311" s="405" t="s">
        <v>252</v>
      </c>
      <c r="AA311" s="405" t="s">
        <v>256</v>
      </c>
    </row>
    <row r="312" spans="1:27" ht="21.6">
      <c r="A312" s="407">
        <v>311</v>
      </c>
      <c r="B312" s="405">
        <v>30.9</v>
      </c>
      <c r="C312" s="405">
        <v>6.02</v>
      </c>
      <c r="D312" s="405">
        <v>35.299999999999997</v>
      </c>
      <c r="E312" s="405">
        <v>144.11000000000001</v>
      </c>
      <c r="F312" s="405">
        <v>0</v>
      </c>
      <c r="G312" s="405">
        <v>6.05</v>
      </c>
      <c r="H312" s="405">
        <v>0.57999999999999996</v>
      </c>
      <c r="I312" s="405">
        <v>6</v>
      </c>
      <c r="J312" s="405">
        <v>1.96</v>
      </c>
      <c r="K312" s="405">
        <v>19</v>
      </c>
      <c r="L312" s="405">
        <v>587.1</v>
      </c>
      <c r="M312" s="405">
        <v>288.41000000000003</v>
      </c>
      <c r="N312" s="405">
        <v>298.69</v>
      </c>
      <c r="O312" s="405">
        <v>18.3</v>
      </c>
      <c r="P312" s="405">
        <v>0.65</v>
      </c>
      <c r="Q312" s="405">
        <v>-0.03</v>
      </c>
      <c r="R312" s="405">
        <v>5</v>
      </c>
      <c r="S312" s="405">
        <v>0.91</v>
      </c>
      <c r="T312" s="405">
        <v>0.37</v>
      </c>
      <c r="U312" s="405">
        <v>2.4</v>
      </c>
      <c r="V312" s="405">
        <v>20.14</v>
      </c>
      <c r="W312" s="405">
        <v>-0.48</v>
      </c>
      <c r="X312" s="405">
        <v>36.31</v>
      </c>
      <c r="Y312" s="405">
        <v>6</v>
      </c>
      <c r="Z312" s="405" t="s">
        <v>255</v>
      </c>
      <c r="AA312" s="405" t="s">
        <v>254</v>
      </c>
    </row>
    <row r="313" spans="1:27" ht="21.6">
      <c r="A313" s="407">
        <v>312</v>
      </c>
      <c r="B313" s="405">
        <v>31</v>
      </c>
      <c r="C313" s="405">
        <v>3.65</v>
      </c>
      <c r="D313" s="405">
        <v>68.599999999999994</v>
      </c>
      <c r="E313" s="405">
        <v>388.38</v>
      </c>
      <c r="F313" s="405">
        <v>0</v>
      </c>
      <c r="G313" s="405">
        <v>3.73</v>
      </c>
      <c r="H313" s="405">
        <v>1.84</v>
      </c>
      <c r="I313" s="405">
        <v>5</v>
      </c>
      <c r="J313" s="405">
        <v>2.41</v>
      </c>
      <c r="K313" s="405">
        <v>19</v>
      </c>
      <c r="L313" s="405">
        <v>589</v>
      </c>
      <c r="M313" s="405">
        <v>289.39999999999998</v>
      </c>
      <c r="N313" s="405">
        <v>299.61</v>
      </c>
      <c r="O313" s="405">
        <v>10.47</v>
      </c>
      <c r="P313" s="405">
        <v>2.19</v>
      </c>
      <c r="Q313" s="405">
        <v>0.03</v>
      </c>
      <c r="R313" s="405">
        <v>3</v>
      </c>
      <c r="S313" s="405">
        <v>1</v>
      </c>
      <c r="T313" s="405">
        <v>0.34</v>
      </c>
      <c r="U313" s="405">
        <v>2.9</v>
      </c>
      <c r="V313" s="405">
        <v>10.47</v>
      </c>
      <c r="W313" s="405">
        <v>0.33</v>
      </c>
      <c r="X313" s="405">
        <v>22.04</v>
      </c>
      <c r="Y313" s="405">
        <v>2</v>
      </c>
      <c r="Z313" s="405" t="s">
        <v>259</v>
      </c>
      <c r="AA313" s="405" t="s">
        <v>260</v>
      </c>
    </row>
    <row r="314" spans="1:27" ht="21.6">
      <c r="A314" s="407">
        <v>313</v>
      </c>
      <c r="B314" s="405">
        <v>31.1</v>
      </c>
      <c r="C314" s="405">
        <v>3.57</v>
      </c>
      <c r="D314" s="405">
        <v>84.2</v>
      </c>
      <c r="E314" s="405">
        <v>303.02999999999997</v>
      </c>
      <c r="F314" s="405">
        <v>0</v>
      </c>
      <c r="G314" s="405">
        <v>3.63</v>
      </c>
      <c r="H314" s="405">
        <v>2.3199999999999998</v>
      </c>
      <c r="I314" s="405">
        <v>4</v>
      </c>
      <c r="J314" s="405">
        <v>2.4900000000000002</v>
      </c>
      <c r="K314" s="405">
        <v>19</v>
      </c>
      <c r="L314" s="405">
        <v>590.9</v>
      </c>
      <c r="M314" s="405">
        <v>290.38</v>
      </c>
      <c r="N314" s="405">
        <v>300.52</v>
      </c>
      <c r="O314" s="405">
        <v>10.119999999999999</v>
      </c>
      <c r="P314" s="405">
        <v>2.77</v>
      </c>
      <c r="Q314" s="405">
        <v>0</v>
      </c>
      <c r="R314" s="405">
        <v>3</v>
      </c>
      <c r="S314" s="405">
        <v>1</v>
      </c>
      <c r="T314" s="405">
        <v>0.34</v>
      </c>
      <c r="U314" s="405">
        <v>2.97</v>
      </c>
      <c r="V314" s="405">
        <v>10.119999999999999</v>
      </c>
      <c r="W314" s="405">
        <v>0.04</v>
      </c>
      <c r="X314" s="405">
        <v>20.53</v>
      </c>
      <c r="Y314" s="405">
        <v>2</v>
      </c>
      <c r="Z314" s="405" t="s">
        <v>259</v>
      </c>
      <c r="AA314" s="405" t="s">
        <v>260</v>
      </c>
    </row>
    <row r="315" spans="1:27" ht="32.4">
      <c r="A315" s="407">
        <v>314</v>
      </c>
      <c r="B315" s="405">
        <v>31.2</v>
      </c>
      <c r="C315" s="405">
        <v>2.93</v>
      </c>
      <c r="D315" s="405">
        <v>43.1</v>
      </c>
      <c r="E315" s="405">
        <v>682.48</v>
      </c>
      <c r="F315" s="405">
        <v>0</v>
      </c>
      <c r="G315" s="405">
        <v>3.06</v>
      </c>
      <c r="H315" s="405">
        <v>1.41</v>
      </c>
      <c r="I315" s="405">
        <v>5</v>
      </c>
      <c r="J315" s="405">
        <v>2.41</v>
      </c>
      <c r="K315" s="405">
        <v>19</v>
      </c>
      <c r="L315" s="405">
        <v>592.79999999999995</v>
      </c>
      <c r="M315" s="405">
        <v>291.36</v>
      </c>
      <c r="N315" s="405">
        <v>301.44</v>
      </c>
      <c r="O315" s="405">
        <v>8.1999999999999993</v>
      </c>
      <c r="P315" s="405">
        <v>1.74</v>
      </c>
      <c r="Q315" s="405">
        <v>0.16</v>
      </c>
      <c r="R315" s="405">
        <v>3</v>
      </c>
      <c r="S315" s="405">
        <v>1</v>
      </c>
      <c r="T315" s="405">
        <v>0.34</v>
      </c>
      <c r="U315" s="405">
        <v>2.94</v>
      </c>
      <c r="V315" s="405">
        <v>8.1999999999999993</v>
      </c>
      <c r="W315" s="405">
        <v>1.3</v>
      </c>
      <c r="X315" s="405">
        <v>21.59</v>
      </c>
      <c r="Y315" s="405">
        <v>1</v>
      </c>
      <c r="Z315" s="405" t="s">
        <v>259</v>
      </c>
      <c r="AA315" s="405" t="s">
        <v>258</v>
      </c>
    </row>
    <row r="316" spans="1:27" ht="32.4">
      <c r="A316" s="407">
        <v>315</v>
      </c>
      <c r="B316" s="405">
        <v>31.3</v>
      </c>
      <c r="C316" s="405">
        <v>2.64</v>
      </c>
      <c r="D316" s="405">
        <v>32.700000000000003</v>
      </c>
      <c r="E316" s="405">
        <v>503.55</v>
      </c>
      <c r="F316" s="405">
        <v>0</v>
      </c>
      <c r="G316" s="405">
        <v>2.74</v>
      </c>
      <c r="H316" s="405">
        <v>1.19</v>
      </c>
      <c r="I316" s="405">
        <v>5</v>
      </c>
      <c r="J316" s="405">
        <v>2.42</v>
      </c>
      <c r="K316" s="405">
        <v>19</v>
      </c>
      <c r="L316" s="405">
        <v>594.70000000000005</v>
      </c>
      <c r="M316" s="405">
        <v>292.33999999999997</v>
      </c>
      <c r="N316" s="405">
        <v>302.36</v>
      </c>
      <c r="O316" s="405">
        <v>7.08</v>
      </c>
      <c r="P316" s="405">
        <v>1.53</v>
      </c>
      <c r="Q316" s="405">
        <v>0.1</v>
      </c>
      <c r="R316" s="405">
        <v>3</v>
      </c>
      <c r="S316" s="405">
        <v>1</v>
      </c>
      <c r="T316" s="405">
        <v>0.34</v>
      </c>
      <c r="U316" s="405">
        <v>2.97</v>
      </c>
      <c r="V316" s="405">
        <v>7.08</v>
      </c>
      <c r="W316" s="405">
        <v>0.7</v>
      </c>
      <c r="X316" s="405">
        <v>21.14</v>
      </c>
      <c r="Y316" s="405">
        <v>1</v>
      </c>
      <c r="Z316" s="405" t="s">
        <v>259</v>
      </c>
      <c r="AA316" s="405" t="s">
        <v>258</v>
      </c>
    </row>
    <row r="317" spans="1:27" ht="21.6">
      <c r="A317" s="407">
        <v>316</v>
      </c>
      <c r="B317" s="405">
        <v>31.4</v>
      </c>
      <c r="C317" s="405">
        <v>4.07</v>
      </c>
      <c r="D317" s="405">
        <v>43.2</v>
      </c>
      <c r="E317" s="405">
        <v>747.42</v>
      </c>
      <c r="F317" s="405">
        <v>0</v>
      </c>
      <c r="G317" s="405">
        <v>4.22</v>
      </c>
      <c r="H317" s="405">
        <v>1.02</v>
      </c>
      <c r="I317" s="405">
        <v>5</v>
      </c>
      <c r="J317" s="405">
        <v>2.2200000000000002</v>
      </c>
      <c r="K317" s="405">
        <v>19</v>
      </c>
      <c r="L317" s="405">
        <v>596.6</v>
      </c>
      <c r="M317" s="405">
        <v>293.32</v>
      </c>
      <c r="N317" s="405">
        <v>303.27999999999997</v>
      </c>
      <c r="O317" s="405">
        <v>11.94</v>
      </c>
      <c r="P317" s="405">
        <v>1.19</v>
      </c>
      <c r="Q317" s="405">
        <v>0.13</v>
      </c>
      <c r="R317" s="405">
        <v>4</v>
      </c>
      <c r="S317" s="405">
        <v>1</v>
      </c>
      <c r="T317" s="405">
        <v>0.33</v>
      </c>
      <c r="U317" s="405">
        <v>2.72</v>
      </c>
      <c r="V317" s="405">
        <v>11.94</v>
      </c>
      <c r="W317" s="405">
        <v>1.5</v>
      </c>
      <c r="X317" s="405">
        <v>26.04</v>
      </c>
      <c r="Y317" s="405">
        <v>4</v>
      </c>
      <c r="Z317" s="405" t="s">
        <v>252</v>
      </c>
      <c r="AA317" s="405" t="s">
        <v>256</v>
      </c>
    </row>
    <row r="318" spans="1:27" ht="21.6">
      <c r="A318" s="407">
        <v>317</v>
      </c>
      <c r="B318" s="405">
        <v>31.5</v>
      </c>
      <c r="C318" s="405">
        <v>4.62</v>
      </c>
      <c r="D318" s="405">
        <v>33.1</v>
      </c>
      <c r="E318" s="405">
        <v>169.03</v>
      </c>
      <c r="F318" s="405">
        <v>0</v>
      </c>
      <c r="G318" s="405">
        <v>4.6500000000000004</v>
      </c>
      <c r="H318" s="405">
        <v>0.71</v>
      </c>
      <c r="I318" s="405">
        <v>5</v>
      </c>
      <c r="J318" s="405">
        <v>2.1</v>
      </c>
      <c r="K318" s="405">
        <v>19</v>
      </c>
      <c r="L318" s="405">
        <v>598.5</v>
      </c>
      <c r="M318" s="405">
        <v>294.3</v>
      </c>
      <c r="N318" s="405">
        <v>304.2</v>
      </c>
      <c r="O318" s="405">
        <v>13.33</v>
      </c>
      <c r="P318" s="405">
        <v>0.82</v>
      </c>
      <c r="Q318" s="405">
        <v>-0.03</v>
      </c>
      <c r="R318" s="405">
        <v>4</v>
      </c>
      <c r="S318" s="405">
        <v>0.99</v>
      </c>
      <c r="T318" s="405">
        <v>0.34</v>
      </c>
      <c r="U318" s="405">
        <v>2.6</v>
      </c>
      <c r="V318" s="405">
        <v>13.45</v>
      </c>
      <c r="W318" s="405">
        <v>-0.41</v>
      </c>
      <c r="X318" s="405">
        <v>28.95</v>
      </c>
      <c r="Y318" s="405">
        <v>4</v>
      </c>
      <c r="Z318" s="405" t="s">
        <v>252</v>
      </c>
      <c r="AA318" s="405" t="s">
        <v>256</v>
      </c>
    </row>
    <row r="319" spans="1:27" ht="21.6">
      <c r="A319" s="407">
        <v>318</v>
      </c>
      <c r="B319" s="405">
        <v>31.6</v>
      </c>
      <c r="C319" s="405">
        <v>5.3</v>
      </c>
      <c r="D319" s="405">
        <v>81.2</v>
      </c>
      <c r="E319" s="405">
        <v>417.61</v>
      </c>
      <c r="F319" s="405">
        <v>0</v>
      </c>
      <c r="G319" s="405">
        <v>5.39</v>
      </c>
      <c r="H319" s="405">
        <v>1.51</v>
      </c>
      <c r="I319" s="405">
        <v>5</v>
      </c>
      <c r="J319" s="405">
        <v>2.2400000000000002</v>
      </c>
      <c r="K319" s="405">
        <v>19</v>
      </c>
      <c r="L319" s="405">
        <v>600.4</v>
      </c>
      <c r="M319" s="405">
        <v>295.27999999999997</v>
      </c>
      <c r="N319" s="405">
        <v>305.12</v>
      </c>
      <c r="O319" s="405">
        <v>15.68</v>
      </c>
      <c r="P319" s="405">
        <v>1.7</v>
      </c>
      <c r="Q319" s="405">
        <v>0.03</v>
      </c>
      <c r="R319" s="405">
        <v>4</v>
      </c>
      <c r="S319" s="405">
        <v>1</v>
      </c>
      <c r="T319" s="405">
        <v>0.33</v>
      </c>
      <c r="U319" s="405">
        <v>2.7</v>
      </c>
      <c r="V319" s="405">
        <v>15.68</v>
      </c>
      <c r="W319" s="405">
        <v>0.4</v>
      </c>
      <c r="X319" s="405">
        <v>26.58</v>
      </c>
      <c r="Y319" s="405">
        <v>4</v>
      </c>
      <c r="Z319" s="405" t="s">
        <v>252</v>
      </c>
      <c r="AA319" s="405" t="s">
        <v>256</v>
      </c>
    </row>
    <row r="320" spans="1:27" ht="21.6">
      <c r="A320" s="407">
        <v>319</v>
      </c>
      <c r="B320" s="405">
        <v>31.7</v>
      </c>
      <c r="C320" s="405">
        <v>4.04</v>
      </c>
      <c r="D320" s="405">
        <v>25.1</v>
      </c>
      <c r="E320" s="405">
        <v>461.17</v>
      </c>
      <c r="F320" s="405">
        <v>0</v>
      </c>
      <c r="G320" s="405">
        <v>4.1399999999999997</v>
      </c>
      <c r="H320" s="405">
        <v>0.61</v>
      </c>
      <c r="I320" s="405">
        <v>5</v>
      </c>
      <c r="J320" s="405">
        <v>2.11</v>
      </c>
      <c r="K320" s="405">
        <v>19</v>
      </c>
      <c r="L320" s="405">
        <v>602.29999999999995</v>
      </c>
      <c r="M320" s="405">
        <v>296.26</v>
      </c>
      <c r="N320" s="405">
        <v>306.04000000000002</v>
      </c>
      <c r="O320" s="405">
        <v>11.55</v>
      </c>
      <c r="P320" s="405">
        <v>0.71</v>
      </c>
      <c r="Q320" s="405">
        <v>0.05</v>
      </c>
      <c r="R320" s="405">
        <v>4</v>
      </c>
      <c r="S320" s="405">
        <v>1</v>
      </c>
      <c r="T320" s="405">
        <v>0.33</v>
      </c>
      <c r="U320" s="405">
        <v>2.64</v>
      </c>
      <c r="V320" s="405">
        <v>11.55</v>
      </c>
      <c r="W320" s="405">
        <v>0.54</v>
      </c>
      <c r="X320" s="405">
        <v>27.55</v>
      </c>
      <c r="Y320" s="405">
        <v>4</v>
      </c>
      <c r="Z320" s="405" t="s">
        <v>252</v>
      </c>
      <c r="AA320" s="405" t="s">
        <v>256</v>
      </c>
    </row>
    <row r="321" spans="1:27" ht="21.6">
      <c r="A321" s="407">
        <v>320</v>
      </c>
      <c r="B321" s="405">
        <v>31.8</v>
      </c>
      <c r="C321" s="405">
        <v>3.13</v>
      </c>
      <c r="D321" s="405">
        <v>54.3</v>
      </c>
      <c r="E321" s="405">
        <v>664.53</v>
      </c>
      <c r="F321" s="405">
        <v>0</v>
      </c>
      <c r="G321" s="405">
        <v>3.26</v>
      </c>
      <c r="H321" s="405">
        <v>1.67</v>
      </c>
      <c r="I321" s="405">
        <v>5</v>
      </c>
      <c r="J321" s="405">
        <v>2.44</v>
      </c>
      <c r="K321" s="405">
        <v>19</v>
      </c>
      <c r="L321" s="405">
        <v>604.20000000000005</v>
      </c>
      <c r="M321" s="405">
        <v>297.24</v>
      </c>
      <c r="N321" s="405">
        <v>306.95999999999998</v>
      </c>
      <c r="O321" s="405">
        <v>8.65</v>
      </c>
      <c r="P321" s="405">
        <v>2.0499999999999998</v>
      </c>
      <c r="Q321" s="405">
        <v>0.14000000000000001</v>
      </c>
      <c r="R321" s="405">
        <v>3</v>
      </c>
      <c r="S321" s="405">
        <v>1</v>
      </c>
      <c r="T321" s="405">
        <v>0.33</v>
      </c>
      <c r="U321" s="405">
        <v>2.96</v>
      </c>
      <c r="V321" s="405">
        <v>8.65</v>
      </c>
      <c r="W321" s="405">
        <v>1.2</v>
      </c>
      <c r="X321" s="405">
        <v>21.27</v>
      </c>
      <c r="Y321" s="405">
        <v>2</v>
      </c>
      <c r="Z321" s="405" t="s">
        <v>259</v>
      </c>
      <c r="AA321" s="405" t="s">
        <v>260</v>
      </c>
    </row>
    <row r="322" spans="1:27" ht="21.6">
      <c r="A322" s="407">
        <v>321</v>
      </c>
      <c r="B322" s="405">
        <v>31.9</v>
      </c>
      <c r="C322" s="405">
        <v>9.7200000000000006</v>
      </c>
      <c r="D322" s="405">
        <v>57.9</v>
      </c>
      <c r="E322" s="405">
        <v>102.71</v>
      </c>
      <c r="F322" s="405">
        <v>0</v>
      </c>
      <c r="G322" s="405">
        <v>9.74</v>
      </c>
      <c r="H322" s="405">
        <v>0.59</v>
      </c>
      <c r="I322" s="405">
        <v>6</v>
      </c>
      <c r="J322" s="405">
        <v>1.79</v>
      </c>
      <c r="K322" s="405">
        <v>19</v>
      </c>
      <c r="L322" s="405">
        <v>606.1</v>
      </c>
      <c r="M322" s="405">
        <v>298.22000000000003</v>
      </c>
      <c r="N322" s="405">
        <v>307.88</v>
      </c>
      <c r="O322" s="405">
        <v>29.65</v>
      </c>
      <c r="P322" s="405">
        <v>0.63</v>
      </c>
      <c r="Q322" s="405">
        <v>-0.02</v>
      </c>
      <c r="R322" s="405">
        <v>5</v>
      </c>
      <c r="S322" s="405">
        <v>0.83</v>
      </c>
      <c r="T322" s="405">
        <v>0.4</v>
      </c>
      <c r="U322" s="405">
        <v>2.17</v>
      </c>
      <c r="V322" s="405">
        <v>35.82</v>
      </c>
      <c r="W322" s="405">
        <v>-0.64</v>
      </c>
      <c r="X322" s="405">
        <v>49.42</v>
      </c>
      <c r="Y322" s="405">
        <v>6</v>
      </c>
      <c r="Z322" s="405" t="s">
        <v>255</v>
      </c>
      <c r="AA322" s="405" t="s">
        <v>254</v>
      </c>
    </row>
    <row r="323" spans="1:27" ht="21.6">
      <c r="A323" s="407">
        <v>322</v>
      </c>
      <c r="B323" s="405">
        <v>32</v>
      </c>
      <c r="C323" s="405">
        <v>13.41</v>
      </c>
      <c r="D323" s="405">
        <v>61.9</v>
      </c>
      <c r="E323" s="405">
        <v>151.66</v>
      </c>
      <c r="F323" s="405">
        <v>0</v>
      </c>
      <c r="G323" s="405">
        <v>13.44</v>
      </c>
      <c r="H323" s="405">
        <v>0.46</v>
      </c>
      <c r="I323" s="405">
        <v>6</v>
      </c>
      <c r="J323" s="405">
        <v>1.61</v>
      </c>
      <c r="K323" s="405">
        <v>19</v>
      </c>
      <c r="L323" s="405">
        <v>608</v>
      </c>
      <c r="M323" s="405">
        <v>299.20999999999998</v>
      </c>
      <c r="N323" s="405">
        <v>308.8</v>
      </c>
      <c r="O323" s="405">
        <v>41.54</v>
      </c>
      <c r="P323" s="405">
        <v>0.48</v>
      </c>
      <c r="Q323" s="405">
        <v>-0.01</v>
      </c>
      <c r="R323" s="405">
        <v>6</v>
      </c>
      <c r="S323" s="405">
        <v>0.75</v>
      </c>
      <c r="T323" s="405">
        <v>0.44</v>
      </c>
      <c r="U323" s="405">
        <v>1.95</v>
      </c>
      <c r="V323" s="405">
        <v>55.1</v>
      </c>
      <c r="W323" s="405">
        <v>-0.48</v>
      </c>
      <c r="X323" s="405">
        <v>67.400000000000006</v>
      </c>
      <c r="Y323" s="405">
        <v>7</v>
      </c>
      <c r="Z323" s="405" t="s">
        <v>249</v>
      </c>
      <c r="AA323" s="405" t="s">
        <v>250</v>
      </c>
    </row>
    <row r="324" spans="1:27" ht="21.6">
      <c r="A324" s="407">
        <v>323</v>
      </c>
      <c r="B324" s="405">
        <v>32.1</v>
      </c>
      <c r="C324" s="405">
        <v>14.56</v>
      </c>
      <c r="D324" s="405">
        <v>92.1</v>
      </c>
      <c r="E324" s="405">
        <v>261.83</v>
      </c>
      <c r="F324" s="405">
        <v>0</v>
      </c>
      <c r="G324" s="405">
        <v>14.61</v>
      </c>
      <c r="H324" s="405">
        <v>0.63</v>
      </c>
      <c r="I324" s="405">
        <v>6</v>
      </c>
      <c r="J324" s="405">
        <v>1.66</v>
      </c>
      <c r="K324" s="405">
        <v>19</v>
      </c>
      <c r="L324" s="405">
        <v>609.9</v>
      </c>
      <c r="M324" s="405">
        <v>300.19</v>
      </c>
      <c r="N324" s="405">
        <v>309.70999999999998</v>
      </c>
      <c r="O324" s="405">
        <v>45.22</v>
      </c>
      <c r="P324" s="405">
        <v>0.66</v>
      </c>
      <c r="Q324" s="405">
        <v>0</v>
      </c>
      <c r="R324" s="405">
        <v>6</v>
      </c>
      <c r="S324" s="405">
        <v>0.76</v>
      </c>
      <c r="T324" s="405">
        <v>0.43</v>
      </c>
      <c r="U324" s="405">
        <v>1.99</v>
      </c>
      <c r="V324" s="405">
        <v>58.97</v>
      </c>
      <c r="W324" s="405">
        <v>-0.12</v>
      </c>
      <c r="X324" s="405">
        <v>63.4</v>
      </c>
      <c r="Y324" s="405">
        <v>7</v>
      </c>
      <c r="Z324" s="405" t="s">
        <v>249</v>
      </c>
      <c r="AA324" s="405" t="s">
        <v>250</v>
      </c>
    </row>
    <row r="325" spans="1:27" ht="21.6">
      <c r="A325" s="407">
        <v>324</v>
      </c>
      <c r="B325" s="405">
        <v>32.200000000000003</v>
      </c>
      <c r="C325" s="405">
        <v>14.36</v>
      </c>
      <c r="D325" s="405">
        <v>146</v>
      </c>
      <c r="E325" s="405">
        <v>306.17</v>
      </c>
      <c r="F325" s="405">
        <v>0</v>
      </c>
      <c r="G325" s="405">
        <v>14.43</v>
      </c>
      <c r="H325" s="405">
        <v>1.01</v>
      </c>
      <c r="I325" s="405">
        <v>6</v>
      </c>
      <c r="J325" s="405">
        <v>1.8</v>
      </c>
      <c r="K325" s="405">
        <v>19</v>
      </c>
      <c r="L325" s="405">
        <v>611.79999999999995</v>
      </c>
      <c r="M325" s="405">
        <v>301.17</v>
      </c>
      <c r="N325" s="405">
        <v>310.63</v>
      </c>
      <c r="O325" s="405">
        <v>44.47</v>
      </c>
      <c r="P325" s="405">
        <v>1.06</v>
      </c>
      <c r="Q325" s="405">
        <v>0</v>
      </c>
      <c r="R325" s="405">
        <v>5</v>
      </c>
      <c r="S325" s="405">
        <v>0.82</v>
      </c>
      <c r="T325" s="405">
        <v>0.4</v>
      </c>
      <c r="U325" s="405">
        <v>2.13</v>
      </c>
      <c r="V325" s="405">
        <v>54.62</v>
      </c>
      <c r="W325" s="405">
        <v>0.02</v>
      </c>
      <c r="X325" s="405">
        <v>50.59</v>
      </c>
      <c r="Y325" s="405">
        <v>7</v>
      </c>
      <c r="Z325" s="405" t="s">
        <v>255</v>
      </c>
      <c r="AA325" s="405" t="s">
        <v>250</v>
      </c>
    </row>
    <row r="326" spans="1:27" ht="21.6">
      <c r="A326" s="407">
        <v>325</v>
      </c>
      <c r="B326" s="405">
        <v>32.299999999999997</v>
      </c>
      <c r="C326" s="405">
        <v>14.29</v>
      </c>
      <c r="D326" s="405">
        <v>144.9</v>
      </c>
      <c r="E326" s="405">
        <v>309.31</v>
      </c>
      <c r="F326" s="405">
        <v>0</v>
      </c>
      <c r="G326" s="405">
        <v>14.36</v>
      </c>
      <c r="H326" s="405">
        <v>1.01</v>
      </c>
      <c r="I326" s="405">
        <v>6</v>
      </c>
      <c r="J326" s="405">
        <v>1.8</v>
      </c>
      <c r="K326" s="405">
        <v>19</v>
      </c>
      <c r="L326" s="405">
        <v>613.70000000000005</v>
      </c>
      <c r="M326" s="405">
        <v>302.14999999999998</v>
      </c>
      <c r="N326" s="405">
        <v>311.55</v>
      </c>
      <c r="O326" s="405">
        <v>44.11</v>
      </c>
      <c r="P326" s="405">
        <v>1.05</v>
      </c>
      <c r="Q326" s="405">
        <v>0</v>
      </c>
      <c r="R326" s="405">
        <v>5</v>
      </c>
      <c r="S326" s="405">
        <v>0.82</v>
      </c>
      <c r="T326" s="405">
        <v>0.4</v>
      </c>
      <c r="U326" s="405">
        <v>2.14</v>
      </c>
      <c r="V326" s="405">
        <v>54.12</v>
      </c>
      <c r="W326" s="405">
        <v>0.02</v>
      </c>
      <c r="X326" s="405">
        <v>50.46</v>
      </c>
      <c r="Y326" s="405">
        <v>7</v>
      </c>
      <c r="Z326" s="405" t="s">
        <v>255</v>
      </c>
      <c r="AA326" s="405" t="s">
        <v>250</v>
      </c>
    </row>
    <row r="327" spans="1:27" ht="21.6">
      <c r="A327" s="407">
        <v>326</v>
      </c>
      <c r="B327" s="405">
        <v>32.4</v>
      </c>
      <c r="C327" s="405">
        <v>14.01</v>
      </c>
      <c r="D327" s="405">
        <v>137.80000000000001</v>
      </c>
      <c r="E327" s="405">
        <v>308.52</v>
      </c>
      <c r="F327" s="405">
        <v>0</v>
      </c>
      <c r="G327" s="405">
        <v>14.07</v>
      </c>
      <c r="H327" s="405">
        <v>0.98</v>
      </c>
      <c r="I327" s="405">
        <v>6</v>
      </c>
      <c r="J327" s="405">
        <v>1.8</v>
      </c>
      <c r="K327" s="405">
        <v>19</v>
      </c>
      <c r="L327" s="405">
        <v>615.6</v>
      </c>
      <c r="M327" s="405">
        <v>303.13</v>
      </c>
      <c r="N327" s="405">
        <v>312.47000000000003</v>
      </c>
      <c r="O327" s="405">
        <v>43.05</v>
      </c>
      <c r="P327" s="405">
        <v>1.02</v>
      </c>
      <c r="Q327" s="405">
        <v>0</v>
      </c>
      <c r="R327" s="405">
        <v>5</v>
      </c>
      <c r="S327" s="405">
        <v>0.82</v>
      </c>
      <c r="T327" s="405">
        <v>0.4</v>
      </c>
      <c r="U327" s="405">
        <v>2.14</v>
      </c>
      <c r="V327" s="405">
        <v>52.79</v>
      </c>
      <c r="W327" s="405">
        <v>0.02</v>
      </c>
      <c r="X327" s="405">
        <v>50.61</v>
      </c>
      <c r="Y327" s="405">
        <v>7</v>
      </c>
      <c r="Z327" s="405" t="s">
        <v>255</v>
      </c>
      <c r="AA327" s="405" t="s">
        <v>250</v>
      </c>
    </row>
    <row r="328" spans="1:27" ht="21.6">
      <c r="A328" s="407">
        <v>327</v>
      </c>
      <c r="B328" s="405">
        <v>32.5</v>
      </c>
      <c r="C328" s="405">
        <v>14.23</v>
      </c>
      <c r="D328" s="405">
        <v>127</v>
      </c>
      <c r="E328" s="405">
        <v>305.58</v>
      </c>
      <c r="F328" s="405">
        <v>0</v>
      </c>
      <c r="G328" s="405">
        <v>14.29</v>
      </c>
      <c r="H328" s="405">
        <v>0.89</v>
      </c>
      <c r="I328" s="405">
        <v>6</v>
      </c>
      <c r="J328" s="405">
        <v>1.76</v>
      </c>
      <c r="K328" s="405">
        <v>19</v>
      </c>
      <c r="L328" s="405">
        <v>617.5</v>
      </c>
      <c r="M328" s="405">
        <v>304.11</v>
      </c>
      <c r="N328" s="405">
        <v>313.39</v>
      </c>
      <c r="O328" s="405">
        <v>43.62</v>
      </c>
      <c r="P328" s="405">
        <v>0.93</v>
      </c>
      <c r="Q328" s="405">
        <v>0</v>
      </c>
      <c r="R328" s="405">
        <v>5</v>
      </c>
      <c r="S328" s="405">
        <v>0.81</v>
      </c>
      <c r="T328" s="405">
        <v>0.4</v>
      </c>
      <c r="U328" s="405">
        <v>2.1</v>
      </c>
      <c r="V328" s="405">
        <v>54.26</v>
      </c>
      <c r="W328" s="405">
        <v>0</v>
      </c>
      <c r="X328" s="405">
        <v>53.37</v>
      </c>
      <c r="Y328" s="405">
        <v>7</v>
      </c>
      <c r="Z328" s="405" t="s">
        <v>255</v>
      </c>
      <c r="AA328" s="405" t="s">
        <v>250</v>
      </c>
    </row>
    <row r="329" spans="1:27" ht="21.6">
      <c r="A329" s="407">
        <v>328</v>
      </c>
      <c r="B329" s="405">
        <v>32.6</v>
      </c>
      <c r="C329" s="405">
        <v>13.24</v>
      </c>
      <c r="D329" s="405">
        <v>115.2</v>
      </c>
      <c r="E329" s="405">
        <v>313.23</v>
      </c>
      <c r="F329" s="405">
        <v>0</v>
      </c>
      <c r="G329" s="405">
        <v>13.3</v>
      </c>
      <c r="H329" s="405">
        <v>0.87</v>
      </c>
      <c r="I329" s="405">
        <v>6</v>
      </c>
      <c r="J329" s="405">
        <v>1.78</v>
      </c>
      <c r="K329" s="405">
        <v>19</v>
      </c>
      <c r="L329" s="405">
        <v>619.4</v>
      </c>
      <c r="M329" s="405">
        <v>305.08999999999997</v>
      </c>
      <c r="N329" s="405">
        <v>314.31</v>
      </c>
      <c r="O329" s="405">
        <v>40.340000000000003</v>
      </c>
      <c r="P329" s="405">
        <v>0.91</v>
      </c>
      <c r="Q329" s="405">
        <v>0</v>
      </c>
      <c r="R329" s="405">
        <v>5</v>
      </c>
      <c r="S329" s="405">
        <v>0.82</v>
      </c>
      <c r="T329" s="405">
        <v>0.4</v>
      </c>
      <c r="U329" s="405">
        <v>2.13</v>
      </c>
      <c r="V329" s="405">
        <v>49.62</v>
      </c>
      <c r="W329" s="405">
        <v>0.03</v>
      </c>
      <c r="X329" s="405">
        <v>51.81</v>
      </c>
      <c r="Y329" s="405">
        <v>7</v>
      </c>
      <c r="Z329" s="405" t="s">
        <v>255</v>
      </c>
      <c r="AA329" s="405" t="s">
        <v>250</v>
      </c>
    </row>
    <row r="330" spans="1:27" ht="21.6">
      <c r="A330" s="407">
        <v>329</v>
      </c>
      <c r="B330" s="405">
        <v>32.700000000000003</v>
      </c>
      <c r="C330" s="405">
        <v>9.57</v>
      </c>
      <c r="D330" s="405">
        <v>101</v>
      </c>
      <c r="E330" s="405">
        <v>308.43</v>
      </c>
      <c r="F330" s="405">
        <v>0</v>
      </c>
      <c r="G330" s="405">
        <v>9.6300000000000008</v>
      </c>
      <c r="H330" s="405">
        <v>1.05</v>
      </c>
      <c r="I330" s="405">
        <v>6</v>
      </c>
      <c r="J330" s="405">
        <v>1.94</v>
      </c>
      <c r="K330" s="405">
        <v>19</v>
      </c>
      <c r="L330" s="405">
        <v>621.29999999999995</v>
      </c>
      <c r="M330" s="405">
        <v>306.07</v>
      </c>
      <c r="N330" s="405">
        <v>315.23</v>
      </c>
      <c r="O330" s="405">
        <v>28.58</v>
      </c>
      <c r="P330" s="405">
        <v>1.1200000000000001</v>
      </c>
      <c r="Q330" s="405">
        <v>0</v>
      </c>
      <c r="R330" s="405">
        <v>5</v>
      </c>
      <c r="S330" s="405">
        <v>0.9</v>
      </c>
      <c r="T330" s="405">
        <v>0.36</v>
      </c>
      <c r="U330" s="405">
        <v>2.34</v>
      </c>
      <c r="V330" s="405">
        <v>32.14</v>
      </c>
      <c r="W330" s="405">
        <v>0.01</v>
      </c>
      <c r="X330" s="405">
        <v>39.75</v>
      </c>
      <c r="Y330" s="405">
        <v>6</v>
      </c>
      <c r="Z330" s="405" t="s">
        <v>255</v>
      </c>
      <c r="AA330" s="405" t="s">
        <v>254</v>
      </c>
    </row>
    <row r="331" spans="1:27" ht="21.6">
      <c r="A331" s="407">
        <v>330</v>
      </c>
      <c r="B331" s="405">
        <v>32.799999999999997</v>
      </c>
      <c r="C331" s="405">
        <v>5.4</v>
      </c>
      <c r="D331" s="405">
        <v>113.3</v>
      </c>
      <c r="E331" s="405">
        <v>325.58999999999997</v>
      </c>
      <c r="F331" s="405">
        <v>0</v>
      </c>
      <c r="G331" s="405">
        <v>5.46</v>
      </c>
      <c r="H331" s="405">
        <v>2.0699999999999998</v>
      </c>
      <c r="I331" s="405">
        <v>5</v>
      </c>
      <c r="J331" s="405">
        <v>2.3199999999999998</v>
      </c>
      <c r="K331" s="405">
        <v>19</v>
      </c>
      <c r="L331" s="405">
        <v>623.20000000000005</v>
      </c>
      <c r="M331" s="405">
        <v>307.05</v>
      </c>
      <c r="N331" s="405">
        <v>316.14999999999998</v>
      </c>
      <c r="O331" s="405">
        <v>15.31</v>
      </c>
      <c r="P331" s="405">
        <v>2.34</v>
      </c>
      <c r="Q331" s="405">
        <v>0</v>
      </c>
      <c r="R331" s="405">
        <v>4</v>
      </c>
      <c r="S331" s="405">
        <v>1</v>
      </c>
      <c r="T331" s="405">
        <v>0.32</v>
      </c>
      <c r="U331" s="405">
        <v>2.78</v>
      </c>
      <c r="V331" s="405">
        <v>15.31</v>
      </c>
      <c r="W331" s="405">
        <v>0.06</v>
      </c>
      <c r="X331" s="405">
        <v>23.92</v>
      </c>
      <c r="Y331" s="405">
        <v>4</v>
      </c>
      <c r="Z331" s="405" t="s">
        <v>252</v>
      </c>
      <c r="AA331" s="405" t="s">
        <v>256</v>
      </c>
    </row>
    <row r="332" spans="1:27" ht="21.6">
      <c r="A332" s="407">
        <v>331</v>
      </c>
      <c r="B332" s="405">
        <v>32.9</v>
      </c>
      <c r="C332" s="405">
        <v>4.96</v>
      </c>
      <c r="D332" s="405">
        <v>82.4</v>
      </c>
      <c r="E332" s="405">
        <v>264.77</v>
      </c>
      <c r="F332" s="405">
        <v>0</v>
      </c>
      <c r="G332" s="405">
        <v>5.01</v>
      </c>
      <c r="H332" s="405">
        <v>1.64</v>
      </c>
      <c r="I332" s="405">
        <v>5</v>
      </c>
      <c r="J332" s="405">
        <v>2.2799999999999998</v>
      </c>
      <c r="K332" s="405">
        <v>19</v>
      </c>
      <c r="L332" s="405">
        <v>625.1</v>
      </c>
      <c r="M332" s="405">
        <v>308.02999999999997</v>
      </c>
      <c r="N332" s="405">
        <v>317.07</v>
      </c>
      <c r="O332" s="405">
        <v>13.83</v>
      </c>
      <c r="P332" s="405">
        <v>1.88</v>
      </c>
      <c r="Q332" s="405">
        <v>-0.01</v>
      </c>
      <c r="R332" s="405">
        <v>4</v>
      </c>
      <c r="S332" s="405">
        <v>1</v>
      </c>
      <c r="T332" s="405">
        <v>0.32</v>
      </c>
      <c r="U332" s="405">
        <v>2.77</v>
      </c>
      <c r="V332" s="405">
        <v>13.83</v>
      </c>
      <c r="W332" s="405">
        <v>-0.14000000000000001</v>
      </c>
      <c r="X332" s="405">
        <v>24.83</v>
      </c>
      <c r="Y332" s="405">
        <v>4</v>
      </c>
      <c r="Z332" s="405" t="s">
        <v>252</v>
      </c>
      <c r="AA332" s="405" t="s">
        <v>256</v>
      </c>
    </row>
    <row r="333" spans="1:27" ht="21.6">
      <c r="A333" s="407">
        <v>332</v>
      </c>
      <c r="B333" s="405">
        <v>33</v>
      </c>
      <c r="C333" s="405">
        <v>4.4800000000000004</v>
      </c>
      <c r="D333" s="405">
        <v>60.3</v>
      </c>
      <c r="E333" s="405">
        <v>140.47999999999999</v>
      </c>
      <c r="F333" s="405">
        <v>0</v>
      </c>
      <c r="G333" s="405">
        <v>4.51</v>
      </c>
      <c r="H333" s="405">
        <v>1.34</v>
      </c>
      <c r="I333" s="405">
        <v>5</v>
      </c>
      <c r="J333" s="405">
        <v>2.27</v>
      </c>
      <c r="K333" s="405">
        <v>19</v>
      </c>
      <c r="L333" s="405">
        <v>627</v>
      </c>
      <c r="M333" s="405">
        <v>309.02</v>
      </c>
      <c r="N333" s="405">
        <v>317.98</v>
      </c>
      <c r="O333" s="405">
        <v>12.2</v>
      </c>
      <c r="P333" s="405">
        <v>1.55</v>
      </c>
      <c r="Q333" s="405">
        <v>-0.04</v>
      </c>
      <c r="R333" s="405">
        <v>4</v>
      </c>
      <c r="S333" s="405">
        <v>1</v>
      </c>
      <c r="T333" s="405">
        <v>0.32</v>
      </c>
      <c r="U333" s="405">
        <v>2.77</v>
      </c>
      <c r="V333" s="405">
        <v>12.2</v>
      </c>
      <c r="W333" s="405">
        <v>-0.53</v>
      </c>
      <c r="X333" s="405">
        <v>24.95</v>
      </c>
      <c r="Y333" s="405">
        <v>4</v>
      </c>
      <c r="Z333" s="405" t="s">
        <v>252</v>
      </c>
      <c r="AA333" s="405" t="s">
        <v>256</v>
      </c>
    </row>
    <row r="334" spans="1:27" ht="21.6">
      <c r="A334" s="407">
        <v>333</v>
      </c>
      <c r="B334" s="405">
        <v>33.1</v>
      </c>
      <c r="C334" s="405">
        <v>4.28</v>
      </c>
      <c r="D334" s="405">
        <v>59.2</v>
      </c>
      <c r="E334" s="405">
        <v>392.99</v>
      </c>
      <c r="F334" s="405">
        <v>0</v>
      </c>
      <c r="G334" s="405">
        <v>4.3600000000000003</v>
      </c>
      <c r="H334" s="405">
        <v>1.36</v>
      </c>
      <c r="I334" s="405">
        <v>5</v>
      </c>
      <c r="J334" s="405">
        <v>2.2799999999999998</v>
      </c>
      <c r="K334" s="405">
        <v>19</v>
      </c>
      <c r="L334" s="405">
        <v>628.9</v>
      </c>
      <c r="M334" s="405">
        <v>310</v>
      </c>
      <c r="N334" s="405">
        <v>318.89999999999998</v>
      </c>
      <c r="O334" s="405">
        <v>11.69</v>
      </c>
      <c r="P334" s="405">
        <v>1.59</v>
      </c>
      <c r="Q334" s="405">
        <v>0.02</v>
      </c>
      <c r="R334" s="405">
        <v>4</v>
      </c>
      <c r="S334" s="405">
        <v>1</v>
      </c>
      <c r="T334" s="405">
        <v>0.32</v>
      </c>
      <c r="U334" s="405">
        <v>2.79</v>
      </c>
      <c r="V334" s="405">
        <v>11.69</v>
      </c>
      <c r="W334" s="405">
        <v>0.26</v>
      </c>
      <c r="X334" s="405">
        <v>24.49</v>
      </c>
      <c r="Y334" s="405">
        <v>4</v>
      </c>
      <c r="Z334" s="405" t="s">
        <v>252</v>
      </c>
      <c r="AA334" s="405" t="s">
        <v>256</v>
      </c>
    </row>
    <row r="335" spans="1:27" ht="32.4">
      <c r="A335" s="407">
        <v>334</v>
      </c>
      <c r="B335" s="405">
        <v>33.200000000000003</v>
      </c>
      <c r="C335" s="405">
        <v>3.28</v>
      </c>
      <c r="D335" s="405">
        <v>52.8</v>
      </c>
      <c r="E335" s="405">
        <v>439</v>
      </c>
      <c r="F335" s="405">
        <v>0</v>
      </c>
      <c r="G335" s="405">
        <v>3.37</v>
      </c>
      <c r="H335" s="405">
        <v>1.57</v>
      </c>
      <c r="I335" s="405">
        <v>5</v>
      </c>
      <c r="J335" s="405">
        <v>2.41</v>
      </c>
      <c r="K335" s="405">
        <v>19</v>
      </c>
      <c r="L335" s="405">
        <v>630.79999999999995</v>
      </c>
      <c r="M335" s="405">
        <v>310.98</v>
      </c>
      <c r="N335" s="405">
        <v>319.82</v>
      </c>
      <c r="O335" s="405">
        <v>8.57</v>
      </c>
      <c r="P335" s="405">
        <v>1.93</v>
      </c>
      <c r="Q335" s="405">
        <v>0.05</v>
      </c>
      <c r="R335" s="405">
        <v>3</v>
      </c>
      <c r="S335" s="405">
        <v>1</v>
      </c>
      <c r="T335" s="405">
        <v>0.32</v>
      </c>
      <c r="U335" s="405">
        <v>2.95</v>
      </c>
      <c r="V335" s="405">
        <v>8.57</v>
      </c>
      <c r="W335" s="405">
        <v>0.4</v>
      </c>
      <c r="X335" s="405">
        <v>21.46</v>
      </c>
      <c r="Y335" s="405">
        <v>1</v>
      </c>
      <c r="Z335" s="405" t="s">
        <v>259</v>
      </c>
      <c r="AA335" s="405" t="s">
        <v>258</v>
      </c>
    </row>
    <row r="336" spans="1:27" ht="32.4">
      <c r="A336" s="407">
        <v>335</v>
      </c>
      <c r="B336" s="405">
        <v>33.299999999999997</v>
      </c>
      <c r="C336" s="405">
        <v>3.34</v>
      </c>
      <c r="D336" s="405">
        <v>39.5</v>
      </c>
      <c r="E336" s="405">
        <v>440.17</v>
      </c>
      <c r="F336" s="405">
        <v>0</v>
      </c>
      <c r="G336" s="405">
        <v>3.42</v>
      </c>
      <c r="H336" s="405">
        <v>1.1499999999999999</v>
      </c>
      <c r="I336" s="405">
        <v>5</v>
      </c>
      <c r="J336" s="405">
        <v>2.33</v>
      </c>
      <c r="K336" s="405">
        <v>19</v>
      </c>
      <c r="L336" s="405">
        <v>632.70000000000005</v>
      </c>
      <c r="M336" s="405">
        <v>311.95999999999998</v>
      </c>
      <c r="N336" s="405">
        <v>320.74</v>
      </c>
      <c r="O336" s="405">
        <v>8.6999999999999993</v>
      </c>
      <c r="P336" s="405">
        <v>1.42</v>
      </c>
      <c r="Q336" s="405">
        <v>0.05</v>
      </c>
      <c r="R336" s="405">
        <v>4</v>
      </c>
      <c r="S336" s="405">
        <v>1</v>
      </c>
      <c r="T336" s="405">
        <v>0.32</v>
      </c>
      <c r="U336" s="405">
        <v>2.88</v>
      </c>
      <c r="V336" s="405">
        <v>8.6999999999999993</v>
      </c>
      <c r="W336" s="405">
        <v>0.4</v>
      </c>
      <c r="X336" s="405">
        <v>22.72</v>
      </c>
      <c r="Y336" s="405">
        <v>1</v>
      </c>
      <c r="Z336" s="405" t="s">
        <v>252</v>
      </c>
      <c r="AA336" s="405" t="s">
        <v>258</v>
      </c>
    </row>
    <row r="337" spans="1:27" ht="21.6">
      <c r="A337" s="407">
        <v>336</v>
      </c>
      <c r="B337" s="405">
        <v>33.4</v>
      </c>
      <c r="C337" s="405">
        <v>7.03</v>
      </c>
      <c r="D337" s="405">
        <v>75.900000000000006</v>
      </c>
      <c r="E337" s="405">
        <v>-1.67</v>
      </c>
      <c r="F337" s="405">
        <v>0</v>
      </c>
      <c r="G337" s="405">
        <v>7.03</v>
      </c>
      <c r="H337" s="405">
        <v>1.08</v>
      </c>
      <c r="I337" s="405">
        <v>5</v>
      </c>
      <c r="J337" s="405">
        <v>2.06</v>
      </c>
      <c r="K337" s="405">
        <v>19</v>
      </c>
      <c r="L337" s="405">
        <v>634.6</v>
      </c>
      <c r="M337" s="405">
        <v>312.94</v>
      </c>
      <c r="N337" s="405">
        <v>321.66000000000003</v>
      </c>
      <c r="O337" s="405">
        <v>19.88</v>
      </c>
      <c r="P337" s="405">
        <v>1.19</v>
      </c>
      <c r="Q337" s="405">
        <v>-0.05</v>
      </c>
      <c r="R337" s="405">
        <v>5</v>
      </c>
      <c r="S337" s="405">
        <v>0.97</v>
      </c>
      <c r="T337" s="405">
        <v>0.33</v>
      </c>
      <c r="U337" s="405">
        <v>2.5099999999999998</v>
      </c>
      <c r="V337" s="405">
        <v>20.65</v>
      </c>
      <c r="W337" s="405">
        <v>-0.98</v>
      </c>
      <c r="X337" s="405">
        <v>32.43</v>
      </c>
      <c r="Y337" s="405">
        <v>6</v>
      </c>
      <c r="Z337" s="405" t="s">
        <v>255</v>
      </c>
      <c r="AA337" s="405" t="s">
        <v>254</v>
      </c>
    </row>
    <row r="338" spans="1:27" ht="21.6">
      <c r="A338" s="407">
        <v>337</v>
      </c>
      <c r="B338" s="405">
        <v>33.5</v>
      </c>
      <c r="C338" s="405">
        <v>7.3</v>
      </c>
      <c r="D338" s="405">
        <v>61</v>
      </c>
      <c r="E338" s="405">
        <v>311.57</v>
      </c>
      <c r="F338" s="405">
        <v>0</v>
      </c>
      <c r="G338" s="405">
        <v>7.37</v>
      </c>
      <c r="H338" s="405">
        <v>0.83</v>
      </c>
      <c r="I338" s="405">
        <v>6</v>
      </c>
      <c r="J338" s="405">
        <v>1.97</v>
      </c>
      <c r="K338" s="405">
        <v>19</v>
      </c>
      <c r="L338" s="405">
        <v>636.5</v>
      </c>
      <c r="M338" s="405">
        <v>313.92</v>
      </c>
      <c r="N338" s="405">
        <v>322.58</v>
      </c>
      <c r="O338" s="405">
        <v>20.86</v>
      </c>
      <c r="P338" s="405">
        <v>0.91</v>
      </c>
      <c r="Q338" s="405">
        <v>0</v>
      </c>
      <c r="R338" s="405">
        <v>5</v>
      </c>
      <c r="S338" s="405">
        <v>0.93</v>
      </c>
      <c r="T338" s="405">
        <v>0.34</v>
      </c>
      <c r="U338" s="405">
        <v>2.42</v>
      </c>
      <c r="V338" s="405">
        <v>22.52</v>
      </c>
      <c r="W338" s="405">
        <v>-0.01</v>
      </c>
      <c r="X338" s="405">
        <v>35.97</v>
      </c>
      <c r="Y338" s="405">
        <v>6</v>
      </c>
      <c r="Z338" s="405" t="s">
        <v>255</v>
      </c>
      <c r="AA338" s="405" t="s">
        <v>254</v>
      </c>
    </row>
    <row r="339" spans="1:27" ht="21.6">
      <c r="A339" s="407">
        <v>338</v>
      </c>
      <c r="B339" s="405">
        <v>33.6</v>
      </c>
      <c r="C339" s="405">
        <v>10.68</v>
      </c>
      <c r="D339" s="405">
        <v>98.3</v>
      </c>
      <c r="E339" s="405">
        <v>34.43</v>
      </c>
      <c r="F339" s="405">
        <v>0</v>
      </c>
      <c r="G339" s="405">
        <v>10.69</v>
      </c>
      <c r="H339" s="405">
        <v>0.92</v>
      </c>
      <c r="I339" s="405">
        <v>6</v>
      </c>
      <c r="J339" s="405">
        <v>1.87</v>
      </c>
      <c r="K339" s="405">
        <v>19</v>
      </c>
      <c r="L339" s="405">
        <v>638.4</v>
      </c>
      <c r="M339" s="405">
        <v>314.89999999999998</v>
      </c>
      <c r="N339" s="405">
        <v>323.5</v>
      </c>
      <c r="O339" s="405">
        <v>31.07</v>
      </c>
      <c r="P339" s="405">
        <v>0.98</v>
      </c>
      <c r="Q339" s="405">
        <v>-0.03</v>
      </c>
      <c r="R339" s="405">
        <v>5</v>
      </c>
      <c r="S339" s="405">
        <v>0.87</v>
      </c>
      <c r="T339" s="405">
        <v>0.36</v>
      </c>
      <c r="U339" s="405">
        <v>2.2599999999999998</v>
      </c>
      <c r="V339" s="405">
        <v>36.020000000000003</v>
      </c>
      <c r="W339" s="405">
        <v>-0.87</v>
      </c>
      <c r="X339" s="405">
        <v>43.74</v>
      </c>
      <c r="Y339" s="405">
        <v>6</v>
      </c>
      <c r="Z339" s="405" t="s">
        <v>255</v>
      </c>
      <c r="AA339" s="405" t="s">
        <v>254</v>
      </c>
    </row>
    <row r="340" spans="1:27" ht="21.6">
      <c r="A340" s="407">
        <v>339</v>
      </c>
      <c r="B340" s="405">
        <v>33.700000000000003</v>
      </c>
      <c r="C340" s="405">
        <v>12.35</v>
      </c>
      <c r="D340" s="405">
        <v>100.4</v>
      </c>
      <c r="E340" s="405">
        <v>256.52999999999997</v>
      </c>
      <c r="F340" s="405">
        <v>0</v>
      </c>
      <c r="G340" s="405">
        <v>12.4</v>
      </c>
      <c r="H340" s="405">
        <v>0.81</v>
      </c>
      <c r="I340" s="405">
        <v>6</v>
      </c>
      <c r="J340" s="405">
        <v>1.78</v>
      </c>
      <c r="K340" s="405">
        <v>19</v>
      </c>
      <c r="L340" s="405">
        <v>640.29999999999995</v>
      </c>
      <c r="M340" s="405">
        <v>315.88</v>
      </c>
      <c r="N340" s="405">
        <v>324.42</v>
      </c>
      <c r="O340" s="405">
        <v>36.25</v>
      </c>
      <c r="P340" s="405">
        <v>0.85</v>
      </c>
      <c r="Q340" s="405">
        <v>-0.01</v>
      </c>
      <c r="R340" s="405">
        <v>5</v>
      </c>
      <c r="S340" s="405">
        <v>0.83</v>
      </c>
      <c r="T340" s="405">
        <v>0.38</v>
      </c>
      <c r="U340" s="405">
        <v>2.16</v>
      </c>
      <c r="V340" s="405">
        <v>44.02</v>
      </c>
      <c r="W340" s="405">
        <v>-0.18</v>
      </c>
      <c r="X340" s="405">
        <v>50.21</v>
      </c>
      <c r="Y340" s="405">
        <v>7</v>
      </c>
      <c r="Z340" s="405" t="s">
        <v>255</v>
      </c>
      <c r="AA340" s="405" t="s">
        <v>250</v>
      </c>
    </row>
    <row r="341" spans="1:27" ht="21.6">
      <c r="A341" s="407">
        <v>340</v>
      </c>
      <c r="B341" s="405">
        <v>33.799999999999997</v>
      </c>
      <c r="C341" s="405">
        <v>13.98</v>
      </c>
      <c r="D341" s="405">
        <v>122.3</v>
      </c>
      <c r="E341" s="405">
        <v>313.72000000000003</v>
      </c>
      <c r="F341" s="405">
        <v>0</v>
      </c>
      <c r="G341" s="405">
        <v>14.04</v>
      </c>
      <c r="H341" s="405">
        <v>0.87</v>
      </c>
      <c r="I341" s="405">
        <v>6</v>
      </c>
      <c r="J341" s="405">
        <v>1.76</v>
      </c>
      <c r="K341" s="405">
        <v>19</v>
      </c>
      <c r="L341" s="405">
        <v>642.20000000000005</v>
      </c>
      <c r="M341" s="405">
        <v>316.86</v>
      </c>
      <c r="N341" s="405">
        <v>325.33999999999997</v>
      </c>
      <c r="O341" s="405">
        <v>41.18</v>
      </c>
      <c r="P341" s="405">
        <v>0.91</v>
      </c>
      <c r="Q341" s="405">
        <v>0</v>
      </c>
      <c r="R341" s="405">
        <v>5</v>
      </c>
      <c r="S341" s="405">
        <v>0.82</v>
      </c>
      <c r="T341" s="405">
        <v>0.38</v>
      </c>
      <c r="U341" s="405">
        <v>2.12</v>
      </c>
      <c r="V341" s="405">
        <v>50.81</v>
      </c>
      <c r="W341" s="405">
        <v>-0.01</v>
      </c>
      <c r="X341" s="405">
        <v>52.25</v>
      </c>
      <c r="Y341" s="405">
        <v>7</v>
      </c>
      <c r="Z341" s="405" t="s">
        <v>255</v>
      </c>
      <c r="AA341" s="405" t="s">
        <v>250</v>
      </c>
    </row>
    <row r="342" spans="1:27" ht="21.6">
      <c r="A342" s="407">
        <v>341</v>
      </c>
      <c r="B342" s="405">
        <v>33.9</v>
      </c>
      <c r="C342" s="405">
        <v>12.91</v>
      </c>
      <c r="D342" s="405">
        <v>104.2</v>
      </c>
      <c r="E342" s="405">
        <v>312.64</v>
      </c>
      <c r="F342" s="405">
        <v>0</v>
      </c>
      <c r="G342" s="405">
        <v>12.97</v>
      </c>
      <c r="H342" s="405">
        <v>0.8</v>
      </c>
      <c r="I342" s="405">
        <v>6</v>
      </c>
      <c r="J342" s="405">
        <v>1.77</v>
      </c>
      <c r="K342" s="405">
        <v>19</v>
      </c>
      <c r="L342" s="405">
        <v>644.1</v>
      </c>
      <c r="M342" s="405">
        <v>317.83999999999997</v>
      </c>
      <c r="N342" s="405">
        <v>326.26</v>
      </c>
      <c r="O342" s="405">
        <v>37.79</v>
      </c>
      <c r="P342" s="405">
        <v>0.85</v>
      </c>
      <c r="Q342" s="405">
        <v>0</v>
      </c>
      <c r="R342" s="405">
        <v>5</v>
      </c>
      <c r="S342" s="405">
        <v>0.83</v>
      </c>
      <c r="T342" s="405">
        <v>0.38</v>
      </c>
      <c r="U342" s="405">
        <v>2.14</v>
      </c>
      <c r="V342" s="405">
        <v>46.3</v>
      </c>
      <c r="W342" s="405">
        <v>-0.02</v>
      </c>
      <c r="X342" s="405">
        <v>51.59</v>
      </c>
      <c r="Y342" s="405">
        <v>7</v>
      </c>
      <c r="Z342" s="405" t="s">
        <v>255</v>
      </c>
      <c r="AA342" s="405" t="s">
        <v>250</v>
      </c>
    </row>
    <row r="343" spans="1:27" ht="21.6">
      <c r="A343" s="407">
        <v>342</v>
      </c>
      <c r="B343" s="405">
        <v>34</v>
      </c>
      <c r="C343" s="405">
        <v>12.42</v>
      </c>
      <c r="D343" s="405">
        <v>73.3</v>
      </c>
      <c r="E343" s="405">
        <v>310.08999999999997</v>
      </c>
      <c r="F343" s="405">
        <v>0</v>
      </c>
      <c r="G343" s="405">
        <v>12.48</v>
      </c>
      <c r="H343" s="405">
        <v>0.59</v>
      </c>
      <c r="I343" s="405">
        <v>6</v>
      </c>
      <c r="J343" s="405">
        <v>1.7</v>
      </c>
      <c r="K343" s="405">
        <v>19</v>
      </c>
      <c r="L343" s="405">
        <v>646</v>
      </c>
      <c r="M343" s="405">
        <v>318.83</v>
      </c>
      <c r="N343" s="405">
        <v>327.17</v>
      </c>
      <c r="O343" s="405">
        <v>36.18</v>
      </c>
      <c r="P343" s="405">
        <v>0.62</v>
      </c>
      <c r="Q343" s="405">
        <v>0</v>
      </c>
      <c r="R343" s="405">
        <v>5</v>
      </c>
      <c r="S343" s="405">
        <v>0.8</v>
      </c>
      <c r="T343" s="405">
        <v>0.39</v>
      </c>
      <c r="U343" s="405">
        <v>2.0699999999999998</v>
      </c>
      <c r="V343" s="405">
        <v>45.59</v>
      </c>
      <c r="W343" s="405">
        <v>-0.03</v>
      </c>
      <c r="X343" s="405">
        <v>56.59</v>
      </c>
      <c r="Y343" s="405">
        <v>6</v>
      </c>
      <c r="Z343" s="405" t="s">
        <v>255</v>
      </c>
      <c r="AA343" s="405" t="s">
        <v>254</v>
      </c>
    </row>
    <row r="344" spans="1:27" ht="21.6">
      <c r="A344" s="407">
        <v>343</v>
      </c>
      <c r="B344" s="405">
        <v>34.1</v>
      </c>
      <c r="C344" s="405">
        <v>17.079999999999998</v>
      </c>
      <c r="D344" s="405">
        <v>62.9</v>
      </c>
      <c r="E344" s="405">
        <v>288.32</v>
      </c>
      <c r="F344" s="405">
        <v>0</v>
      </c>
      <c r="G344" s="405">
        <v>17.14</v>
      </c>
      <c r="H344" s="405">
        <v>0.37</v>
      </c>
      <c r="I344" s="405">
        <v>6</v>
      </c>
      <c r="J344" s="405">
        <v>1.47</v>
      </c>
      <c r="K344" s="405">
        <v>19</v>
      </c>
      <c r="L344" s="405">
        <v>647.9</v>
      </c>
      <c r="M344" s="405">
        <v>319.81</v>
      </c>
      <c r="N344" s="405">
        <v>328.09</v>
      </c>
      <c r="O344" s="405">
        <v>50.26</v>
      </c>
      <c r="P344" s="405">
        <v>0.38</v>
      </c>
      <c r="Q344" s="405">
        <v>0</v>
      </c>
      <c r="R344" s="405">
        <v>6</v>
      </c>
      <c r="S344" s="405">
        <v>0.7</v>
      </c>
      <c r="T344" s="405">
        <v>0.44</v>
      </c>
      <c r="U344" s="405">
        <v>1.8</v>
      </c>
      <c r="V344" s="405">
        <v>71.45</v>
      </c>
      <c r="W344" s="405">
        <v>-0.1</v>
      </c>
      <c r="X344" s="405">
        <v>83.75</v>
      </c>
      <c r="Y344" s="405">
        <v>7</v>
      </c>
      <c r="Z344" s="405" t="s">
        <v>249</v>
      </c>
      <c r="AA344" s="405" t="s">
        <v>250</v>
      </c>
    </row>
    <row r="345" spans="1:27" ht="21.6">
      <c r="A345" s="407">
        <v>344</v>
      </c>
      <c r="B345" s="405">
        <v>34.200000000000003</v>
      </c>
      <c r="C345" s="405">
        <v>16.27</v>
      </c>
      <c r="D345" s="405">
        <v>51.3</v>
      </c>
      <c r="E345" s="405">
        <v>296.75</v>
      </c>
      <c r="F345" s="405">
        <v>0</v>
      </c>
      <c r="G345" s="405">
        <v>16.32</v>
      </c>
      <c r="H345" s="405">
        <v>0.31</v>
      </c>
      <c r="I345" s="405">
        <v>6</v>
      </c>
      <c r="J345" s="405">
        <v>1.45</v>
      </c>
      <c r="K345" s="405">
        <v>19</v>
      </c>
      <c r="L345" s="405">
        <v>649.79999999999995</v>
      </c>
      <c r="M345" s="405">
        <v>320.79000000000002</v>
      </c>
      <c r="N345" s="405">
        <v>329.01</v>
      </c>
      <c r="O345" s="405">
        <v>47.64</v>
      </c>
      <c r="P345" s="405">
        <v>0.33</v>
      </c>
      <c r="Q345" s="405">
        <v>0</v>
      </c>
      <c r="R345" s="405">
        <v>6</v>
      </c>
      <c r="S345" s="405">
        <v>0.7</v>
      </c>
      <c r="T345" s="405">
        <v>0.44</v>
      </c>
      <c r="U345" s="405">
        <v>1.79</v>
      </c>
      <c r="V345" s="405">
        <v>68.03</v>
      </c>
      <c r="W345" s="405">
        <v>-7.0000000000000007E-2</v>
      </c>
      <c r="X345" s="405">
        <v>84.57</v>
      </c>
      <c r="Y345" s="405">
        <v>7</v>
      </c>
      <c r="Z345" s="405" t="s">
        <v>249</v>
      </c>
      <c r="AA345" s="405" t="s">
        <v>250</v>
      </c>
    </row>
    <row r="346" spans="1:27" ht="21.6">
      <c r="A346" s="407">
        <v>345</v>
      </c>
      <c r="B346" s="405">
        <v>34.299999999999997</v>
      </c>
      <c r="C346" s="405">
        <v>13.51</v>
      </c>
      <c r="D346" s="405">
        <v>34.4</v>
      </c>
      <c r="E346" s="405">
        <v>317.55</v>
      </c>
      <c r="F346" s="405">
        <v>0</v>
      </c>
      <c r="G346" s="405">
        <v>13.57</v>
      </c>
      <c r="H346" s="405">
        <v>0.25</v>
      </c>
      <c r="I346" s="405">
        <v>6</v>
      </c>
      <c r="J346" s="405">
        <v>1.48</v>
      </c>
      <c r="K346" s="405">
        <v>19</v>
      </c>
      <c r="L346" s="405">
        <v>651.70000000000005</v>
      </c>
      <c r="M346" s="405">
        <v>321.77</v>
      </c>
      <c r="N346" s="405">
        <v>329.93</v>
      </c>
      <c r="O346" s="405">
        <v>39.159999999999997</v>
      </c>
      <c r="P346" s="405">
        <v>0.27</v>
      </c>
      <c r="Q346" s="405">
        <v>0</v>
      </c>
      <c r="R346" s="405">
        <v>6</v>
      </c>
      <c r="S346" s="405">
        <v>0.72</v>
      </c>
      <c r="T346" s="405">
        <v>0.43</v>
      </c>
      <c r="U346" s="405">
        <v>1.85</v>
      </c>
      <c r="V346" s="405">
        <v>54.57</v>
      </c>
      <c r="W346" s="405">
        <v>-0.01</v>
      </c>
      <c r="X346" s="405">
        <v>76.39</v>
      </c>
      <c r="Y346" s="405">
        <v>6</v>
      </c>
      <c r="Z346" s="405" t="s">
        <v>249</v>
      </c>
      <c r="AA346" s="405" t="s">
        <v>254</v>
      </c>
    </row>
    <row r="347" spans="1:27" ht="21.6">
      <c r="A347" s="407">
        <v>346</v>
      </c>
      <c r="B347" s="405">
        <v>34.4</v>
      </c>
      <c r="C347" s="405">
        <v>11.75</v>
      </c>
      <c r="D347" s="405">
        <v>53.5</v>
      </c>
      <c r="E347" s="405">
        <v>332.76</v>
      </c>
      <c r="F347" s="405">
        <v>0</v>
      </c>
      <c r="G347" s="405">
        <v>11.82</v>
      </c>
      <c r="H347" s="405">
        <v>0.45</v>
      </c>
      <c r="I347" s="405">
        <v>6</v>
      </c>
      <c r="J347" s="405">
        <v>1.65</v>
      </c>
      <c r="K347" s="405">
        <v>19</v>
      </c>
      <c r="L347" s="405">
        <v>653.6</v>
      </c>
      <c r="M347" s="405">
        <v>322.75</v>
      </c>
      <c r="N347" s="405">
        <v>330.85</v>
      </c>
      <c r="O347" s="405">
        <v>33.74</v>
      </c>
      <c r="P347" s="405">
        <v>0.48</v>
      </c>
      <c r="Q347" s="405">
        <v>0</v>
      </c>
      <c r="R347" s="405">
        <v>6</v>
      </c>
      <c r="S347" s="405">
        <v>0.79</v>
      </c>
      <c r="T347" s="405">
        <v>0.39</v>
      </c>
      <c r="U347" s="405">
        <v>2.04</v>
      </c>
      <c r="V347" s="405">
        <v>43.1</v>
      </c>
      <c r="W347" s="405">
        <v>0.03</v>
      </c>
      <c r="X347" s="405">
        <v>58.57</v>
      </c>
      <c r="Y347" s="405">
        <v>6</v>
      </c>
      <c r="Z347" s="405" t="s">
        <v>249</v>
      </c>
      <c r="AA347" s="405" t="s">
        <v>254</v>
      </c>
    </row>
    <row r="348" spans="1:27" ht="21.6">
      <c r="A348" s="407">
        <v>347</v>
      </c>
      <c r="B348" s="405">
        <v>34.5</v>
      </c>
      <c r="C348" s="405">
        <v>10.67</v>
      </c>
      <c r="D348" s="405">
        <v>75.900000000000006</v>
      </c>
      <c r="E348" s="405">
        <v>247.11</v>
      </c>
      <c r="F348" s="405">
        <v>0</v>
      </c>
      <c r="G348" s="405">
        <v>10.72</v>
      </c>
      <c r="H348" s="405">
        <v>0.71</v>
      </c>
      <c r="I348" s="405">
        <v>6</v>
      </c>
      <c r="J348" s="405">
        <v>1.8</v>
      </c>
      <c r="K348" s="405">
        <v>19</v>
      </c>
      <c r="L348" s="405">
        <v>655.5</v>
      </c>
      <c r="M348" s="405">
        <v>323.73</v>
      </c>
      <c r="N348" s="405">
        <v>331.77</v>
      </c>
      <c r="O348" s="405">
        <v>30.32</v>
      </c>
      <c r="P348" s="405">
        <v>0.75</v>
      </c>
      <c r="Q348" s="405">
        <v>-0.01</v>
      </c>
      <c r="R348" s="405">
        <v>5</v>
      </c>
      <c r="S348" s="405">
        <v>0.85</v>
      </c>
      <c r="T348" s="405">
        <v>0.36</v>
      </c>
      <c r="U348" s="405">
        <v>2.21</v>
      </c>
      <c r="V348" s="405">
        <v>36.020000000000003</v>
      </c>
      <c r="W348" s="405">
        <v>-0.23</v>
      </c>
      <c r="X348" s="405">
        <v>47.36</v>
      </c>
      <c r="Y348" s="405">
        <v>6</v>
      </c>
      <c r="Z348" s="405" t="s">
        <v>255</v>
      </c>
      <c r="AA348" s="405" t="s">
        <v>254</v>
      </c>
    </row>
    <row r="349" spans="1:27" ht="21.6">
      <c r="A349" s="407">
        <v>348</v>
      </c>
      <c r="B349" s="405">
        <v>34.6</v>
      </c>
      <c r="C349" s="405">
        <v>10.87</v>
      </c>
      <c r="D349" s="405">
        <v>66.599999999999994</v>
      </c>
      <c r="E349" s="405">
        <v>341.49</v>
      </c>
      <c r="F349" s="405">
        <v>0</v>
      </c>
      <c r="G349" s="405">
        <v>10.94</v>
      </c>
      <c r="H349" s="405">
        <v>0.61</v>
      </c>
      <c r="I349" s="405">
        <v>6</v>
      </c>
      <c r="J349" s="405">
        <v>1.75</v>
      </c>
      <c r="K349" s="405">
        <v>19</v>
      </c>
      <c r="L349" s="405">
        <v>657.4</v>
      </c>
      <c r="M349" s="405">
        <v>324.70999999999998</v>
      </c>
      <c r="N349" s="405">
        <v>332.69</v>
      </c>
      <c r="O349" s="405">
        <v>30.91</v>
      </c>
      <c r="P349" s="405">
        <v>0.65</v>
      </c>
      <c r="Q349" s="405">
        <v>0</v>
      </c>
      <c r="R349" s="405">
        <v>5</v>
      </c>
      <c r="S349" s="405">
        <v>0.84</v>
      </c>
      <c r="T349" s="405">
        <v>0.37</v>
      </c>
      <c r="U349" s="405">
        <v>2.16</v>
      </c>
      <c r="V349" s="405">
        <v>37.51</v>
      </c>
      <c r="W349" s="405">
        <v>0.05</v>
      </c>
      <c r="X349" s="405">
        <v>50.38</v>
      </c>
      <c r="Y349" s="405">
        <v>6</v>
      </c>
      <c r="Z349" s="405" t="s">
        <v>255</v>
      </c>
      <c r="AA349" s="405" t="s">
        <v>254</v>
      </c>
    </row>
    <row r="350" spans="1:27" ht="21.6">
      <c r="A350" s="407">
        <v>349</v>
      </c>
      <c r="B350" s="405">
        <v>34.700000000000003</v>
      </c>
      <c r="C350" s="405">
        <v>13.36</v>
      </c>
      <c r="D350" s="405">
        <v>90</v>
      </c>
      <c r="E350" s="405">
        <v>343.55</v>
      </c>
      <c r="F350" s="405">
        <v>0</v>
      </c>
      <c r="G350" s="405">
        <v>13.43</v>
      </c>
      <c r="H350" s="405">
        <v>0.67</v>
      </c>
      <c r="I350" s="405">
        <v>6</v>
      </c>
      <c r="J350" s="405">
        <v>1.71</v>
      </c>
      <c r="K350" s="405">
        <v>19</v>
      </c>
      <c r="L350" s="405">
        <v>659.3</v>
      </c>
      <c r="M350" s="405">
        <v>325.69</v>
      </c>
      <c r="N350" s="405">
        <v>333.61</v>
      </c>
      <c r="O350" s="405">
        <v>38.270000000000003</v>
      </c>
      <c r="P350" s="405">
        <v>0.7</v>
      </c>
      <c r="Q350" s="405">
        <v>0</v>
      </c>
      <c r="R350" s="405">
        <v>5</v>
      </c>
      <c r="S350" s="405">
        <v>0.81</v>
      </c>
      <c r="T350" s="405">
        <v>0.38</v>
      </c>
      <c r="U350" s="405">
        <v>2.08</v>
      </c>
      <c r="V350" s="405">
        <v>48.06</v>
      </c>
      <c r="W350" s="405">
        <v>0.05</v>
      </c>
      <c r="X350" s="405">
        <v>55.89</v>
      </c>
      <c r="Y350" s="405">
        <v>7</v>
      </c>
      <c r="Z350" s="405" t="s">
        <v>255</v>
      </c>
      <c r="AA350" s="405" t="s">
        <v>250</v>
      </c>
    </row>
    <row r="351" spans="1:27" ht="21.6">
      <c r="A351" s="407">
        <v>350</v>
      </c>
      <c r="B351" s="405">
        <v>34.799999999999997</v>
      </c>
      <c r="C351" s="405">
        <v>15.14</v>
      </c>
      <c r="D351" s="405">
        <v>115.6</v>
      </c>
      <c r="E351" s="405">
        <v>306.95</v>
      </c>
      <c r="F351" s="405">
        <v>0</v>
      </c>
      <c r="G351" s="405">
        <v>15.2</v>
      </c>
      <c r="H351" s="405">
        <v>0.76</v>
      </c>
      <c r="I351" s="405">
        <v>6</v>
      </c>
      <c r="J351" s="405">
        <v>1.7</v>
      </c>
      <c r="K351" s="405">
        <v>19</v>
      </c>
      <c r="L351" s="405">
        <v>661.2</v>
      </c>
      <c r="M351" s="405">
        <v>326.67</v>
      </c>
      <c r="N351" s="405">
        <v>334.53</v>
      </c>
      <c r="O351" s="405">
        <v>43.47</v>
      </c>
      <c r="P351" s="405">
        <v>0.79</v>
      </c>
      <c r="Q351" s="405">
        <v>0</v>
      </c>
      <c r="R351" s="405">
        <v>6</v>
      </c>
      <c r="S351" s="405">
        <v>0.8</v>
      </c>
      <c r="T351" s="405">
        <v>0.38</v>
      </c>
      <c r="U351" s="405">
        <v>2.06</v>
      </c>
      <c r="V351" s="405">
        <v>55.17</v>
      </c>
      <c r="W351" s="405">
        <v>-0.06</v>
      </c>
      <c r="X351" s="405">
        <v>57.24</v>
      </c>
      <c r="Y351" s="405">
        <v>7</v>
      </c>
      <c r="Z351" s="405" t="s">
        <v>249</v>
      </c>
      <c r="AA351" s="405" t="s">
        <v>250</v>
      </c>
    </row>
    <row r="352" spans="1:27" ht="21.6">
      <c r="A352" s="407">
        <v>351</v>
      </c>
      <c r="B352" s="405">
        <v>34.9</v>
      </c>
      <c r="C352" s="405">
        <v>17.28</v>
      </c>
      <c r="D352" s="405">
        <v>140.69999999999999</v>
      </c>
      <c r="E352" s="405">
        <v>350.02</v>
      </c>
      <c r="F352" s="405">
        <v>0</v>
      </c>
      <c r="G352" s="405">
        <v>17.350000000000001</v>
      </c>
      <c r="H352" s="405">
        <v>0.81</v>
      </c>
      <c r="I352" s="405">
        <v>6</v>
      </c>
      <c r="J352" s="405">
        <v>1.67</v>
      </c>
      <c r="K352" s="405">
        <v>19</v>
      </c>
      <c r="L352" s="405">
        <v>663.1</v>
      </c>
      <c r="M352" s="405">
        <v>327.64999999999998</v>
      </c>
      <c r="N352" s="405">
        <v>335.45</v>
      </c>
      <c r="O352" s="405">
        <v>49.74</v>
      </c>
      <c r="P352" s="405">
        <v>0.84</v>
      </c>
      <c r="Q352" s="405">
        <v>0</v>
      </c>
      <c r="R352" s="405">
        <v>6</v>
      </c>
      <c r="S352" s="405">
        <v>0.79</v>
      </c>
      <c r="T352" s="405">
        <v>0.39</v>
      </c>
      <c r="U352" s="405">
        <v>2.02</v>
      </c>
      <c r="V352" s="405">
        <v>64.3</v>
      </c>
      <c r="W352" s="405">
        <v>7.0000000000000007E-2</v>
      </c>
      <c r="X352" s="405">
        <v>59.81</v>
      </c>
      <c r="Y352" s="405">
        <v>7</v>
      </c>
      <c r="Z352" s="405" t="s">
        <v>249</v>
      </c>
      <c r="AA352" s="405" t="s">
        <v>250</v>
      </c>
    </row>
    <row r="353" spans="1:27" ht="21.6">
      <c r="A353" s="407">
        <v>352</v>
      </c>
      <c r="B353" s="405">
        <v>35</v>
      </c>
      <c r="C353" s="405">
        <v>18.34</v>
      </c>
      <c r="D353" s="405">
        <v>162.69999999999999</v>
      </c>
      <c r="E353" s="405">
        <v>335.4</v>
      </c>
      <c r="F353" s="405">
        <v>0</v>
      </c>
      <c r="G353" s="405">
        <v>18.41</v>
      </c>
      <c r="H353" s="405">
        <v>0.88</v>
      </c>
      <c r="I353" s="405">
        <v>6</v>
      </c>
      <c r="J353" s="405">
        <v>1.68</v>
      </c>
      <c r="K353" s="405">
        <v>19</v>
      </c>
      <c r="L353" s="405">
        <v>665</v>
      </c>
      <c r="M353" s="405">
        <v>328.64</v>
      </c>
      <c r="N353" s="405">
        <v>336.36</v>
      </c>
      <c r="O353" s="405">
        <v>52.74</v>
      </c>
      <c r="P353" s="405">
        <v>0.92</v>
      </c>
      <c r="Q353" s="405">
        <v>0</v>
      </c>
      <c r="R353" s="405">
        <v>6</v>
      </c>
      <c r="S353" s="405">
        <v>0.79</v>
      </c>
      <c r="T353" s="405">
        <v>0.39</v>
      </c>
      <c r="U353" s="405">
        <v>2.02</v>
      </c>
      <c r="V353" s="405">
        <v>68.19</v>
      </c>
      <c r="W353" s="405">
        <v>0.02</v>
      </c>
      <c r="X353" s="405">
        <v>59</v>
      </c>
      <c r="Y353" s="405">
        <v>7</v>
      </c>
      <c r="Z353" s="405" t="s">
        <v>249</v>
      </c>
      <c r="AA353" s="405" t="s">
        <v>250</v>
      </c>
    </row>
    <row r="354" spans="1:27" ht="21.6">
      <c r="A354" s="407">
        <v>353</v>
      </c>
      <c r="B354" s="405">
        <v>35.1</v>
      </c>
      <c r="C354" s="405">
        <v>18.23</v>
      </c>
      <c r="D354" s="405">
        <v>164.2</v>
      </c>
      <c r="E354" s="405">
        <v>320.49</v>
      </c>
      <c r="F354" s="405">
        <v>0</v>
      </c>
      <c r="G354" s="405">
        <v>18.29</v>
      </c>
      <c r="H354" s="405">
        <v>0.9</v>
      </c>
      <c r="I354" s="405">
        <v>6</v>
      </c>
      <c r="J354" s="405">
        <v>1.69</v>
      </c>
      <c r="K354" s="405">
        <v>19</v>
      </c>
      <c r="L354" s="405">
        <v>666.9</v>
      </c>
      <c r="M354" s="405">
        <v>329.62</v>
      </c>
      <c r="N354" s="405">
        <v>337.28</v>
      </c>
      <c r="O354" s="405">
        <v>52.26</v>
      </c>
      <c r="P354" s="405">
        <v>0.93</v>
      </c>
      <c r="Q354" s="405">
        <v>0</v>
      </c>
      <c r="R354" s="405">
        <v>6</v>
      </c>
      <c r="S354" s="405">
        <v>0.79</v>
      </c>
      <c r="T354" s="405">
        <v>0.39</v>
      </c>
      <c r="U354" s="405">
        <v>2.0299999999999998</v>
      </c>
      <c r="V354" s="405">
        <v>67.31</v>
      </c>
      <c r="W354" s="405">
        <v>-0.03</v>
      </c>
      <c r="X354" s="405">
        <v>58.26</v>
      </c>
      <c r="Y354" s="405">
        <v>7</v>
      </c>
      <c r="Z354" s="405" t="s">
        <v>249</v>
      </c>
      <c r="AA354" s="405" t="s">
        <v>250</v>
      </c>
    </row>
    <row r="355" spans="1:27" ht="21.6">
      <c r="A355" s="407">
        <v>354</v>
      </c>
      <c r="B355" s="405">
        <v>35.200000000000003</v>
      </c>
      <c r="C355" s="405">
        <v>16.489999999999998</v>
      </c>
      <c r="D355" s="405">
        <v>161.19999999999999</v>
      </c>
      <c r="E355" s="405">
        <v>318.04000000000002</v>
      </c>
      <c r="F355" s="405">
        <v>0</v>
      </c>
      <c r="G355" s="405">
        <v>16.559999999999999</v>
      </c>
      <c r="H355" s="405">
        <v>0.97</v>
      </c>
      <c r="I355" s="405">
        <v>6</v>
      </c>
      <c r="J355" s="405">
        <v>1.74</v>
      </c>
      <c r="K355" s="405">
        <v>19</v>
      </c>
      <c r="L355" s="405">
        <v>668.8</v>
      </c>
      <c r="M355" s="405">
        <v>330.6</v>
      </c>
      <c r="N355" s="405">
        <v>338.2</v>
      </c>
      <c r="O355" s="405">
        <v>46.98</v>
      </c>
      <c r="P355" s="405">
        <v>1.01</v>
      </c>
      <c r="Q355" s="405">
        <v>0</v>
      </c>
      <c r="R355" s="405">
        <v>5</v>
      </c>
      <c r="S355" s="405">
        <v>0.82</v>
      </c>
      <c r="T355" s="405">
        <v>0.37</v>
      </c>
      <c r="U355" s="405">
        <v>2.1</v>
      </c>
      <c r="V355" s="405">
        <v>58.58</v>
      </c>
      <c r="W355" s="405">
        <v>-0.04</v>
      </c>
      <c r="X355" s="405">
        <v>52.98</v>
      </c>
      <c r="Y355" s="405">
        <v>7</v>
      </c>
      <c r="Z355" s="405" t="s">
        <v>255</v>
      </c>
      <c r="AA355" s="405" t="s">
        <v>250</v>
      </c>
    </row>
    <row r="356" spans="1:27" ht="21.6">
      <c r="A356" s="407">
        <v>355</v>
      </c>
      <c r="B356" s="405">
        <v>35.299999999999997</v>
      </c>
      <c r="C356" s="405">
        <v>13.96</v>
      </c>
      <c r="D356" s="405">
        <v>143.80000000000001</v>
      </c>
      <c r="E356" s="405">
        <v>323.83</v>
      </c>
      <c r="F356" s="405">
        <v>0</v>
      </c>
      <c r="G356" s="405">
        <v>14.02</v>
      </c>
      <c r="H356" s="405">
        <v>1.03</v>
      </c>
      <c r="I356" s="405">
        <v>6</v>
      </c>
      <c r="J356" s="405">
        <v>1.81</v>
      </c>
      <c r="K356" s="405">
        <v>19</v>
      </c>
      <c r="L356" s="405">
        <v>670.7</v>
      </c>
      <c r="M356" s="405">
        <v>331.58</v>
      </c>
      <c r="N356" s="405">
        <v>339.12</v>
      </c>
      <c r="O356" s="405">
        <v>39.380000000000003</v>
      </c>
      <c r="P356" s="405">
        <v>1.08</v>
      </c>
      <c r="Q356" s="405">
        <v>0</v>
      </c>
      <c r="R356" s="405">
        <v>5</v>
      </c>
      <c r="S356" s="405">
        <v>0.85</v>
      </c>
      <c r="T356" s="405">
        <v>0.36</v>
      </c>
      <c r="U356" s="405">
        <v>2.19</v>
      </c>
      <c r="V356" s="405">
        <v>47.06</v>
      </c>
      <c r="W356" s="405">
        <v>-0.02</v>
      </c>
      <c r="X356" s="405">
        <v>47.28</v>
      </c>
      <c r="Y356" s="405">
        <v>7</v>
      </c>
      <c r="Z356" s="405" t="s">
        <v>255</v>
      </c>
      <c r="AA356" s="405" t="s">
        <v>250</v>
      </c>
    </row>
    <row r="357" spans="1:27" ht="21.6">
      <c r="A357" s="407">
        <v>356</v>
      </c>
      <c r="B357" s="405">
        <v>35.4</v>
      </c>
      <c r="C357" s="405">
        <v>12.16</v>
      </c>
      <c r="D357" s="405">
        <v>133.1</v>
      </c>
      <c r="E357" s="405">
        <v>342.47</v>
      </c>
      <c r="F357" s="405">
        <v>0</v>
      </c>
      <c r="G357" s="405">
        <v>12.23</v>
      </c>
      <c r="H357" s="405">
        <v>1.0900000000000001</v>
      </c>
      <c r="I357" s="405">
        <v>6</v>
      </c>
      <c r="J357" s="405">
        <v>1.87</v>
      </c>
      <c r="K357" s="405">
        <v>19</v>
      </c>
      <c r="L357" s="405">
        <v>672.6</v>
      </c>
      <c r="M357" s="405">
        <v>332.56</v>
      </c>
      <c r="N357" s="405">
        <v>340.04</v>
      </c>
      <c r="O357" s="405">
        <v>33.979999999999997</v>
      </c>
      <c r="P357" s="405">
        <v>1.1499999999999999</v>
      </c>
      <c r="Q357" s="405">
        <v>0</v>
      </c>
      <c r="R357" s="405">
        <v>5</v>
      </c>
      <c r="S357" s="405">
        <v>0.88</v>
      </c>
      <c r="T357" s="405">
        <v>0.34</v>
      </c>
      <c r="U357" s="405">
        <v>2.27</v>
      </c>
      <c r="V357" s="405">
        <v>39.08</v>
      </c>
      <c r="W357" s="405">
        <v>0.03</v>
      </c>
      <c r="X357" s="405">
        <v>42.67</v>
      </c>
      <c r="Y357" s="405">
        <v>7</v>
      </c>
      <c r="Z357" s="405" t="s">
        <v>255</v>
      </c>
      <c r="AA357" s="405" t="s">
        <v>250</v>
      </c>
    </row>
    <row r="358" spans="1:27" ht="21.6">
      <c r="A358" s="407">
        <v>357</v>
      </c>
      <c r="B358" s="405">
        <v>35.5</v>
      </c>
      <c r="C358" s="405">
        <v>10.15</v>
      </c>
      <c r="D358" s="405">
        <v>122.6</v>
      </c>
      <c r="E358" s="405">
        <v>331.38</v>
      </c>
      <c r="F358" s="405">
        <v>0</v>
      </c>
      <c r="G358" s="405">
        <v>10.220000000000001</v>
      </c>
      <c r="H358" s="405">
        <v>1.2</v>
      </c>
      <c r="I358" s="405">
        <v>6</v>
      </c>
      <c r="J358" s="405">
        <v>1.96</v>
      </c>
      <c r="K358" s="405">
        <v>19</v>
      </c>
      <c r="L358" s="405">
        <v>674.5</v>
      </c>
      <c r="M358" s="405">
        <v>333.54</v>
      </c>
      <c r="N358" s="405">
        <v>340.96</v>
      </c>
      <c r="O358" s="405">
        <v>27.99</v>
      </c>
      <c r="P358" s="405">
        <v>1.28</v>
      </c>
      <c r="Q358" s="405">
        <v>0</v>
      </c>
      <c r="R358" s="405">
        <v>5</v>
      </c>
      <c r="S358" s="405">
        <v>0.93</v>
      </c>
      <c r="T358" s="405">
        <v>0.32</v>
      </c>
      <c r="U358" s="405">
        <v>2.39</v>
      </c>
      <c r="V358" s="405">
        <v>30.46</v>
      </c>
      <c r="W358" s="405">
        <v>-0.01</v>
      </c>
      <c r="X358" s="405">
        <v>37.07</v>
      </c>
      <c r="Y358" s="405">
        <v>6</v>
      </c>
      <c r="Z358" s="405" t="s">
        <v>255</v>
      </c>
      <c r="AA358" s="405" t="s">
        <v>254</v>
      </c>
    </row>
    <row r="359" spans="1:27" ht="21.6">
      <c r="A359" s="407">
        <v>358</v>
      </c>
      <c r="B359" s="405">
        <v>35.6</v>
      </c>
      <c r="C359" s="405">
        <v>8.49</v>
      </c>
      <c r="D359" s="405">
        <v>115.7</v>
      </c>
      <c r="E359" s="405">
        <v>353.16</v>
      </c>
      <c r="F359" s="405">
        <v>0</v>
      </c>
      <c r="G359" s="405">
        <v>8.56</v>
      </c>
      <c r="H359" s="405">
        <v>1.35</v>
      </c>
      <c r="I359" s="405">
        <v>5</v>
      </c>
      <c r="J359" s="405">
        <v>2.0499999999999998</v>
      </c>
      <c r="K359" s="405">
        <v>19</v>
      </c>
      <c r="L359" s="405">
        <v>676.4</v>
      </c>
      <c r="M359" s="405">
        <v>334.52</v>
      </c>
      <c r="N359" s="405">
        <v>341.88</v>
      </c>
      <c r="O359" s="405">
        <v>23.07</v>
      </c>
      <c r="P359" s="405">
        <v>1.47</v>
      </c>
      <c r="Q359" s="405">
        <v>0</v>
      </c>
      <c r="R359" s="405">
        <v>5</v>
      </c>
      <c r="S359" s="405">
        <v>0.98</v>
      </c>
      <c r="T359" s="405">
        <v>0.31</v>
      </c>
      <c r="U359" s="405">
        <v>2.5099999999999998</v>
      </c>
      <c r="V359" s="405">
        <v>23.75</v>
      </c>
      <c r="W359" s="405">
        <v>0.05</v>
      </c>
      <c r="X359" s="405">
        <v>32.19</v>
      </c>
      <c r="Y359" s="405">
        <v>6</v>
      </c>
      <c r="Z359" s="405" t="s">
        <v>255</v>
      </c>
      <c r="AA359" s="405" t="s">
        <v>254</v>
      </c>
    </row>
    <row r="360" spans="1:27" ht="21.6">
      <c r="A360" s="407">
        <v>359</v>
      </c>
      <c r="B360" s="405">
        <v>35.700000000000003</v>
      </c>
      <c r="C360" s="405">
        <v>10.57</v>
      </c>
      <c r="D360" s="405">
        <v>130.19999999999999</v>
      </c>
      <c r="E360" s="405">
        <v>57.09</v>
      </c>
      <c r="F360" s="405">
        <v>0</v>
      </c>
      <c r="G360" s="405">
        <v>10.58</v>
      </c>
      <c r="H360" s="405">
        <v>1.23</v>
      </c>
      <c r="I360" s="405">
        <v>6</v>
      </c>
      <c r="J360" s="405">
        <v>1.96</v>
      </c>
      <c r="K360" s="405">
        <v>19</v>
      </c>
      <c r="L360" s="405">
        <v>678.3</v>
      </c>
      <c r="M360" s="405">
        <v>335.5</v>
      </c>
      <c r="N360" s="405">
        <v>342.8</v>
      </c>
      <c r="O360" s="405">
        <v>28.89</v>
      </c>
      <c r="P360" s="405">
        <v>1.31</v>
      </c>
      <c r="Q360" s="405">
        <v>-0.03</v>
      </c>
      <c r="R360" s="405">
        <v>5</v>
      </c>
      <c r="S360" s="405">
        <v>0.93</v>
      </c>
      <c r="T360" s="405">
        <v>0.32</v>
      </c>
      <c r="U360" s="405">
        <v>2.38</v>
      </c>
      <c r="V360" s="405">
        <v>31.57</v>
      </c>
      <c r="W360" s="405">
        <v>-0.81</v>
      </c>
      <c r="X360" s="405">
        <v>37.28</v>
      </c>
      <c r="Y360" s="405">
        <v>7</v>
      </c>
      <c r="Z360" s="405" t="s">
        <v>255</v>
      </c>
      <c r="AA360" s="405" t="s">
        <v>250</v>
      </c>
    </row>
    <row r="361" spans="1:27" ht="21.6">
      <c r="A361" s="407">
        <v>360</v>
      </c>
      <c r="B361" s="405">
        <v>35.799999999999997</v>
      </c>
      <c r="C361" s="405">
        <v>10.84</v>
      </c>
      <c r="D361" s="405">
        <v>74.2</v>
      </c>
      <c r="E361" s="405">
        <v>237.89</v>
      </c>
      <c r="F361" s="405">
        <v>0</v>
      </c>
      <c r="G361" s="405">
        <v>10.89</v>
      </c>
      <c r="H361" s="405">
        <v>0.68</v>
      </c>
      <c r="I361" s="405">
        <v>6</v>
      </c>
      <c r="J361" s="405">
        <v>1.78</v>
      </c>
      <c r="K361" s="405">
        <v>19</v>
      </c>
      <c r="L361" s="405">
        <v>680.2</v>
      </c>
      <c r="M361" s="405">
        <v>336.48</v>
      </c>
      <c r="N361" s="405">
        <v>343.72</v>
      </c>
      <c r="O361" s="405">
        <v>29.7</v>
      </c>
      <c r="P361" s="405">
        <v>0.73</v>
      </c>
      <c r="Q361" s="405">
        <v>-0.01</v>
      </c>
      <c r="R361" s="405">
        <v>5</v>
      </c>
      <c r="S361" s="405">
        <v>0.86</v>
      </c>
      <c r="T361" s="405">
        <v>0.35</v>
      </c>
      <c r="U361" s="405">
        <v>2.21</v>
      </c>
      <c r="V361" s="405">
        <v>35.200000000000003</v>
      </c>
      <c r="W361" s="405">
        <v>-0.28999999999999998</v>
      </c>
      <c r="X361" s="405">
        <v>47.29</v>
      </c>
      <c r="Y361" s="405">
        <v>6</v>
      </c>
      <c r="Z361" s="405" t="s">
        <v>255</v>
      </c>
      <c r="AA361" s="405" t="s">
        <v>254</v>
      </c>
    </row>
    <row r="362" spans="1:27" ht="21.6">
      <c r="A362" s="407">
        <v>361</v>
      </c>
      <c r="B362" s="405">
        <v>35.9</v>
      </c>
      <c r="C362" s="405">
        <v>12.49</v>
      </c>
      <c r="D362" s="405">
        <v>98.7</v>
      </c>
      <c r="E362" s="405">
        <v>112.13</v>
      </c>
      <c r="F362" s="405">
        <v>0</v>
      </c>
      <c r="G362" s="405">
        <v>12.51</v>
      </c>
      <c r="H362" s="405">
        <v>0.79</v>
      </c>
      <c r="I362" s="405">
        <v>6</v>
      </c>
      <c r="J362" s="405">
        <v>1.77</v>
      </c>
      <c r="K362" s="405">
        <v>19</v>
      </c>
      <c r="L362" s="405">
        <v>682.1</v>
      </c>
      <c r="M362" s="405">
        <v>337.46</v>
      </c>
      <c r="N362" s="405">
        <v>344.64</v>
      </c>
      <c r="O362" s="405">
        <v>34.32</v>
      </c>
      <c r="P362" s="405">
        <v>0.83</v>
      </c>
      <c r="Q362" s="405">
        <v>-0.02</v>
      </c>
      <c r="R362" s="405">
        <v>5</v>
      </c>
      <c r="S362" s="405">
        <v>0.85</v>
      </c>
      <c r="T362" s="405">
        <v>0.35</v>
      </c>
      <c r="U362" s="405">
        <v>2.1800000000000002</v>
      </c>
      <c r="V362" s="405">
        <v>41.2</v>
      </c>
      <c r="W362" s="405">
        <v>-0.65</v>
      </c>
      <c r="X362" s="405">
        <v>49.05</v>
      </c>
      <c r="Y362" s="405">
        <v>6</v>
      </c>
      <c r="Z362" s="405" t="s">
        <v>255</v>
      </c>
      <c r="AA362" s="405" t="s">
        <v>254</v>
      </c>
    </row>
    <row r="363" spans="1:27" ht="21.6">
      <c r="A363" s="407">
        <v>362</v>
      </c>
      <c r="B363" s="405">
        <v>36</v>
      </c>
      <c r="C363" s="405">
        <v>11.87</v>
      </c>
      <c r="D363" s="405">
        <v>80.2</v>
      </c>
      <c r="E363" s="405">
        <v>239.95</v>
      </c>
      <c r="F363" s="405">
        <v>0</v>
      </c>
      <c r="G363" s="405">
        <v>11.91</v>
      </c>
      <c r="H363" s="405">
        <v>0.67</v>
      </c>
      <c r="I363" s="405">
        <v>6</v>
      </c>
      <c r="J363" s="405">
        <v>1.75</v>
      </c>
      <c r="K363" s="405">
        <v>19</v>
      </c>
      <c r="L363" s="405">
        <v>684</v>
      </c>
      <c r="M363" s="405">
        <v>338.45</v>
      </c>
      <c r="N363" s="405">
        <v>345.55</v>
      </c>
      <c r="O363" s="405">
        <v>32.5</v>
      </c>
      <c r="P363" s="405">
        <v>0.71</v>
      </c>
      <c r="Q363" s="405">
        <v>-0.01</v>
      </c>
      <c r="R363" s="405">
        <v>5</v>
      </c>
      <c r="S363" s="405">
        <v>0.84</v>
      </c>
      <c r="T363" s="405">
        <v>0.35</v>
      </c>
      <c r="U363" s="405">
        <v>2.16</v>
      </c>
      <c r="V363" s="405">
        <v>39.32</v>
      </c>
      <c r="W363" s="405">
        <v>-0.28999999999999998</v>
      </c>
      <c r="X363" s="405">
        <v>50.28</v>
      </c>
      <c r="Y363" s="405">
        <v>6</v>
      </c>
      <c r="Z363" s="405" t="s">
        <v>255</v>
      </c>
      <c r="AA363" s="405" t="s">
        <v>254</v>
      </c>
    </row>
    <row r="364" spans="1:27" ht="21.6">
      <c r="A364" s="407">
        <v>363</v>
      </c>
      <c r="B364" s="405">
        <v>36.1</v>
      </c>
      <c r="C364" s="405">
        <v>9.1300000000000008</v>
      </c>
      <c r="D364" s="405">
        <v>106</v>
      </c>
      <c r="E364" s="405">
        <v>334.82</v>
      </c>
      <c r="F364" s="405">
        <v>0</v>
      </c>
      <c r="G364" s="405">
        <v>9.19</v>
      </c>
      <c r="H364" s="405">
        <v>1.1499999999999999</v>
      </c>
      <c r="I364" s="405">
        <v>6</v>
      </c>
      <c r="J364" s="405">
        <v>1.98</v>
      </c>
      <c r="K364" s="405">
        <v>19</v>
      </c>
      <c r="L364" s="405">
        <v>685.9</v>
      </c>
      <c r="M364" s="405">
        <v>339.43</v>
      </c>
      <c r="N364" s="405">
        <v>346.47</v>
      </c>
      <c r="O364" s="405">
        <v>24.56</v>
      </c>
      <c r="P364" s="405">
        <v>1.25</v>
      </c>
      <c r="Q364" s="405">
        <v>0</v>
      </c>
      <c r="R364" s="405">
        <v>5</v>
      </c>
      <c r="S364" s="405">
        <v>0.95</v>
      </c>
      <c r="T364" s="405">
        <v>0.31</v>
      </c>
      <c r="U364" s="405">
        <v>2.44</v>
      </c>
      <c r="V364" s="405">
        <v>26.07</v>
      </c>
      <c r="W364" s="405">
        <v>-0.01</v>
      </c>
      <c r="X364" s="405">
        <v>35.19</v>
      </c>
      <c r="Y364" s="405">
        <v>6</v>
      </c>
      <c r="Z364" s="405" t="s">
        <v>255</v>
      </c>
      <c r="AA364" s="405" t="s">
        <v>254</v>
      </c>
    </row>
    <row r="365" spans="1:27" ht="21.6">
      <c r="A365" s="407">
        <v>364</v>
      </c>
      <c r="B365" s="405">
        <v>36.200000000000003</v>
      </c>
      <c r="C365" s="405">
        <v>10.28</v>
      </c>
      <c r="D365" s="405">
        <v>111.3</v>
      </c>
      <c r="E365" s="405">
        <v>74.849999999999994</v>
      </c>
      <c r="F365" s="405">
        <v>0</v>
      </c>
      <c r="G365" s="405">
        <v>10.29</v>
      </c>
      <c r="H365" s="405">
        <v>1.08</v>
      </c>
      <c r="I365" s="405">
        <v>6</v>
      </c>
      <c r="J365" s="405">
        <v>1.93</v>
      </c>
      <c r="K365" s="405">
        <v>19</v>
      </c>
      <c r="L365" s="405">
        <v>687.8</v>
      </c>
      <c r="M365" s="405">
        <v>340.41</v>
      </c>
      <c r="N365" s="405">
        <v>347.39</v>
      </c>
      <c r="O365" s="405">
        <v>27.64</v>
      </c>
      <c r="P365" s="405">
        <v>1.1599999999999999</v>
      </c>
      <c r="Q365" s="405">
        <v>-0.03</v>
      </c>
      <c r="R365" s="405">
        <v>5</v>
      </c>
      <c r="S365" s="405">
        <v>0.92</v>
      </c>
      <c r="T365" s="405">
        <v>0.32</v>
      </c>
      <c r="U365" s="405">
        <v>2.37</v>
      </c>
      <c r="V365" s="405">
        <v>30.39</v>
      </c>
      <c r="W365" s="405">
        <v>-0.76</v>
      </c>
      <c r="X365" s="405">
        <v>38.380000000000003</v>
      </c>
      <c r="Y365" s="405">
        <v>6</v>
      </c>
      <c r="Z365" s="405" t="s">
        <v>255</v>
      </c>
      <c r="AA365" s="405" t="s">
        <v>254</v>
      </c>
    </row>
    <row r="366" spans="1:27" ht="21.6">
      <c r="A366" s="407">
        <v>365</v>
      </c>
      <c r="B366" s="405">
        <v>36.299999999999997</v>
      </c>
      <c r="C366" s="405">
        <v>9.11</v>
      </c>
      <c r="D366" s="405">
        <v>46.1</v>
      </c>
      <c r="E366" s="405">
        <v>217</v>
      </c>
      <c r="F366" s="405">
        <v>0</v>
      </c>
      <c r="G366" s="405">
        <v>9.16</v>
      </c>
      <c r="H366" s="405">
        <v>0.5</v>
      </c>
      <c r="I366" s="405">
        <v>6</v>
      </c>
      <c r="J366" s="405">
        <v>1.77</v>
      </c>
      <c r="K366" s="405">
        <v>19</v>
      </c>
      <c r="L366" s="405">
        <v>689.7</v>
      </c>
      <c r="M366" s="405">
        <v>341.39</v>
      </c>
      <c r="N366" s="405">
        <v>348.31</v>
      </c>
      <c r="O366" s="405">
        <v>24.31</v>
      </c>
      <c r="P366" s="405">
        <v>0.54</v>
      </c>
      <c r="Q366" s="405">
        <v>-0.01</v>
      </c>
      <c r="R366" s="405">
        <v>5</v>
      </c>
      <c r="S366" s="405">
        <v>0.87</v>
      </c>
      <c r="T366" s="405">
        <v>0.34</v>
      </c>
      <c r="U366" s="405">
        <v>2.23</v>
      </c>
      <c r="V366" s="405">
        <v>28.45</v>
      </c>
      <c r="W366" s="405">
        <v>-0.36</v>
      </c>
      <c r="X366" s="405">
        <v>44.97</v>
      </c>
      <c r="Y366" s="405">
        <v>6</v>
      </c>
      <c r="Z366" s="405" t="s">
        <v>255</v>
      </c>
      <c r="AA366" s="405" t="s">
        <v>254</v>
      </c>
    </row>
    <row r="367" spans="1:27" ht="21.6">
      <c r="A367" s="407">
        <v>366</v>
      </c>
      <c r="B367" s="405">
        <v>36.4</v>
      </c>
      <c r="C367" s="405">
        <v>10.8</v>
      </c>
      <c r="D367" s="405">
        <v>84.4</v>
      </c>
      <c r="E367" s="405">
        <v>77.89</v>
      </c>
      <c r="F367" s="405">
        <v>0</v>
      </c>
      <c r="G367" s="405">
        <v>10.81</v>
      </c>
      <c r="H367" s="405">
        <v>0.78</v>
      </c>
      <c r="I367" s="405">
        <v>6</v>
      </c>
      <c r="J367" s="405">
        <v>1.82</v>
      </c>
      <c r="K367" s="405">
        <v>19</v>
      </c>
      <c r="L367" s="405">
        <v>691.6</v>
      </c>
      <c r="M367" s="405">
        <v>342.37</v>
      </c>
      <c r="N367" s="405">
        <v>349.23</v>
      </c>
      <c r="O367" s="405">
        <v>28.99</v>
      </c>
      <c r="P367" s="405">
        <v>0.83</v>
      </c>
      <c r="Q367" s="405">
        <v>-0.03</v>
      </c>
      <c r="R367" s="405">
        <v>5</v>
      </c>
      <c r="S367" s="405">
        <v>0.88</v>
      </c>
      <c r="T367" s="405">
        <v>0.34</v>
      </c>
      <c r="U367" s="405">
        <v>2.25</v>
      </c>
      <c r="V367" s="405">
        <v>33.549999999999997</v>
      </c>
      <c r="W367" s="405">
        <v>-0.76</v>
      </c>
      <c r="X367" s="405">
        <v>44.45</v>
      </c>
      <c r="Y367" s="405">
        <v>6</v>
      </c>
      <c r="Z367" s="405" t="s">
        <v>255</v>
      </c>
      <c r="AA367" s="405" t="s">
        <v>254</v>
      </c>
    </row>
    <row r="368" spans="1:27" ht="21.6">
      <c r="A368" s="407">
        <v>367</v>
      </c>
      <c r="B368" s="405">
        <v>36.5</v>
      </c>
      <c r="C368" s="405">
        <v>8.23</v>
      </c>
      <c r="D368" s="405">
        <v>45.2</v>
      </c>
      <c r="E368" s="405">
        <v>205.72</v>
      </c>
      <c r="F368" s="405">
        <v>0</v>
      </c>
      <c r="G368" s="405">
        <v>8.27</v>
      </c>
      <c r="H368" s="405">
        <v>0.55000000000000004</v>
      </c>
      <c r="I368" s="405">
        <v>6</v>
      </c>
      <c r="J368" s="405">
        <v>1.83</v>
      </c>
      <c r="K368" s="405">
        <v>19</v>
      </c>
      <c r="L368" s="405">
        <v>693.5</v>
      </c>
      <c r="M368" s="405">
        <v>343.35</v>
      </c>
      <c r="N368" s="405">
        <v>350.15</v>
      </c>
      <c r="O368" s="405">
        <v>21.65</v>
      </c>
      <c r="P368" s="405">
        <v>0.6</v>
      </c>
      <c r="Q368" s="405">
        <v>-0.02</v>
      </c>
      <c r="R368" s="405">
        <v>5</v>
      </c>
      <c r="S368" s="405">
        <v>0.9</v>
      </c>
      <c r="T368" s="405">
        <v>0.33</v>
      </c>
      <c r="U368" s="405">
        <v>2.31</v>
      </c>
      <c r="V368" s="405">
        <v>24.43</v>
      </c>
      <c r="W368" s="405">
        <v>-0.39</v>
      </c>
      <c r="X368" s="405">
        <v>40.71</v>
      </c>
      <c r="Y368" s="405">
        <v>6</v>
      </c>
      <c r="Z368" s="405" t="s">
        <v>255</v>
      </c>
      <c r="AA368" s="405" t="s">
        <v>254</v>
      </c>
    </row>
    <row r="369" spans="1:27" ht="21.6">
      <c r="A369" s="407">
        <v>368</v>
      </c>
      <c r="B369" s="405">
        <v>36.6</v>
      </c>
      <c r="C369" s="405">
        <v>5.19</v>
      </c>
      <c r="D369" s="405">
        <v>115.5</v>
      </c>
      <c r="E369" s="405">
        <v>398.58</v>
      </c>
      <c r="F369" s="405">
        <v>0</v>
      </c>
      <c r="G369" s="405">
        <v>5.27</v>
      </c>
      <c r="H369" s="405">
        <v>2.19</v>
      </c>
      <c r="I369" s="405">
        <v>5</v>
      </c>
      <c r="J369" s="405">
        <v>2.35</v>
      </c>
      <c r="K369" s="405">
        <v>19</v>
      </c>
      <c r="L369" s="405">
        <v>695.4</v>
      </c>
      <c r="M369" s="405">
        <v>344.33</v>
      </c>
      <c r="N369" s="405">
        <v>351.07</v>
      </c>
      <c r="O369" s="405">
        <v>13.03</v>
      </c>
      <c r="P369" s="405">
        <v>2.52</v>
      </c>
      <c r="Q369" s="405">
        <v>0.01</v>
      </c>
      <c r="R369" s="405">
        <v>4</v>
      </c>
      <c r="S369" s="405">
        <v>1</v>
      </c>
      <c r="T369" s="405">
        <v>0.28999999999999998</v>
      </c>
      <c r="U369" s="405">
        <v>2.86</v>
      </c>
      <c r="V369" s="405">
        <v>13.03</v>
      </c>
      <c r="W369" s="405">
        <v>0.15</v>
      </c>
      <c r="X369" s="405">
        <v>22.38</v>
      </c>
      <c r="Y369" s="405">
        <v>4</v>
      </c>
      <c r="Z369" s="405" t="s">
        <v>252</v>
      </c>
      <c r="AA369" s="405" t="s">
        <v>256</v>
      </c>
    </row>
    <row r="370" spans="1:27" ht="21.6">
      <c r="A370" s="407">
        <v>369</v>
      </c>
      <c r="B370" s="405">
        <v>36.700000000000003</v>
      </c>
      <c r="C370" s="405">
        <v>3.28</v>
      </c>
      <c r="D370" s="405">
        <v>93.8</v>
      </c>
      <c r="E370" s="405">
        <v>470.59</v>
      </c>
      <c r="F370" s="405">
        <v>0</v>
      </c>
      <c r="G370" s="405">
        <v>3.38</v>
      </c>
      <c r="H370" s="405">
        <v>2.78</v>
      </c>
      <c r="I370" s="405">
        <v>4</v>
      </c>
      <c r="J370" s="405">
        <v>2.56</v>
      </c>
      <c r="K370" s="405">
        <v>19</v>
      </c>
      <c r="L370" s="405">
        <v>697.3</v>
      </c>
      <c r="M370" s="405">
        <v>345.31</v>
      </c>
      <c r="N370" s="405">
        <v>351.99</v>
      </c>
      <c r="O370" s="405">
        <v>7.62</v>
      </c>
      <c r="P370" s="405">
        <v>3.5</v>
      </c>
      <c r="Q370" s="405">
        <v>0.05</v>
      </c>
      <c r="R370" s="405">
        <v>3</v>
      </c>
      <c r="S370" s="405">
        <v>1</v>
      </c>
      <c r="T370" s="405">
        <v>0.28999999999999998</v>
      </c>
      <c r="U370" s="405">
        <v>3.13</v>
      </c>
      <c r="V370" s="405">
        <v>7.62</v>
      </c>
      <c r="W370" s="405">
        <v>0.36</v>
      </c>
      <c r="X370" s="405">
        <v>18.23</v>
      </c>
      <c r="Y370" s="405">
        <v>2</v>
      </c>
      <c r="Z370" s="405" t="s">
        <v>259</v>
      </c>
      <c r="AA370" s="405" t="s">
        <v>260</v>
      </c>
    </row>
    <row r="371" spans="1:27" ht="21.6">
      <c r="A371" s="407">
        <v>370</v>
      </c>
      <c r="B371" s="405">
        <v>36.799999999999997</v>
      </c>
      <c r="C371" s="405">
        <v>5.53</v>
      </c>
      <c r="D371" s="405">
        <v>84.1</v>
      </c>
      <c r="E371" s="405">
        <v>619.01</v>
      </c>
      <c r="F371" s="405">
        <v>0</v>
      </c>
      <c r="G371" s="405">
        <v>5.65</v>
      </c>
      <c r="H371" s="405">
        <v>1.49</v>
      </c>
      <c r="I371" s="405">
        <v>5</v>
      </c>
      <c r="J371" s="405">
        <v>2.2200000000000002</v>
      </c>
      <c r="K371" s="405">
        <v>19</v>
      </c>
      <c r="L371" s="405">
        <v>699.2</v>
      </c>
      <c r="M371" s="405">
        <v>346.29</v>
      </c>
      <c r="N371" s="405">
        <v>352.91</v>
      </c>
      <c r="O371" s="405">
        <v>14.04</v>
      </c>
      <c r="P371" s="405">
        <v>1.7</v>
      </c>
      <c r="Q371" s="405">
        <v>0.06</v>
      </c>
      <c r="R371" s="405">
        <v>4</v>
      </c>
      <c r="S371" s="405">
        <v>1</v>
      </c>
      <c r="T371" s="405">
        <v>0.28999999999999998</v>
      </c>
      <c r="U371" s="405">
        <v>2.74</v>
      </c>
      <c r="V371" s="405">
        <v>14.04</v>
      </c>
      <c r="W371" s="405">
        <v>0.77</v>
      </c>
      <c r="X371" s="405">
        <v>25.62</v>
      </c>
      <c r="Y371" s="405">
        <v>4</v>
      </c>
      <c r="Z371" s="405" t="s">
        <v>252</v>
      </c>
      <c r="AA371" s="405" t="s">
        <v>256</v>
      </c>
    </row>
    <row r="372" spans="1:27" ht="21.6">
      <c r="A372" s="407">
        <v>371</v>
      </c>
      <c r="B372" s="405">
        <v>36.9</v>
      </c>
      <c r="C372" s="405">
        <v>6.12</v>
      </c>
      <c r="D372" s="405">
        <v>64.599999999999994</v>
      </c>
      <c r="E372" s="405">
        <v>212.39</v>
      </c>
      <c r="F372" s="405">
        <v>0</v>
      </c>
      <c r="G372" s="405">
        <v>6.16</v>
      </c>
      <c r="H372" s="405">
        <v>1.05</v>
      </c>
      <c r="I372" s="405">
        <v>5</v>
      </c>
      <c r="J372" s="405">
        <v>2.09</v>
      </c>
      <c r="K372" s="405">
        <v>19</v>
      </c>
      <c r="L372" s="405">
        <v>701.1</v>
      </c>
      <c r="M372" s="405">
        <v>347.27</v>
      </c>
      <c r="N372" s="405">
        <v>353.83</v>
      </c>
      <c r="O372" s="405">
        <v>15.42</v>
      </c>
      <c r="P372" s="405">
        <v>1.18</v>
      </c>
      <c r="Q372" s="405">
        <v>-0.02</v>
      </c>
      <c r="R372" s="405">
        <v>4</v>
      </c>
      <c r="S372" s="405">
        <v>1</v>
      </c>
      <c r="T372" s="405">
        <v>0.28999999999999998</v>
      </c>
      <c r="U372" s="405">
        <v>2.62</v>
      </c>
      <c r="V372" s="405">
        <v>15.42</v>
      </c>
      <c r="W372" s="405">
        <v>-0.38</v>
      </c>
      <c r="X372" s="405">
        <v>28.8</v>
      </c>
      <c r="Y372" s="405">
        <v>4</v>
      </c>
      <c r="Z372" s="405" t="s">
        <v>252</v>
      </c>
      <c r="AA372" s="405" t="s">
        <v>256</v>
      </c>
    </row>
    <row r="373" spans="1:27" ht="21.6">
      <c r="A373" s="407">
        <v>372</v>
      </c>
      <c r="B373" s="405">
        <v>37</v>
      </c>
      <c r="C373" s="405">
        <v>4.4000000000000004</v>
      </c>
      <c r="D373" s="405">
        <v>73.599999999999994</v>
      </c>
      <c r="E373" s="405">
        <v>366.21</v>
      </c>
      <c r="F373" s="405">
        <v>0</v>
      </c>
      <c r="G373" s="405">
        <v>4.4800000000000004</v>
      </c>
      <c r="H373" s="405">
        <v>1.64</v>
      </c>
      <c r="I373" s="405">
        <v>5</v>
      </c>
      <c r="J373" s="405">
        <v>2.3199999999999998</v>
      </c>
      <c r="K373" s="405">
        <v>19</v>
      </c>
      <c r="L373" s="405">
        <v>703</v>
      </c>
      <c r="M373" s="405">
        <v>348.26</v>
      </c>
      <c r="N373" s="405">
        <v>354.74</v>
      </c>
      <c r="O373" s="405">
        <v>10.63</v>
      </c>
      <c r="P373" s="405">
        <v>1.95</v>
      </c>
      <c r="Q373" s="405">
        <v>0</v>
      </c>
      <c r="R373" s="405">
        <v>4</v>
      </c>
      <c r="S373" s="405">
        <v>1</v>
      </c>
      <c r="T373" s="405">
        <v>0.28999999999999998</v>
      </c>
      <c r="U373" s="405">
        <v>2.87</v>
      </c>
      <c r="V373" s="405">
        <v>10.63</v>
      </c>
      <c r="W373" s="405">
        <v>0.05</v>
      </c>
      <c r="X373" s="405">
        <v>22.74</v>
      </c>
      <c r="Y373" s="405">
        <v>4</v>
      </c>
      <c r="Z373" s="405" t="s">
        <v>252</v>
      </c>
      <c r="AA373" s="405" t="s">
        <v>256</v>
      </c>
    </row>
    <row r="374" spans="1:27" ht="21.6">
      <c r="A374" s="407">
        <v>373</v>
      </c>
      <c r="B374" s="405">
        <v>37.1</v>
      </c>
      <c r="C374" s="405">
        <v>5.75</v>
      </c>
      <c r="D374" s="405">
        <v>64.599999999999994</v>
      </c>
      <c r="E374" s="405">
        <v>524.04999999999995</v>
      </c>
      <c r="F374" s="405">
        <v>0</v>
      </c>
      <c r="G374" s="405">
        <v>5.85</v>
      </c>
      <c r="H374" s="405">
        <v>1.1000000000000001</v>
      </c>
      <c r="I374" s="405">
        <v>5</v>
      </c>
      <c r="J374" s="405">
        <v>2.12</v>
      </c>
      <c r="K374" s="405">
        <v>19</v>
      </c>
      <c r="L374" s="405">
        <v>704.9</v>
      </c>
      <c r="M374" s="405">
        <v>349.24</v>
      </c>
      <c r="N374" s="405">
        <v>355.66</v>
      </c>
      <c r="O374" s="405">
        <v>14.48</v>
      </c>
      <c r="P374" s="405">
        <v>1.25</v>
      </c>
      <c r="Q374" s="405">
        <v>0.03</v>
      </c>
      <c r="R374" s="405">
        <v>4</v>
      </c>
      <c r="S374" s="405">
        <v>1</v>
      </c>
      <c r="T374" s="405">
        <v>0.28000000000000003</v>
      </c>
      <c r="U374" s="405">
        <v>2.66</v>
      </c>
      <c r="V374" s="405">
        <v>14.48</v>
      </c>
      <c r="W374" s="405">
        <v>0.49</v>
      </c>
      <c r="X374" s="405">
        <v>27.77</v>
      </c>
      <c r="Y374" s="405">
        <v>4</v>
      </c>
      <c r="Z374" s="405" t="s">
        <v>252</v>
      </c>
      <c r="AA374" s="405" t="s">
        <v>256</v>
      </c>
    </row>
    <row r="375" spans="1:27" ht="21.6">
      <c r="A375" s="407">
        <v>374</v>
      </c>
      <c r="B375" s="405">
        <v>37.200000000000003</v>
      </c>
      <c r="C375" s="405">
        <v>3.43</v>
      </c>
      <c r="D375" s="405">
        <v>91.2</v>
      </c>
      <c r="E375" s="405">
        <v>488.44</v>
      </c>
      <c r="F375" s="405">
        <v>0</v>
      </c>
      <c r="G375" s="405">
        <v>3.53</v>
      </c>
      <c r="H375" s="405">
        <v>2.59</v>
      </c>
      <c r="I375" s="405">
        <v>4</v>
      </c>
      <c r="J375" s="405">
        <v>2.5299999999999998</v>
      </c>
      <c r="K375" s="405">
        <v>19</v>
      </c>
      <c r="L375" s="405">
        <v>706.8</v>
      </c>
      <c r="M375" s="405">
        <v>350.22</v>
      </c>
      <c r="N375" s="405">
        <v>356.58</v>
      </c>
      <c r="O375" s="405">
        <v>7.91</v>
      </c>
      <c r="P375" s="405">
        <v>3.23</v>
      </c>
      <c r="Q375" s="405">
        <v>0.05</v>
      </c>
      <c r="R375" s="405">
        <v>3</v>
      </c>
      <c r="S375" s="405">
        <v>1</v>
      </c>
      <c r="T375" s="405">
        <v>0.28000000000000003</v>
      </c>
      <c r="U375" s="405">
        <v>3.1</v>
      </c>
      <c r="V375" s="405">
        <v>7.91</v>
      </c>
      <c r="W375" s="405">
        <v>0.39</v>
      </c>
      <c r="X375" s="405">
        <v>18.739999999999998</v>
      </c>
      <c r="Y375" s="405">
        <v>2</v>
      </c>
      <c r="Z375" s="405" t="s">
        <v>259</v>
      </c>
      <c r="AA375" s="405" t="s">
        <v>260</v>
      </c>
    </row>
    <row r="376" spans="1:27" ht="21.6">
      <c r="A376" s="407">
        <v>375</v>
      </c>
      <c r="B376" s="405">
        <v>37.299999999999997</v>
      </c>
      <c r="C376" s="405">
        <v>4.4800000000000004</v>
      </c>
      <c r="D376" s="405">
        <v>86.1</v>
      </c>
      <c r="E376" s="405">
        <v>125.67</v>
      </c>
      <c r="F376" s="405">
        <v>0</v>
      </c>
      <c r="G376" s="405">
        <v>4.5</v>
      </c>
      <c r="H376" s="405">
        <v>1.91</v>
      </c>
      <c r="I376" s="405">
        <v>5</v>
      </c>
      <c r="J376" s="405">
        <v>2.36</v>
      </c>
      <c r="K376" s="405">
        <v>19</v>
      </c>
      <c r="L376" s="405">
        <v>708.7</v>
      </c>
      <c r="M376" s="405">
        <v>351.2</v>
      </c>
      <c r="N376" s="405">
        <v>357.5</v>
      </c>
      <c r="O376" s="405">
        <v>10.62</v>
      </c>
      <c r="P376" s="405">
        <v>2.27</v>
      </c>
      <c r="Q376" s="405">
        <v>-0.06</v>
      </c>
      <c r="R376" s="405">
        <v>3</v>
      </c>
      <c r="S376" s="405">
        <v>1</v>
      </c>
      <c r="T376" s="405">
        <v>0.28000000000000003</v>
      </c>
      <c r="U376" s="405">
        <v>2.91</v>
      </c>
      <c r="V376" s="405">
        <v>10.62</v>
      </c>
      <c r="W376" s="405">
        <v>-0.63</v>
      </c>
      <c r="X376" s="405">
        <v>21.91</v>
      </c>
      <c r="Y376" s="405">
        <v>2</v>
      </c>
      <c r="Z376" s="405" t="s">
        <v>259</v>
      </c>
      <c r="AA376" s="405" t="s">
        <v>260</v>
      </c>
    </row>
    <row r="377" spans="1:27" ht="21.6">
      <c r="A377" s="407">
        <v>376</v>
      </c>
      <c r="B377" s="405">
        <v>37.4</v>
      </c>
      <c r="C377" s="405">
        <v>3.18</v>
      </c>
      <c r="D377" s="405">
        <v>83.4</v>
      </c>
      <c r="E377" s="405">
        <v>626.66</v>
      </c>
      <c r="F377" s="405">
        <v>0</v>
      </c>
      <c r="G377" s="405">
        <v>3.31</v>
      </c>
      <c r="H377" s="405">
        <v>2.52</v>
      </c>
      <c r="I377" s="405">
        <v>4</v>
      </c>
      <c r="J377" s="405">
        <v>2.54</v>
      </c>
      <c r="K377" s="405">
        <v>19</v>
      </c>
      <c r="L377" s="405">
        <v>710.6</v>
      </c>
      <c r="M377" s="405">
        <v>352.18</v>
      </c>
      <c r="N377" s="405">
        <v>358.42</v>
      </c>
      <c r="O377" s="405">
        <v>7.25</v>
      </c>
      <c r="P377" s="405">
        <v>3.21</v>
      </c>
      <c r="Q377" s="405">
        <v>0.11</v>
      </c>
      <c r="R377" s="405">
        <v>3</v>
      </c>
      <c r="S377" s="405">
        <v>1</v>
      </c>
      <c r="T377" s="405">
        <v>0.28000000000000003</v>
      </c>
      <c r="U377" s="405">
        <v>3.13</v>
      </c>
      <c r="V377" s="405">
        <v>7.25</v>
      </c>
      <c r="W377" s="405">
        <v>0.77</v>
      </c>
      <c r="X377" s="405">
        <v>18.5</v>
      </c>
      <c r="Y377" s="405">
        <v>2</v>
      </c>
      <c r="Z377" s="405" t="s">
        <v>259</v>
      </c>
      <c r="AA377" s="405" t="s">
        <v>260</v>
      </c>
    </row>
    <row r="378" spans="1:27" ht="32.4">
      <c r="A378" s="407">
        <v>377</v>
      </c>
      <c r="B378" s="405">
        <v>37.5</v>
      </c>
      <c r="C378" s="405">
        <v>3.73</v>
      </c>
      <c r="D378" s="405">
        <v>37.700000000000003</v>
      </c>
      <c r="E378" s="405">
        <v>707.6</v>
      </c>
      <c r="F378" s="405">
        <v>0</v>
      </c>
      <c r="G378" s="405">
        <v>3.87</v>
      </c>
      <c r="H378" s="405">
        <v>0.97</v>
      </c>
      <c r="I378" s="405">
        <v>5</v>
      </c>
      <c r="J378" s="405">
        <v>2.2400000000000002</v>
      </c>
      <c r="K378" s="405">
        <v>19</v>
      </c>
      <c r="L378" s="405">
        <v>712.5</v>
      </c>
      <c r="M378" s="405">
        <v>353.16</v>
      </c>
      <c r="N378" s="405">
        <v>359.34</v>
      </c>
      <c r="O378" s="405">
        <v>8.8000000000000007</v>
      </c>
      <c r="P378" s="405">
        <v>1.19</v>
      </c>
      <c r="Q378" s="405">
        <v>0.11</v>
      </c>
      <c r="R378" s="405">
        <v>4</v>
      </c>
      <c r="S378" s="405">
        <v>1</v>
      </c>
      <c r="T378" s="405">
        <v>0.28000000000000003</v>
      </c>
      <c r="U378" s="405">
        <v>2.84</v>
      </c>
      <c r="V378" s="405">
        <v>8.8000000000000007</v>
      </c>
      <c r="W378" s="405">
        <v>0.99</v>
      </c>
      <c r="X378" s="405">
        <v>23.35</v>
      </c>
      <c r="Y378" s="405">
        <v>1</v>
      </c>
      <c r="Z378" s="405" t="s">
        <v>252</v>
      </c>
      <c r="AA378" s="405" t="s">
        <v>258</v>
      </c>
    </row>
    <row r="379" spans="1:27" ht="21.6">
      <c r="A379" s="407">
        <v>378</v>
      </c>
      <c r="B379" s="405">
        <v>37.6</v>
      </c>
      <c r="C379" s="405">
        <v>4.3099999999999996</v>
      </c>
      <c r="D379" s="405">
        <v>28.5</v>
      </c>
      <c r="E379" s="405">
        <v>668.45</v>
      </c>
      <c r="F379" s="405">
        <v>0</v>
      </c>
      <c r="G379" s="405">
        <v>4.4400000000000004</v>
      </c>
      <c r="H379" s="405">
        <v>0.64</v>
      </c>
      <c r="I379" s="405">
        <v>5</v>
      </c>
      <c r="J379" s="405">
        <v>2.1</v>
      </c>
      <c r="K379" s="405">
        <v>19</v>
      </c>
      <c r="L379" s="405">
        <v>714.4</v>
      </c>
      <c r="M379" s="405">
        <v>354.14</v>
      </c>
      <c r="N379" s="405">
        <v>360.26</v>
      </c>
      <c r="O379" s="405">
        <v>10.35</v>
      </c>
      <c r="P379" s="405">
        <v>0.76</v>
      </c>
      <c r="Q379" s="405">
        <v>0.08</v>
      </c>
      <c r="R379" s="405">
        <v>4</v>
      </c>
      <c r="S379" s="405">
        <v>1</v>
      </c>
      <c r="T379" s="405">
        <v>0.28000000000000003</v>
      </c>
      <c r="U379" s="405">
        <v>2.69</v>
      </c>
      <c r="V379" s="405">
        <v>10.35</v>
      </c>
      <c r="W379" s="405">
        <v>0.87</v>
      </c>
      <c r="X379" s="405">
        <v>26.12</v>
      </c>
      <c r="Y379" s="405">
        <v>4</v>
      </c>
      <c r="Z379" s="405" t="s">
        <v>252</v>
      </c>
      <c r="AA379" s="405" t="s">
        <v>256</v>
      </c>
    </row>
    <row r="380" spans="1:27" ht="21.6">
      <c r="A380" s="407">
        <v>379</v>
      </c>
      <c r="B380" s="405">
        <v>37.700000000000003</v>
      </c>
      <c r="C380" s="405">
        <v>5.17</v>
      </c>
      <c r="D380" s="405">
        <v>42.8</v>
      </c>
      <c r="E380" s="405">
        <v>499.82</v>
      </c>
      <c r="F380" s="405">
        <v>0</v>
      </c>
      <c r="G380" s="405">
        <v>5.27</v>
      </c>
      <c r="H380" s="405">
        <v>0.81</v>
      </c>
      <c r="I380" s="405">
        <v>5</v>
      </c>
      <c r="J380" s="405">
        <v>2.09</v>
      </c>
      <c r="K380" s="405">
        <v>19</v>
      </c>
      <c r="L380" s="405">
        <v>716.3</v>
      </c>
      <c r="M380" s="405">
        <v>355.12</v>
      </c>
      <c r="N380" s="405">
        <v>361.18</v>
      </c>
      <c r="O380" s="405">
        <v>12.6</v>
      </c>
      <c r="P380" s="405">
        <v>0.94</v>
      </c>
      <c r="Q380" s="405">
        <v>0.03</v>
      </c>
      <c r="R380" s="405">
        <v>4</v>
      </c>
      <c r="S380" s="405">
        <v>1</v>
      </c>
      <c r="T380" s="405">
        <v>0.28000000000000003</v>
      </c>
      <c r="U380" s="405">
        <v>2.65</v>
      </c>
      <c r="V380" s="405">
        <v>12.6</v>
      </c>
      <c r="W380" s="405">
        <v>0.4</v>
      </c>
      <c r="X380" s="405">
        <v>27.61</v>
      </c>
      <c r="Y380" s="405">
        <v>4</v>
      </c>
      <c r="Z380" s="405" t="s">
        <v>252</v>
      </c>
      <c r="AA380" s="405" t="s">
        <v>256</v>
      </c>
    </row>
    <row r="381" spans="1:27" ht="21.6">
      <c r="A381" s="407">
        <v>380</v>
      </c>
      <c r="B381" s="405">
        <v>37.799999999999997</v>
      </c>
      <c r="C381" s="405">
        <v>8.86</v>
      </c>
      <c r="D381" s="405">
        <v>77.8</v>
      </c>
      <c r="E381" s="405">
        <v>272.33</v>
      </c>
      <c r="F381" s="405">
        <v>0</v>
      </c>
      <c r="G381" s="405">
        <v>8.92</v>
      </c>
      <c r="H381" s="405">
        <v>0.87</v>
      </c>
      <c r="I381" s="405">
        <v>6</v>
      </c>
      <c r="J381" s="405">
        <v>1.92</v>
      </c>
      <c r="K381" s="405">
        <v>19</v>
      </c>
      <c r="L381" s="405">
        <v>718.2</v>
      </c>
      <c r="M381" s="405">
        <v>356.1</v>
      </c>
      <c r="N381" s="405">
        <v>362.1</v>
      </c>
      <c r="O381" s="405">
        <v>22.64</v>
      </c>
      <c r="P381" s="405">
        <v>0.95</v>
      </c>
      <c r="Q381" s="405">
        <v>-0.01</v>
      </c>
      <c r="R381" s="405">
        <v>5</v>
      </c>
      <c r="S381" s="405">
        <v>0.95</v>
      </c>
      <c r="T381" s="405">
        <v>0.3</v>
      </c>
      <c r="U381" s="405">
        <v>2.4</v>
      </c>
      <c r="V381" s="405">
        <v>24.24</v>
      </c>
      <c r="W381" s="405">
        <v>-0.23</v>
      </c>
      <c r="X381" s="405">
        <v>36.81</v>
      </c>
      <c r="Y381" s="405">
        <v>6</v>
      </c>
      <c r="Z381" s="405" t="s">
        <v>255</v>
      </c>
      <c r="AA381" s="405" t="s">
        <v>254</v>
      </c>
    </row>
    <row r="382" spans="1:27" ht="21.6">
      <c r="A382" s="407">
        <v>381</v>
      </c>
      <c r="B382" s="405">
        <v>37.9</v>
      </c>
      <c r="C382" s="405">
        <v>14.91</v>
      </c>
      <c r="D382" s="405">
        <v>120.9</v>
      </c>
      <c r="E382" s="405">
        <v>64.94</v>
      </c>
      <c r="F382" s="405">
        <v>0</v>
      </c>
      <c r="G382" s="405">
        <v>14.92</v>
      </c>
      <c r="H382" s="405">
        <v>0.81</v>
      </c>
      <c r="I382" s="405">
        <v>6</v>
      </c>
      <c r="J382" s="405">
        <v>1.72</v>
      </c>
      <c r="K382" s="405">
        <v>19</v>
      </c>
      <c r="L382" s="405">
        <v>720.1</v>
      </c>
      <c r="M382" s="405">
        <v>357.08</v>
      </c>
      <c r="N382" s="405">
        <v>363.02</v>
      </c>
      <c r="O382" s="405">
        <v>39.11</v>
      </c>
      <c r="P382" s="405">
        <v>0.85</v>
      </c>
      <c r="Q382" s="405">
        <v>-0.02</v>
      </c>
      <c r="R382" s="405">
        <v>5</v>
      </c>
      <c r="S382" s="405">
        <v>0.84</v>
      </c>
      <c r="T382" s="405">
        <v>0.34</v>
      </c>
      <c r="U382" s="405">
        <v>2.13</v>
      </c>
      <c r="V382" s="405">
        <v>47.95</v>
      </c>
      <c r="W382" s="405">
        <v>-0.8</v>
      </c>
      <c r="X382" s="405">
        <v>52.29</v>
      </c>
      <c r="Y382" s="405">
        <v>7</v>
      </c>
      <c r="Z382" s="405" t="s">
        <v>255</v>
      </c>
      <c r="AA382" s="405" t="s">
        <v>250</v>
      </c>
    </row>
    <row r="383" spans="1:27" ht="21.6">
      <c r="A383" s="407">
        <v>382</v>
      </c>
      <c r="B383" s="405">
        <v>38</v>
      </c>
      <c r="C383" s="405">
        <v>13.58</v>
      </c>
      <c r="D383" s="405">
        <v>57.7</v>
      </c>
      <c r="E383" s="405">
        <v>176.29</v>
      </c>
      <c r="F383" s="405">
        <v>0</v>
      </c>
      <c r="G383" s="405">
        <v>13.61</v>
      </c>
      <c r="H383" s="405">
        <v>0.42</v>
      </c>
      <c r="I383" s="405">
        <v>6</v>
      </c>
      <c r="J383" s="405">
        <v>1.59</v>
      </c>
      <c r="K383" s="405">
        <v>19</v>
      </c>
      <c r="L383" s="405">
        <v>722</v>
      </c>
      <c r="M383" s="405">
        <v>358.07</v>
      </c>
      <c r="N383" s="405">
        <v>363.93</v>
      </c>
      <c r="O383" s="405">
        <v>35.42</v>
      </c>
      <c r="P383" s="405">
        <v>0.45</v>
      </c>
      <c r="Q383" s="405">
        <v>-0.01</v>
      </c>
      <c r="R383" s="405">
        <v>6</v>
      </c>
      <c r="S383" s="405">
        <v>0.79</v>
      </c>
      <c r="T383" s="405">
        <v>0.36</v>
      </c>
      <c r="U383" s="405">
        <v>2.0099999999999998</v>
      </c>
      <c r="V383" s="405">
        <v>46.04</v>
      </c>
      <c r="W383" s="405">
        <v>-0.5</v>
      </c>
      <c r="X383" s="405">
        <v>61.85</v>
      </c>
      <c r="Y383" s="405">
        <v>6</v>
      </c>
      <c r="Z383" s="405" t="s">
        <v>249</v>
      </c>
      <c r="AA383" s="405" t="s">
        <v>254</v>
      </c>
    </row>
    <row r="384" spans="1:27" ht="21.6">
      <c r="A384" s="407">
        <v>383</v>
      </c>
      <c r="B384" s="405">
        <v>38.1</v>
      </c>
      <c r="C384" s="405">
        <v>10.86</v>
      </c>
      <c r="D384" s="405">
        <v>83.4</v>
      </c>
      <c r="E384" s="405">
        <v>365.32</v>
      </c>
      <c r="F384" s="405">
        <v>0</v>
      </c>
      <c r="G384" s="405">
        <v>10.93</v>
      </c>
      <c r="H384" s="405">
        <v>0.76</v>
      </c>
      <c r="I384" s="405">
        <v>6</v>
      </c>
      <c r="J384" s="405">
        <v>1.81</v>
      </c>
      <c r="K384" s="405">
        <v>19</v>
      </c>
      <c r="L384" s="405">
        <v>723.9</v>
      </c>
      <c r="M384" s="405">
        <v>359.05</v>
      </c>
      <c r="N384" s="405">
        <v>364.85</v>
      </c>
      <c r="O384" s="405">
        <v>27.98</v>
      </c>
      <c r="P384" s="405">
        <v>0.82</v>
      </c>
      <c r="Q384" s="405">
        <v>0</v>
      </c>
      <c r="R384" s="405">
        <v>5</v>
      </c>
      <c r="S384" s="405">
        <v>0.89</v>
      </c>
      <c r="T384" s="405">
        <v>0.32</v>
      </c>
      <c r="U384" s="405">
        <v>2.27</v>
      </c>
      <c r="V384" s="405">
        <v>32.03</v>
      </c>
      <c r="W384" s="405">
        <v>0.02</v>
      </c>
      <c r="X384" s="405">
        <v>43.7</v>
      </c>
      <c r="Y384" s="405">
        <v>6</v>
      </c>
      <c r="Z384" s="405" t="s">
        <v>255</v>
      </c>
      <c r="AA384" s="405" t="s">
        <v>254</v>
      </c>
    </row>
    <row r="385" spans="1:27" ht="21.6">
      <c r="A385" s="407">
        <v>384</v>
      </c>
      <c r="B385" s="405">
        <v>38.200000000000003</v>
      </c>
      <c r="C385" s="405">
        <v>14.11</v>
      </c>
      <c r="D385" s="405">
        <v>118.4</v>
      </c>
      <c r="E385" s="405">
        <v>35.32</v>
      </c>
      <c r="F385" s="405">
        <v>0</v>
      </c>
      <c r="G385" s="405">
        <v>14.11</v>
      </c>
      <c r="H385" s="405">
        <v>0.84</v>
      </c>
      <c r="I385" s="405">
        <v>6</v>
      </c>
      <c r="J385" s="405">
        <v>1.75</v>
      </c>
      <c r="K385" s="405">
        <v>19</v>
      </c>
      <c r="L385" s="405">
        <v>725.8</v>
      </c>
      <c r="M385" s="405">
        <v>360.03</v>
      </c>
      <c r="N385" s="405">
        <v>365.77</v>
      </c>
      <c r="O385" s="405">
        <v>36.6</v>
      </c>
      <c r="P385" s="405">
        <v>0.88</v>
      </c>
      <c r="Q385" s="405">
        <v>-0.02</v>
      </c>
      <c r="R385" s="405">
        <v>5</v>
      </c>
      <c r="S385" s="405">
        <v>0.86</v>
      </c>
      <c r="T385" s="405">
        <v>0.33</v>
      </c>
      <c r="U385" s="405">
        <v>2.17</v>
      </c>
      <c r="V385" s="405">
        <v>43.97</v>
      </c>
      <c r="W385" s="405">
        <v>-0.89</v>
      </c>
      <c r="X385" s="405">
        <v>49.57</v>
      </c>
      <c r="Y385" s="405">
        <v>7</v>
      </c>
      <c r="Z385" s="405" t="s">
        <v>255</v>
      </c>
      <c r="AA385" s="405" t="s">
        <v>250</v>
      </c>
    </row>
    <row r="386" spans="1:27" ht="21.6">
      <c r="A386" s="407">
        <v>385</v>
      </c>
      <c r="B386" s="405">
        <v>38.299999999999997</v>
      </c>
      <c r="C386" s="405">
        <v>15</v>
      </c>
      <c r="D386" s="405">
        <v>75.7</v>
      </c>
      <c r="E386" s="405">
        <v>74.56</v>
      </c>
      <c r="F386" s="405">
        <v>0</v>
      </c>
      <c r="G386" s="405">
        <v>15.02</v>
      </c>
      <c r="H386" s="405">
        <v>0.5</v>
      </c>
      <c r="I386" s="405">
        <v>6</v>
      </c>
      <c r="J386" s="405">
        <v>1.59</v>
      </c>
      <c r="K386" s="405">
        <v>19</v>
      </c>
      <c r="L386" s="405">
        <v>727.7</v>
      </c>
      <c r="M386" s="405">
        <v>361.01</v>
      </c>
      <c r="N386" s="405">
        <v>366.69</v>
      </c>
      <c r="O386" s="405">
        <v>38.97</v>
      </c>
      <c r="P386" s="405">
        <v>0.53</v>
      </c>
      <c r="Q386" s="405">
        <v>-0.02</v>
      </c>
      <c r="R386" s="405">
        <v>6</v>
      </c>
      <c r="S386" s="405">
        <v>0.79</v>
      </c>
      <c r="T386" s="405">
        <v>0.36</v>
      </c>
      <c r="U386" s="405">
        <v>2</v>
      </c>
      <c r="V386" s="405">
        <v>50.75</v>
      </c>
      <c r="W386" s="405">
        <v>-0.78</v>
      </c>
      <c r="X386" s="405">
        <v>62.7</v>
      </c>
      <c r="Y386" s="405">
        <v>6</v>
      </c>
      <c r="Z386" s="405" t="s">
        <v>249</v>
      </c>
      <c r="AA386" s="405" t="s">
        <v>254</v>
      </c>
    </row>
    <row r="387" spans="1:27" ht="21.6">
      <c r="A387" s="407">
        <v>386</v>
      </c>
      <c r="B387" s="405">
        <v>38.4</v>
      </c>
      <c r="C387" s="405">
        <v>13.98</v>
      </c>
      <c r="D387" s="405">
        <v>127</v>
      </c>
      <c r="E387" s="405">
        <v>340.31</v>
      </c>
      <c r="F387" s="405">
        <v>0</v>
      </c>
      <c r="G387" s="405">
        <v>14.04</v>
      </c>
      <c r="H387" s="405">
        <v>0.9</v>
      </c>
      <c r="I387" s="405">
        <v>6</v>
      </c>
      <c r="J387" s="405">
        <v>1.77</v>
      </c>
      <c r="K387" s="405">
        <v>19</v>
      </c>
      <c r="L387" s="405">
        <v>729.6</v>
      </c>
      <c r="M387" s="405">
        <v>361.99</v>
      </c>
      <c r="N387" s="405">
        <v>367.61</v>
      </c>
      <c r="O387" s="405">
        <v>36.22</v>
      </c>
      <c r="P387" s="405">
        <v>0.95</v>
      </c>
      <c r="Q387" s="405">
        <v>0</v>
      </c>
      <c r="R387" s="405">
        <v>5</v>
      </c>
      <c r="S387" s="405">
        <v>0.87</v>
      </c>
      <c r="T387" s="405">
        <v>0.33</v>
      </c>
      <c r="U387" s="405">
        <v>2.19</v>
      </c>
      <c r="V387" s="405">
        <v>42.94</v>
      </c>
      <c r="W387" s="405">
        <v>-0.06</v>
      </c>
      <c r="X387" s="405">
        <v>47.71</v>
      </c>
      <c r="Y387" s="405">
        <v>7</v>
      </c>
      <c r="Z387" s="405" t="s">
        <v>255</v>
      </c>
      <c r="AA387" s="405" t="s">
        <v>250</v>
      </c>
    </row>
    <row r="388" spans="1:27" ht="21.6">
      <c r="A388" s="407">
        <v>387</v>
      </c>
      <c r="B388" s="405">
        <v>38.5</v>
      </c>
      <c r="C388" s="405">
        <v>15.24</v>
      </c>
      <c r="D388" s="405">
        <v>157.9</v>
      </c>
      <c r="E388" s="405">
        <v>336.09</v>
      </c>
      <c r="F388" s="405">
        <v>0</v>
      </c>
      <c r="G388" s="405">
        <v>15.31</v>
      </c>
      <c r="H388" s="405">
        <v>1.03</v>
      </c>
      <c r="I388" s="405">
        <v>6</v>
      </c>
      <c r="J388" s="405">
        <v>1.79</v>
      </c>
      <c r="K388" s="405">
        <v>19</v>
      </c>
      <c r="L388" s="405">
        <v>731.5</v>
      </c>
      <c r="M388" s="405">
        <v>362.97</v>
      </c>
      <c r="N388" s="405">
        <v>368.53</v>
      </c>
      <c r="O388" s="405">
        <v>39.549999999999997</v>
      </c>
      <c r="P388" s="405">
        <v>1.08</v>
      </c>
      <c r="Q388" s="405">
        <v>0</v>
      </c>
      <c r="R388" s="405">
        <v>5</v>
      </c>
      <c r="S388" s="405">
        <v>0.87</v>
      </c>
      <c r="T388" s="405">
        <v>0.33</v>
      </c>
      <c r="U388" s="405">
        <v>2.19</v>
      </c>
      <c r="V388" s="405">
        <v>46.9</v>
      </c>
      <c r="W388" s="405">
        <v>-7.0000000000000007E-2</v>
      </c>
      <c r="X388" s="405">
        <v>47.1</v>
      </c>
      <c r="Y388" s="405">
        <v>7</v>
      </c>
      <c r="Z388" s="405" t="s">
        <v>255</v>
      </c>
      <c r="AA388" s="405" t="s">
        <v>250</v>
      </c>
    </row>
    <row r="389" spans="1:27" ht="21.6">
      <c r="A389" s="407">
        <v>388</v>
      </c>
      <c r="B389" s="405">
        <v>38.6</v>
      </c>
      <c r="C389" s="405">
        <v>13.39</v>
      </c>
      <c r="D389" s="405">
        <v>125.7</v>
      </c>
      <c r="E389" s="405">
        <v>229.65</v>
      </c>
      <c r="F389" s="405">
        <v>0</v>
      </c>
      <c r="G389" s="405">
        <v>13.44</v>
      </c>
      <c r="H389" s="405">
        <v>0.94</v>
      </c>
      <c r="I389" s="405">
        <v>6</v>
      </c>
      <c r="J389" s="405">
        <v>1.8</v>
      </c>
      <c r="K389" s="405">
        <v>19</v>
      </c>
      <c r="L389" s="405">
        <v>733.4</v>
      </c>
      <c r="M389" s="405">
        <v>363.95</v>
      </c>
      <c r="N389" s="405">
        <v>369.45</v>
      </c>
      <c r="O389" s="405">
        <v>34.39</v>
      </c>
      <c r="P389" s="405">
        <v>0.99</v>
      </c>
      <c r="Q389" s="405">
        <v>-0.01</v>
      </c>
      <c r="R389" s="405">
        <v>5</v>
      </c>
      <c r="S389" s="405">
        <v>0.88</v>
      </c>
      <c r="T389" s="405">
        <v>0.32</v>
      </c>
      <c r="U389" s="405">
        <v>2.23</v>
      </c>
      <c r="V389" s="405">
        <v>40.08</v>
      </c>
      <c r="W389" s="405">
        <v>-0.36</v>
      </c>
      <c r="X389" s="405">
        <v>45.67</v>
      </c>
      <c r="Y389" s="405">
        <v>7</v>
      </c>
      <c r="Z389" s="405" t="s">
        <v>255</v>
      </c>
      <c r="AA389" s="405" t="s">
        <v>250</v>
      </c>
    </row>
    <row r="390" spans="1:27" ht="21.6">
      <c r="A390" s="407">
        <v>389</v>
      </c>
      <c r="B390" s="405">
        <v>38.700000000000003</v>
      </c>
      <c r="C390" s="405">
        <v>11.57</v>
      </c>
      <c r="D390" s="405">
        <v>105.3</v>
      </c>
      <c r="E390" s="405">
        <v>357.77</v>
      </c>
      <c r="F390" s="405">
        <v>0</v>
      </c>
      <c r="G390" s="405">
        <v>11.64</v>
      </c>
      <c r="H390" s="405">
        <v>0.9</v>
      </c>
      <c r="I390" s="405">
        <v>6</v>
      </c>
      <c r="J390" s="405">
        <v>1.84</v>
      </c>
      <c r="K390" s="405">
        <v>19</v>
      </c>
      <c r="L390" s="405">
        <v>735.3</v>
      </c>
      <c r="M390" s="405">
        <v>364.93</v>
      </c>
      <c r="N390" s="405">
        <v>370.37</v>
      </c>
      <c r="O390" s="405">
        <v>29.43</v>
      </c>
      <c r="P390" s="405">
        <v>0.97</v>
      </c>
      <c r="Q390" s="405">
        <v>0</v>
      </c>
      <c r="R390" s="405">
        <v>5</v>
      </c>
      <c r="S390" s="405">
        <v>0.91</v>
      </c>
      <c r="T390" s="405">
        <v>0.31</v>
      </c>
      <c r="U390" s="405">
        <v>2.29</v>
      </c>
      <c r="V390" s="405">
        <v>33.25</v>
      </c>
      <c r="W390" s="405">
        <v>-0.02</v>
      </c>
      <c r="X390" s="405">
        <v>42.35</v>
      </c>
      <c r="Y390" s="405">
        <v>6</v>
      </c>
      <c r="Z390" s="405" t="s">
        <v>255</v>
      </c>
      <c r="AA390" s="405" t="s">
        <v>254</v>
      </c>
    </row>
    <row r="391" spans="1:27" ht="21.6">
      <c r="A391" s="407">
        <v>390</v>
      </c>
      <c r="B391" s="405">
        <v>38.799999999999997</v>
      </c>
      <c r="C391" s="405">
        <v>11.35</v>
      </c>
      <c r="D391" s="405">
        <v>128.6</v>
      </c>
      <c r="E391" s="405">
        <v>370.52</v>
      </c>
      <c r="F391" s="405">
        <v>0</v>
      </c>
      <c r="G391" s="405">
        <v>11.43</v>
      </c>
      <c r="H391" s="405">
        <v>1.1299999999999999</v>
      </c>
      <c r="I391" s="405">
        <v>6</v>
      </c>
      <c r="J391" s="405">
        <v>1.9</v>
      </c>
      <c r="K391" s="405">
        <v>19</v>
      </c>
      <c r="L391" s="405">
        <v>737.2</v>
      </c>
      <c r="M391" s="405">
        <v>365.91</v>
      </c>
      <c r="N391" s="405">
        <v>371.29</v>
      </c>
      <c r="O391" s="405">
        <v>28.79</v>
      </c>
      <c r="P391" s="405">
        <v>1.2</v>
      </c>
      <c r="Q391" s="405">
        <v>0</v>
      </c>
      <c r="R391" s="405">
        <v>5</v>
      </c>
      <c r="S391" s="405">
        <v>0.94</v>
      </c>
      <c r="T391" s="405">
        <v>0.3</v>
      </c>
      <c r="U391" s="405">
        <v>2.36</v>
      </c>
      <c r="V391" s="405">
        <v>31.3</v>
      </c>
      <c r="W391" s="405">
        <v>0.01</v>
      </c>
      <c r="X391" s="405">
        <v>38.369999999999997</v>
      </c>
      <c r="Y391" s="405">
        <v>6</v>
      </c>
      <c r="Z391" s="405" t="s">
        <v>255</v>
      </c>
      <c r="AA391" s="405" t="s">
        <v>254</v>
      </c>
    </row>
    <row r="392" spans="1:27" ht="21.6">
      <c r="A392" s="407">
        <v>391</v>
      </c>
      <c r="B392" s="405">
        <v>38.9</v>
      </c>
      <c r="C392" s="405">
        <v>10.53</v>
      </c>
      <c r="D392" s="405">
        <v>112.5</v>
      </c>
      <c r="E392" s="405">
        <v>375.92</v>
      </c>
      <c r="F392" s="405">
        <v>0</v>
      </c>
      <c r="G392" s="405">
        <v>10.61</v>
      </c>
      <c r="H392" s="405">
        <v>1.06</v>
      </c>
      <c r="I392" s="405">
        <v>6</v>
      </c>
      <c r="J392" s="405">
        <v>1.91</v>
      </c>
      <c r="K392" s="405">
        <v>19</v>
      </c>
      <c r="L392" s="405">
        <v>739.1</v>
      </c>
      <c r="M392" s="405">
        <v>366.89</v>
      </c>
      <c r="N392" s="405">
        <v>372.21</v>
      </c>
      <c r="O392" s="405">
        <v>26.51</v>
      </c>
      <c r="P392" s="405">
        <v>1.1399999999999999</v>
      </c>
      <c r="Q392" s="405">
        <v>0</v>
      </c>
      <c r="R392" s="405">
        <v>5</v>
      </c>
      <c r="S392" s="405">
        <v>0.94</v>
      </c>
      <c r="T392" s="405">
        <v>0.28999999999999998</v>
      </c>
      <c r="U392" s="405">
        <v>2.39</v>
      </c>
      <c r="V392" s="405">
        <v>28.5</v>
      </c>
      <c r="W392" s="405">
        <v>0.02</v>
      </c>
      <c r="X392" s="405">
        <v>37.56</v>
      </c>
      <c r="Y392" s="405">
        <v>6</v>
      </c>
      <c r="Z392" s="405" t="s">
        <v>255</v>
      </c>
      <c r="AA392" s="405" t="s">
        <v>254</v>
      </c>
    </row>
    <row r="393" spans="1:27" ht="21.6">
      <c r="A393" s="407">
        <v>392</v>
      </c>
      <c r="B393" s="405">
        <v>39</v>
      </c>
      <c r="C393" s="405">
        <v>11.1</v>
      </c>
      <c r="D393" s="405">
        <v>120.8</v>
      </c>
      <c r="E393" s="405">
        <v>350.51</v>
      </c>
      <c r="F393" s="405">
        <v>0</v>
      </c>
      <c r="G393" s="405">
        <v>11.17</v>
      </c>
      <c r="H393" s="405">
        <v>1.08</v>
      </c>
      <c r="I393" s="405">
        <v>6</v>
      </c>
      <c r="J393" s="405">
        <v>1.9</v>
      </c>
      <c r="K393" s="405">
        <v>19</v>
      </c>
      <c r="L393" s="405">
        <v>741</v>
      </c>
      <c r="M393" s="405">
        <v>367.88</v>
      </c>
      <c r="N393" s="405">
        <v>373.12</v>
      </c>
      <c r="O393" s="405">
        <v>27.94</v>
      </c>
      <c r="P393" s="405">
        <v>1.1599999999999999</v>
      </c>
      <c r="Q393" s="405">
        <v>0</v>
      </c>
      <c r="R393" s="405">
        <v>5</v>
      </c>
      <c r="S393" s="405">
        <v>0.94</v>
      </c>
      <c r="T393" s="405">
        <v>0.28999999999999998</v>
      </c>
      <c r="U393" s="405">
        <v>2.37</v>
      </c>
      <c r="V393" s="405">
        <v>30.31</v>
      </c>
      <c r="W393" s="405">
        <v>-0.05</v>
      </c>
      <c r="X393" s="405">
        <v>38.35</v>
      </c>
      <c r="Y393" s="405">
        <v>6</v>
      </c>
      <c r="Z393" s="405" t="s">
        <v>255</v>
      </c>
      <c r="AA393" s="405" t="s">
        <v>254</v>
      </c>
    </row>
    <row r="394" spans="1:27" ht="21.6">
      <c r="A394" s="407">
        <v>393</v>
      </c>
      <c r="B394" s="405">
        <v>39.1</v>
      </c>
      <c r="C394" s="405">
        <v>13.88</v>
      </c>
      <c r="D394" s="405">
        <v>125.1</v>
      </c>
      <c r="E394" s="405">
        <v>40.42</v>
      </c>
      <c r="F394" s="405">
        <v>0</v>
      </c>
      <c r="G394" s="405">
        <v>13.89</v>
      </c>
      <c r="H394" s="405">
        <v>0.9</v>
      </c>
      <c r="I394" s="405">
        <v>6</v>
      </c>
      <c r="J394" s="405">
        <v>1.78</v>
      </c>
      <c r="K394" s="405">
        <v>19</v>
      </c>
      <c r="L394" s="405">
        <v>742.9</v>
      </c>
      <c r="M394" s="405">
        <v>368.86</v>
      </c>
      <c r="N394" s="405">
        <v>374.04</v>
      </c>
      <c r="O394" s="405">
        <v>35.15</v>
      </c>
      <c r="P394" s="405">
        <v>0.95</v>
      </c>
      <c r="Q394" s="405">
        <v>-0.02</v>
      </c>
      <c r="R394" s="405">
        <v>5</v>
      </c>
      <c r="S394" s="405">
        <v>0.88</v>
      </c>
      <c r="T394" s="405">
        <v>0.32</v>
      </c>
      <c r="U394" s="405">
        <v>2.21</v>
      </c>
      <c r="V394" s="405">
        <v>41.32</v>
      </c>
      <c r="W394" s="405">
        <v>-0.88</v>
      </c>
      <c r="X394" s="405">
        <v>46.95</v>
      </c>
      <c r="Y394" s="405">
        <v>7</v>
      </c>
      <c r="Z394" s="405" t="s">
        <v>255</v>
      </c>
      <c r="AA394" s="405" t="s">
        <v>250</v>
      </c>
    </row>
    <row r="395" spans="1:27" ht="21.6">
      <c r="A395" s="407">
        <v>394</v>
      </c>
      <c r="B395" s="405">
        <v>39.200000000000003</v>
      </c>
      <c r="C395" s="405">
        <v>13.07</v>
      </c>
      <c r="D395" s="405">
        <v>81.7</v>
      </c>
      <c r="E395" s="405">
        <v>252.41</v>
      </c>
      <c r="F395" s="405">
        <v>0</v>
      </c>
      <c r="G395" s="405">
        <v>13.12</v>
      </c>
      <c r="H395" s="405">
        <v>0.62</v>
      </c>
      <c r="I395" s="405">
        <v>6</v>
      </c>
      <c r="J395" s="405">
        <v>1.69</v>
      </c>
      <c r="K395" s="405">
        <v>19</v>
      </c>
      <c r="L395" s="405">
        <v>744.8</v>
      </c>
      <c r="M395" s="405">
        <v>369.84</v>
      </c>
      <c r="N395" s="405">
        <v>374.96</v>
      </c>
      <c r="O395" s="405">
        <v>33.01</v>
      </c>
      <c r="P395" s="405">
        <v>0.66</v>
      </c>
      <c r="Q395" s="405">
        <v>-0.01</v>
      </c>
      <c r="R395" s="405">
        <v>5</v>
      </c>
      <c r="S395" s="405">
        <v>0.85</v>
      </c>
      <c r="T395" s="405">
        <v>0.33</v>
      </c>
      <c r="U395" s="405">
        <v>2.14</v>
      </c>
      <c r="V395" s="405">
        <v>40.19</v>
      </c>
      <c r="W395" s="405">
        <v>-0.31</v>
      </c>
      <c r="X395" s="405">
        <v>51.99</v>
      </c>
      <c r="Y395" s="405">
        <v>6</v>
      </c>
      <c r="Z395" s="405" t="s">
        <v>255</v>
      </c>
      <c r="AA395" s="405" t="s">
        <v>254</v>
      </c>
    </row>
    <row r="396" spans="1:27" ht="21.6">
      <c r="A396" s="407">
        <v>395</v>
      </c>
      <c r="B396" s="405">
        <v>39.299999999999997</v>
      </c>
      <c r="C396" s="405">
        <v>11.97</v>
      </c>
      <c r="D396" s="405">
        <v>95</v>
      </c>
      <c r="E396" s="405">
        <v>322.85000000000002</v>
      </c>
      <c r="F396" s="405">
        <v>0</v>
      </c>
      <c r="G396" s="405">
        <v>12.04</v>
      </c>
      <c r="H396" s="405">
        <v>0.79</v>
      </c>
      <c r="I396" s="405">
        <v>6</v>
      </c>
      <c r="J396" s="405">
        <v>1.79</v>
      </c>
      <c r="K396" s="405">
        <v>19</v>
      </c>
      <c r="L396" s="405">
        <v>746.7</v>
      </c>
      <c r="M396" s="405">
        <v>370.82</v>
      </c>
      <c r="N396" s="405">
        <v>375.88</v>
      </c>
      <c r="O396" s="405">
        <v>30.04</v>
      </c>
      <c r="P396" s="405">
        <v>0.84</v>
      </c>
      <c r="Q396" s="405">
        <v>0</v>
      </c>
      <c r="R396" s="405">
        <v>5</v>
      </c>
      <c r="S396" s="405">
        <v>0.89</v>
      </c>
      <c r="T396" s="405">
        <v>0.31</v>
      </c>
      <c r="U396" s="405">
        <v>2.2400000000000002</v>
      </c>
      <c r="V396" s="405">
        <v>34.64</v>
      </c>
      <c r="W396" s="405">
        <v>-0.13</v>
      </c>
      <c r="X396" s="405">
        <v>45.02</v>
      </c>
      <c r="Y396" s="405">
        <v>6</v>
      </c>
      <c r="Z396" s="405" t="s">
        <v>255</v>
      </c>
      <c r="AA396" s="405" t="s">
        <v>254</v>
      </c>
    </row>
    <row r="397" spans="1:27" ht="21.6">
      <c r="A397" s="407">
        <v>396</v>
      </c>
      <c r="B397" s="405">
        <v>39.4</v>
      </c>
      <c r="C397" s="405">
        <v>13.2</v>
      </c>
      <c r="D397" s="405">
        <v>130.19999999999999</v>
      </c>
      <c r="E397" s="405">
        <v>285.27</v>
      </c>
      <c r="F397" s="405">
        <v>0</v>
      </c>
      <c r="G397" s="405">
        <v>13.25</v>
      </c>
      <c r="H397" s="405">
        <v>0.98</v>
      </c>
      <c r="I397" s="405">
        <v>6</v>
      </c>
      <c r="J397" s="405">
        <v>1.82</v>
      </c>
      <c r="K397" s="405">
        <v>19</v>
      </c>
      <c r="L397" s="405">
        <v>748.6</v>
      </c>
      <c r="M397" s="405">
        <v>371.8</v>
      </c>
      <c r="N397" s="405">
        <v>376.8</v>
      </c>
      <c r="O397" s="405">
        <v>33.18</v>
      </c>
      <c r="P397" s="405">
        <v>1.04</v>
      </c>
      <c r="Q397" s="405">
        <v>-0.01</v>
      </c>
      <c r="R397" s="405">
        <v>5</v>
      </c>
      <c r="S397" s="405">
        <v>0.9</v>
      </c>
      <c r="T397" s="405">
        <v>0.31</v>
      </c>
      <c r="U397" s="405">
        <v>2.2599999999999998</v>
      </c>
      <c r="V397" s="405">
        <v>37.97</v>
      </c>
      <c r="W397" s="405">
        <v>-0.23</v>
      </c>
      <c r="X397" s="405">
        <v>43.79</v>
      </c>
      <c r="Y397" s="405">
        <v>7</v>
      </c>
      <c r="Z397" s="405" t="s">
        <v>255</v>
      </c>
      <c r="AA397" s="405" t="s">
        <v>250</v>
      </c>
    </row>
    <row r="398" spans="1:27" ht="21.6">
      <c r="A398" s="407">
        <v>397</v>
      </c>
      <c r="B398" s="405">
        <v>39.5</v>
      </c>
      <c r="C398" s="405">
        <v>14.55</v>
      </c>
      <c r="D398" s="405">
        <v>129</v>
      </c>
      <c r="E398" s="405">
        <v>76.22</v>
      </c>
      <c r="F398" s="405">
        <v>0</v>
      </c>
      <c r="G398" s="405">
        <v>14.57</v>
      </c>
      <c r="H398" s="405">
        <v>0.89</v>
      </c>
      <c r="I398" s="405">
        <v>6</v>
      </c>
      <c r="J398" s="405">
        <v>1.76</v>
      </c>
      <c r="K398" s="405">
        <v>19</v>
      </c>
      <c r="L398" s="405">
        <v>750.5</v>
      </c>
      <c r="M398" s="405">
        <v>372.78</v>
      </c>
      <c r="N398" s="405">
        <v>377.72</v>
      </c>
      <c r="O398" s="405">
        <v>36.58</v>
      </c>
      <c r="P398" s="405">
        <v>0.93</v>
      </c>
      <c r="Q398" s="405">
        <v>-0.02</v>
      </c>
      <c r="R398" s="405">
        <v>5</v>
      </c>
      <c r="S398" s="405">
        <v>0.87</v>
      </c>
      <c r="T398" s="405">
        <v>0.32</v>
      </c>
      <c r="U398" s="405">
        <v>2.1800000000000002</v>
      </c>
      <c r="V398" s="405">
        <v>43.44</v>
      </c>
      <c r="W398" s="405">
        <v>-0.79</v>
      </c>
      <c r="X398" s="405">
        <v>48.34</v>
      </c>
      <c r="Y398" s="405">
        <v>7</v>
      </c>
      <c r="Z398" s="405" t="s">
        <v>255</v>
      </c>
      <c r="AA398" s="405" t="s">
        <v>250</v>
      </c>
    </row>
    <row r="399" spans="1:27" ht="21.6">
      <c r="A399" s="407">
        <v>398</v>
      </c>
      <c r="B399" s="405">
        <v>39.6</v>
      </c>
      <c r="C399" s="405">
        <v>13.75</v>
      </c>
      <c r="D399" s="405">
        <v>93.8</v>
      </c>
      <c r="E399" s="405">
        <v>287.43</v>
      </c>
      <c r="F399" s="405">
        <v>0</v>
      </c>
      <c r="G399" s="405">
        <v>13.81</v>
      </c>
      <c r="H399" s="405">
        <v>0.68</v>
      </c>
      <c r="I399" s="405">
        <v>6</v>
      </c>
      <c r="J399" s="405">
        <v>1.7</v>
      </c>
      <c r="K399" s="405">
        <v>19</v>
      </c>
      <c r="L399" s="405">
        <v>752.4</v>
      </c>
      <c r="M399" s="405">
        <v>373.76</v>
      </c>
      <c r="N399" s="405">
        <v>378.64</v>
      </c>
      <c r="O399" s="405">
        <v>34.49</v>
      </c>
      <c r="P399" s="405">
        <v>0.72</v>
      </c>
      <c r="Q399" s="405">
        <v>-0.01</v>
      </c>
      <c r="R399" s="405">
        <v>5</v>
      </c>
      <c r="S399" s="405">
        <v>0.85</v>
      </c>
      <c r="T399" s="405">
        <v>0.33</v>
      </c>
      <c r="U399" s="405">
        <v>2.14</v>
      </c>
      <c r="V399" s="405">
        <v>41.9</v>
      </c>
      <c r="W399" s="405">
        <v>-0.23</v>
      </c>
      <c r="X399" s="405">
        <v>51.85</v>
      </c>
      <c r="Y399" s="405">
        <v>6</v>
      </c>
      <c r="Z399" s="405" t="s">
        <v>255</v>
      </c>
      <c r="AA399" s="405" t="s">
        <v>254</v>
      </c>
    </row>
    <row r="400" spans="1:27" ht="21.6">
      <c r="A400" s="407">
        <v>399</v>
      </c>
      <c r="B400" s="405">
        <v>39.700000000000003</v>
      </c>
      <c r="C400" s="405">
        <v>12.81</v>
      </c>
      <c r="D400" s="405">
        <v>137.6</v>
      </c>
      <c r="E400" s="405">
        <v>251.53</v>
      </c>
      <c r="F400" s="405">
        <v>0</v>
      </c>
      <c r="G400" s="405">
        <v>12.86</v>
      </c>
      <c r="H400" s="405">
        <v>1.07</v>
      </c>
      <c r="I400" s="405">
        <v>6</v>
      </c>
      <c r="J400" s="405">
        <v>1.85</v>
      </c>
      <c r="K400" s="405">
        <v>19</v>
      </c>
      <c r="L400" s="405">
        <v>754.3</v>
      </c>
      <c r="M400" s="405">
        <v>374.74</v>
      </c>
      <c r="N400" s="405">
        <v>379.56</v>
      </c>
      <c r="O400" s="405">
        <v>31.88</v>
      </c>
      <c r="P400" s="405">
        <v>1.1399999999999999</v>
      </c>
      <c r="Q400" s="405">
        <v>-0.01</v>
      </c>
      <c r="R400" s="405">
        <v>5</v>
      </c>
      <c r="S400" s="405">
        <v>0.92</v>
      </c>
      <c r="T400" s="405">
        <v>0.3</v>
      </c>
      <c r="U400" s="405">
        <v>2.2999999999999998</v>
      </c>
      <c r="V400" s="405">
        <v>35.659999999999997</v>
      </c>
      <c r="W400" s="405">
        <v>-0.32</v>
      </c>
      <c r="X400" s="405">
        <v>41.3</v>
      </c>
      <c r="Y400" s="405">
        <v>7</v>
      </c>
      <c r="Z400" s="405" t="s">
        <v>255</v>
      </c>
      <c r="AA400" s="405" t="s">
        <v>250</v>
      </c>
    </row>
    <row r="401" spans="1:27" ht="21.6">
      <c r="A401" s="407">
        <v>400</v>
      </c>
      <c r="B401" s="405">
        <v>39.799999999999997</v>
      </c>
      <c r="C401" s="405">
        <v>11.82</v>
      </c>
      <c r="D401" s="405">
        <v>129.9</v>
      </c>
      <c r="E401" s="405">
        <v>375.23</v>
      </c>
      <c r="F401" s="405">
        <v>0</v>
      </c>
      <c r="G401" s="405">
        <v>11.89</v>
      </c>
      <c r="H401" s="405">
        <v>1.0900000000000001</v>
      </c>
      <c r="I401" s="405">
        <v>6</v>
      </c>
      <c r="J401" s="405">
        <v>1.88</v>
      </c>
      <c r="K401" s="405">
        <v>19</v>
      </c>
      <c r="L401" s="405">
        <v>756.2</v>
      </c>
      <c r="M401" s="405">
        <v>375.72</v>
      </c>
      <c r="N401" s="405">
        <v>380.48</v>
      </c>
      <c r="O401" s="405">
        <v>29.27</v>
      </c>
      <c r="P401" s="405">
        <v>1.17</v>
      </c>
      <c r="Q401" s="405">
        <v>0</v>
      </c>
      <c r="R401" s="405">
        <v>5</v>
      </c>
      <c r="S401" s="405">
        <v>0.93</v>
      </c>
      <c r="T401" s="405">
        <v>0.28999999999999998</v>
      </c>
      <c r="U401" s="405">
        <v>2.35</v>
      </c>
      <c r="V401" s="405">
        <v>31.97</v>
      </c>
      <c r="W401" s="405">
        <v>0</v>
      </c>
      <c r="X401" s="405">
        <v>39.119999999999997</v>
      </c>
      <c r="Y401" s="405">
        <v>6</v>
      </c>
      <c r="Z401" s="405" t="s">
        <v>255</v>
      </c>
      <c r="AA401" s="405" t="s">
        <v>254</v>
      </c>
    </row>
    <row r="402" spans="1:27" ht="21.6">
      <c r="A402" s="407">
        <v>401</v>
      </c>
      <c r="B402" s="405">
        <v>39.9</v>
      </c>
      <c r="C402" s="405">
        <v>13.05</v>
      </c>
      <c r="D402" s="405">
        <v>136.80000000000001</v>
      </c>
      <c r="E402" s="405">
        <v>259.08</v>
      </c>
      <c r="F402" s="405">
        <v>0</v>
      </c>
      <c r="G402" s="405">
        <v>13.1</v>
      </c>
      <c r="H402" s="405">
        <v>1.04</v>
      </c>
      <c r="I402" s="405">
        <v>6</v>
      </c>
      <c r="J402" s="405">
        <v>1.84</v>
      </c>
      <c r="K402" s="405">
        <v>19</v>
      </c>
      <c r="L402" s="405">
        <v>758.1</v>
      </c>
      <c r="M402" s="405">
        <v>376.7</v>
      </c>
      <c r="N402" s="405">
        <v>381.4</v>
      </c>
      <c r="O402" s="405">
        <v>32.369999999999997</v>
      </c>
      <c r="P402" s="405">
        <v>1.1100000000000001</v>
      </c>
      <c r="Q402" s="405">
        <v>-0.01</v>
      </c>
      <c r="R402" s="405">
        <v>5</v>
      </c>
      <c r="S402" s="405">
        <v>0.91</v>
      </c>
      <c r="T402" s="405">
        <v>0.3</v>
      </c>
      <c r="U402" s="405">
        <v>2.29</v>
      </c>
      <c r="V402" s="405">
        <v>36.43</v>
      </c>
      <c r="W402" s="405">
        <v>-0.31</v>
      </c>
      <c r="X402" s="405">
        <v>42.07</v>
      </c>
      <c r="Y402" s="405">
        <v>7</v>
      </c>
      <c r="Z402" s="405" t="s">
        <v>255</v>
      </c>
      <c r="AA402" s="405" t="s">
        <v>250</v>
      </c>
    </row>
    <row r="403" spans="1:27" ht="21.6">
      <c r="A403" s="407">
        <v>402</v>
      </c>
      <c r="B403" s="405">
        <v>40</v>
      </c>
      <c r="C403" s="405">
        <v>14.99</v>
      </c>
      <c r="D403" s="405">
        <v>116.2</v>
      </c>
      <c r="E403" s="405">
        <v>124.29</v>
      </c>
      <c r="F403" s="405">
        <v>0</v>
      </c>
      <c r="G403" s="405">
        <v>15.01</v>
      </c>
      <c r="H403" s="405">
        <v>0.77</v>
      </c>
      <c r="I403" s="405">
        <v>6</v>
      </c>
      <c r="J403" s="405">
        <v>1.71</v>
      </c>
      <c r="K403" s="405">
        <v>19</v>
      </c>
      <c r="L403" s="405">
        <v>760</v>
      </c>
      <c r="M403" s="405">
        <v>377.69</v>
      </c>
      <c r="N403" s="405">
        <v>382.31</v>
      </c>
      <c r="O403" s="405">
        <v>37.28</v>
      </c>
      <c r="P403" s="405">
        <v>0.82</v>
      </c>
      <c r="Q403" s="405">
        <v>-0.02</v>
      </c>
      <c r="R403" s="405">
        <v>5</v>
      </c>
      <c r="S403" s="405">
        <v>0.85</v>
      </c>
      <c r="T403" s="405">
        <v>0.32</v>
      </c>
      <c r="U403" s="405">
        <v>2.14</v>
      </c>
      <c r="V403" s="405">
        <v>45.24</v>
      </c>
      <c r="W403" s="405">
        <v>-0.66</v>
      </c>
      <c r="X403" s="405">
        <v>51.68</v>
      </c>
      <c r="Y403" s="405">
        <v>7</v>
      </c>
      <c r="Z403" s="405" t="s">
        <v>255</v>
      </c>
      <c r="AA403" s="405" t="s">
        <v>250</v>
      </c>
    </row>
    <row r="404" spans="1:27" ht="21.6">
      <c r="A404" s="407">
        <v>403</v>
      </c>
      <c r="B404" s="405">
        <v>40.1</v>
      </c>
      <c r="C404" s="405">
        <v>12.16</v>
      </c>
      <c r="D404" s="405">
        <v>85.4</v>
      </c>
      <c r="E404" s="405">
        <v>322.06</v>
      </c>
      <c r="F404" s="405">
        <v>0</v>
      </c>
      <c r="G404" s="405">
        <v>12.22</v>
      </c>
      <c r="H404" s="405">
        <v>0.7</v>
      </c>
      <c r="I404" s="405">
        <v>6</v>
      </c>
      <c r="J404" s="405">
        <v>1.75</v>
      </c>
      <c r="K404" s="405">
        <v>19</v>
      </c>
      <c r="L404" s="405">
        <v>761.9</v>
      </c>
      <c r="M404" s="405">
        <v>378.67</v>
      </c>
      <c r="N404" s="405">
        <v>383.23</v>
      </c>
      <c r="O404" s="405">
        <v>29.9</v>
      </c>
      <c r="P404" s="405">
        <v>0.75</v>
      </c>
      <c r="Q404" s="405">
        <v>0</v>
      </c>
      <c r="R404" s="405">
        <v>5</v>
      </c>
      <c r="S404" s="405">
        <v>0.88</v>
      </c>
      <c r="T404" s="405">
        <v>0.31</v>
      </c>
      <c r="U404" s="405">
        <v>2.2200000000000002</v>
      </c>
      <c r="V404" s="405">
        <v>34.9</v>
      </c>
      <c r="W404" s="405">
        <v>-0.15</v>
      </c>
      <c r="X404" s="405">
        <v>46.76</v>
      </c>
      <c r="Y404" s="405">
        <v>6</v>
      </c>
      <c r="Z404" s="405" t="s">
        <v>255</v>
      </c>
      <c r="AA404" s="405" t="s">
        <v>254</v>
      </c>
    </row>
    <row r="405" spans="1:27" ht="21.6">
      <c r="A405" s="407">
        <v>404</v>
      </c>
      <c r="B405" s="405">
        <v>40.200000000000003</v>
      </c>
      <c r="C405" s="405">
        <v>11.68</v>
      </c>
      <c r="D405" s="405">
        <v>100.8</v>
      </c>
      <c r="E405" s="405">
        <v>371.11</v>
      </c>
      <c r="F405" s="405">
        <v>0</v>
      </c>
      <c r="G405" s="405">
        <v>11.76</v>
      </c>
      <c r="H405" s="405">
        <v>0.86</v>
      </c>
      <c r="I405" s="405">
        <v>6</v>
      </c>
      <c r="J405" s="405">
        <v>1.82</v>
      </c>
      <c r="K405" s="405">
        <v>19</v>
      </c>
      <c r="L405" s="405">
        <v>763.8</v>
      </c>
      <c r="M405" s="405">
        <v>379.65</v>
      </c>
      <c r="N405" s="405">
        <v>384.15</v>
      </c>
      <c r="O405" s="405">
        <v>28.62</v>
      </c>
      <c r="P405" s="405">
        <v>0.92</v>
      </c>
      <c r="Q405" s="405">
        <v>0</v>
      </c>
      <c r="R405" s="405">
        <v>5</v>
      </c>
      <c r="S405" s="405">
        <v>0.91</v>
      </c>
      <c r="T405" s="405">
        <v>0.3</v>
      </c>
      <c r="U405" s="405">
        <v>2.29</v>
      </c>
      <c r="V405" s="405">
        <v>32.130000000000003</v>
      </c>
      <c r="W405" s="405">
        <v>-0.02</v>
      </c>
      <c r="X405" s="405">
        <v>42.36</v>
      </c>
      <c r="Y405" s="405">
        <v>6</v>
      </c>
      <c r="Z405" s="405" t="s">
        <v>255</v>
      </c>
      <c r="AA405" s="405" t="s">
        <v>254</v>
      </c>
    </row>
    <row r="406" spans="1:27" ht="21.6">
      <c r="A406" s="407">
        <v>405</v>
      </c>
      <c r="B406" s="405">
        <v>40.299999999999997</v>
      </c>
      <c r="C406" s="405">
        <v>15.01</v>
      </c>
      <c r="D406" s="405">
        <v>120.7</v>
      </c>
      <c r="E406" s="405">
        <v>151.86000000000001</v>
      </c>
      <c r="F406" s="405">
        <v>0</v>
      </c>
      <c r="G406" s="405">
        <v>15.04</v>
      </c>
      <c r="H406" s="405">
        <v>0.8</v>
      </c>
      <c r="I406" s="405">
        <v>6</v>
      </c>
      <c r="J406" s="405">
        <v>1.72</v>
      </c>
      <c r="K406" s="405">
        <v>19</v>
      </c>
      <c r="L406" s="405">
        <v>765.7</v>
      </c>
      <c r="M406" s="405">
        <v>380.63</v>
      </c>
      <c r="N406" s="405">
        <v>385.07</v>
      </c>
      <c r="O406" s="405">
        <v>37.06</v>
      </c>
      <c r="P406" s="405">
        <v>0.85</v>
      </c>
      <c r="Q406" s="405">
        <v>-0.02</v>
      </c>
      <c r="R406" s="405">
        <v>5</v>
      </c>
      <c r="S406" s="405">
        <v>0.86</v>
      </c>
      <c r="T406" s="405">
        <v>0.32</v>
      </c>
      <c r="U406" s="405">
        <v>2.15</v>
      </c>
      <c r="V406" s="405">
        <v>44.65</v>
      </c>
      <c r="W406" s="405">
        <v>-0.59</v>
      </c>
      <c r="X406" s="405">
        <v>50.72</v>
      </c>
      <c r="Y406" s="405">
        <v>7</v>
      </c>
      <c r="Z406" s="405" t="s">
        <v>255</v>
      </c>
      <c r="AA406" s="405" t="s">
        <v>250</v>
      </c>
    </row>
    <row r="407" spans="1:27" ht="21.6">
      <c r="A407" s="407">
        <v>406</v>
      </c>
      <c r="B407" s="405">
        <v>40.4</v>
      </c>
      <c r="C407" s="405">
        <v>14.45</v>
      </c>
      <c r="D407" s="405">
        <v>95.3</v>
      </c>
      <c r="E407" s="405">
        <v>247.31</v>
      </c>
      <c r="F407" s="405">
        <v>0</v>
      </c>
      <c r="G407" s="405">
        <v>14.5</v>
      </c>
      <c r="H407" s="405">
        <v>0.66</v>
      </c>
      <c r="I407" s="405">
        <v>6</v>
      </c>
      <c r="J407" s="405">
        <v>1.67</v>
      </c>
      <c r="K407" s="405">
        <v>19</v>
      </c>
      <c r="L407" s="405">
        <v>767.6</v>
      </c>
      <c r="M407" s="405">
        <v>381.61</v>
      </c>
      <c r="N407" s="405">
        <v>385.99</v>
      </c>
      <c r="O407" s="405">
        <v>35.590000000000003</v>
      </c>
      <c r="P407" s="405">
        <v>0.69</v>
      </c>
      <c r="Q407" s="405">
        <v>-0.01</v>
      </c>
      <c r="R407" s="405">
        <v>5</v>
      </c>
      <c r="S407" s="405">
        <v>0.85</v>
      </c>
      <c r="T407" s="405">
        <v>0.32</v>
      </c>
      <c r="U407" s="405">
        <v>2.12</v>
      </c>
      <c r="V407" s="405">
        <v>43.65</v>
      </c>
      <c r="W407" s="405">
        <v>-0.35</v>
      </c>
      <c r="X407" s="405">
        <v>53.5</v>
      </c>
      <c r="Y407" s="405">
        <v>6</v>
      </c>
      <c r="Z407" s="405" t="s">
        <v>255</v>
      </c>
      <c r="AA407" s="405" t="s">
        <v>254</v>
      </c>
    </row>
    <row r="408" spans="1:27" ht="21.6">
      <c r="A408" s="407">
        <v>407</v>
      </c>
      <c r="B408" s="405">
        <v>40.5</v>
      </c>
      <c r="C408" s="405">
        <v>13.41</v>
      </c>
      <c r="D408" s="405">
        <v>136.19999999999999</v>
      </c>
      <c r="E408" s="405">
        <v>367.38</v>
      </c>
      <c r="F408" s="405">
        <v>0</v>
      </c>
      <c r="G408" s="405">
        <v>13.48</v>
      </c>
      <c r="H408" s="405">
        <v>1.01</v>
      </c>
      <c r="I408" s="405">
        <v>6</v>
      </c>
      <c r="J408" s="405">
        <v>1.82</v>
      </c>
      <c r="K408" s="405">
        <v>19</v>
      </c>
      <c r="L408" s="405">
        <v>769.5</v>
      </c>
      <c r="M408" s="405">
        <v>382.59</v>
      </c>
      <c r="N408" s="405">
        <v>386.91</v>
      </c>
      <c r="O408" s="405">
        <v>32.85</v>
      </c>
      <c r="P408" s="405">
        <v>1.07</v>
      </c>
      <c r="Q408" s="405">
        <v>0</v>
      </c>
      <c r="R408" s="405">
        <v>5</v>
      </c>
      <c r="S408" s="405">
        <v>0.91</v>
      </c>
      <c r="T408" s="405">
        <v>0.3</v>
      </c>
      <c r="U408" s="405">
        <v>2.27</v>
      </c>
      <c r="V408" s="405">
        <v>37.17</v>
      </c>
      <c r="W408" s="405">
        <v>-0.04</v>
      </c>
      <c r="X408" s="405">
        <v>42.95</v>
      </c>
      <c r="Y408" s="405">
        <v>7</v>
      </c>
      <c r="Z408" s="405" t="s">
        <v>255</v>
      </c>
      <c r="AA408" s="405" t="s">
        <v>250</v>
      </c>
    </row>
    <row r="409" spans="1:27" ht="21.6">
      <c r="A409" s="407">
        <v>408</v>
      </c>
      <c r="B409" s="405">
        <v>40.6</v>
      </c>
      <c r="C409" s="405">
        <v>13.22</v>
      </c>
      <c r="D409" s="405">
        <v>154.4</v>
      </c>
      <c r="E409" s="405">
        <v>387.1</v>
      </c>
      <c r="F409" s="405">
        <v>0</v>
      </c>
      <c r="G409" s="405">
        <v>13.29</v>
      </c>
      <c r="H409" s="405">
        <v>1.1599999999999999</v>
      </c>
      <c r="I409" s="405">
        <v>6</v>
      </c>
      <c r="J409" s="405">
        <v>1.87</v>
      </c>
      <c r="K409" s="405">
        <v>19</v>
      </c>
      <c r="L409" s="405">
        <v>771.4</v>
      </c>
      <c r="M409" s="405">
        <v>383.57</v>
      </c>
      <c r="N409" s="405">
        <v>387.83</v>
      </c>
      <c r="O409" s="405">
        <v>32.29</v>
      </c>
      <c r="P409" s="405">
        <v>1.23</v>
      </c>
      <c r="Q409" s="405">
        <v>0</v>
      </c>
      <c r="R409" s="405">
        <v>5</v>
      </c>
      <c r="S409" s="405">
        <v>0.93</v>
      </c>
      <c r="T409" s="405">
        <v>0.28999999999999998</v>
      </c>
      <c r="U409" s="405">
        <v>2.3199999999999998</v>
      </c>
      <c r="V409" s="405">
        <v>35.61</v>
      </c>
      <c r="W409" s="405">
        <v>0.01</v>
      </c>
      <c r="X409" s="405">
        <v>40.04</v>
      </c>
      <c r="Y409" s="405">
        <v>7</v>
      </c>
      <c r="Z409" s="405" t="s">
        <v>255</v>
      </c>
      <c r="AA409" s="405" t="s">
        <v>250</v>
      </c>
    </row>
    <row r="410" spans="1:27" ht="21.6">
      <c r="A410" s="407">
        <v>409</v>
      </c>
      <c r="B410" s="405">
        <v>40.700000000000003</v>
      </c>
      <c r="C410" s="405">
        <v>7.39</v>
      </c>
      <c r="D410" s="405">
        <v>142.9</v>
      </c>
      <c r="E410" s="405">
        <v>362.28</v>
      </c>
      <c r="F410" s="405">
        <v>0</v>
      </c>
      <c r="G410" s="405">
        <v>7.47</v>
      </c>
      <c r="H410" s="405">
        <v>1.91</v>
      </c>
      <c r="I410" s="405">
        <v>5</v>
      </c>
      <c r="J410" s="405">
        <v>2.2000000000000002</v>
      </c>
      <c r="K410" s="405">
        <v>19</v>
      </c>
      <c r="L410" s="405">
        <v>773.3</v>
      </c>
      <c r="M410" s="405">
        <v>384.55</v>
      </c>
      <c r="N410" s="405">
        <v>388.75</v>
      </c>
      <c r="O410" s="405">
        <v>17.21</v>
      </c>
      <c r="P410" s="405">
        <v>2.14</v>
      </c>
      <c r="Q410" s="405">
        <v>0</v>
      </c>
      <c r="R410" s="405">
        <v>4</v>
      </c>
      <c r="S410" s="405">
        <v>1</v>
      </c>
      <c r="T410" s="405">
        <v>0.26</v>
      </c>
      <c r="U410" s="405">
        <v>2.72</v>
      </c>
      <c r="V410" s="405">
        <v>17.21</v>
      </c>
      <c r="W410" s="405">
        <v>-0.06</v>
      </c>
      <c r="X410" s="405">
        <v>25.49</v>
      </c>
      <c r="Y410" s="405">
        <v>4</v>
      </c>
      <c r="Z410" s="405" t="s">
        <v>252</v>
      </c>
      <c r="AA410" s="405" t="s">
        <v>256</v>
      </c>
    </row>
    <row r="411" spans="1:27" ht="21.6">
      <c r="A411" s="407">
        <v>410</v>
      </c>
      <c r="B411" s="405">
        <v>40.799999999999997</v>
      </c>
      <c r="C411" s="405">
        <v>4.4800000000000004</v>
      </c>
      <c r="D411" s="405">
        <v>159.69999999999999</v>
      </c>
      <c r="E411" s="405">
        <v>754.49</v>
      </c>
      <c r="F411" s="405">
        <v>0</v>
      </c>
      <c r="G411" s="405">
        <v>4.63</v>
      </c>
      <c r="H411" s="405">
        <v>3.45</v>
      </c>
      <c r="I411" s="405">
        <v>4</v>
      </c>
      <c r="J411" s="405">
        <v>2.52</v>
      </c>
      <c r="K411" s="405">
        <v>19</v>
      </c>
      <c r="L411" s="405">
        <v>775.2</v>
      </c>
      <c r="M411" s="405">
        <v>385.53</v>
      </c>
      <c r="N411" s="405">
        <v>389.67</v>
      </c>
      <c r="O411" s="405">
        <v>9.89</v>
      </c>
      <c r="P411" s="405">
        <v>4.1399999999999997</v>
      </c>
      <c r="Q411" s="405">
        <v>0.1</v>
      </c>
      <c r="R411" s="405">
        <v>3</v>
      </c>
      <c r="S411" s="405">
        <v>1</v>
      </c>
      <c r="T411" s="405">
        <v>0.26</v>
      </c>
      <c r="U411" s="405">
        <v>3.08</v>
      </c>
      <c r="V411" s="405">
        <v>9.89</v>
      </c>
      <c r="W411" s="405">
        <v>0.95</v>
      </c>
      <c r="X411" s="405">
        <v>17.920000000000002</v>
      </c>
      <c r="Y411" s="405">
        <v>2</v>
      </c>
      <c r="Z411" s="405" t="s">
        <v>259</v>
      </c>
      <c r="AA411" s="405" t="s">
        <v>260</v>
      </c>
    </row>
    <row r="412" spans="1:27" ht="21.6">
      <c r="A412" s="407">
        <v>411</v>
      </c>
      <c r="B412" s="405">
        <v>40.9</v>
      </c>
      <c r="C412" s="405">
        <v>7.06</v>
      </c>
      <c r="D412" s="405">
        <v>115.9</v>
      </c>
      <c r="E412" s="405">
        <v>278.7</v>
      </c>
      <c r="F412" s="405">
        <v>0</v>
      </c>
      <c r="G412" s="405">
        <v>7.12</v>
      </c>
      <c r="H412" s="405">
        <v>1.63</v>
      </c>
      <c r="I412" s="405">
        <v>5</v>
      </c>
      <c r="J412" s="405">
        <v>2.16</v>
      </c>
      <c r="K412" s="405">
        <v>19</v>
      </c>
      <c r="L412" s="405">
        <v>777.1</v>
      </c>
      <c r="M412" s="405">
        <v>386.51</v>
      </c>
      <c r="N412" s="405">
        <v>390.59</v>
      </c>
      <c r="O412" s="405">
        <v>16.239999999999998</v>
      </c>
      <c r="P412" s="405">
        <v>1.83</v>
      </c>
      <c r="Q412" s="405">
        <v>-0.02</v>
      </c>
      <c r="R412" s="405">
        <v>4</v>
      </c>
      <c r="S412" s="405">
        <v>1</v>
      </c>
      <c r="T412" s="405">
        <v>0.26</v>
      </c>
      <c r="U412" s="405">
        <v>2.7</v>
      </c>
      <c r="V412" s="405">
        <v>16.239999999999998</v>
      </c>
      <c r="W412" s="405">
        <v>-0.28000000000000003</v>
      </c>
      <c r="X412" s="405">
        <v>26.32</v>
      </c>
      <c r="Y412" s="405">
        <v>4</v>
      </c>
      <c r="Z412" s="405" t="s">
        <v>252</v>
      </c>
      <c r="AA412" s="405" t="s">
        <v>256</v>
      </c>
    </row>
    <row r="413" spans="1:27" ht="21.6">
      <c r="A413" s="407">
        <v>412</v>
      </c>
      <c r="B413" s="405">
        <v>41</v>
      </c>
      <c r="C413" s="405">
        <v>4.9000000000000004</v>
      </c>
      <c r="D413" s="405">
        <v>77.900000000000006</v>
      </c>
      <c r="E413" s="405">
        <v>405.64</v>
      </c>
      <c r="F413" s="405">
        <v>0</v>
      </c>
      <c r="G413" s="405">
        <v>4.9800000000000004</v>
      </c>
      <c r="H413" s="405">
        <v>1.56</v>
      </c>
      <c r="I413" s="405">
        <v>5</v>
      </c>
      <c r="J413" s="405">
        <v>2.27</v>
      </c>
      <c r="K413" s="405">
        <v>19</v>
      </c>
      <c r="L413" s="405">
        <v>779</v>
      </c>
      <c r="M413" s="405">
        <v>387.5</v>
      </c>
      <c r="N413" s="405">
        <v>391.5</v>
      </c>
      <c r="O413" s="405">
        <v>10.73</v>
      </c>
      <c r="P413" s="405">
        <v>1.86</v>
      </c>
      <c r="Q413" s="405">
        <v>0</v>
      </c>
      <c r="R413" s="405">
        <v>4</v>
      </c>
      <c r="S413" s="405">
        <v>1</v>
      </c>
      <c r="T413" s="405">
        <v>0.26</v>
      </c>
      <c r="U413" s="405">
        <v>2.86</v>
      </c>
      <c r="V413" s="405">
        <v>10.73</v>
      </c>
      <c r="W413" s="405">
        <v>0.05</v>
      </c>
      <c r="X413" s="405">
        <v>23.05</v>
      </c>
      <c r="Y413" s="405">
        <v>4</v>
      </c>
      <c r="Z413" s="405" t="s">
        <v>252</v>
      </c>
      <c r="AA413" s="405" t="s">
        <v>256</v>
      </c>
    </row>
    <row r="414" spans="1:27" ht="21.6">
      <c r="A414" s="407">
        <v>413</v>
      </c>
      <c r="B414" s="405">
        <v>41.1</v>
      </c>
      <c r="C414" s="405">
        <v>5.49</v>
      </c>
      <c r="D414" s="405">
        <v>96.8</v>
      </c>
      <c r="E414" s="405">
        <v>510.61</v>
      </c>
      <c r="F414" s="405">
        <v>0</v>
      </c>
      <c r="G414" s="405">
        <v>5.59</v>
      </c>
      <c r="H414" s="405">
        <v>1.73</v>
      </c>
      <c r="I414" s="405">
        <v>5</v>
      </c>
      <c r="J414" s="405">
        <v>2.2599999999999998</v>
      </c>
      <c r="K414" s="405">
        <v>19</v>
      </c>
      <c r="L414" s="405">
        <v>780.9</v>
      </c>
      <c r="M414" s="405">
        <v>388.48</v>
      </c>
      <c r="N414" s="405">
        <v>392.42</v>
      </c>
      <c r="O414" s="405">
        <v>12.25</v>
      </c>
      <c r="P414" s="405">
        <v>2.0099999999999998</v>
      </c>
      <c r="Q414" s="405">
        <v>0.03</v>
      </c>
      <c r="R414" s="405">
        <v>4</v>
      </c>
      <c r="S414" s="405">
        <v>1</v>
      </c>
      <c r="T414" s="405">
        <v>0.26</v>
      </c>
      <c r="U414" s="405">
        <v>2.83</v>
      </c>
      <c r="V414" s="405">
        <v>12.25</v>
      </c>
      <c r="W414" s="405">
        <v>0.31</v>
      </c>
      <c r="X414" s="405">
        <v>23.5</v>
      </c>
      <c r="Y414" s="405">
        <v>4</v>
      </c>
      <c r="Z414" s="405" t="s">
        <v>252</v>
      </c>
      <c r="AA414" s="405" t="s">
        <v>256</v>
      </c>
    </row>
    <row r="415" spans="1:27" ht="21.6">
      <c r="A415" s="407">
        <v>414</v>
      </c>
      <c r="B415" s="405">
        <v>41.2</v>
      </c>
      <c r="C415" s="405">
        <v>7.53</v>
      </c>
      <c r="D415" s="405">
        <v>82.2</v>
      </c>
      <c r="E415" s="405">
        <v>326.87</v>
      </c>
      <c r="F415" s="405">
        <v>0</v>
      </c>
      <c r="G415" s="405">
        <v>7.59</v>
      </c>
      <c r="H415" s="405">
        <v>1.08</v>
      </c>
      <c r="I415" s="405">
        <v>6</v>
      </c>
      <c r="J415" s="405">
        <v>2.0299999999999998</v>
      </c>
      <c r="K415" s="405">
        <v>19</v>
      </c>
      <c r="L415" s="405">
        <v>782.8</v>
      </c>
      <c r="M415" s="405">
        <v>389.46</v>
      </c>
      <c r="N415" s="405">
        <v>393.34</v>
      </c>
      <c r="O415" s="405">
        <v>17.309999999999999</v>
      </c>
      <c r="P415" s="405">
        <v>1.21</v>
      </c>
      <c r="Q415" s="405">
        <v>-0.01</v>
      </c>
      <c r="R415" s="405">
        <v>4</v>
      </c>
      <c r="S415" s="405">
        <v>1</v>
      </c>
      <c r="T415" s="405">
        <v>0.26</v>
      </c>
      <c r="U415" s="405">
        <v>2.58</v>
      </c>
      <c r="V415" s="405">
        <v>17.309999999999999</v>
      </c>
      <c r="W415" s="405">
        <v>-0.16</v>
      </c>
      <c r="X415" s="405">
        <v>30.05</v>
      </c>
      <c r="Y415" s="405">
        <v>4</v>
      </c>
      <c r="Z415" s="405" t="s">
        <v>252</v>
      </c>
      <c r="AA415" s="405" t="s">
        <v>256</v>
      </c>
    </row>
    <row r="416" spans="1:27" ht="21.6">
      <c r="A416" s="407">
        <v>415</v>
      </c>
      <c r="B416" s="405">
        <v>41.3</v>
      </c>
      <c r="C416" s="405">
        <v>5.17</v>
      </c>
      <c r="D416" s="405">
        <v>42.4</v>
      </c>
      <c r="E416" s="405">
        <v>528.37</v>
      </c>
      <c r="F416" s="405">
        <v>0</v>
      </c>
      <c r="G416" s="405">
        <v>5.27</v>
      </c>
      <c r="H416" s="405">
        <v>0.8</v>
      </c>
      <c r="I416" s="405">
        <v>5</v>
      </c>
      <c r="J416" s="405">
        <v>2.08</v>
      </c>
      <c r="K416" s="405">
        <v>19</v>
      </c>
      <c r="L416" s="405">
        <v>784.7</v>
      </c>
      <c r="M416" s="405">
        <v>390.44</v>
      </c>
      <c r="N416" s="405">
        <v>394.26</v>
      </c>
      <c r="O416" s="405">
        <v>11.39</v>
      </c>
      <c r="P416" s="405">
        <v>0.94</v>
      </c>
      <c r="Q416" s="405">
        <v>0.03</v>
      </c>
      <c r="R416" s="405">
        <v>4</v>
      </c>
      <c r="S416" s="405">
        <v>1</v>
      </c>
      <c r="T416" s="405">
        <v>0.26</v>
      </c>
      <c r="U416" s="405">
        <v>2.69</v>
      </c>
      <c r="V416" s="405">
        <v>11.39</v>
      </c>
      <c r="W416" s="405">
        <v>0.35</v>
      </c>
      <c r="X416" s="405">
        <v>26.49</v>
      </c>
      <c r="Y416" s="405">
        <v>4</v>
      </c>
      <c r="Z416" s="405" t="s">
        <v>252</v>
      </c>
      <c r="AA416" s="405" t="s">
        <v>256</v>
      </c>
    </row>
    <row r="417" spans="1:27" ht="21.6">
      <c r="A417" s="407">
        <v>416</v>
      </c>
      <c r="B417" s="405">
        <v>41.4</v>
      </c>
      <c r="C417" s="405">
        <v>8.25</v>
      </c>
      <c r="D417" s="405">
        <v>128.30000000000001</v>
      </c>
      <c r="E417" s="405">
        <v>424.97</v>
      </c>
      <c r="F417" s="405">
        <v>0</v>
      </c>
      <c r="G417" s="405">
        <v>8.34</v>
      </c>
      <c r="H417" s="405">
        <v>1.54</v>
      </c>
      <c r="I417" s="405">
        <v>5</v>
      </c>
      <c r="J417" s="405">
        <v>2.1</v>
      </c>
      <c r="K417" s="405">
        <v>19</v>
      </c>
      <c r="L417" s="405">
        <v>786.6</v>
      </c>
      <c r="M417" s="405">
        <v>391.42</v>
      </c>
      <c r="N417" s="405">
        <v>395.18</v>
      </c>
      <c r="O417" s="405">
        <v>19.100000000000001</v>
      </c>
      <c r="P417" s="405">
        <v>1.7</v>
      </c>
      <c r="Q417" s="405">
        <v>0</v>
      </c>
      <c r="R417" s="405">
        <v>4</v>
      </c>
      <c r="S417" s="405">
        <v>1</v>
      </c>
      <c r="T417" s="405">
        <v>0.26</v>
      </c>
      <c r="U417" s="405">
        <v>2.63</v>
      </c>
      <c r="V417" s="405">
        <v>19.100000000000001</v>
      </c>
      <c r="W417" s="405">
        <v>0.08</v>
      </c>
      <c r="X417" s="405">
        <v>28.4</v>
      </c>
      <c r="Y417" s="405">
        <v>4</v>
      </c>
      <c r="Z417" s="405" t="s">
        <v>252</v>
      </c>
      <c r="AA417" s="405" t="s">
        <v>256</v>
      </c>
    </row>
    <row r="418" spans="1:27" ht="21.6">
      <c r="A418" s="407">
        <v>417</v>
      </c>
      <c r="B418" s="405">
        <v>41.5</v>
      </c>
      <c r="C418" s="405">
        <v>5.55</v>
      </c>
      <c r="D418" s="405">
        <v>76.099999999999994</v>
      </c>
      <c r="E418" s="405">
        <v>339.72</v>
      </c>
      <c r="F418" s="405">
        <v>0</v>
      </c>
      <c r="G418" s="405">
        <v>5.62</v>
      </c>
      <c r="H418" s="405">
        <v>1.35</v>
      </c>
      <c r="I418" s="405">
        <v>5</v>
      </c>
      <c r="J418" s="405">
        <v>2.19</v>
      </c>
      <c r="K418" s="405">
        <v>19</v>
      </c>
      <c r="L418" s="405">
        <v>788.5</v>
      </c>
      <c r="M418" s="405">
        <v>392.4</v>
      </c>
      <c r="N418" s="405">
        <v>396.1</v>
      </c>
      <c r="O418" s="405">
        <v>12.19</v>
      </c>
      <c r="P418" s="405">
        <v>1.58</v>
      </c>
      <c r="Q418" s="405">
        <v>-0.01</v>
      </c>
      <c r="R418" s="405">
        <v>4</v>
      </c>
      <c r="S418" s="405">
        <v>1</v>
      </c>
      <c r="T418" s="405">
        <v>0.26</v>
      </c>
      <c r="U418" s="405">
        <v>2.77</v>
      </c>
      <c r="V418" s="405">
        <v>12.19</v>
      </c>
      <c r="W418" s="405">
        <v>-0.13</v>
      </c>
      <c r="X418" s="405">
        <v>24.87</v>
      </c>
      <c r="Y418" s="405">
        <v>4</v>
      </c>
      <c r="Z418" s="405" t="s">
        <v>252</v>
      </c>
      <c r="AA418" s="405" t="s">
        <v>256</v>
      </c>
    </row>
    <row r="419" spans="1:27" ht="21.6">
      <c r="A419" s="407">
        <v>418</v>
      </c>
      <c r="B419" s="405">
        <v>41.6</v>
      </c>
      <c r="C419" s="405">
        <v>3</v>
      </c>
      <c r="D419" s="405">
        <v>140.30000000000001</v>
      </c>
      <c r="E419" s="405">
        <v>755.47</v>
      </c>
      <c r="F419" s="405">
        <v>0</v>
      </c>
      <c r="G419" s="405">
        <v>3.15</v>
      </c>
      <c r="H419" s="405">
        <v>4.46</v>
      </c>
      <c r="I419" s="405">
        <v>4</v>
      </c>
      <c r="J419" s="405">
        <v>2.72</v>
      </c>
      <c r="K419" s="405">
        <v>19</v>
      </c>
      <c r="L419" s="405">
        <v>790.4</v>
      </c>
      <c r="M419" s="405">
        <v>393.38</v>
      </c>
      <c r="N419" s="405">
        <v>397.02</v>
      </c>
      <c r="O419" s="405">
        <v>5.94</v>
      </c>
      <c r="P419" s="405">
        <v>5.95</v>
      </c>
      <c r="Q419" s="405">
        <v>0.15</v>
      </c>
      <c r="R419" s="405">
        <v>3</v>
      </c>
      <c r="S419" s="405">
        <v>1</v>
      </c>
      <c r="T419" s="405">
        <v>0.26</v>
      </c>
      <c r="U419" s="405">
        <v>3.35</v>
      </c>
      <c r="V419" s="405">
        <v>5.94</v>
      </c>
      <c r="W419" s="405">
        <v>0.91</v>
      </c>
      <c r="X419" s="405">
        <v>15.13</v>
      </c>
      <c r="Y419" s="405">
        <v>2</v>
      </c>
      <c r="Z419" s="405" t="s">
        <v>259</v>
      </c>
      <c r="AA419" s="405" t="s">
        <v>260</v>
      </c>
    </row>
    <row r="420" spans="1:27" ht="21.6">
      <c r="A420" s="407">
        <v>419</v>
      </c>
      <c r="B420" s="405">
        <v>41.7</v>
      </c>
      <c r="C420" s="405">
        <v>2.83</v>
      </c>
      <c r="D420" s="405">
        <v>81.900000000000006</v>
      </c>
      <c r="E420" s="405">
        <v>953.92</v>
      </c>
      <c r="F420" s="405">
        <v>0</v>
      </c>
      <c r="G420" s="405">
        <v>3.02</v>
      </c>
      <c r="H420" s="405">
        <v>2.71</v>
      </c>
      <c r="I420" s="405">
        <v>4</v>
      </c>
      <c r="J420" s="405">
        <v>2.59</v>
      </c>
      <c r="K420" s="405">
        <v>19</v>
      </c>
      <c r="L420" s="405">
        <v>792.3</v>
      </c>
      <c r="M420" s="405">
        <v>394.36</v>
      </c>
      <c r="N420" s="405">
        <v>397.94</v>
      </c>
      <c r="O420" s="405">
        <v>5.6</v>
      </c>
      <c r="P420" s="405">
        <v>3.68</v>
      </c>
      <c r="Q420" s="405">
        <v>0.25</v>
      </c>
      <c r="R420" s="405">
        <v>3</v>
      </c>
      <c r="S420" s="405">
        <v>1</v>
      </c>
      <c r="T420" s="405">
        <v>0.25</v>
      </c>
      <c r="U420" s="405">
        <v>3.26</v>
      </c>
      <c r="V420" s="405">
        <v>5.6</v>
      </c>
      <c r="W420" s="405">
        <v>1.41</v>
      </c>
      <c r="X420" s="405">
        <v>17.22</v>
      </c>
      <c r="Y420" s="405">
        <v>2</v>
      </c>
      <c r="Z420" s="405" t="s">
        <v>259</v>
      </c>
      <c r="AA420" s="405" t="s">
        <v>260</v>
      </c>
    </row>
    <row r="421" spans="1:27" ht="21.6">
      <c r="A421" s="407">
        <v>420</v>
      </c>
      <c r="B421" s="405">
        <v>41.8</v>
      </c>
      <c r="C421" s="405">
        <v>4.6399999999999997</v>
      </c>
      <c r="D421" s="405">
        <v>47.7</v>
      </c>
      <c r="E421" s="405">
        <v>831.2</v>
      </c>
      <c r="F421" s="405">
        <v>0</v>
      </c>
      <c r="G421" s="405">
        <v>4.8099999999999996</v>
      </c>
      <c r="H421" s="405">
        <v>0.99</v>
      </c>
      <c r="I421" s="405">
        <v>5</v>
      </c>
      <c r="J421" s="405">
        <v>2.17</v>
      </c>
      <c r="K421" s="405">
        <v>19</v>
      </c>
      <c r="L421" s="405">
        <v>794.2</v>
      </c>
      <c r="M421" s="405">
        <v>395.34</v>
      </c>
      <c r="N421" s="405">
        <v>398.86</v>
      </c>
      <c r="O421" s="405">
        <v>10.07</v>
      </c>
      <c r="P421" s="405">
        <v>1.19</v>
      </c>
      <c r="Q421" s="405">
        <v>0.11</v>
      </c>
      <c r="R421" s="405">
        <v>4</v>
      </c>
      <c r="S421" s="405">
        <v>1</v>
      </c>
      <c r="T421" s="405">
        <v>0.25</v>
      </c>
      <c r="U421" s="405">
        <v>2.79</v>
      </c>
      <c r="V421" s="405">
        <v>10.07</v>
      </c>
      <c r="W421" s="405">
        <v>1.0900000000000001</v>
      </c>
      <c r="X421" s="405">
        <v>24.49</v>
      </c>
      <c r="Y421" s="405">
        <v>4</v>
      </c>
      <c r="Z421" s="405" t="s">
        <v>252</v>
      </c>
      <c r="AA421" s="405" t="s">
        <v>256</v>
      </c>
    </row>
    <row r="422" spans="1:27" ht="21.6">
      <c r="A422" s="407">
        <v>421</v>
      </c>
      <c r="B422" s="405">
        <v>41.9</v>
      </c>
      <c r="C422" s="405">
        <v>9.0299999999999994</v>
      </c>
      <c r="D422" s="405">
        <v>78.099999999999994</v>
      </c>
      <c r="E422" s="405">
        <v>248.68</v>
      </c>
      <c r="F422" s="405">
        <v>0</v>
      </c>
      <c r="G422" s="405">
        <v>9.08</v>
      </c>
      <c r="H422" s="405">
        <v>0.86</v>
      </c>
      <c r="I422" s="405">
        <v>6</v>
      </c>
      <c r="J422" s="405">
        <v>1.91</v>
      </c>
      <c r="K422" s="405">
        <v>19</v>
      </c>
      <c r="L422" s="405">
        <v>796.1</v>
      </c>
      <c r="M422" s="405">
        <v>396.32</v>
      </c>
      <c r="N422" s="405">
        <v>399.78</v>
      </c>
      <c r="O422" s="405">
        <v>20.73</v>
      </c>
      <c r="P422" s="405">
        <v>0.94</v>
      </c>
      <c r="Q422" s="405">
        <v>-0.02</v>
      </c>
      <c r="R422" s="405">
        <v>5</v>
      </c>
      <c r="S422" s="405">
        <v>0.98</v>
      </c>
      <c r="T422" s="405">
        <v>0.26</v>
      </c>
      <c r="U422" s="405">
        <v>2.4500000000000002</v>
      </c>
      <c r="V422" s="405">
        <v>21.23</v>
      </c>
      <c r="W422" s="405">
        <v>-0.37</v>
      </c>
      <c r="X422" s="405">
        <v>34.700000000000003</v>
      </c>
      <c r="Y422" s="405">
        <v>6</v>
      </c>
      <c r="Z422" s="405" t="s">
        <v>255</v>
      </c>
      <c r="AA422" s="405" t="s">
        <v>254</v>
      </c>
    </row>
    <row r="423" spans="1:27" ht="21.6">
      <c r="A423" s="407">
        <v>422</v>
      </c>
      <c r="B423" s="405">
        <v>42</v>
      </c>
      <c r="C423" s="405">
        <v>9.11</v>
      </c>
      <c r="D423" s="405">
        <v>104.8</v>
      </c>
      <c r="E423" s="405">
        <v>286.83999999999997</v>
      </c>
      <c r="F423" s="405">
        <v>0</v>
      </c>
      <c r="G423" s="405">
        <v>9.16</v>
      </c>
      <c r="H423" s="405">
        <v>1.1399999999999999</v>
      </c>
      <c r="I423" s="405">
        <v>6</v>
      </c>
      <c r="J423" s="405">
        <v>1.98</v>
      </c>
      <c r="K423" s="405">
        <v>19</v>
      </c>
      <c r="L423" s="405">
        <v>798</v>
      </c>
      <c r="M423" s="405">
        <v>397.31</v>
      </c>
      <c r="N423" s="405">
        <v>400.69</v>
      </c>
      <c r="O423" s="405">
        <v>20.88</v>
      </c>
      <c r="P423" s="405">
        <v>1.25</v>
      </c>
      <c r="Q423" s="405">
        <v>-0.01</v>
      </c>
      <c r="R423" s="405">
        <v>5</v>
      </c>
      <c r="S423" s="405">
        <v>1</v>
      </c>
      <c r="T423" s="405">
        <v>0.25</v>
      </c>
      <c r="U423" s="405">
        <v>2.52</v>
      </c>
      <c r="V423" s="405">
        <v>20.88</v>
      </c>
      <c r="W423" s="405">
        <v>-0.28000000000000003</v>
      </c>
      <c r="X423" s="405">
        <v>32.11</v>
      </c>
      <c r="Y423" s="405">
        <v>6</v>
      </c>
      <c r="Z423" s="405" t="s">
        <v>255</v>
      </c>
      <c r="AA423" s="405" t="s">
        <v>254</v>
      </c>
    </row>
    <row r="424" spans="1:27" ht="21.6">
      <c r="A424" s="407">
        <v>423</v>
      </c>
      <c r="B424" s="405">
        <v>42.1</v>
      </c>
      <c r="C424" s="405">
        <v>9.5</v>
      </c>
      <c r="D424" s="405">
        <v>95</v>
      </c>
      <c r="E424" s="405">
        <v>188.74</v>
      </c>
      <c r="F424" s="405">
        <v>0</v>
      </c>
      <c r="G424" s="405">
        <v>9.5299999999999994</v>
      </c>
      <c r="H424" s="405">
        <v>1</v>
      </c>
      <c r="I424" s="405">
        <v>6</v>
      </c>
      <c r="J424" s="405">
        <v>1.93</v>
      </c>
      <c r="K424" s="405">
        <v>19</v>
      </c>
      <c r="L424" s="405">
        <v>799.9</v>
      </c>
      <c r="M424" s="405">
        <v>398.29</v>
      </c>
      <c r="N424" s="405">
        <v>401.61</v>
      </c>
      <c r="O424" s="405">
        <v>21.75</v>
      </c>
      <c r="P424" s="405">
        <v>1.0900000000000001</v>
      </c>
      <c r="Q424" s="405">
        <v>-0.02</v>
      </c>
      <c r="R424" s="405">
        <v>5</v>
      </c>
      <c r="S424" s="405">
        <v>0.99</v>
      </c>
      <c r="T424" s="405">
        <v>0.26</v>
      </c>
      <c r="U424" s="405">
        <v>2.4700000000000002</v>
      </c>
      <c r="V424" s="405">
        <v>22.01</v>
      </c>
      <c r="W424" s="405">
        <v>-0.52</v>
      </c>
      <c r="X424" s="405">
        <v>34.08</v>
      </c>
      <c r="Y424" s="405">
        <v>6</v>
      </c>
      <c r="Z424" s="405" t="s">
        <v>255</v>
      </c>
      <c r="AA424" s="405" t="s">
        <v>254</v>
      </c>
    </row>
    <row r="425" spans="1:27" ht="21.6">
      <c r="A425" s="407">
        <v>424</v>
      </c>
      <c r="B425" s="405">
        <v>42.2</v>
      </c>
      <c r="C425" s="405">
        <v>6.6</v>
      </c>
      <c r="D425" s="405">
        <v>80.400000000000006</v>
      </c>
      <c r="E425" s="405">
        <v>155</v>
      </c>
      <c r="F425" s="405">
        <v>0</v>
      </c>
      <c r="G425" s="405">
        <v>6.63</v>
      </c>
      <c r="H425" s="405">
        <v>1.21</v>
      </c>
      <c r="I425" s="405">
        <v>5</v>
      </c>
      <c r="J425" s="405">
        <v>2.11</v>
      </c>
      <c r="K425" s="405">
        <v>19</v>
      </c>
      <c r="L425" s="405">
        <v>801.8</v>
      </c>
      <c r="M425" s="405">
        <v>399.27</v>
      </c>
      <c r="N425" s="405">
        <v>402.53</v>
      </c>
      <c r="O425" s="405">
        <v>14.48</v>
      </c>
      <c r="P425" s="405">
        <v>1.38</v>
      </c>
      <c r="Q425" s="405">
        <v>-0.04</v>
      </c>
      <c r="R425" s="405">
        <v>4</v>
      </c>
      <c r="S425" s="405">
        <v>1</v>
      </c>
      <c r="T425" s="405">
        <v>0.25</v>
      </c>
      <c r="U425" s="405">
        <v>2.68</v>
      </c>
      <c r="V425" s="405">
        <v>14.48</v>
      </c>
      <c r="W425" s="405">
        <v>-0.61</v>
      </c>
      <c r="X425" s="405">
        <v>27.21</v>
      </c>
      <c r="Y425" s="405">
        <v>4</v>
      </c>
      <c r="Z425" s="405" t="s">
        <v>252</v>
      </c>
      <c r="AA425" s="405" t="s">
        <v>256</v>
      </c>
    </row>
    <row r="426" spans="1:27" ht="21.6">
      <c r="A426" s="407">
        <v>425</v>
      </c>
      <c r="B426" s="405">
        <v>42.3</v>
      </c>
      <c r="C426" s="405">
        <v>7.94</v>
      </c>
      <c r="D426" s="405">
        <v>170.2</v>
      </c>
      <c r="E426" s="405">
        <v>433.11</v>
      </c>
      <c r="F426" s="405">
        <v>0</v>
      </c>
      <c r="G426" s="405">
        <v>8.0299999999999994</v>
      </c>
      <c r="H426" s="405">
        <v>2.12</v>
      </c>
      <c r="I426" s="405">
        <v>5</v>
      </c>
      <c r="J426" s="405">
        <v>2.2000000000000002</v>
      </c>
      <c r="K426" s="405">
        <v>19</v>
      </c>
      <c r="L426" s="405">
        <v>803.7</v>
      </c>
      <c r="M426" s="405">
        <v>400.25</v>
      </c>
      <c r="N426" s="405">
        <v>403.45</v>
      </c>
      <c r="O426" s="405">
        <v>17.899999999999999</v>
      </c>
      <c r="P426" s="405">
        <v>2.36</v>
      </c>
      <c r="Q426" s="405">
        <v>0</v>
      </c>
      <c r="R426" s="405">
        <v>4</v>
      </c>
      <c r="S426" s="405">
        <v>1</v>
      </c>
      <c r="T426" s="405">
        <v>0.25</v>
      </c>
      <c r="U426" s="405">
        <v>2.73</v>
      </c>
      <c r="V426" s="405">
        <v>17.899999999999999</v>
      </c>
      <c r="W426" s="405">
        <v>0.08</v>
      </c>
      <c r="X426" s="405">
        <v>24.87</v>
      </c>
      <c r="Y426" s="405">
        <v>4</v>
      </c>
      <c r="Z426" s="405" t="s">
        <v>252</v>
      </c>
      <c r="AA426" s="405" t="s">
        <v>256</v>
      </c>
    </row>
    <row r="427" spans="1:27" ht="21.6">
      <c r="A427" s="407">
        <v>426</v>
      </c>
      <c r="B427" s="405">
        <v>42.4</v>
      </c>
      <c r="C427" s="405">
        <v>5.67</v>
      </c>
      <c r="D427" s="405">
        <v>86.9</v>
      </c>
      <c r="E427" s="405">
        <v>201.5</v>
      </c>
      <c r="F427" s="405">
        <v>0</v>
      </c>
      <c r="G427" s="405">
        <v>5.71</v>
      </c>
      <c r="H427" s="405">
        <v>1.52</v>
      </c>
      <c r="I427" s="405">
        <v>5</v>
      </c>
      <c r="J427" s="405">
        <v>2.2200000000000002</v>
      </c>
      <c r="K427" s="405">
        <v>19</v>
      </c>
      <c r="L427" s="405">
        <v>805.6</v>
      </c>
      <c r="M427" s="405">
        <v>401.23</v>
      </c>
      <c r="N427" s="405">
        <v>404.37</v>
      </c>
      <c r="O427" s="405">
        <v>12.12</v>
      </c>
      <c r="P427" s="405">
        <v>1.77</v>
      </c>
      <c r="Q427" s="405">
        <v>-0.04</v>
      </c>
      <c r="R427" s="405">
        <v>4</v>
      </c>
      <c r="S427" s="405">
        <v>1</v>
      </c>
      <c r="T427" s="405">
        <v>0.25</v>
      </c>
      <c r="U427" s="405">
        <v>2.8</v>
      </c>
      <c r="V427" s="405">
        <v>12.12</v>
      </c>
      <c r="W427" s="405">
        <v>-0.49</v>
      </c>
      <c r="X427" s="405">
        <v>24.18</v>
      </c>
      <c r="Y427" s="405">
        <v>4</v>
      </c>
      <c r="Z427" s="405" t="s">
        <v>252</v>
      </c>
      <c r="AA427" s="405" t="s">
        <v>256</v>
      </c>
    </row>
    <row r="428" spans="1:27" ht="21.6">
      <c r="A428" s="407">
        <v>427</v>
      </c>
      <c r="B428" s="405">
        <v>42.5</v>
      </c>
      <c r="C428" s="405">
        <v>11.23</v>
      </c>
      <c r="D428" s="405">
        <v>141.30000000000001</v>
      </c>
      <c r="E428" s="405">
        <v>98.59</v>
      </c>
      <c r="F428" s="405">
        <v>0</v>
      </c>
      <c r="G428" s="405">
        <v>11.25</v>
      </c>
      <c r="H428" s="405">
        <v>1.26</v>
      </c>
      <c r="I428" s="405">
        <v>6</v>
      </c>
      <c r="J428" s="405">
        <v>1.94</v>
      </c>
      <c r="K428" s="405">
        <v>19</v>
      </c>
      <c r="L428" s="405">
        <v>807.5</v>
      </c>
      <c r="M428" s="405">
        <v>402.21</v>
      </c>
      <c r="N428" s="405">
        <v>405.29</v>
      </c>
      <c r="O428" s="405">
        <v>25.77</v>
      </c>
      <c r="P428" s="405">
        <v>1.35</v>
      </c>
      <c r="Q428" s="405">
        <v>-0.03</v>
      </c>
      <c r="R428" s="405">
        <v>5</v>
      </c>
      <c r="S428" s="405">
        <v>0.99</v>
      </c>
      <c r="T428" s="405">
        <v>0.25</v>
      </c>
      <c r="U428" s="405">
        <v>2.46</v>
      </c>
      <c r="V428" s="405">
        <v>26.27</v>
      </c>
      <c r="W428" s="405">
        <v>-0.75</v>
      </c>
      <c r="X428" s="405">
        <v>34.369999999999997</v>
      </c>
      <c r="Y428" s="405">
        <v>6</v>
      </c>
      <c r="Z428" s="405" t="s">
        <v>255</v>
      </c>
      <c r="AA428" s="405" t="s">
        <v>254</v>
      </c>
    </row>
    <row r="429" spans="1:27" ht="21.6">
      <c r="A429" s="407">
        <v>428</v>
      </c>
      <c r="B429" s="405">
        <v>42.6</v>
      </c>
      <c r="C429" s="405">
        <v>10.89</v>
      </c>
      <c r="D429" s="405">
        <v>81.8</v>
      </c>
      <c r="E429" s="405">
        <v>148.52000000000001</v>
      </c>
      <c r="F429" s="405">
        <v>0</v>
      </c>
      <c r="G429" s="405">
        <v>10.92</v>
      </c>
      <c r="H429" s="405">
        <v>0.75</v>
      </c>
      <c r="I429" s="405">
        <v>6</v>
      </c>
      <c r="J429" s="405">
        <v>1.81</v>
      </c>
      <c r="K429" s="405">
        <v>19</v>
      </c>
      <c r="L429" s="405">
        <v>809.4</v>
      </c>
      <c r="M429" s="405">
        <v>403.19</v>
      </c>
      <c r="N429" s="405">
        <v>406.21</v>
      </c>
      <c r="O429" s="405">
        <v>24.88</v>
      </c>
      <c r="P429" s="405">
        <v>0.81</v>
      </c>
      <c r="Q429" s="405">
        <v>-0.03</v>
      </c>
      <c r="R429" s="405">
        <v>5</v>
      </c>
      <c r="S429" s="405">
        <v>0.94</v>
      </c>
      <c r="T429" s="405">
        <v>0.27</v>
      </c>
      <c r="U429" s="405">
        <v>2.33</v>
      </c>
      <c r="V429" s="405">
        <v>27.13</v>
      </c>
      <c r="W429" s="405">
        <v>-0.63</v>
      </c>
      <c r="X429" s="405">
        <v>40.380000000000003</v>
      </c>
      <c r="Y429" s="405">
        <v>6</v>
      </c>
      <c r="Z429" s="405" t="s">
        <v>255</v>
      </c>
      <c r="AA429" s="405" t="s">
        <v>254</v>
      </c>
    </row>
    <row r="430" spans="1:27" ht="21.6">
      <c r="A430" s="407">
        <v>429</v>
      </c>
      <c r="B430" s="405">
        <v>42.7</v>
      </c>
      <c r="C430" s="405">
        <v>4.96</v>
      </c>
      <c r="D430" s="405">
        <v>194.6</v>
      </c>
      <c r="E430" s="405">
        <v>436.35</v>
      </c>
      <c r="F430" s="405">
        <v>0</v>
      </c>
      <c r="G430" s="405">
        <v>5.05</v>
      </c>
      <c r="H430" s="405">
        <v>3.86</v>
      </c>
      <c r="I430" s="405">
        <v>4</v>
      </c>
      <c r="J430" s="405">
        <v>2.5299999999999998</v>
      </c>
      <c r="K430" s="405">
        <v>19</v>
      </c>
      <c r="L430" s="405">
        <v>811.3</v>
      </c>
      <c r="M430" s="405">
        <v>404.17</v>
      </c>
      <c r="N430" s="405">
        <v>407.13</v>
      </c>
      <c r="O430" s="405">
        <v>10.4</v>
      </c>
      <c r="P430" s="405">
        <v>4.5999999999999996</v>
      </c>
      <c r="Q430" s="405">
        <v>0.01</v>
      </c>
      <c r="R430" s="405">
        <v>3</v>
      </c>
      <c r="S430" s="405">
        <v>1</v>
      </c>
      <c r="T430" s="405">
        <v>0.25</v>
      </c>
      <c r="U430" s="405">
        <v>3.09</v>
      </c>
      <c r="V430" s="405">
        <v>10.4</v>
      </c>
      <c r="W430" s="405">
        <v>0.08</v>
      </c>
      <c r="X430" s="405">
        <v>17.32</v>
      </c>
      <c r="Y430" s="405">
        <v>2</v>
      </c>
      <c r="Z430" s="405" t="s">
        <v>259</v>
      </c>
      <c r="AA430" s="405" t="s">
        <v>260</v>
      </c>
    </row>
    <row r="431" spans="1:27" ht="21.6">
      <c r="A431" s="407">
        <v>430</v>
      </c>
      <c r="B431" s="405">
        <v>42.8</v>
      </c>
      <c r="C431" s="405">
        <v>5.01</v>
      </c>
      <c r="D431" s="405">
        <v>195.2</v>
      </c>
      <c r="E431" s="405">
        <v>601.45000000000005</v>
      </c>
      <c r="F431" s="405">
        <v>0</v>
      </c>
      <c r="G431" s="405">
        <v>5.13</v>
      </c>
      <c r="H431" s="405">
        <v>3.8</v>
      </c>
      <c r="I431" s="405">
        <v>4</v>
      </c>
      <c r="J431" s="405">
        <v>2.52</v>
      </c>
      <c r="K431" s="405">
        <v>19</v>
      </c>
      <c r="L431" s="405">
        <v>813.2</v>
      </c>
      <c r="M431" s="405">
        <v>405.15</v>
      </c>
      <c r="N431" s="405">
        <v>408.05</v>
      </c>
      <c r="O431" s="405">
        <v>10.58</v>
      </c>
      <c r="P431" s="405">
        <v>4.5199999999999996</v>
      </c>
      <c r="Q431" s="405">
        <v>0.05</v>
      </c>
      <c r="R431" s="405">
        <v>3</v>
      </c>
      <c r="S431" s="405">
        <v>1</v>
      </c>
      <c r="T431" s="405">
        <v>0.25</v>
      </c>
      <c r="U431" s="405">
        <v>3.08</v>
      </c>
      <c r="V431" s="405">
        <v>10.58</v>
      </c>
      <c r="W431" s="405">
        <v>0.48</v>
      </c>
      <c r="X431" s="405">
        <v>17.47</v>
      </c>
      <c r="Y431" s="405">
        <v>2</v>
      </c>
      <c r="Z431" s="405" t="s">
        <v>259</v>
      </c>
      <c r="AA431" s="405" t="s">
        <v>260</v>
      </c>
    </row>
    <row r="432" spans="1:27" ht="21.6">
      <c r="A432" s="407">
        <v>431</v>
      </c>
      <c r="B432" s="405">
        <v>42.9</v>
      </c>
      <c r="C432" s="405">
        <v>4.99</v>
      </c>
      <c r="D432" s="405">
        <v>118.7</v>
      </c>
      <c r="E432" s="405">
        <v>1098.23</v>
      </c>
      <c r="F432" s="405">
        <v>0</v>
      </c>
      <c r="G432" s="405">
        <v>5.21</v>
      </c>
      <c r="H432" s="405">
        <v>2.2799999999999998</v>
      </c>
      <c r="I432" s="405">
        <v>5</v>
      </c>
      <c r="J432" s="405">
        <v>2.36</v>
      </c>
      <c r="K432" s="405">
        <v>19</v>
      </c>
      <c r="L432" s="405">
        <v>815.1</v>
      </c>
      <c r="M432" s="405">
        <v>406.13</v>
      </c>
      <c r="N432" s="405">
        <v>408.97</v>
      </c>
      <c r="O432" s="405">
        <v>10.74</v>
      </c>
      <c r="P432" s="405">
        <v>2.7</v>
      </c>
      <c r="Q432" s="405">
        <v>0.16</v>
      </c>
      <c r="R432" s="405">
        <v>3</v>
      </c>
      <c r="S432" s="405">
        <v>1</v>
      </c>
      <c r="T432" s="405">
        <v>0.25</v>
      </c>
      <c r="U432" s="405">
        <v>2.95</v>
      </c>
      <c r="V432" s="405">
        <v>10.74</v>
      </c>
      <c r="W432" s="405">
        <v>1.69</v>
      </c>
      <c r="X432" s="405">
        <v>20.95</v>
      </c>
      <c r="Y432" s="405">
        <v>2</v>
      </c>
      <c r="Z432" s="405" t="s">
        <v>259</v>
      </c>
      <c r="AA432" s="405" t="s">
        <v>260</v>
      </c>
    </row>
    <row r="433" spans="1:27" ht="21.6">
      <c r="A433" s="407">
        <v>432</v>
      </c>
      <c r="B433" s="405">
        <v>43</v>
      </c>
      <c r="C433" s="405">
        <v>5.83</v>
      </c>
      <c r="D433" s="405">
        <v>76.3</v>
      </c>
      <c r="E433" s="405">
        <v>158.43</v>
      </c>
      <c r="F433" s="405">
        <v>0</v>
      </c>
      <c r="G433" s="405">
        <v>5.86</v>
      </c>
      <c r="H433" s="405">
        <v>1.3</v>
      </c>
      <c r="I433" s="405">
        <v>5</v>
      </c>
      <c r="J433" s="405">
        <v>2.17</v>
      </c>
      <c r="K433" s="405">
        <v>19</v>
      </c>
      <c r="L433" s="405">
        <v>817</v>
      </c>
      <c r="M433" s="405">
        <v>407.12</v>
      </c>
      <c r="N433" s="405">
        <v>409.88</v>
      </c>
      <c r="O433" s="405">
        <v>12.31</v>
      </c>
      <c r="P433" s="405">
        <v>1.51</v>
      </c>
      <c r="Q433" s="405">
        <v>-0.05</v>
      </c>
      <c r="R433" s="405">
        <v>4</v>
      </c>
      <c r="S433" s="405">
        <v>1</v>
      </c>
      <c r="T433" s="405">
        <v>0.25</v>
      </c>
      <c r="U433" s="405">
        <v>2.76</v>
      </c>
      <c r="V433" s="405">
        <v>12.31</v>
      </c>
      <c r="W433" s="405">
        <v>-0.61</v>
      </c>
      <c r="X433" s="405">
        <v>25.17</v>
      </c>
      <c r="Y433" s="405">
        <v>4</v>
      </c>
      <c r="Z433" s="405" t="s">
        <v>252</v>
      </c>
      <c r="AA433" s="405" t="s">
        <v>256</v>
      </c>
    </row>
    <row r="434" spans="1:27" ht="21.6">
      <c r="A434" s="407">
        <v>433</v>
      </c>
      <c r="B434" s="405">
        <v>43.1</v>
      </c>
      <c r="C434" s="405">
        <v>3.98</v>
      </c>
      <c r="D434" s="405">
        <v>124.4</v>
      </c>
      <c r="E434" s="405">
        <v>657.37</v>
      </c>
      <c r="F434" s="405">
        <v>0</v>
      </c>
      <c r="G434" s="405">
        <v>4.1100000000000003</v>
      </c>
      <c r="H434" s="405">
        <v>3.03</v>
      </c>
      <c r="I434" s="405">
        <v>4</v>
      </c>
      <c r="J434" s="405">
        <v>2.52</v>
      </c>
      <c r="K434" s="405">
        <v>19</v>
      </c>
      <c r="L434" s="405">
        <v>818.9</v>
      </c>
      <c r="M434" s="405">
        <v>408.1</v>
      </c>
      <c r="N434" s="405">
        <v>410.8</v>
      </c>
      <c r="O434" s="405">
        <v>8.01</v>
      </c>
      <c r="P434" s="405">
        <v>3.78</v>
      </c>
      <c r="Q434" s="405">
        <v>0.08</v>
      </c>
      <c r="R434" s="405">
        <v>3</v>
      </c>
      <c r="S434" s="405">
        <v>1</v>
      </c>
      <c r="T434" s="405">
        <v>0.25</v>
      </c>
      <c r="U434" s="405">
        <v>3.13</v>
      </c>
      <c r="V434" s="405">
        <v>8.01</v>
      </c>
      <c r="W434" s="405">
        <v>0.61</v>
      </c>
      <c r="X434" s="405">
        <v>17.96</v>
      </c>
      <c r="Y434" s="405">
        <v>2</v>
      </c>
      <c r="Z434" s="405" t="s">
        <v>259</v>
      </c>
      <c r="AA434" s="405" t="s">
        <v>260</v>
      </c>
    </row>
    <row r="435" spans="1:27" ht="32.4">
      <c r="A435" s="407">
        <v>434</v>
      </c>
      <c r="B435" s="405">
        <v>43.2</v>
      </c>
      <c r="C435" s="405">
        <v>3.17</v>
      </c>
      <c r="D435" s="405">
        <v>51.3</v>
      </c>
      <c r="E435" s="405">
        <v>1079.49</v>
      </c>
      <c r="F435" s="405">
        <v>0</v>
      </c>
      <c r="G435" s="405">
        <v>3.39</v>
      </c>
      <c r="H435" s="405">
        <v>1.51</v>
      </c>
      <c r="I435" s="405">
        <v>5</v>
      </c>
      <c r="J435" s="405">
        <v>2.4</v>
      </c>
      <c r="K435" s="405">
        <v>19</v>
      </c>
      <c r="L435" s="405">
        <v>820.8</v>
      </c>
      <c r="M435" s="405">
        <v>409.08</v>
      </c>
      <c r="N435" s="405">
        <v>411.72</v>
      </c>
      <c r="O435" s="405">
        <v>6.24</v>
      </c>
      <c r="P435" s="405">
        <v>2</v>
      </c>
      <c r="Q435" s="405">
        <v>0.26</v>
      </c>
      <c r="R435" s="405">
        <v>3</v>
      </c>
      <c r="S435" s="405">
        <v>1</v>
      </c>
      <c r="T435" s="405">
        <v>0.25</v>
      </c>
      <c r="U435" s="405">
        <v>3.08</v>
      </c>
      <c r="V435" s="405">
        <v>6.24</v>
      </c>
      <c r="W435" s="405">
        <v>1.63</v>
      </c>
      <c r="X435" s="405">
        <v>19.690000000000001</v>
      </c>
      <c r="Y435" s="405">
        <v>1</v>
      </c>
      <c r="Z435" s="405" t="s">
        <v>259</v>
      </c>
      <c r="AA435" s="405" t="s">
        <v>258</v>
      </c>
    </row>
    <row r="436" spans="1:27" ht="21.6">
      <c r="A436" s="407">
        <v>435</v>
      </c>
      <c r="B436" s="405">
        <v>43.3</v>
      </c>
      <c r="C436" s="405">
        <v>9.4499999999999993</v>
      </c>
      <c r="D436" s="405">
        <v>73.900000000000006</v>
      </c>
      <c r="E436" s="405">
        <v>335.4</v>
      </c>
      <c r="F436" s="405">
        <v>0</v>
      </c>
      <c r="G436" s="405">
        <v>9.51</v>
      </c>
      <c r="H436" s="405">
        <v>0.78</v>
      </c>
      <c r="I436" s="405">
        <v>6</v>
      </c>
      <c r="J436" s="405">
        <v>1.86</v>
      </c>
      <c r="K436" s="405">
        <v>19</v>
      </c>
      <c r="L436" s="405">
        <v>822.7</v>
      </c>
      <c r="M436" s="405">
        <v>410.06</v>
      </c>
      <c r="N436" s="405">
        <v>412.64</v>
      </c>
      <c r="O436" s="405">
        <v>21.06</v>
      </c>
      <c r="P436" s="405">
        <v>0.85</v>
      </c>
      <c r="Q436" s="405">
        <v>-0.01</v>
      </c>
      <c r="R436" s="405">
        <v>5</v>
      </c>
      <c r="S436" s="405">
        <v>0.98</v>
      </c>
      <c r="T436" s="405">
        <v>0.25</v>
      </c>
      <c r="U436" s="405">
        <v>2.42</v>
      </c>
      <c r="V436" s="405">
        <v>21.74</v>
      </c>
      <c r="W436" s="405">
        <v>-0.18</v>
      </c>
      <c r="X436" s="405">
        <v>35.869999999999997</v>
      </c>
      <c r="Y436" s="405">
        <v>6</v>
      </c>
      <c r="Z436" s="405" t="s">
        <v>255</v>
      </c>
      <c r="AA436" s="405" t="s">
        <v>254</v>
      </c>
    </row>
    <row r="437" spans="1:27" ht="21.6">
      <c r="A437" s="407">
        <v>436</v>
      </c>
      <c r="B437" s="405">
        <v>43.4</v>
      </c>
      <c r="C437" s="405">
        <v>7.86</v>
      </c>
      <c r="D437" s="405">
        <v>82.3</v>
      </c>
      <c r="E437" s="405">
        <v>107.52</v>
      </c>
      <c r="F437" s="405">
        <v>0</v>
      </c>
      <c r="G437" s="405">
        <v>7.88</v>
      </c>
      <c r="H437" s="405">
        <v>1.04</v>
      </c>
      <c r="I437" s="405">
        <v>6</v>
      </c>
      <c r="J437" s="405">
        <v>2.0099999999999998</v>
      </c>
      <c r="K437" s="405">
        <v>19</v>
      </c>
      <c r="L437" s="405">
        <v>824.6</v>
      </c>
      <c r="M437" s="405">
        <v>411.04</v>
      </c>
      <c r="N437" s="405">
        <v>413.56</v>
      </c>
      <c r="O437" s="405">
        <v>17.07</v>
      </c>
      <c r="P437" s="405">
        <v>1.17</v>
      </c>
      <c r="Q437" s="405">
        <v>-0.04</v>
      </c>
      <c r="R437" s="405">
        <v>4</v>
      </c>
      <c r="S437" s="405">
        <v>1</v>
      </c>
      <c r="T437" s="405">
        <v>0.25</v>
      </c>
      <c r="U437" s="405">
        <v>2.58</v>
      </c>
      <c r="V437" s="405">
        <v>17.07</v>
      </c>
      <c r="W437" s="405">
        <v>-0.73</v>
      </c>
      <c r="X437" s="405">
        <v>30.11</v>
      </c>
      <c r="Y437" s="405">
        <v>4</v>
      </c>
      <c r="Z437" s="405" t="s">
        <v>252</v>
      </c>
      <c r="AA437" s="405" t="s">
        <v>256</v>
      </c>
    </row>
    <row r="438" spans="1:27" ht="21.6">
      <c r="A438" s="407">
        <v>437</v>
      </c>
      <c r="B438" s="405">
        <v>43.5</v>
      </c>
      <c r="C438" s="405">
        <v>4.1399999999999997</v>
      </c>
      <c r="D438" s="405">
        <v>176.3</v>
      </c>
      <c r="E438" s="405">
        <v>606.36</v>
      </c>
      <c r="F438" s="405">
        <v>0</v>
      </c>
      <c r="G438" s="405">
        <v>4.26</v>
      </c>
      <c r="H438" s="405">
        <v>4.1399999999999997</v>
      </c>
      <c r="I438" s="405">
        <v>4</v>
      </c>
      <c r="J438" s="405">
        <v>2.6</v>
      </c>
      <c r="K438" s="405">
        <v>19</v>
      </c>
      <c r="L438" s="405">
        <v>826.5</v>
      </c>
      <c r="M438" s="405">
        <v>412.02</v>
      </c>
      <c r="N438" s="405">
        <v>414.48</v>
      </c>
      <c r="O438" s="405">
        <v>8.2899999999999991</v>
      </c>
      <c r="P438" s="405">
        <v>5.13</v>
      </c>
      <c r="Q438" s="405">
        <v>0.06</v>
      </c>
      <c r="R438" s="405">
        <v>3</v>
      </c>
      <c r="S438" s="405">
        <v>1</v>
      </c>
      <c r="T438" s="405">
        <v>0.24</v>
      </c>
      <c r="U438" s="405">
        <v>3.2</v>
      </c>
      <c r="V438" s="405">
        <v>8.2899999999999991</v>
      </c>
      <c r="W438" s="405">
        <v>0.47</v>
      </c>
      <c r="X438" s="405">
        <v>16.25</v>
      </c>
      <c r="Y438" s="405">
        <v>2</v>
      </c>
      <c r="Z438" s="405" t="s">
        <v>259</v>
      </c>
      <c r="AA438" s="405" t="s">
        <v>260</v>
      </c>
    </row>
    <row r="439" spans="1:27" ht="21.6">
      <c r="A439" s="407">
        <v>438</v>
      </c>
      <c r="B439" s="405">
        <v>43.6</v>
      </c>
      <c r="C439" s="405">
        <v>8.39</v>
      </c>
      <c r="D439" s="405">
        <v>132.1</v>
      </c>
      <c r="E439" s="405">
        <v>211.8</v>
      </c>
      <c r="F439" s="405">
        <v>0</v>
      </c>
      <c r="G439" s="405">
        <v>8.43</v>
      </c>
      <c r="H439" s="405">
        <v>1.57</v>
      </c>
      <c r="I439" s="405">
        <v>5</v>
      </c>
      <c r="J439" s="405">
        <v>2.1</v>
      </c>
      <c r="K439" s="405">
        <v>19</v>
      </c>
      <c r="L439" s="405">
        <v>828.4</v>
      </c>
      <c r="M439" s="405">
        <v>413</v>
      </c>
      <c r="N439" s="405">
        <v>415.4</v>
      </c>
      <c r="O439" s="405">
        <v>18.3</v>
      </c>
      <c r="P439" s="405">
        <v>1.74</v>
      </c>
      <c r="Q439" s="405">
        <v>-0.03</v>
      </c>
      <c r="R439" s="405">
        <v>4</v>
      </c>
      <c r="S439" s="405">
        <v>1</v>
      </c>
      <c r="T439" s="405">
        <v>0.24</v>
      </c>
      <c r="U439" s="405">
        <v>2.65</v>
      </c>
      <c r="V439" s="405">
        <v>18.3</v>
      </c>
      <c r="W439" s="405">
        <v>-0.48</v>
      </c>
      <c r="X439" s="405">
        <v>27.8</v>
      </c>
      <c r="Y439" s="405">
        <v>4</v>
      </c>
      <c r="Z439" s="405" t="s">
        <v>252</v>
      </c>
      <c r="AA439" s="405" t="s">
        <v>256</v>
      </c>
    </row>
    <row r="440" spans="1:27" ht="21.6">
      <c r="A440" s="407">
        <v>439</v>
      </c>
      <c r="B440" s="405">
        <v>43.7</v>
      </c>
      <c r="C440" s="405">
        <v>5.51</v>
      </c>
      <c r="D440" s="405">
        <v>77.400000000000006</v>
      </c>
      <c r="E440" s="405">
        <v>546.71</v>
      </c>
      <c r="F440" s="405">
        <v>0</v>
      </c>
      <c r="G440" s="405">
        <v>5.62</v>
      </c>
      <c r="H440" s="405">
        <v>1.38</v>
      </c>
      <c r="I440" s="405">
        <v>5</v>
      </c>
      <c r="J440" s="405">
        <v>2.2000000000000002</v>
      </c>
      <c r="K440" s="405">
        <v>19</v>
      </c>
      <c r="L440" s="405">
        <v>830.3</v>
      </c>
      <c r="M440" s="405">
        <v>413.98</v>
      </c>
      <c r="N440" s="405">
        <v>416.32</v>
      </c>
      <c r="O440" s="405">
        <v>11.51</v>
      </c>
      <c r="P440" s="405">
        <v>1.61</v>
      </c>
      <c r="Q440" s="405">
        <v>0.03</v>
      </c>
      <c r="R440" s="405">
        <v>4</v>
      </c>
      <c r="S440" s="405">
        <v>1</v>
      </c>
      <c r="T440" s="405">
        <v>0.24</v>
      </c>
      <c r="U440" s="405">
        <v>2.8</v>
      </c>
      <c r="V440" s="405">
        <v>11.51</v>
      </c>
      <c r="W440" s="405">
        <v>0.32</v>
      </c>
      <c r="X440" s="405">
        <v>24.28</v>
      </c>
      <c r="Y440" s="405">
        <v>4</v>
      </c>
      <c r="Z440" s="405" t="s">
        <v>252</v>
      </c>
      <c r="AA440" s="405" t="s">
        <v>256</v>
      </c>
    </row>
    <row r="441" spans="1:27" ht="21.6">
      <c r="A441" s="407">
        <v>440</v>
      </c>
      <c r="B441" s="405">
        <v>43.8</v>
      </c>
      <c r="C441" s="405">
        <v>7.4</v>
      </c>
      <c r="D441" s="405">
        <v>117.9</v>
      </c>
      <c r="E441" s="405">
        <v>310.19</v>
      </c>
      <c r="F441" s="405">
        <v>0</v>
      </c>
      <c r="G441" s="405">
        <v>7.46</v>
      </c>
      <c r="H441" s="405">
        <v>1.58</v>
      </c>
      <c r="I441" s="405">
        <v>5</v>
      </c>
      <c r="J441" s="405">
        <v>2.14</v>
      </c>
      <c r="K441" s="405">
        <v>19</v>
      </c>
      <c r="L441" s="405">
        <v>832.2</v>
      </c>
      <c r="M441" s="405">
        <v>414.96</v>
      </c>
      <c r="N441" s="405">
        <v>417.24</v>
      </c>
      <c r="O441" s="405">
        <v>15.88</v>
      </c>
      <c r="P441" s="405">
        <v>1.78</v>
      </c>
      <c r="Q441" s="405">
        <v>-0.02</v>
      </c>
      <c r="R441" s="405">
        <v>4</v>
      </c>
      <c r="S441" s="405">
        <v>1</v>
      </c>
      <c r="T441" s="405">
        <v>0.24</v>
      </c>
      <c r="U441" s="405">
        <v>2.7</v>
      </c>
      <c r="V441" s="405">
        <v>15.88</v>
      </c>
      <c r="W441" s="405">
        <v>-0.25</v>
      </c>
      <c r="X441" s="405">
        <v>26.34</v>
      </c>
      <c r="Y441" s="405">
        <v>4</v>
      </c>
      <c r="Z441" s="405" t="s">
        <v>252</v>
      </c>
      <c r="AA441" s="405" t="s">
        <v>256</v>
      </c>
    </row>
    <row r="442" spans="1:27" ht="21.6">
      <c r="A442" s="407">
        <v>441</v>
      </c>
      <c r="B442" s="405">
        <v>43.9</v>
      </c>
      <c r="C442" s="405">
        <v>7.98</v>
      </c>
      <c r="D442" s="405">
        <v>110.5</v>
      </c>
      <c r="E442" s="405">
        <v>366.89</v>
      </c>
      <c r="F442" s="405">
        <v>0</v>
      </c>
      <c r="G442" s="405">
        <v>8.0500000000000007</v>
      </c>
      <c r="H442" s="405">
        <v>1.37</v>
      </c>
      <c r="I442" s="405">
        <v>5</v>
      </c>
      <c r="J442" s="405">
        <v>2.08</v>
      </c>
      <c r="K442" s="405">
        <v>19</v>
      </c>
      <c r="L442" s="405">
        <v>834.1</v>
      </c>
      <c r="M442" s="405">
        <v>415.94</v>
      </c>
      <c r="N442" s="405">
        <v>418.16</v>
      </c>
      <c r="O442" s="405">
        <v>17.260000000000002</v>
      </c>
      <c r="P442" s="405">
        <v>1.53</v>
      </c>
      <c r="Q442" s="405">
        <v>-0.01</v>
      </c>
      <c r="R442" s="405">
        <v>4</v>
      </c>
      <c r="S442" s="405">
        <v>1</v>
      </c>
      <c r="T442" s="405">
        <v>0.24</v>
      </c>
      <c r="U442" s="405">
        <v>2.64</v>
      </c>
      <c r="V442" s="405">
        <v>17.260000000000002</v>
      </c>
      <c r="W442" s="405">
        <v>-0.12</v>
      </c>
      <c r="X442" s="405">
        <v>28.27</v>
      </c>
      <c r="Y442" s="405">
        <v>4</v>
      </c>
      <c r="Z442" s="405" t="s">
        <v>252</v>
      </c>
      <c r="AA442" s="405" t="s">
        <v>256</v>
      </c>
    </row>
    <row r="443" spans="1:27" ht="21.6">
      <c r="A443" s="407">
        <v>442</v>
      </c>
      <c r="B443" s="405">
        <v>44</v>
      </c>
      <c r="C443" s="405">
        <v>8.4499999999999993</v>
      </c>
      <c r="D443" s="405">
        <v>88.8</v>
      </c>
      <c r="E443" s="405">
        <v>215.72</v>
      </c>
      <c r="F443" s="405">
        <v>0</v>
      </c>
      <c r="G443" s="405">
        <v>8.49</v>
      </c>
      <c r="H443" s="405">
        <v>1.05</v>
      </c>
      <c r="I443" s="405">
        <v>6</v>
      </c>
      <c r="J443" s="405">
        <v>1.98</v>
      </c>
      <c r="K443" s="405">
        <v>19</v>
      </c>
      <c r="L443" s="405">
        <v>836</v>
      </c>
      <c r="M443" s="405">
        <v>416.93</v>
      </c>
      <c r="N443" s="405">
        <v>419.07</v>
      </c>
      <c r="O443" s="405">
        <v>18.260000000000002</v>
      </c>
      <c r="P443" s="405">
        <v>1.1599999999999999</v>
      </c>
      <c r="Q443" s="405">
        <v>-0.03</v>
      </c>
      <c r="R443" s="405">
        <v>4</v>
      </c>
      <c r="S443" s="405">
        <v>1</v>
      </c>
      <c r="T443" s="405">
        <v>0.24</v>
      </c>
      <c r="U443" s="405">
        <v>2.5499999999999998</v>
      </c>
      <c r="V443" s="405">
        <v>18.260000000000002</v>
      </c>
      <c r="W443" s="405">
        <v>-0.48</v>
      </c>
      <c r="X443" s="405">
        <v>31</v>
      </c>
      <c r="Y443" s="405">
        <v>4</v>
      </c>
      <c r="Z443" s="405" t="s">
        <v>252</v>
      </c>
      <c r="AA443" s="405" t="s">
        <v>256</v>
      </c>
    </row>
    <row r="444" spans="1:27" ht="21.6">
      <c r="A444" s="407">
        <v>443</v>
      </c>
      <c r="B444" s="405">
        <v>44.1</v>
      </c>
      <c r="C444" s="405">
        <v>8.2200000000000006</v>
      </c>
      <c r="D444" s="405">
        <v>126.4</v>
      </c>
      <c r="E444" s="405">
        <v>204.83</v>
      </c>
      <c r="F444" s="405">
        <v>0</v>
      </c>
      <c r="G444" s="405">
        <v>8.26</v>
      </c>
      <c r="H444" s="405">
        <v>1.53</v>
      </c>
      <c r="I444" s="405">
        <v>5</v>
      </c>
      <c r="J444" s="405">
        <v>2.1</v>
      </c>
      <c r="K444" s="405">
        <v>19</v>
      </c>
      <c r="L444" s="405">
        <v>837.9</v>
      </c>
      <c r="M444" s="405">
        <v>417.91</v>
      </c>
      <c r="N444" s="405">
        <v>419.99</v>
      </c>
      <c r="O444" s="405">
        <v>17.68</v>
      </c>
      <c r="P444" s="405">
        <v>1.7</v>
      </c>
      <c r="Q444" s="405">
        <v>-0.03</v>
      </c>
      <c r="R444" s="405">
        <v>4</v>
      </c>
      <c r="S444" s="405">
        <v>1</v>
      </c>
      <c r="T444" s="405">
        <v>0.24</v>
      </c>
      <c r="U444" s="405">
        <v>2.65</v>
      </c>
      <c r="V444" s="405">
        <v>17.68</v>
      </c>
      <c r="W444" s="405">
        <v>-0.51</v>
      </c>
      <c r="X444" s="405">
        <v>27.65</v>
      </c>
      <c r="Y444" s="405">
        <v>4</v>
      </c>
      <c r="Z444" s="405" t="s">
        <v>252</v>
      </c>
      <c r="AA444" s="405" t="s">
        <v>256</v>
      </c>
    </row>
    <row r="445" spans="1:27" ht="21.6">
      <c r="A445" s="407">
        <v>444</v>
      </c>
      <c r="B445" s="405">
        <v>44.2</v>
      </c>
      <c r="C445" s="405">
        <v>9.1</v>
      </c>
      <c r="D445" s="405">
        <v>124.8</v>
      </c>
      <c r="E445" s="405">
        <v>181.09</v>
      </c>
      <c r="F445" s="405">
        <v>0</v>
      </c>
      <c r="G445" s="405">
        <v>9.14</v>
      </c>
      <c r="H445" s="405">
        <v>1.37</v>
      </c>
      <c r="I445" s="405">
        <v>6</v>
      </c>
      <c r="J445" s="405">
        <v>2.0299999999999998</v>
      </c>
      <c r="K445" s="405">
        <v>19</v>
      </c>
      <c r="L445" s="405">
        <v>839.8</v>
      </c>
      <c r="M445" s="405">
        <v>418.89</v>
      </c>
      <c r="N445" s="405">
        <v>420.91</v>
      </c>
      <c r="O445" s="405">
        <v>19.72</v>
      </c>
      <c r="P445" s="405">
        <v>1.5</v>
      </c>
      <c r="Q445" s="405">
        <v>-0.03</v>
      </c>
      <c r="R445" s="405">
        <v>4</v>
      </c>
      <c r="S445" s="405">
        <v>1</v>
      </c>
      <c r="T445" s="405">
        <v>0.24</v>
      </c>
      <c r="U445" s="405">
        <v>2.59</v>
      </c>
      <c r="V445" s="405">
        <v>19.72</v>
      </c>
      <c r="W445" s="405">
        <v>-0.56000000000000005</v>
      </c>
      <c r="X445" s="405">
        <v>29.82</v>
      </c>
      <c r="Y445" s="405">
        <v>4</v>
      </c>
      <c r="Z445" s="405" t="s">
        <v>252</v>
      </c>
      <c r="AA445" s="405" t="s">
        <v>256</v>
      </c>
    </row>
    <row r="446" spans="1:27" ht="21.6">
      <c r="A446" s="407">
        <v>445</v>
      </c>
      <c r="B446" s="405">
        <v>44.3</v>
      </c>
      <c r="C446" s="405">
        <v>9.1199999999999992</v>
      </c>
      <c r="D446" s="405">
        <v>112.3</v>
      </c>
      <c r="E446" s="405">
        <v>312.74</v>
      </c>
      <c r="F446" s="405">
        <v>0</v>
      </c>
      <c r="G446" s="405">
        <v>9.19</v>
      </c>
      <c r="H446" s="405">
        <v>1.22</v>
      </c>
      <c r="I446" s="405">
        <v>6</v>
      </c>
      <c r="J446" s="405">
        <v>2</v>
      </c>
      <c r="K446" s="405">
        <v>19</v>
      </c>
      <c r="L446" s="405">
        <v>841.7</v>
      </c>
      <c r="M446" s="405">
        <v>419.87</v>
      </c>
      <c r="N446" s="405">
        <v>421.83</v>
      </c>
      <c r="O446" s="405">
        <v>19.78</v>
      </c>
      <c r="P446" s="405">
        <v>1.35</v>
      </c>
      <c r="Q446" s="405">
        <v>-0.01</v>
      </c>
      <c r="R446" s="405">
        <v>4</v>
      </c>
      <c r="S446" s="405">
        <v>1</v>
      </c>
      <c r="T446" s="405">
        <v>0.24</v>
      </c>
      <c r="U446" s="405">
        <v>2.56</v>
      </c>
      <c r="V446" s="405">
        <v>19.78</v>
      </c>
      <c r="W446" s="405">
        <v>-0.25</v>
      </c>
      <c r="X446" s="405">
        <v>30.82</v>
      </c>
      <c r="Y446" s="405">
        <v>4</v>
      </c>
      <c r="Z446" s="405" t="s">
        <v>252</v>
      </c>
      <c r="AA446" s="405" t="s">
        <v>256</v>
      </c>
    </row>
    <row r="447" spans="1:27" ht="21.6">
      <c r="A447" s="407">
        <v>446</v>
      </c>
      <c r="B447" s="405">
        <v>44.4</v>
      </c>
      <c r="C447" s="405">
        <v>7.65</v>
      </c>
      <c r="D447" s="405">
        <v>127</v>
      </c>
      <c r="E447" s="405">
        <v>368.07</v>
      </c>
      <c r="F447" s="405">
        <v>0</v>
      </c>
      <c r="G447" s="405">
        <v>7.72</v>
      </c>
      <c r="H447" s="405">
        <v>1.64</v>
      </c>
      <c r="I447" s="405">
        <v>5</v>
      </c>
      <c r="J447" s="405">
        <v>2.14</v>
      </c>
      <c r="K447" s="405">
        <v>19</v>
      </c>
      <c r="L447" s="405">
        <v>843.6</v>
      </c>
      <c r="M447" s="405">
        <v>420.85</v>
      </c>
      <c r="N447" s="405">
        <v>422.75</v>
      </c>
      <c r="O447" s="405">
        <v>16.27</v>
      </c>
      <c r="P447" s="405">
        <v>1.85</v>
      </c>
      <c r="Q447" s="405">
        <v>-0.01</v>
      </c>
      <c r="R447" s="405">
        <v>4</v>
      </c>
      <c r="S447" s="405">
        <v>1</v>
      </c>
      <c r="T447" s="405">
        <v>0.24</v>
      </c>
      <c r="U447" s="405">
        <v>2.7</v>
      </c>
      <c r="V447" s="405">
        <v>16.27</v>
      </c>
      <c r="W447" s="405">
        <v>-0.12</v>
      </c>
      <c r="X447" s="405">
        <v>26.26</v>
      </c>
      <c r="Y447" s="405">
        <v>4</v>
      </c>
      <c r="Z447" s="405" t="s">
        <v>252</v>
      </c>
      <c r="AA447" s="405" t="s">
        <v>256</v>
      </c>
    </row>
    <row r="448" spans="1:27" ht="21.6">
      <c r="A448" s="407">
        <v>447</v>
      </c>
      <c r="B448" s="405">
        <v>44.5</v>
      </c>
      <c r="C448" s="405">
        <v>5.83</v>
      </c>
      <c r="D448" s="405">
        <v>159.30000000000001</v>
      </c>
      <c r="E448" s="405">
        <v>659.13</v>
      </c>
      <c r="F448" s="405">
        <v>0</v>
      </c>
      <c r="G448" s="405">
        <v>5.96</v>
      </c>
      <c r="H448" s="405">
        <v>2.67</v>
      </c>
      <c r="I448" s="405">
        <v>5</v>
      </c>
      <c r="J448" s="405">
        <v>2.37</v>
      </c>
      <c r="K448" s="405">
        <v>19</v>
      </c>
      <c r="L448" s="405">
        <v>845.5</v>
      </c>
      <c r="M448" s="405">
        <v>421.83</v>
      </c>
      <c r="N448" s="405">
        <v>423.67</v>
      </c>
      <c r="O448" s="405">
        <v>12.07</v>
      </c>
      <c r="P448" s="405">
        <v>3.12</v>
      </c>
      <c r="Q448" s="405">
        <v>0.05</v>
      </c>
      <c r="R448" s="405">
        <v>3</v>
      </c>
      <c r="S448" s="405">
        <v>1</v>
      </c>
      <c r="T448" s="405">
        <v>0.24</v>
      </c>
      <c r="U448" s="405">
        <v>2.94</v>
      </c>
      <c r="V448" s="405">
        <v>12.07</v>
      </c>
      <c r="W448" s="405">
        <v>0.56000000000000005</v>
      </c>
      <c r="X448" s="405">
        <v>20.51</v>
      </c>
      <c r="Y448" s="405">
        <v>2</v>
      </c>
      <c r="Z448" s="405" t="s">
        <v>259</v>
      </c>
      <c r="AA448" s="405" t="s">
        <v>260</v>
      </c>
    </row>
    <row r="449" spans="1:27" ht="21.6">
      <c r="A449" s="407">
        <v>448</v>
      </c>
      <c r="B449" s="405">
        <v>44.6</v>
      </c>
      <c r="C449" s="405">
        <v>10.86</v>
      </c>
      <c r="D449" s="405">
        <v>119.9</v>
      </c>
      <c r="E449" s="405">
        <v>56.21</v>
      </c>
      <c r="F449" s="405">
        <v>0</v>
      </c>
      <c r="G449" s="405">
        <v>10.87</v>
      </c>
      <c r="H449" s="405">
        <v>1.1000000000000001</v>
      </c>
      <c r="I449" s="405">
        <v>6</v>
      </c>
      <c r="J449" s="405">
        <v>1.91</v>
      </c>
      <c r="K449" s="405">
        <v>19</v>
      </c>
      <c r="L449" s="405">
        <v>847.4</v>
      </c>
      <c r="M449" s="405">
        <v>422.81</v>
      </c>
      <c r="N449" s="405">
        <v>424.59</v>
      </c>
      <c r="O449" s="405">
        <v>23.6</v>
      </c>
      <c r="P449" s="405">
        <v>1.2</v>
      </c>
      <c r="Q449" s="405">
        <v>-0.04</v>
      </c>
      <c r="R449" s="405">
        <v>5</v>
      </c>
      <c r="S449" s="405">
        <v>1</v>
      </c>
      <c r="T449" s="405">
        <v>0.24</v>
      </c>
      <c r="U449" s="405">
        <v>2.4700000000000002</v>
      </c>
      <c r="V449" s="405">
        <v>23.63</v>
      </c>
      <c r="W449" s="405">
        <v>-0.86</v>
      </c>
      <c r="X449" s="405">
        <v>34.22</v>
      </c>
      <c r="Y449" s="405">
        <v>6</v>
      </c>
      <c r="Z449" s="405" t="s">
        <v>255</v>
      </c>
      <c r="AA449" s="405" t="s">
        <v>254</v>
      </c>
    </row>
    <row r="450" spans="1:27" ht="21.6">
      <c r="A450" s="407">
        <v>449</v>
      </c>
      <c r="B450" s="405">
        <v>44.7</v>
      </c>
      <c r="C450" s="405">
        <v>10.38</v>
      </c>
      <c r="D450" s="405">
        <v>102.4</v>
      </c>
      <c r="E450" s="405">
        <v>293.32</v>
      </c>
      <c r="F450" s="405">
        <v>0</v>
      </c>
      <c r="G450" s="405">
        <v>10.44</v>
      </c>
      <c r="H450" s="405">
        <v>0.98</v>
      </c>
      <c r="I450" s="405">
        <v>6</v>
      </c>
      <c r="J450" s="405">
        <v>1.9</v>
      </c>
      <c r="K450" s="405">
        <v>19</v>
      </c>
      <c r="L450" s="405">
        <v>849.3</v>
      </c>
      <c r="M450" s="405">
        <v>423.79</v>
      </c>
      <c r="N450" s="405">
        <v>425.51</v>
      </c>
      <c r="O450" s="405">
        <v>22.53</v>
      </c>
      <c r="P450" s="405">
        <v>1.07</v>
      </c>
      <c r="Q450" s="405">
        <v>-0.01</v>
      </c>
      <c r="R450" s="405">
        <v>5</v>
      </c>
      <c r="S450" s="405">
        <v>1</v>
      </c>
      <c r="T450" s="405">
        <v>0.24</v>
      </c>
      <c r="U450" s="405">
        <v>2.46</v>
      </c>
      <c r="V450" s="405">
        <v>22.64</v>
      </c>
      <c r="W450" s="405">
        <v>-0.31</v>
      </c>
      <c r="X450" s="405">
        <v>34.659999999999997</v>
      </c>
      <c r="Y450" s="405">
        <v>6</v>
      </c>
      <c r="Z450" s="405" t="s">
        <v>255</v>
      </c>
      <c r="AA450" s="405" t="s">
        <v>254</v>
      </c>
    </row>
    <row r="451" spans="1:27" ht="21.6">
      <c r="A451" s="407">
        <v>450</v>
      </c>
      <c r="B451" s="405">
        <v>44.8</v>
      </c>
      <c r="C451" s="405">
        <v>11.21</v>
      </c>
      <c r="D451" s="405">
        <v>145</v>
      </c>
      <c r="E451" s="405">
        <v>247.6</v>
      </c>
      <c r="F451" s="405">
        <v>0</v>
      </c>
      <c r="G451" s="405">
        <v>11.26</v>
      </c>
      <c r="H451" s="405">
        <v>1.29</v>
      </c>
      <c r="I451" s="405">
        <v>6</v>
      </c>
      <c r="J451" s="405">
        <v>1.95</v>
      </c>
      <c r="K451" s="405">
        <v>19</v>
      </c>
      <c r="L451" s="405">
        <v>851.2</v>
      </c>
      <c r="M451" s="405">
        <v>424.77</v>
      </c>
      <c r="N451" s="405">
        <v>426.43</v>
      </c>
      <c r="O451" s="405">
        <v>24.41</v>
      </c>
      <c r="P451" s="405">
        <v>1.39</v>
      </c>
      <c r="Q451" s="405">
        <v>-0.02</v>
      </c>
      <c r="R451" s="405">
        <v>5</v>
      </c>
      <c r="S451" s="405">
        <v>1</v>
      </c>
      <c r="T451" s="405">
        <v>0.24</v>
      </c>
      <c r="U451" s="405">
        <v>2.4900000000000002</v>
      </c>
      <c r="V451" s="405">
        <v>24.41</v>
      </c>
      <c r="W451" s="405">
        <v>-0.42</v>
      </c>
      <c r="X451" s="405">
        <v>33.090000000000003</v>
      </c>
      <c r="Y451" s="405">
        <v>6</v>
      </c>
      <c r="Z451" s="405" t="s">
        <v>255</v>
      </c>
      <c r="AA451" s="405" t="s">
        <v>254</v>
      </c>
    </row>
    <row r="452" spans="1:27" ht="21.6">
      <c r="A452" s="407">
        <v>451</v>
      </c>
      <c r="B452" s="405">
        <v>44.9</v>
      </c>
      <c r="C452" s="405">
        <v>8.35</v>
      </c>
      <c r="D452" s="405">
        <v>125.6</v>
      </c>
      <c r="E452" s="405">
        <v>363.95</v>
      </c>
      <c r="F452" s="405">
        <v>0</v>
      </c>
      <c r="G452" s="405">
        <v>8.42</v>
      </c>
      <c r="H452" s="405">
        <v>1.49</v>
      </c>
      <c r="I452" s="405">
        <v>5</v>
      </c>
      <c r="J452" s="405">
        <v>2.08</v>
      </c>
      <c r="K452" s="405">
        <v>19</v>
      </c>
      <c r="L452" s="405">
        <v>853.1</v>
      </c>
      <c r="M452" s="405">
        <v>425.75</v>
      </c>
      <c r="N452" s="405">
        <v>427.35</v>
      </c>
      <c r="O452" s="405">
        <v>17.71</v>
      </c>
      <c r="P452" s="405">
        <v>1.66</v>
      </c>
      <c r="Q452" s="405">
        <v>-0.01</v>
      </c>
      <c r="R452" s="405">
        <v>4</v>
      </c>
      <c r="S452" s="405">
        <v>1</v>
      </c>
      <c r="T452" s="405">
        <v>0.24</v>
      </c>
      <c r="U452" s="405">
        <v>2.65</v>
      </c>
      <c r="V452" s="405">
        <v>17.71</v>
      </c>
      <c r="W452" s="405">
        <v>-0.14000000000000001</v>
      </c>
      <c r="X452" s="405">
        <v>27.88</v>
      </c>
      <c r="Y452" s="405">
        <v>4</v>
      </c>
      <c r="Z452" s="405" t="s">
        <v>252</v>
      </c>
      <c r="AA452" s="405" t="s">
        <v>256</v>
      </c>
    </row>
    <row r="453" spans="1:27" ht="21.6">
      <c r="A453" s="407">
        <v>452</v>
      </c>
      <c r="B453" s="405">
        <v>45</v>
      </c>
      <c r="C453" s="405">
        <v>6.61</v>
      </c>
      <c r="D453" s="405">
        <v>138.80000000000001</v>
      </c>
      <c r="E453" s="405">
        <v>302.05</v>
      </c>
      <c r="F453" s="405">
        <v>0</v>
      </c>
      <c r="G453" s="405">
        <v>6.67</v>
      </c>
      <c r="H453" s="405">
        <v>2.08</v>
      </c>
      <c r="I453" s="405">
        <v>5</v>
      </c>
      <c r="J453" s="405">
        <v>2.2599999999999998</v>
      </c>
      <c r="K453" s="405">
        <v>19</v>
      </c>
      <c r="L453" s="405">
        <v>855</v>
      </c>
      <c r="M453" s="405">
        <v>426.74</v>
      </c>
      <c r="N453" s="405">
        <v>428.26</v>
      </c>
      <c r="O453" s="405">
        <v>13.57</v>
      </c>
      <c r="P453" s="405">
        <v>2.39</v>
      </c>
      <c r="Q453" s="405">
        <v>-0.02</v>
      </c>
      <c r="R453" s="405">
        <v>4</v>
      </c>
      <c r="S453" s="405">
        <v>1</v>
      </c>
      <c r="T453" s="405">
        <v>0.24</v>
      </c>
      <c r="U453" s="405">
        <v>2.83</v>
      </c>
      <c r="V453" s="405">
        <v>13.57</v>
      </c>
      <c r="W453" s="405">
        <v>-0.28999999999999998</v>
      </c>
      <c r="X453" s="405">
        <v>23.02</v>
      </c>
      <c r="Y453" s="405">
        <v>4</v>
      </c>
      <c r="Z453" s="405" t="s">
        <v>252</v>
      </c>
      <c r="AA453" s="405" t="s">
        <v>256</v>
      </c>
    </row>
    <row r="454" spans="1:27" ht="21.6">
      <c r="A454" s="407">
        <v>453</v>
      </c>
      <c r="B454" s="405">
        <v>45.1</v>
      </c>
      <c r="C454" s="405">
        <v>8.01</v>
      </c>
      <c r="D454" s="405">
        <v>155.9</v>
      </c>
      <c r="E454" s="405">
        <v>75.14</v>
      </c>
      <c r="F454" s="405">
        <v>0</v>
      </c>
      <c r="G454" s="405">
        <v>8.0299999999999994</v>
      </c>
      <c r="H454" s="405">
        <v>1.94</v>
      </c>
      <c r="I454" s="405">
        <v>5</v>
      </c>
      <c r="J454" s="405">
        <v>2.1800000000000002</v>
      </c>
      <c r="K454" s="405">
        <v>19</v>
      </c>
      <c r="L454" s="405">
        <v>856.9</v>
      </c>
      <c r="M454" s="405">
        <v>427.72</v>
      </c>
      <c r="N454" s="405">
        <v>429.18</v>
      </c>
      <c r="O454" s="405">
        <v>16.7</v>
      </c>
      <c r="P454" s="405">
        <v>2.17</v>
      </c>
      <c r="Q454" s="405">
        <v>-0.05</v>
      </c>
      <c r="R454" s="405">
        <v>4</v>
      </c>
      <c r="S454" s="405">
        <v>1</v>
      </c>
      <c r="T454" s="405">
        <v>0.24</v>
      </c>
      <c r="U454" s="405">
        <v>2.73</v>
      </c>
      <c r="V454" s="405">
        <v>16.7</v>
      </c>
      <c r="W454" s="405">
        <v>-0.82</v>
      </c>
      <c r="X454" s="405">
        <v>25.12</v>
      </c>
      <c r="Y454" s="405">
        <v>4</v>
      </c>
      <c r="Z454" s="405" t="s">
        <v>252</v>
      </c>
      <c r="AA454" s="405" t="s">
        <v>256</v>
      </c>
    </row>
    <row r="455" spans="1:27" ht="21.6">
      <c r="A455" s="407">
        <v>454</v>
      </c>
      <c r="B455" s="405">
        <v>45.2</v>
      </c>
      <c r="C455" s="405">
        <v>6.41</v>
      </c>
      <c r="D455" s="405">
        <v>90.2</v>
      </c>
      <c r="E455" s="405">
        <v>481.38</v>
      </c>
      <c r="F455" s="405">
        <v>0</v>
      </c>
      <c r="G455" s="405">
        <v>6.5</v>
      </c>
      <c r="H455" s="405">
        <v>1.39</v>
      </c>
      <c r="I455" s="405">
        <v>5</v>
      </c>
      <c r="J455" s="405">
        <v>2.15</v>
      </c>
      <c r="K455" s="405">
        <v>19</v>
      </c>
      <c r="L455" s="405">
        <v>858.8</v>
      </c>
      <c r="M455" s="405">
        <v>428.7</v>
      </c>
      <c r="N455" s="405">
        <v>430.1</v>
      </c>
      <c r="O455" s="405">
        <v>13.12</v>
      </c>
      <c r="P455" s="405">
        <v>1.6</v>
      </c>
      <c r="Q455" s="405">
        <v>0.01</v>
      </c>
      <c r="R455" s="405">
        <v>4</v>
      </c>
      <c r="S455" s="405">
        <v>1</v>
      </c>
      <c r="T455" s="405">
        <v>0.24</v>
      </c>
      <c r="U455" s="405">
        <v>2.75</v>
      </c>
      <c r="V455" s="405">
        <v>13.12</v>
      </c>
      <c r="W455" s="405">
        <v>0.12</v>
      </c>
      <c r="X455" s="405">
        <v>25.42</v>
      </c>
      <c r="Y455" s="405">
        <v>4</v>
      </c>
      <c r="Z455" s="405" t="s">
        <v>252</v>
      </c>
      <c r="AA455" s="405" t="s">
        <v>256</v>
      </c>
    </row>
    <row r="456" spans="1:27" ht="21.6">
      <c r="A456" s="407">
        <v>455</v>
      </c>
      <c r="B456" s="405">
        <v>45.3</v>
      </c>
      <c r="C456" s="405">
        <v>5.13</v>
      </c>
      <c r="D456" s="405">
        <v>81.099999999999994</v>
      </c>
      <c r="E456" s="405">
        <v>608.02</v>
      </c>
      <c r="F456" s="405">
        <v>0</v>
      </c>
      <c r="G456" s="405">
        <v>5.25</v>
      </c>
      <c r="H456" s="405">
        <v>1.54</v>
      </c>
      <c r="I456" s="405">
        <v>5</v>
      </c>
      <c r="J456" s="405">
        <v>2.25</v>
      </c>
      <c r="K456" s="405">
        <v>19</v>
      </c>
      <c r="L456" s="405">
        <v>860.7</v>
      </c>
      <c r="M456" s="405">
        <v>429.68</v>
      </c>
      <c r="N456" s="405">
        <v>431.02</v>
      </c>
      <c r="O456" s="405">
        <v>10.18</v>
      </c>
      <c r="P456" s="405">
        <v>1.85</v>
      </c>
      <c r="Q456" s="405">
        <v>0.04</v>
      </c>
      <c r="R456" s="405">
        <v>4</v>
      </c>
      <c r="S456" s="405">
        <v>1</v>
      </c>
      <c r="T456" s="405">
        <v>0.24</v>
      </c>
      <c r="U456" s="405">
        <v>2.88</v>
      </c>
      <c r="V456" s="405">
        <v>10.18</v>
      </c>
      <c r="W456" s="405">
        <v>0.41</v>
      </c>
      <c r="X456" s="405">
        <v>22.73</v>
      </c>
      <c r="Y456" s="405">
        <v>4</v>
      </c>
      <c r="Z456" s="405" t="s">
        <v>252</v>
      </c>
      <c r="AA456" s="405" t="s">
        <v>256</v>
      </c>
    </row>
    <row r="457" spans="1:27" ht="21.6">
      <c r="A457" s="407">
        <v>456</v>
      </c>
      <c r="B457" s="405">
        <v>45.4</v>
      </c>
      <c r="C457" s="405">
        <v>6.21</v>
      </c>
      <c r="D457" s="405">
        <v>107.7</v>
      </c>
      <c r="E457" s="405">
        <v>640.69000000000005</v>
      </c>
      <c r="F457" s="405">
        <v>0</v>
      </c>
      <c r="G457" s="405">
        <v>6.33</v>
      </c>
      <c r="H457" s="405">
        <v>1.7</v>
      </c>
      <c r="I457" s="405">
        <v>5</v>
      </c>
      <c r="J457" s="405">
        <v>2.2200000000000002</v>
      </c>
      <c r="K457" s="405">
        <v>19</v>
      </c>
      <c r="L457" s="405">
        <v>862.6</v>
      </c>
      <c r="M457" s="405">
        <v>430.66</v>
      </c>
      <c r="N457" s="405">
        <v>431.94</v>
      </c>
      <c r="O457" s="405">
        <v>12.67</v>
      </c>
      <c r="P457" s="405">
        <v>1.97</v>
      </c>
      <c r="Q457" s="405">
        <v>0.04</v>
      </c>
      <c r="R457" s="405">
        <v>4</v>
      </c>
      <c r="S457" s="405">
        <v>1</v>
      </c>
      <c r="T457" s="405">
        <v>0.23</v>
      </c>
      <c r="U457" s="405">
        <v>2.81</v>
      </c>
      <c r="V457" s="405">
        <v>12.67</v>
      </c>
      <c r="W457" s="405">
        <v>0.49</v>
      </c>
      <c r="X457" s="405">
        <v>23.88</v>
      </c>
      <c r="Y457" s="405">
        <v>4</v>
      </c>
      <c r="Z457" s="405" t="s">
        <v>252</v>
      </c>
      <c r="AA457" s="405" t="s">
        <v>256</v>
      </c>
    </row>
    <row r="458" spans="1:27" ht="32.4">
      <c r="A458" s="407">
        <v>457</v>
      </c>
      <c r="B458" s="405">
        <v>45.5</v>
      </c>
      <c r="C458" s="405">
        <v>4.47</v>
      </c>
      <c r="D458" s="405">
        <v>60.4</v>
      </c>
      <c r="E458" s="405">
        <v>763.12</v>
      </c>
      <c r="F458" s="405">
        <v>0</v>
      </c>
      <c r="G458" s="405">
        <v>4.62</v>
      </c>
      <c r="H458" s="405">
        <v>1.31</v>
      </c>
      <c r="I458" s="405">
        <v>5</v>
      </c>
      <c r="J458" s="405">
        <v>2.25</v>
      </c>
      <c r="K458" s="405">
        <v>19</v>
      </c>
      <c r="L458" s="405">
        <v>864.5</v>
      </c>
      <c r="M458" s="405">
        <v>431.64</v>
      </c>
      <c r="N458" s="405">
        <v>432.86</v>
      </c>
      <c r="O458" s="405">
        <v>8.67</v>
      </c>
      <c r="P458" s="405">
        <v>1.61</v>
      </c>
      <c r="Q458" s="405">
        <v>0.09</v>
      </c>
      <c r="R458" s="405">
        <v>4</v>
      </c>
      <c r="S458" s="405">
        <v>1</v>
      </c>
      <c r="T458" s="405">
        <v>0.23</v>
      </c>
      <c r="U458" s="405">
        <v>2.91</v>
      </c>
      <c r="V458" s="405">
        <v>8.67</v>
      </c>
      <c r="W458" s="405">
        <v>0.77</v>
      </c>
      <c r="X458" s="405">
        <v>22.24</v>
      </c>
      <c r="Y458" s="405">
        <v>1</v>
      </c>
      <c r="Z458" s="405" t="s">
        <v>252</v>
      </c>
      <c r="AA458" s="405" t="s">
        <v>258</v>
      </c>
    </row>
    <row r="459" spans="1:27" ht="21.6">
      <c r="A459" s="407">
        <v>458</v>
      </c>
      <c r="B459" s="405">
        <v>45.6</v>
      </c>
      <c r="C459" s="405">
        <v>3.94</v>
      </c>
      <c r="D459" s="405">
        <v>81.5</v>
      </c>
      <c r="E459" s="405">
        <v>851.31</v>
      </c>
      <c r="F459" s="405">
        <v>0</v>
      </c>
      <c r="G459" s="405">
        <v>4.1100000000000003</v>
      </c>
      <c r="H459" s="405">
        <v>1.98</v>
      </c>
      <c r="I459" s="405">
        <v>5</v>
      </c>
      <c r="J459" s="405">
        <v>2.4</v>
      </c>
      <c r="K459" s="405">
        <v>19</v>
      </c>
      <c r="L459" s="405">
        <v>866.4</v>
      </c>
      <c r="M459" s="405">
        <v>432.62</v>
      </c>
      <c r="N459" s="405">
        <v>433.78</v>
      </c>
      <c r="O459" s="405">
        <v>7.47</v>
      </c>
      <c r="P459" s="405">
        <v>2.52</v>
      </c>
      <c r="Q459" s="405">
        <v>0.13</v>
      </c>
      <c r="R459" s="405">
        <v>3</v>
      </c>
      <c r="S459" s="405">
        <v>1</v>
      </c>
      <c r="T459" s="405">
        <v>0.23</v>
      </c>
      <c r="U459" s="405">
        <v>3.06</v>
      </c>
      <c r="V459" s="405">
        <v>7.47</v>
      </c>
      <c r="W459" s="405">
        <v>0.97</v>
      </c>
      <c r="X459" s="405">
        <v>19.670000000000002</v>
      </c>
      <c r="Y459" s="405">
        <v>2</v>
      </c>
      <c r="Z459" s="405" t="s">
        <v>259</v>
      </c>
      <c r="AA459" s="405" t="s">
        <v>260</v>
      </c>
    </row>
    <row r="460" spans="1:27" ht="32.4">
      <c r="A460" s="407">
        <v>459</v>
      </c>
      <c r="B460" s="405">
        <v>45.7</v>
      </c>
      <c r="C460" s="405">
        <v>3.76</v>
      </c>
      <c r="D460" s="405">
        <v>52.2</v>
      </c>
      <c r="E460" s="405">
        <v>903.5</v>
      </c>
      <c r="F460" s="405">
        <v>0</v>
      </c>
      <c r="G460" s="405">
        <v>3.94</v>
      </c>
      <c r="H460" s="405">
        <v>1.33</v>
      </c>
      <c r="I460" s="405">
        <v>5</v>
      </c>
      <c r="J460" s="405">
        <v>2.31</v>
      </c>
      <c r="K460" s="405">
        <v>19</v>
      </c>
      <c r="L460" s="405">
        <v>868.3</v>
      </c>
      <c r="M460" s="405">
        <v>433.6</v>
      </c>
      <c r="N460" s="405">
        <v>434.7</v>
      </c>
      <c r="O460" s="405">
        <v>7.06</v>
      </c>
      <c r="P460" s="405">
        <v>1.7</v>
      </c>
      <c r="Q460" s="405">
        <v>0.15</v>
      </c>
      <c r="R460" s="405">
        <v>3</v>
      </c>
      <c r="S460" s="405">
        <v>1</v>
      </c>
      <c r="T460" s="405">
        <v>0.23</v>
      </c>
      <c r="U460" s="405">
        <v>3</v>
      </c>
      <c r="V460" s="405">
        <v>7.06</v>
      </c>
      <c r="W460" s="405">
        <v>1.08</v>
      </c>
      <c r="X460" s="405">
        <v>20.8</v>
      </c>
      <c r="Y460" s="405">
        <v>1</v>
      </c>
      <c r="Z460" s="405" t="s">
        <v>259</v>
      </c>
      <c r="AA460" s="405" t="s">
        <v>258</v>
      </c>
    </row>
    <row r="461" spans="1:27" ht="32.4">
      <c r="A461" s="407">
        <v>460</v>
      </c>
      <c r="B461" s="405">
        <v>45.8</v>
      </c>
      <c r="C461" s="405">
        <v>4.9000000000000004</v>
      </c>
      <c r="D461" s="405">
        <v>56.2</v>
      </c>
      <c r="E461" s="405">
        <v>665.61</v>
      </c>
      <c r="F461" s="405">
        <v>0</v>
      </c>
      <c r="G461" s="405">
        <v>5.03</v>
      </c>
      <c r="H461" s="405">
        <v>1.1200000000000001</v>
      </c>
      <c r="I461" s="405">
        <v>5</v>
      </c>
      <c r="J461" s="405">
        <v>2.1800000000000002</v>
      </c>
      <c r="K461" s="405">
        <v>19</v>
      </c>
      <c r="L461" s="405">
        <v>870.2</v>
      </c>
      <c r="M461" s="405">
        <v>434.58</v>
      </c>
      <c r="N461" s="405">
        <v>435.62</v>
      </c>
      <c r="O461" s="405">
        <v>9.56</v>
      </c>
      <c r="P461" s="405">
        <v>1.35</v>
      </c>
      <c r="Q461" s="405">
        <v>0.06</v>
      </c>
      <c r="R461" s="405">
        <v>4</v>
      </c>
      <c r="S461" s="405">
        <v>1</v>
      </c>
      <c r="T461" s="405">
        <v>0.23</v>
      </c>
      <c r="U461" s="405">
        <v>2.83</v>
      </c>
      <c r="V461" s="405">
        <v>9.56</v>
      </c>
      <c r="W461" s="405">
        <v>0.53</v>
      </c>
      <c r="X461" s="405">
        <v>23.59</v>
      </c>
      <c r="Y461" s="405">
        <v>1</v>
      </c>
      <c r="Z461" s="405" t="s">
        <v>252</v>
      </c>
      <c r="AA461" s="405" t="s">
        <v>258</v>
      </c>
    </row>
    <row r="462" spans="1:27" ht="32.4">
      <c r="A462" s="407">
        <v>461</v>
      </c>
      <c r="B462" s="405">
        <v>45.9</v>
      </c>
      <c r="C462" s="405">
        <v>3.94</v>
      </c>
      <c r="D462" s="405">
        <v>42.3</v>
      </c>
      <c r="E462" s="405">
        <v>873.78</v>
      </c>
      <c r="F462" s="405">
        <v>0</v>
      </c>
      <c r="G462" s="405">
        <v>4.12</v>
      </c>
      <c r="H462" s="405">
        <v>1.03</v>
      </c>
      <c r="I462" s="405">
        <v>5</v>
      </c>
      <c r="J462" s="405">
        <v>2.23</v>
      </c>
      <c r="K462" s="405">
        <v>19</v>
      </c>
      <c r="L462" s="405">
        <v>872.1</v>
      </c>
      <c r="M462" s="405">
        <v>435.56</v>
      </c>
      <c r="N462" s="405">
        <v>436.54</v>
      </c>
      <c r="O462" s="405">
        <v>7.44</v>
      </c>
      <c r="P462" s="405">
        <v>1.3</v>
      </c>
      <c r="Q462" s="405">
        <v>0.13</v>
      </c>
      <c r="R462" s="405">
        <v>4</v>
      </c>
      <c r="S462" s="405">
        <v>1</v>
      </c>
      <c r="T462" s="405">
        <v>0.23</v>
      </c>
      <c r="U462" s="405">
        <v>2.92</v>
      </c>
      <c r="V462" s="405">
        <v>7.44</v>
      </c>
      <c r="W462" s="405">
        <v>1</v>
      </c>
      <c r="X462" s="405">
        <v>21.88</v>
      </c>
      <c r="Y462" s="405">
        <v>1</v>
      </c>
      <c r="Z462" s="405" t="s">
        <v>252</v>
      </c>
      <c r="AA462" s="405" t="s">
        <v>258</v>
      </c>
    </row>
    <row r="463" spans="1:27" ht="32.4">
      <c r="A463" s="407">
        <v>462</v>
      </c>
      <c r="B463" s="405">
        <v>46</v>
      </c>
      <c r="C463" s="405">
        <v>3.11</v>
      </c>
      <c r="D463" s="405">
        <v>46.9</v>
      </c>
      <c r="E463" s="405">
        <v>897.03</v>
      </c>
      <c r="F463" s="405">
        <v>0</v>
      </c>
      <c r="G463" s="405">
        <v>3.29</v>
      </c>
      <c r="H463" s="405">
        <v>1.42</v>
      </c>
      <c r="I463" s="405">
        <v>5</v>
      </c>
      <c r="J463" s="405">
        <v>2.39</v>
      </c>
      <c r="K463" s="405">
        <v>19</v>
      </c>
      <c r="L463" s="405">
        <v>874</v>
      </c>
      <c r="M463" s="405">
        <v>436.55</v>
      </c>
      <c r="N463" s="405">
        <v>437.45</v>
      </c>
      <c r="O463" s="405">
        <v>5.53</v>
      </c>
      <c r="P463" s="405">
        <v>1.94</v>
      </c>
      <c r="Q463" s="405">
        <v>0.19</v>
      </c>
      <c r="R463" s="405">
        <v>3</v>
      </c>
      <c r="S463" s="405">
        <v>1</v>
      </c>
      <c r="T463" s="405">
        <v>0.23</v>
      </c>
      <c r="U463" s="405">
        <v>3.12</v>
      </c>
      <c r="V463" s="405">
        <v>5.53</v>
      </c>
      <c r="W463" s="405">
        <v>1.05</v>
      </c>
      <c r="X463" s="405">
        <v>19.239999999999998</v>
      </c>
      <c r="Y463" s="405">
        <v>1</v>
      </c>
      <c r="Z463" s="405" t="s">
        <v>259</v>
      </c>
      <c r="AA463" s="405" t="s">
        <v>258</v>
      </c>
    </row>
    <row r="464" spans="1:27" ht="21.6">
      <c r="A464" s="407">
        <v>463</v>
      </c>
      <c r="B464" s="405">
        <v>46.1</v>
      </c>
      <c r="C464" s="405">
        <v>3.65</v>
      </c>
      <c r="D464" s="405">
        <v>61.2</v>
      </c>
      <c r="E464" s="405">
        <v>759</v>
      </c>
      <c r="F464" s="405">
        <v>0</v>
      </c>
      <c r="G464" s="405">
        <v>3.8</v>
      </c>
      <c r="H464" s="405">
        <v>1.61</v>
      </c>
      <c r="I464" s="405">
        <v>5</v>
      </c>
      <c r="J464" s="405">
        <v>2.37</v>
      </c>
      <c r="K464" s="405">
        <v>19</v>
      </c>
      <c r="L464" s="405">
        <v>875.9</v>
      </c>
      <c r="M464" s="405">
        <v>437.53</v>
      </c>
      <c r="N464" s="405">
        <v>438.37</v>
      </c>
      <c r="O464" s="405">
        <v>6.68</v>
      </c>
      <c r="P464" s="405">
        <v>2.09</v>
      </c>
      <c r="Q464" s="405">
        <v>0.11</v>
      </c>
      <c r="R464" s="405">
        <v>3</v>
      </c>
      <c r="S464" s="405">
        <v>1</v>
      </c>
      <c r="T464" s="405">
        <v>0.23</v>
      </c>
      <c r="U464" s="405">
        <v>3.06</v>
      </c>
      <c r="V464" s="405">
        <v>6.68</v>
      </c>
      <c r="W464" s="405">
        <v>0.73</v>
      </c>
      <c r="X464" s="405">
        <v>19.87</v>
      </c>
      <c r="Y464" s="405">
        <v>2</v>
      </c>
      <c r="Z464" s="405" t="s">
        <v>259</v>
      </c>
      <c r="AA464" s="405" t="s">
        <v>260</v>
      </c>
    </row>
    <row r="465" spans="1:27" ht="21.6">
      <c r="A465" s="407">
        <v>464</v>
      </c>
      <c r="B465" s="405">
        <v>46.2</v>
      </c>
      <c r="C465" s="405">
        <v>3.66</v>
      </c>
      <c r="D465" s="405">
        <v>71.7</v>
      </c>
      <c r="E465" s="405">
        <v>903.01</v>
      </c>
      <c r="F465" s="405">
        <v>0</v>
      </c>
      <c r="G465" s="405">
        <v>3.84</v>
      </c>
      <c r="H465" s="405">
        <v>1.87</v>
      </c>
      <c r="I465" s="405">
        <v>5</v>
      </c>
      <c r="J465" s="405">
        <v>2.41</v>
      </c>
      <c r="K465" s="405">
        <v>19</v>
      </c>
      <c r="L465" s="405">
        <v>877.8</v>
      </c>
      <c r="M465" s="405">
        <v>438.51</v>
      </c>
      <c r="N465" s="405">
        <v>439.29</v>
      </c>
      <c r="O465" s="405">
        <v>6.74</v>
      </c>
      <c r="P465" s="405">
        <v>2.42</v>
      </c>
      <c r="Q465" s="405">
        <v>0.16</v>
      </c>
      <c r="R465" s="405">
        <v>3</v>
      </c>
      <c r="S465" s="405">
        <v>1</v>
      </c>
      <c r="T465" s="405">
        <v>0.23</v>
      </c>
      <c r="U465" s="405">
        <v>3.09</v>
      </c>
      <c r="V465" s="405">
        <v>6.74</v>
      </c>
      <c r="W465" s="405">
        <v>1.06</v>
      </c>
      <c r="X465" s="405">
        <v>19.399999999999999</v>
      </c>
      <c r="Y465" s="405">
        <v>2</v>
      </c>
      <c r="Z465" s="405" t="s">
        <v>259</v>
      </c>
      <c r="AA465" s="405" t="s">
        <v>260</v>
      </c>
    </row>
    <row r="466" spans="1:27" ht="32.4">
      <c r="A466" s="407">
        <v>465</v>
      </c>
      <c r="B466" s="405">
        <v>46.3</v>
      </c>
      <c r="C466" s="405">
        <v>4.62</v>
      </c>
      <c r="D466" s="405">
        <v>36</v>
      </c>
      <c r="E466" s="405">
        <v>973.84</v>
      </c>
      <c r="F466" s="405">
        <v>0</v>
      </c>
      <c r="G466" s="405">
        <v>4.8099999999999996</v>
      </c>
      <c r="H466" s="405">
        <v>0.75</v>
      </c>
      <c r="I466" s="405">
        <v>5</v>
      </c>
      <c r="J466" s="405">
        <v>2.1</v>
      </c>
      <c r="K466" s="405">
        <v>19</v>
      </c>
      <c r="L466" s="405">
        <v>879.7</v>
      </c>
      <c r="M466" s="405">
        <v>439.49</v>
      </c>
      <c r="N466" s="405">
        <v>440.21</v>
      </c>
      <c r="O466" s="405">
        <v>8.93</v>
      </c>
      <c r="P466" s="405">
        <v>0.92</v>
      </c>
      <c r="Q466" s="405">
        <v>0.14000000000000001</v>
      </c>
      <c r="R466" s="405">
        <v>4</v>
      </c>
      <c r="S466" s="405">
        <v>1</v>
      </c>
      <c r="T466" s="405">
        <v>0.23</v>
      </c>
      <c r="U466" s="405">
        <v>2.78</v>
      </c>
      <c r="V466" s="405">
        <v>8.93</v>
      </c>
      <c r="W466" s="405">
        <v>1.21</v>
      </c>
      <c r="X466" s="405">
        <v>24.21</v>
      </c>
      <c r="Y466" s="405">
        <v>1</v>
      </c>
      <c r="Z466" s="405" t="s">
        <v>252</v>
      </c>
      <c r="AA466" s="405" t="s">
        <v>258</v>
      </c>
    </row>
    <row r="467" spans="1:27" ht="21.6">
      <c r="A467" s="407">
        <v>466</v>
      </c>
      <c r="B467" s="405">
        <v>46.4</v>
      </c>
      <c r="C467" s="405">
        <v>9.24</v>
      </c>
      <c r="D467" s="405">
        <v>66.5</v>
      </c>
      <c r="E467" s="405">
        <v>373.76</v>
      </c>
      <c r="F467" s="405">
        <v>0</v>
      </c>
      <c r="G467" s="405">
        <v>9.32</v>
      </c>
      <c r="H467" s="405">
        <v>0.71</v>
      </c>
      <c r="I467" s="405">
        <v>6</v>
      </c>
      <c r="J467" s="405">
        <v>1.85</v>
      </c>
      <c r="K467" s="405">
        <v>19</v>
      </c>
      <c r="L467" s="405">
        <v>881.6</v>
      </c>
      <c r="M467" s="405">
        <v>440.47</v>
      </c>
      <c r="N467" s="405">
        <v>441.13</v>
      </c>
      <c r="O467" s="405">
        <v>19.12</v>
      </c>
      <c r="P467" s="405">
        <v>0.79</v>
      </c>
      <c r="Q467" s="405">
        <v>-0.01</v>
      </c>
      <c r="R467" s="405">
        <v>5</v>
      </c>
      <c r="S467" s="405">
        <v>1</v>
      </c>
      <c r="T467" s="405">
        <v>0.23</v>
      </c>
      <c r="U467" s="405">
        <v>2.46</v>
      </c>
      <c r="V467" s="405">
        <v>19.12</v>
      </c>
      <c r="W467" s="405">
        <v>-0.15</v>
      </c>
      <c r="X467" s="405">
        <v>34.229999999999997</v>
      </c>
      <c r="Y467" s="405">
        <v>6</v>
      </c>
      <c r="Z467" s="405" t="s">
        <v>255</v>
      </c>
      <c r="AA467" s="405" t="s">
        <v>254</v>
      </c>
    </row>
    <row r="468" spans="1:27" ht="21.6">
      <c r="A468" s="407">
        <v>467</v>
      </c>
      <c r="B468" s="405">
        <v>46.5</v>
      </c>
      <c r="C468" s="405">
        <v>10.53</v>
      </c>
      <c r="D468" s="405">
        <v>120</v>
      </c>
      <c r="E468" s="405">
        <v>198.85</v>
      </c>
      <c r="F468" s="405">
        <v>0</v>
      </c>
      <c r="G468" s="405">
        <v>10.57</v>
      </c>
      <c r="H468" s="405">
        <v>1.1399999999999999</v>
      </c>
      <c r="I468" s="405">
        <v>6</v>
      </c>
      <c r="J468" s="405">
        <v>1.93</v>
      </c>
      <c r="K468" s="405">
        <v>19</v>
      </c>
      <c r="L468" s="405">
        <v>883.5</v>
      </c>
      <c r="M468" s="405">
        <v>441.45</v>
      </c>
      <c r="N468" s="405">
        <v>442.05</v>
      </c>
      <c r="O468" s="405">
        <v>21.91</v>
      </c>
      <c r="P468" s="405">
        <v>1.24</v>
      </c>
      <c r="Q468" s="405">
        <v>-0.03</v>
      </c>
      <c r="R468" s="405">
        <v>5</v>
      </c>
      <c r="S468" s="405">
        <v>1</v>
      </c>
      <c r="T468" s="405">
        <v>0.23</v>
      </c>
      <c r="U468" s="405">
        <v>2.5</v>
      </c>
      <c r="V468" s="405">
        <v>21.91</v>
      </c>
      <c r="W468" s="405">
        <v>-0.55000000000000004</v>
      </c>
      <c r="X468" s="405">
        <v>32.85</v>
      </c>
      <c r="Y468" s="405">
        <v>6</v>
      </c>
      <c r="Z468" s="405" t="s">
        <v>255</v>
      </c>
      <c r="AA468" s="405" t="s">
        <v>254</v>
      </c>
    </row>
    <row r="469" spans="1:27" ht="21.6">
      <c r="A469" s="407">
        <v>468</v>
      </c>
      <c r="B469" s="405">
        <v>46.6</v>
      </c>
      <c r="C469" s="405">
        <v>8.6</v>
      </c>
      <c r="D469" s="405">
        <v>105.2</v>
      </c>
      <c r="E469" s="405">
        <v>301.27</v>
      </c>
      <c r="F469" s="405">
        <v>0</v>
      </c>
      <c r="G469" s="405">
        <v>8.66</v>
      </c>
      <c r="H469" s="405">
        <v>1.21</v>
      </c>
      <c r="I469" s="405">
        <v>6</v>
      </c>
      <c r="J469" s="405">
        <v>2.02</v>
      </c>
      <c r="K469" s="405">
        <v>19</v>
      </c>
      <c r="L469" s="405">
        <v>885.4</v>
      </c>
      <c r="M469" s="405">
        <v>442.43</v>
      </c>
      <c r="N469" s="405">
        <v>442.97</v>
      </c>
      <c r="O469" s="405">
        <v>17.559999999999999</v>
      </c>
      <c r="P469" s="405">
        <v>1.35</v>
      </c>
      <c r="Q469" s="405">
        <v>-0.02</v>
      </c>
      <c r="R469" s="405">
        <v>4</v>
      </c>
      <c r="S469" s="405">
        <v>1</v>
      </c>
      <c r="T469" s="405">
        <v>0.23</v>
      </c>
      <c r="U469" s="405">
        <v>2.6</v>
      </c>
      <c r="V469" s="405">
        <v>17.559999999999999</v>
      </c>
      <c r="W469" s="405">
        <v>-0.32</v>
      </c>
      <c r="X469" s="405">
        <v>29.39</v>
      </c>
      <c r="Y469" s="405">
        <v>4</v>
      </c>
      <c r="Z469" s="405" t="s">
        <v>252</v>
      </c>
      <c r="AA469" s="405" t="s">
        <v>256</v>
      </c>
    </row>
    <row r="470" spans="1:27" ht="21.6">
      <c r="A470" s="407">
        <v>469</v>
      </c>
      <c r="B470" s="405">
        <v>46.7</v>
      </c>
      <c r="C470" s="405">
        <v>8.49</v>
      </c>
      <c r="D470" s="405">
        <v>135.69999999999999</v>
      </c>
      <c r="E470" s="405">
        <v>436.64</v>
      </c>
      <c r="F470" s="405">
        <v>0</v>
      </c>
      <c r="G470" s="405">
        <v>8.58</v>
      </c>
      <c r="H470" s="405">
        <v>1.58</v>
      </c>
      <c r="I470" s="405">
        <v>5</v>
      </c>
      <c r="J470" s="405">
        <v>2.1</v>
      </c>
      <c r="K470" s="405">
        <v>19</v>
      </c>
      <c r="L470" s="405">
        <v>887.3</v>
      </c>
      <c r="M470" s="405">
        <v>443.41</v>
      </c>
      <c r="N470" s="405">
        <v>443.89</v>
      </c>
      <c r="O470" s="405">
        <v>17.329999999999998</v>
      </c>
      <c r="P470" s="405">
        <v>1.76</v>
      </c>
      <c r="Q470" s="405">
        <v>0</v>
      </c>
      <c r="R470" s="405">
        <v>4</v>
      </c>
      <c r="S470" s="405">
        <v>1</v>
      </c>
      <c r="T470" s="405">
        <v>0.23</v>
      </c>
      <c r="U470" s="405">
        <v>2.67</v>
      </c>
      <c r="V470" s="405">
        <v>17.329999999999998</v>
      </c>
      <c r="W470" s="405">
        <v>-0.02</v>
      </c>
      <c r="X470" s="405">
        <v>27.17</v>
      </c>
      <c r="Y470" s="405">
        <v>4</v>
      </c>
      <c r="Z470" s="405" t="s">
        <v>252</v>
      </c>
      <c r="AA470" s="405" t="s">
        <v>256</v>
      </c>
    </row>
    <row r="471" spans="1:27" ht="21.6">
      <c r="A471" s="407">
        <v>470</v>
      </c>
      <c r="B471" s="405">
        <v>46.8</v>
      </c>
      <c r="C471" s="405">
        <v>7.67</v>
      </c>
      <c r="D471" s="405">
        <v>143.30000000000001</v>
      </c>
      <c r="E471" s="405">
        <v>72.69</v>
      </c>
      <c r="F471" s="405">
        <v>0</v>
      </c>
      <c r="G471" s="405">
        <v>7.68</v>
      </c>
      <c r="H471" s="405">
        <v>1.87</v>
      </c>
      <c r="I471" s="405">
        <v>5</v>
      </c>
      <c r="J471" s="405">
        <v>2.1800000000000002</v>
      </c>
      <c r="K471" s="405">
        <v>19</v>
      </c>
      <c r="L471" s="405">
        <v>889.2</v>
      </c>
      <c r="M471" s="405">
        <v>444.39</v>
      </c>
      <c r="N471" s="405">
        <v>444.81</v>
      </c>
      <c r="O471" s="405">
        <v>15.27</v>
      </c>
      <c r="P471" s="405">
        <v>2.11</v>
      </c>
      <c r="Q471" s="405">
        <v>-0.05</v>
      </c>
      <c r="R471" s="405">
        <v>4</v>
      </c>
      <c r="S471" s="405">
        <v>1</v>
      </c>
      <c r="T471" s="405">
        <v>0.23</v>
      </c>
      <c r="U471" s="405">
        <v>2.76</v>
      </c>
      <c r="V471" s="405">
        <v>15.27</v>
      </c>
      <c r="W471" s="405">
        <v>-0.84</v>
      </c>
      <c r="X471" s="405">
        <v>24.73</v>
      </c>
      <c r="Y471" s="405">
        <v>4</v>
      </c>
      <c r="Z471" s="405" t="s">
        <v>252</v>
      </c>
      <c r="AA471" s="405" t="s">
        <v>256</v>
      </c>
    </row>
    <row r="472" spans="1:27" ht="21.6">
      <c r="A472" s="407">
        <v>471</v>
      </c>
      <c r="B472" s="405">
        <v>46.9</v>
      </c>
      <c r="C472" s="405">
        <v>5.18</v>
      </c>
      <c r="D472" s="405">
        <v>197.2</v>
      </c>
      <c r="E472" s="405">
        <v>529.94000000000005</v>
      </c>
      <c r="F472" s="405">
        <v>0</v>
      </c>
      <c r="G472" s="405">
        <v>5.28</v>
      </c>
      <c r="H472" s="405">
        <v>3.73</v>
      </c>
      <c r="I472" s="405">
        <v>4</v>
      </c>
      <c r="J472" s="405">
        <v>2.5099999999999998</v>
      </c>
      <c r="K472" s="405">
        <v>19</v>
      </c>
      <c r="L472" s="405">
        <v>891.1</v>
      </c>
      <c r="M472" s="405">
        <v>445.37</v>
      </c>
      <c r="N472" s="405">
        <v>445.73</v>
      </c>
      <c r="O472" s="405">
        <v>9.85</v>
      </c>
      <c r="P472" s="405">
        <v>4.49</v>
      </c>
      <c r="Q472" s="405">
        <v>0.02</v>
      </c>
      <c r="R472" s="405">
        <v>3</v>
      </c>
      <c r="S472" s="405">
        <v>1</v>
      </c>
      <c r="T472" s="405">
        <v>0.23</v>
      </c>
      <c r="U472" s="405">
        <v>3.1</v>
      </c>
      <c r="V472" s="405">
        <v>9.85</v>
      </c>
      <c r="W472" s="405">
        <v>0.19</v>
      </c>
      <c r="X472" s="405">
        <v>17.38</v>
      </c>
      <c r="Y472" s="405">
        <v>2</v>
      </c>
      <c r="Z472" s="405" t="s">
        <v>259</v>
      </c>
      <c r="AA472" s="405" t="s">
        <v>260</v>
      </c>
    </row>
    <row r="473" spans="1:27" ht="21.6">
      <c r="A473" s="407">
        <v>472</v>
      </c>
      <c r="B473" s="405">
        <v>47</v>
      </c>
      <c r="C473" s="405">
        <v>9.57</v>
      </c>
      <c r="D473" s="405">
        <v>154.1</v>
      </c>
      <c r="E473" s="405">
        <v>86.03</v>
      </c>
      <c r="F473" s="405">
        <v>0</v>
      </c>
      <c r="G473" s="405">
        <v>9.59</v>
      </c>
      <c r="H473" s="405">
        <v>1.61</v>
      </c>
      <c r="I473" s="405">
        <v>5</v>
      </c>
      <c r="J473" s="405">
        <v>2.0699999999999998</v>
      </c>
      <c r="K473" s="405">
        <v>19</v>
      </c>
      <c r="L473" s="405">
        <v>893</v>
      </c>
      <c r="M473" s="405">
        <v>446.36</v>
      </c>
      <c r="N473" s="405">
        <v>446.64</v>
      </c>
      <c r="O473" s="405">
        <v>19.47</v>
      </c>
      <c r="P473" s="405">
        <v>1.77</v>
      </c>
      <c r="Q473" s="405">
        <v>-0.04</v>
      </c>
      <c r="R473" s="405">
        <v>4</v>
      </c>
      <c r="S473" s="405">
        <v>1</v>
      </c>
      <c r="T473" s="405">
        <v>0.23</v>
      </c>
      <c r="U473" s="405">
        <v>2.63</v>
      </c>
      <c r="V473" s="405">
        <v>19.47</v>
      </c>
      <c r="W473" s="405">
        <v>-0.81</v>
      </c>
      <c r="X473" s="405">
        <v>28.2</v>
      </c>
      <c r="Y473" s="405">
        <v>4</v>
      </c>
      <c r="Z473" s="405" t="s">
        <v>252</v>
      </c>
      <c r="AA473" s="405" t="s">
        <v>256</v>
      </c>
    </row>
    <row r="474" spans="1:27" ht="21.6">
      <c r="A474" s="407">
        <v>473</v>
      </c>
      <c r="B474" s="405">
        <v>47.1</v>
      </c>
      <c r="C474" s="405">
        <v>9.83</v>
      </c>
      <c r="D474" s="405">
        <v>129.19999999999999</v>
      </c>
      <c r="E474" s="405">
        <v>436.45</v>
      </c>
      <c r="F474" s="405">
        <v>0</v>
      </c>
      <c r="G474" s="405">
        <v>9.91</v>
      </c>
      <c r="H474" s="405">
        <v>1.3</v>
      </c>
      <c r="I474" s="405">
        <v>6</v>
      </c>
      <c r="J474" s="405">
        <v>1.99</v>
      </c>
      <c r="K474" s="405">
        <v>19</v>
      </c>
      <c r="L474" s="405">
        <v>894.9</v>
      </c>
      <c r="M474" s="405">
        <v>447.34</v>
      </c>
      <c r="N474" s="405">
        <v>447.56</v>
      </c>
      <c r="O474" s="405">
        <v>20.149999999999999</v>
      </c>
      <c r="P474" s="405">
        <v>1.43</v>
      </c>
      <c r="Q474" s="405">
        <v>0</v>
      </c>
      <c r="R474" s="405">
        <v>4</v>
      </c>
      <c r="S474" s="405">
        <v>1</v>
      </c>
      <c r="T474" s="405">
        <v>0.23</v>
      </c>
      <c r="U474" s="405">
        <v>2.57</v>
      </c>
      <c r="V474" s="405">
        <v>20.149999999999999</v>
      </c>
      <c r="W474" s="405">
        <v>-0.02</v>
      </c>
      <c r="X474" s="405">
        <v>30.5</v>
      </c>
      <c r="Y474" s="405">
        <v>4</v>
      </c>
      <c r="Z474" s="405" t="s">
        <v>252</v>
      </c>
      <c r="AA474" s="405" t="s">
        <v>256</v>
      </c>
    </row>
    <row r="475" spans="1:27" ht="21.6">
      <c r="A475" s="407">
        <v>474</v>
      </c>
      <c r="B475" s="405">
        <v>47.2</v>
      </c>
      <c r="C475" s="405">
        <v>10.07</v>
      </c>
      <c r="D475" s="405">
        <v>130.80000000000001</v>
      </c>
      <c r="E475" s="405">
        <v>345.41</v>
      </c>
      <c r="F475" s="405">
        <v>0</v>
      </c>
      <c r="G475" s="405">
        <v>10.14</v>
      </c>
      <c r="H475" s="405">
        <v>1.29</v>
      </c>
      <c r="I475" s="405">
        <v>6</v>
      </c>
      <c r="J475" s="405">
        <v>1.98</v>
      </c>
      <c r="K475" s="405">
        <v>19</v>
      </c>
      <c r="L475" s="405">
        <v>896.8</v>
      </c>
      <c r="M475" s="405">
        <v>448.32</v>
      </c>
      <c r="N475" s="405">
        <v>448.48</v>
      </c>
      <c r="O475" s="405">
        <v>20.61</v>
      </c>
      <c r="P475" s="405">
        <v>1.41</v>
      </c>
      <c r="Q475" s="405">
        <v>-0.01</v>
      </c>
      <c r="R475" s="405">
        <v>4</v>
      </c>
      <c r="S475" s="405">
        <v>1</v>
      </c>
      <c r="T475" s="405">
        <v>0.23</v>
      </c>
      <c r="U475" s="405">
        <v>2.5499999999999998</v>
      </c>
      <c r="V475" s="405">
        <v>20.61</v>
      </c>
      <c r="W475" s="405">
        <v>-0.23</v>
      </c>
      <c r="X475" s="405">
        <v>30.87</v>
      </c>
      <c r="Y475" s="405">
        <v>4</v>
      </c>
      <c r="Z475" s="405" t="s">
        <v>252</v>
      </c>
      <c r="AA475" s="405" t="s">
        <v>256</v>
      </c>
    </row>
    <row r="476" spans="1:27" ht="21.6">
      <c r="A476" s="407">
        <v>475</v>
      </c>
      <c r="B476" s="405">
        <v>47.3</v>
      </c>
      <c r="C476" s="405">
        <v>8.3000000000000007</v>
      </c>
      <c r="D476" s="405">
        <v>144.9</v>
      </c>
      <c r="E476" s="405">
        <v>480.3</v>
      </c>
      <c r="F476" s="405">
        <v>0</v>
      </c>
      <c r="G476" s="405">
        <v>8.4</v>
      </c>
      <c r="H476" s="405">
        <v>1.73</v>
      </c>
      <c r="I476" s="405">
        <v>5</v>
      </c>
      <c r="J476" s="405">
        <v>2.13</v>
      </c>
      <c r="K476" s="405">
        <v>19</v>
      </c>
      <c r="L476" s="405">
        <v>898.7</v>
      </c>
      <c r="M476" s="405">
        <v>449.3</v>
      </c>
      <c r="N476" s="405">
        <v>449.4</v>
      </c>
      <c r="O476" s="405">
        <v>16.68</v>
      </c>
      <c r="P476" s="405">
        <v>1.93</v>
      </c>
      <c r="Q476" s="405">
        <v>0</v>
      </c>
      <c r="R476" s="405">
        <v>4</v>
      </c>
      <c r="S476" s="405">
        <v>1</v>
      </c>
      <c r="T476" s="405">
        <v>0.23</v>
      </c>
      <c r="U476" s="405">
        <v>2.71</v>
      </c>
      <c r="V476" s="405">
        <v>16.68</v>
      </c>
      <c r="W476" s="405">
        <v>7.0000000000000007E-2</v>
      </c>
      <c r="X476" s="405">
        <v>26.1</v>
      </c>
      <c r="Y476" s="405">
        <v>4</v>
      </c>
      <c r="Z476" s="405" t="s">
        <v>252</v>
      </c>
      <c r="AA476" s="405" t="s">
        <v>256</v>
      </c>
    </row>
    <row r="477" spans="1:27" ht="21.6">
      <c r="A477" s="407">
        <v>476</v>
      </c>
      <c r="B477" s="405">
        <v>47.4</v>
      </c>
      <c r="C477" s="405">
        <v>7.7</v>
      </c>
      <c r="D477" s="405">
        <v>188.7</v>
      </c>
      <c r="E477" s="405">
        <v>543.77</v>
      </c>
      <c r="F477" s="405">
        <v>0</v>
      </c>
      <c r="G477" s="405">
        <v>7.81</v>
      </c>
      <c r="H477" s="405">
        <v>2.42</v>
      </c>
      <c r="I477" s="405">
        <v>5</v>
      </c>
      <c r="J477" s="405">
        <v>2.25</v>
      </c>
      <c r="K477" s="405">
        <v>19</v>
      </c>
      <c r="L477" s="405">
        <v>900.6</v>
      </c>
      <c r="M477" s="405">
        <v>450.28</v>
      </c>
      <c r="N477" s="405">
        <v>450.32</v>
      </c>
      <c r="O477" s="405">
        <v>15.35</v>
      </c>
      <c r="P477" s="405">
        <v>2.73</v>
      </c>
      <c r="Q477" s="405">
        <v>0.01</v>
      </c>
      <c r="R477" s="405">
        <v>4</v>
      </c>
      <c r="S477" s="405">
        <v>1</v>
      </c>
      <c r="T477" s="405">
        <v>0.23</v>
      </c>
      <c r="U477" s="405">
        <v>2.82</v>
      </c>
      <c r="V477" s="405">
        <v>15.35</v>
      </c>
      <c r="W477" s="405">
        <v>0.21</v>
      </c>
      <c r="X477" s="405">
        <v>22.65</v>
      </c>
      <c r="Y477" s="405">
        <v>4</v>
      </c>
      <c r="Z477" s="405" t="s">
        <v>252</v>
      </c>
      <c r="AA477" s="405" t="s">
        <v>256</v>
      </c>
    </row>
    <row r="478" spans="1:27" ht="21.6">
      <c r="A478" s="407">
        <v>477</v>
      </c>
      <c r="B478" s="405">
        <v>47.5</v>
      </c>
      <c r="C478" s="405">
        <v>12.17</v>
      </c>
      <c r="D478" s="405">
        <v>183.4</v>
      </c>
      <c r="E478" s="405">
        <v>40.32</v>
      </c>
      <c r="F478" s="405">
        <v>0</v>
      </c>
      <c r="G478" s="405">
        <v>12.18</v>
      </c>
      <c r="H478" s="405">
        <v>1.51</v>
      </c>
      <c r="I478" s="405">
        <v>6</v>
      </c>
      <c r="J478" s="405">
        <v>1.97</v>
      </c>
      <c r="K478" s="405">
        <v>19</v>
      </c>
      <c r="L478" s="405">
        <v>902.5</v>
      </c>
      <c r="M478" s="405">
        <v>451.26</v>
      </c>
      <c r="N478" s="405">
        <v>451.24</v>
      </c>
      <c r="O478" s="405">
        <v>24.99</v>
      </c>
      <c r="P478" s="405">
        <v>1.63</v>
      </c>
      <c r="Q478" s="405">
        <v>-0.04</v>
      </c>
      <c r="R478" s="405">
        <v>5</v>
      </c>
      <c r="S478" s="405">
        <v>1</v>
      </c>
      <c r="T478" s="405">
        <v>0.22</v>
      </c>
      <c r="U478" s="405">
        <v>2.52</v>
      </c>
      <c r="V478" s="405">
        <v>24.99</v>
      </c>
      <c r="W478" s="405">
        <v>-0.91</v>
      </c>
      <c r="X478" s="405">
        <v>31.63</v>
      </c>
      <c r="Y478" s="405">
        <v>4</v>
      </c>
      <c r="Z478" s="405" t="s">
        <v>255</v>
      </c>
      <c r="AA478" s="405" t="s">
        <v>256</v>
      </c>
    </row>
    <row r="479" spans="1:27" ht="21.6">
      <c r="A479" s="407">
        <v>478</v>
      </c>
      <c r="B479" s="405">
        <v>47.6</v>
      </c>
      <c r="C479" s="405">
        <v>10.02</v>
      </c>
      <c r="D479" s="405">
        <v>128.30000000000001</v>
      </c>
      <c r="E479" s="405">
        <v>352.57</v>
      </c>
      <c r="F479" s="405">
        <v>0</v>
      </c>
      <c r="G479" s="405">
        <v>10.09</v>
      </c>
      <c r="H479" s="405">
        <v>1.27</v>
      </c>
      <c r="I479" s="405">
        <v>6</v>
      </c>
      <c r="J479" s="405">
        <v>1.98</v>
      </c>
      <c r="K479" s="405">
        <v>19</v>
      </c>
      <c r="L479" s="405">
        <v>904.4</v>
      </c>
      <c r="M479" s="405">
        <v>452.24</v>
      </c>
      <c r="N479" s="405">
        <v>452.16</v>
      </c>
      <c r="O479" s="405">
        <v>20.32</v>
      </c>
      <c r="P479" s="405">
        <v>1.4</v>
      </c>
      <c r="Q479" s="405">
        <v>-0.01</v>
      </c>
      <c r="R479" s="405">
        <v>4</v>
      </c>
      <c r="S479" s="405">
        <v>1</v>
      </c>
      <c r="T479" s="405">
        <v>0.22</v>
      </c>
      <c r="U479" s="405">
        <v>2.56</v>
      </c>
      <c r="V479" s="405">
        <v>20.32</v>
      </c>
      <c r="W479" s="405">
        <v>-0.22</v>
      </c>
      <c r="X479" s="405">
        <v>30.82</v>
      </c>
      <c r="Y479" s="405">
        <v>4</v>
      </c>
      <c r="Z479" s="405" t="s">
        <v>252</v>
      </c>
      <c r="AA479" s="405" t="s">
        <v>256</v>
      </c>
    </row>
    <row r="480" spans="1:27" ht="21.6">
      <c r="A480" s="407">
        <v>479</v>
      </c>
      <c r="B480" s="405">
        <v>47.7</v>
      </c>
      <c r="C480" s="405">
        <v>13.4</v>
      </c>
      <c r="D480" s="405">
        <v>175.4</v>
      </c>
      <c r="E480" s="405">
        <v>23.94</v>
      </c>
      <c r="F480" s="405">
        <v>0</v>
      </c>
      <c r="G480" s="405">
        <v>13.41</v>
      </c>
      <c r="H480" s="405">
        <v>1.31</v>
      </c>
      <c r="I480" s="405">
        <v>6</v>
      </c>
      <c r="J480" s="405">
        <v>1.9</v>
      </c>
      <c r="K480" s="405">
        <v>19</v>
      </c>
      <c r="L480" s="405">
        <v>906.3</v>
      </c>
      <c r="M480" s="405">
        <v>453.22</v>
      </c>
      <c r="N480" s="405">
        <v>453.08</v>
      </c>
      <c r="O480" s="405">
        <v>27.59</v>
      </c>
      <c r="P480" s="405">
        <v>1.4</v>
      </c>
      <c r="Q480" s="405">
        <v>-0.03</v>
      </c>
      <c r="R480" s="405">
        <v>5</v>
      </c>
      <c r="S480" s="405">
        <v>1</v>
      </c>
      <c r="T480" s="405">
        <v>0.22</v>
      </c>
      <c r="U480" s="405">
        <v>2.4500000000000002</v>
      </c>
      <c r="V480" s="405">
        <v>27.59</v>
      </c>
      <c r="W480" s="405">
        <v>-0.95</v>
      </c>
      <c r="X480" s="405">
        <v>34.58</v>
      </c>
      <c r="Y480" s="405">
        <v>6</v>
      </c>
      <c r="Z480" s="405" t="s">
        <v>255</v>
      </c>
      <c r="AA480" s="405" t="s">
        <v>254</v>
      </c>
    </row>
    <row r="481" spans="1:27" ht="21.6">
      <c r="A481" s="407">
        <v>480</v>
      </c>
      <c r="B481" s="405">
        <v>47.8</v>
      </c>
      <c r="C481" s="405">
        <v>13.93</v>
      </c>
      <c r="D481" s="405">
        <v>119.7</v>
      </c>
      <c r="E481" s="405">
        <v>155.97999999999999</v>
      </c>
      <c r="F481" s="405">
        <v>0</v>
      </c>
      <c r="G481" s="405">
        <v>13.96</v>
      </c>
      <c r="H481" s="405">
        <v>0.86</v>
      </c>
      <c r="I481" s="405">
        <v>6</v>
      </c>
      <c r="J481" s="405">
        <v>1.76</v>
      </c>
      <c r="K481" s="405">
        <v>19</v>
      </c>
      <c r="L481" s="405">
        <v>908.2</v>
      </c>
      <c r="M481" s="405">
        <v>454.2</v>
      </c>
      <c r="N481" s="405">
        <v>454</v>
      </c>
      <c r="O481" s="405">
        <v>28.74</v>
      </c>
      <c r="P481" s="405">
        <v>0.92</v>
      </c>
      <c r="Q481" s="405">
        <v>-0.02</v>
      </c>
      <c r="R481" s="405">
        <v>5</v>
      </c>
      <c r="S481" s="405">
        <v>0.96</v>
      </c>
      <c r="T481" s="405">
        <v>0.24</v>
      </c>
      <c r="U481" s="405">
        <v>2.31</v>
      </c>
      <c r="V481" s="405">
        <v>30.74</v>
      </c>
      <c r="W481" s="405">
        <v>-0.66</v>
      </c>
      <c r="X481" s="405">
        <v>41.49</v>
      </c>
      <c r="Y481" s="405">
        <v>6</v>
      </c>
      <c r="Z481" s="405" t="s">
        <v>255</v>
      </c>
      <c r="AA481" s="405" t="s">
        <v>254</v>
      </c>
    </row>
    <row r="482" spans="1:27" ht="21.6">
      <c r="A482" s="407">
        <v>481</v>
      </c>
      <c r="B482" s="405">
        <v>47.9</v>
      </c>
      <c r="C482" s="405">
        <v>14.22</v>
      </c>
      <c r="D482" s="405">
        <v>182</v>
      </c>
      <c r="E482" s="405">
        <v>332.66</v>
      </c>
      <c r="F482" s="405">
        <v>0</v>
      </c>
      <c r="G482" s="405">
        <v>14.29</v>
      </c>
      <c r="H482" s="405">
        <v>1.27</v>
      </c>
      <c r="I482" s="405">
        <v>6</v>
      </c>
      <c r="J482" s="405">
        <v>1.87</v>
      </c>
      <c r="K482" s="405">
        <v>19</v>
      </c>
      <c r="L482" s="405">
        <v>910.1</v>
      </c>
      <c r="M482" s="405">
        <v>455.18</v>
      </c>
      <c r="N482" s="405">
        <v>454.92</v>
      </c>
      <c r="O482" s="405">
        <v>29.4</v>
      </c>
      <c r="P482" s="405">
        <v>1.36</v>
      </c>
      <c r="Q482" s="405">
        <v>-0.01</v>
      </c>
      <c r="R482" s="405">
        <v>5</v>
      </c>
      <c r="S482" s="405">
        <v>1</v>
      </c>
      <c r="T482" s="405">
        <v>0.22</v>
      </c>
      <c r="U482" s="405">
        <v>2.41</v>
      </c>
      <c r="V482" s="405">
        <v>29.62</v>
      </c>
      <c r="W482" s="405">
        <v>-0.27</v>
      </c>
      <c r="X482" s="405">
        <v>35.92</v>
      </c>
      <c r="Y482" s="405">
        <v>7</v>
      </c>
      <c r="Z482" s="405" t="s">
        <v>255</v>
      </c>
      <c r="AA482" s="405" t="s">
        <v>250</v>
      </c>
    </row>
    <row r="483" spans="1:27" ht="21.6">
      <c r="A483" s="407">
        <v>482</v>
      </c>
      <c r="B483" s="405">
        <v>48</v>
      </c>
      <c r="C483" s="405">
        <v>13.51</v>
      </c>
      <c r="D483" s="405">
        <v>169.9</v>
      </c>
      <c r="E483" s="405">
        <v>403.88</v>
      </c>
      <c r="F483" s="405">
        <v>0</v>
      </c>
      <c r="G483" s="405">
        <v>13.59</v>
      </c>
      <c r="H483" s="405">
        <v>1.25</v>
      </c>
      <c r="I483" s="405">
        <v>6</v>
      </c>
      <c r="J483" s="405">
        <v>1.88</v>
      </c>
      <c r="K483" s="405">
        <v>19</v>
      </c>
      <c r="L483" s="405">
        <v>912</v>
      </c>
      <c r="M483" s="405">
        <v>456.17</v>
      </c>
      <c r="N483" s="405">
        <v>455.83</v>
      </c>
      <c r="O483" s="405">
        <v>27.81</v>
      </c>
      <c r="P483" s="405">
        <v>1.34</v>
      </c>
      <c r="Q483" s="405">
        <v>0</v>
      </c>
      <c r="R483" s="405">
        <v>5</v>
      </c>
      <c r="S483" s="405">
        <v>1</v>
      </c>
      <c r="T483" s="405">
        <v>0.22</v>
      </c>
      <c r="U483" s="405">
        <v>2.4300000000000002</v>
      </c>
      <c r="V483" s="405">
        <v>27.81</v>
      </c>
      <c r="W483" s="405">
        <v>-0.11</v>
      </c>
      <c r="X483" s="405">
        <v>35.25</v>
      </c>
      <c r="Y483" s="405">
        <v>6</v>
      </c>
      <c r="Z483" s="405" t="s">
        <v>255</v>
      </c>
      <c r="AA483" s="405" t="s">
        <v>254</v>
      </c>
    </row>
    <row r="484" spans="1:27" ht="21.6">
      <c r="A484" s="407">
        <v>483</v>
      </c>
      <c r="B484" s="405">
        <v>48.1</v>
      </c>
      <c r="C484" s="405">
        <v>10.1</v>
      </c>
      <c r="D484" s="405">
        <v>152.30000000000001</v>
      </c>
      <c r="E484" s="405">
        <v>418</v>
      </c>
      <c r="F484" s="405">
        <v>0</v>
      </c>
      <c r="G484" s="405">
        <v>10.18</v>
      </c>
      <c r="H484" s="405">
        <v>1.5</v>
      </c>
      <c r="I484" s="405">
        <v>5</v>
      </c>
      <c r="J484" s="405">
        <v>2.0299999999999998</v>
      </c>
      <c r="K484" s="405">
        <v>19</v>
      </c>
      <c r="L484" s="405">
        <v>913.9</v>
      </c>
      <c r="M484" s="405">
        <v>457.15</v>
      </c>
      <c r="N484" s="405">
        <v>456.75</v>
      </c>
      <c r="O484" s="405">
        <v>20.28</v>
      </c>
      <c r="P484" s="405">
        <v>1.64</v>
      </c>
      <c r="Q484" s="405">
        <v>0</v>
      </c>
      <c r="R484" s="405">
        <v>4</v>
      </c>
      <c r="S484" s="405">
        <v>1</v>
      </c>
      <c r="T484" s="405">
        <v>0.22</v>
      </c>
      <c r="U484" s="405">
        <v>2.6</v>
      </c>
      <c r="V484" s="405">
        <v>20.28</v>
      </c>
      <c r="W484" s="405">
        <v>-0.09</v>
      </c>
      <c r="X484" s="405">
        <v>29.3</v>
      </c>
      <c r="Y484" s="405">
        <v>4</v>
      </c>
      <c r="Z484" s="405" t="s">
        <v>252</v>
      </c>
      <c r="AA484" s="405" t="s">
        <v>256</v>
      </c>
    </row>
    <row r="485" spans="1:27" ht="21.6">
      <c r="A485" s="407">
        <v>484</v>
      </c>
      <c r="B485" s="405">
        <v>48.2</v>
      </c>
      <c r="C485" s="405">
        <v>11.6</v>
      </c>
      <c r="D485" s="405">
        <v>202.4</v>
      </c>
      <c r="E485" s="405">
        <v>208.85</v>
      </c>
      <c r="F485" s="405">
        <v>0</v>
      </c>
      <c r="G485" s="405">
        <v>11.64</v>
      </c>
      <c r="H485" s="405">
        <v>1.74</v>
      </c>
      <c r="I485" s="405">
        <v>5</v>
      </c>
      <c r="J485" s="405">
        <v>2.0299999999999998</v>
      </c>
      <c r="K485" s="405">
        <v>19</v>
      </c>
      <c r="L485" s="405">
        <v>915.8</v>
      </c>
      <c r="M485" s="405">
        <v>458.13</v>
      </c>
      <c r="N485" s="405">
        <v>457.67</v>
      </c>
      <c r="O485" s="405">
        <v>23.43</v>
      </c>
      <c r="P485" s="405">
        <v>1.89</v>
      </c>
      <c r="Q485" s="405">
        <v>-0.02</v>
      </c>
      <c r="R485" s="405">
        <v>4</v>
      </c>
      <c r="S485" s="405">
        <v>1</v>
      </c>
      <c r="T485" s="405">
        <v>0.22</v>
      </c>
      <c r="U485" s="405">
        <v>2.58</v>
      </c>
      <c r="V485" s="405">
        <v>23.43</v>
      </c>
      <c r="W485" s="405">
        <v>-0.54</v>
      </c>
      <c r="X485" s="405">
        <v>29.27</v>
      </c>
      <c r="Y485" s="405">
        <v>5</v>
      </c>
      <c r="Z485" s="405" t="s">
        <v>252</v>
      </c>
      <c r="AA485" s="405" t="s">
        <v>253</v>
      </c>
    </row>
    <row r="486" spans="1:27" ht="21.6">
      <c r="A486" s="407">
        <v>485</v>
      </c>
      <c r="B486" s="405">
        <v>48.3</v>
      </c>
      <c r="C486" s="405">
        <v>11.62</v>
      </c>
      <c r="D486" s="405">
        <v>118.3</v>
      </c>
      <c r="E486" s="405">
        <v>191.98</v>
      </c>
      <c r="F486" s="405">
        <v>0</v>
      </c>
      <c r="G486" s="405">
        <v>11.65</v>
      </c>
      <c r="H486" s="405">
        <v>1.02</v>
      </c>
      <c r="I486" s="405">
        <v>6</v>
      </c>
      <c r="J486" s="405">
        <v>1.87</v>
      </c>
      <c r="K486" s="405">
        <v>19</v>
      </c>
      <c r="L486" s="405">
        <v>917.7</v>
      </c>
      <c r="M486" s="405">
        <v>459.11</v>
      </c>
      <c r="N486" s="405">
        <v>458.59</v>
      </c>
      <c r="O486" s="405">
        <v>23.41</v>
      </c>
      <c r="P486" s="405">
        <v>1.1000000000000001</v>
      </c>
      <c r="Q486" s="405">
        <v>-0.02</v>
      </c>
      <c r="R486" s="405">
        <v>5</v>
      </c>
      <c r="S486" s="405">
        <v>1</v>
      </c>
      <c r="T486" s="405">
        <v>0.22</v>
      </c>
      <c r="U486" s="405">
        <v>2.4500000000000002</v>
      </c>
      <c r="V486" s="405">
        <v>23.41</v>
      </c>
      <c r="W486" s="405">
        <v>-0.57999999999999996</v>
      </c>
      <c r="X486" s="405">
        <v>34.880000000000003</v>
      </c>
      <c r="Y486" s="405">
        <v>6</v>
      </c>
      <c r="Z486" s="405" t="s">
        <v>255</v>
      </c>
      <c r="AA486" s="405" t="s">
        <v>254</v>
      </c>
    </row>
    <row r="487" spans="1:27" ht="21.6">
      <c r="A487" s="407">
        <v>486</v>
      </c>
      <c r="B487" s="405">
        <v>48.4</v>
      </c>
      <c r="C487" s="405">
        <v>11.51</v>
      </c>
      <c r="D487" s="405">
        <v>152.1</v>
      </c>
      <c r="E487" s="405">
        <v>275.17</v>
      </c>
      <c r="F487" s="405">
        <v>0</v>
      </c>
      <c r="G487" s="405">
        <v>11.56</v>
      </c>
      <c r="H487" s="405">
        <v>1.32</v>
      </c>
      <c r="I487" s="405">
        <v>6</v>
      </c>
      <c r="J487" s="405">
        <v>1.95</v>
      </c>
      <c r="K487" s="405">
        <v>19</v>
      </c>
      <c r="L487" s="405">
        <v>919.6</v>
      </c>
      <c r="M487" s="405">
        <v>460.09</v>
      </c>
      <c r="N487" s="405">
        <v>459.51</v>
      </c>
      <c r="O487" s="405">
        <v>23.16</v>
      </c>
      <c r="P487" s="405">
        <v>1.43</v>
      </c>
      <c r="Q487" s="405">
        <v>-0.02</v>
      </c>
      <c r="R487" s="405">
        <v>5</v>
      </c>
      <c r="S487" s="405">
        <v>1</v>
      </c>
      <c r="T487" s="405">
        <v>0.22</v>
      </c>
      <c r="U487" s="405">
        <v>2.5099999999999998</v>
      </c>
      <c r="V487" s="405">
        <v>23.16</v>
      </c>
      <c r="W487" s="405">
        <v>-0.4</v>
      </c>
      <c r="X487" s="405">
        <v>32.159999999999997</v>
      </c>
      <c r="Y487" s="405">
        <v>6</v>
      </c>
      <c r="Z487" s="405" t="s">
        <v>255</v>
      </c>
      <c r="AA487" s="405" t="s">
        <v>254</v>
      </c>
    </row>
    <row r="488" spans="1:27" ht="21.6">
      <c r="A488" s="407">
        <v>487</v>
      </c>
      <c r="B488" s="405">
        <v>48.5</v>
      </c>
      <c r="C488" s="405">
        <v>14.43</v>
      </c>
      <c r="D488" s="405">
        <v>181.9</v>
      </c>
      <c r="E488" s="405">
        <v>44.34</v>
      </c>
      <c r="F488" s="405">
        <v>0</v>
      </c>
      <c r="G488" s="405">
        <v>14.44</v>
      </c>
      <c r="H488" s="405">
        <v>1.26</v>
      </c>
      <c r="I488" s="405">
        <v>6</v>
      </c>
      <c r="J488" s="405">
        <v>1.86</v>
      </c>
      <c r="K488" s="405">
        <v>19</v>
      </c>
      <c r="L488" s="405">
        <v>921.5</v>
      </c>
      <c r="M488" s="405">
        <v>461.07</v>
      </c>
      <c r="N488" s="405">
        <v>460.43</v>
      </c>
      <c r="O488" s="405">
        <v>29.35</v>
      </c>
      <c r="P488" s="405">
        <v>1.35</v>
      </c>
      <c r="Q488" s="405">
        <v>-0.03</v>
      </c>
      <c r="R488" s="405">
        <v>5</v>
      </c>
      <c r="S488" s="405">
        <v>1</v>
      </c>
      <c r="T488" s="405">
        <v>0.22</v>
      </c>
      <c r="U488" s="405">
        <v>2.41</v>
      </c>
      <c r="V488" s="405">
        <v>29.48</v>
      </c>
      <c r="W488" s="405">
        <v>-0.91</v>
      </c>
      <c r="X488" s="405">
        <v>36</v>
      </c>
      <c r="Y488" s="405">
        <v>6</v>
      </c>
      <c r="Z488" s="405" t="s">
        <v>255</v>
      </c>
      <c r="AA488" s="405" t="s">
        <v>254</v>
      </c>
    </row>
    <row r="489" spans="1:27" ht="21.6">
      <c r="A489" s="407">
        <v>488</v>
      </c>
      <c r="B489" s="405">
        <v>48.6</v>
      </c>
      <c r="C489" s="405">
        <v>13.29</v>
      </c>
      <c r="D489" s="405">
        <v>120</v>
      </c>
      <c r="E489" s="405">
        <v>281.94</v>
      </c>
      <c r="F489" s="405">
        <v>0</v>
      </c>
      <c r="G489" s="405">
        <v>13.35</v>
      </c>
      <c r="H489" s="405">
        <v>0.9</v>
      </c>
      <c r="I489" s="405">
        <v>6</v>
      </c>
      <c r="J489" s="405">
        <v>1.79</v>
      </c>
      <c r="K489" s="405">
        <v>19</v>
      </c>
      <c r="L489" s="405">
        <v>923.4</v>
      </c>
      <c r="M489" s="405">
        <v>462.05</v>
      </c>
      <c r="N489" s="405">
        <v>461.35</v>
      </c>
      <c r="O489" s="405">
        <v>26.93</v>
      </c>
      <c r="P489" s="405">
        <v>0.97</v>
      </c>
      <c r="Q489" s="405">
        <v>-0.01</v>
      </c>
      <c r="R489" s="405">
        <v>5</v>
      </c>
      <c r="S489" s="405">
        <v>0.98</v>
      </c>
      <c r="T489" s="405">
        <v>0.23</v>
      </c>
      <c r="U489" s="405">
        <v>2.36</v>
      </c>
      <c r="V489" s="405">
        <v>27.93</v>
      </c>
      <c r="W489" s="405">
        <v>-0.39</v>
      </c>
      <c r="X489" s="405">
        <v>39.11</v>
      </c>
      <c r="Y489" s="405">
        <v>6</v>
      </c>
      <c r="Z489" s="405" t="s">
        <v>255</v>
      </c>
      <c r="AA489" s="405" t="s">
        <v>254</v>
      </c>
    </row>
    <row r="490" spans="1:27" ht="21.6">
      <c r="A490" s="407">
        <v>489</v>
      </c>
      <c r="B490" s="405">
        <v>48.7</v>
      </c>
      <c r="C490" s="405">
        <v>14.65</v>
      </c>
      <c r="D490" s="405">
        <v>176</v>
      </c>
      <c r="E490" s="405">
        <v>387.79</v>
      </c>
      <c r="F490" s="405">
        <v>0</v>
      </c>
      <c r="G490" s="405">
        <v>14.72</v>
      </c>
      <c r="H490" s="405">
        <v>1.2</v>
      </c>
      <c r="I490" s="405">
        <v>6</v>
      </c>
      <c r="J490" s="405">
        <v>1.84</v>
      </c>
      <c r="K490" s="405">
        <v>19</v>
      </c>
      <c r="L490" s="405">
        <v>925.3</v>
      </c>
      <c r="M490" s="405">
        <v>463.03</v>
      </c>
      <c r="N490" s="405">
        <v>462.27</v>
      </c>
      <c r="O490" s="405">
        <v>29.85</v>
      </c>
      <c r="P490" s="405">
        <v>1.28</v>
      </c>
      <c r="Q490" s="405">
        <v>-0.01</v>
      </c>
      <c r="R490" s="405">
        <v>5</v>
      </c>
      <c r="S490" s="405">
        <v>0.99</v>
      </c>
      <c r="T490" s="405">
        <v>0.22</v>
      </c>
      <c r="U490" s="405">
        <v>2.39</v>
      </c>
      <c r="V490" s="405">
        <v>30.27</v>
      </c>
      <c r="W490" s="405">
        <v>-0.16</v>
      </c>
      <c r="X490" s="405">
        <v>37.08</v>
      </c>
      <c r="Y490" s="405">
        <v>6</v>
      </c>
      <c r="Z490" s="405" t="s">
        <v>255</v>
      </c>
      <c r="AA490" s="405" t="s">
        <v>254</v>
      </c>
    </row>
    <row r="491" spans="1:27" ht="21.6">
      <c r="A491" s="407">
        <v>490</v>
      </c>
      <c r="B491" s="405">
        <v>48.8</v>
      </c>
      <c r="C491" s="405">
        <v>12.52</v>
      </c>
      <c r="D491" s="405">
        <v>187.8</v>
      </c>
      <c r="E491" s="405">
        <v>454.79</v>
      </c>
      <c r="F491" s="405">
        <v>0</v>
      </c>
      <c r="G491" s="405">
        <v>12.61</v>
      </c>
      <c r="H491" s="405">
        <v>1.49</v>
      </c>
      <c r="I491" s="405">
        <v>6</v>
      </c>
      <c r="J491" s="405">
        <v>1.96</v>
      </c>
      <c r="K491" s="405">
        <v>19</v>
      </c>
      <c r="L491" s="405">
        <v>927.2</v>
      </c>
      <c r="M491" s="405">
        <v>464.01</v>
      </c>
      <c r="N491" s="405">
        <v>463.19</v>
      </c>
      <c r="O491" s="405">
        <v>25.21</v>
      </c>
      <c r="P491" s="405">
        <v>1.61</v>
      </c>
      <c r="Q491" s="405">
        <v>0</v>
      </c>
      <c r="R491" s="405">
        <v>5</v>
      </c>
      <c r="S491" s="405">
        <v>1</v>
      </c>
      <c r="T491" s="405">
        <v>0.22</v>
      </c>
      <c r="U491" s="405">
        <v>2.5099999999999998</v>
      </c>
      <c r="V491" s="405">
        <v>25.21</v>
      </c>
      <c r="W491" s="405">
        <v>-0.02</v>
      </c>
      <c r="X491" s="405">
        <v>31.85</v>
      </c>
      <c r="Y491" s="405">
        <v>4</v>
      </c>
      <c r="Z491" s="405" t="s">
        <v>255</v>
      </c>
      <c r="AA491" s="405" t="s">
        <v>256</v>
      </c>
    </row>
    <row r="492" spans="1:27" ht="21.6">
      <c r="A492" s="407">
        <v>491</v>
      </c>
      <c r="B492" s="405">
        <v>48.9</v>
      </c>
      <c r="C492" s="405">
        <v>12.41</v>
      </c>
      <c r="D492" s="405">
        <v>195.4</v>
      </c>
      <c r="E492" s="405">
        <v>333.54</v>
      </c>
      <c r="F492" s="405">
        <v>0</v>
      </c>
      <c r="G492" s="405">
        <v>12.48</v>
      </c>
      <c r="H492" s="405">
        <v>1.57</v>
      </c>
      <c r="I492" s="405">
        <v>6</v>
      </c>
      <c r="J492" s="405">
        <v>1.98</v>
      </c>
      <c r="K492" s="405">
        <v>19</v>
      </c>
      <c r="L492" s="405">
        <v>929.1</v>
      </c>
      <c r="M492" s="405">
        <v>464.99</v>
      </c>
      <c r="N492" s="405">
        <v>464.11</v>
      </c>
      <c r="O492" s="405">
        <v>24.88</v>
      </c>
      <c r="P492" s="405">
        <v>1.69</v>
      </c>
      <c r="Q492" s="405">
        <v>-0.01</v>
      </c>
      <c r="R492" s="405">
        <v>4</v>
      </c>
      <c r="S492" s="405">
        <v>1</v>
      </c>
      <c r="T492" s="405">
        <v>0.22</v>
      </c>
      <c r="U492" s="405">
        <v>2.5299999999999998</v>
      </c>
      <c r="V492" s="405">
        <v>24.88</v>
      </c>
      <c r="W492" s="405">
        <v>-0.28000000000000003</v>
      </c>
      <c r="X492" s="405">
        <v>31.11</v>
      </c>
      <c r="Y492" s="405">
        <v>5</v>
      </c>
      <c r="Z492" s="405" t="s">
        <v>252</v>
      </c>
      <c r="AA492" s="405" t="s">
        <v>253</v>
      </c>
    </row>
    <row r="493" spans="1:27" ht="21.6">
      <c r="A493" s="407">
        <v>492</v>
      </c>
      <c r="B493" s="405">
        <v>49</v>
      </c>
      <c r="C493" s="405">
        <v>11.99</v>
      </c>
      <c r="D493" s="405">
        <v>159.6</v>
      </c>
      <c r="E493" s="405">
        <v>276.25</v>
      </c>
      <c r="F493" s="405">
        <v>0</v>
      </c>
      <c r="G493" s="405">
        <v>12.04</v>
      </c>
      <c r="H493" s="405">
        <v>1.33</v>
      </c>
      <c r="I493" s="405">
        <v>6</v>
      </c>
      <c r="J493" s="405">
        <v>1.94</v>
      </c>
      <c r="K493" s="405">
        <v>19</v>
      </c>
      <c r="L493" s="405">
        <v>931</v>
      </c>
      <c r="M493" s="405">
        <v>465.98</v>
      </c>
      <c r="N493" s="405">
        <v>465.02</v>
      </c>
      <c r="O493" s="405">
        <v>23.89</v>
      </c>
      <c r="P493" s="405">
        <v>1.44</v>
      </c>
      <c r="Q493" s="405">
        <v>-0.02</v>
      </c>
      <c r="R493" s="405">
        <v>5</v>
      </c>
      <c r="S493" s="405">
        <v>1</v>
      </c>
      <c r="T493" s="405">
        <v>0.22</v>
      </c>
      <c r="U493" s="405">
        <v>2.5</v>
      </c>
      <c r="V493" s="405">
        <v>23.89</v>
      </c>
      <c r="W493" s="405">
        <v>-0.41</v>
      </c>
      <c r="X493" s="405">
        <v>32.49</v>
      </c>
      <c r="Y493" s="405">
        <v>6</v>
      </c>
      <c r="Z493" s="405" t="s">
        <v>255</v>
      </c>
      <c r="AA493" s="405" t="s">
        <v>254</v>
      </c>
    </row>
    <row r="494" spans="1:27" ht="21.6">
      <c r="A494" s="407">
        <v>493</v>
      </c>
      <c r="B494" s="405">
        <v>49.1</v>
      </c>
      <c r="C494" s="405">
        <v>10.66</v>
      </c>
      <c r="D494" s="405">
        <v>151</v>
      </c>
      <c r="E494" s="405">
        <v>412.22</v>
      </c>
      <c r="F494" s="405">
        <v>0</v>
      </c>
      <c r="G494" s="405">
        <v>10.74</v>
      </c>
      <c r="H494" s="405">
        <v>1.41</v>
      </c>
      <c r="I494" s="405">
        <v>6</v>
      </c>
      <c r="J494" s="405">
        <v>1.99</v>
      </c>
      <c r="K494" s="405">
        <v>19</v>
      </c>
      <c r="L494" s="405">
        <v>932.9</v>
      </c>
      <c r="M494" s="405">
        <v>466.96</v>
      </c>
      <c r="N494" s="405">
        <v>465.94</v>
      </c>
      <c r="O494" s="405">
        <v>21.04</v>
      </c>
      <c r="P494" s="405">
        <v>1.54</v>
      </c>
      <c r="Q494" s="405">
        <v>-0.01</v>
      </c>
      <c r="R494" s="405">
        <v>4</v>
      </c>
      <c r="S494" s="405">
        <v>1</v>
      </c>
      <c r="T494" s="405">
        <v>0.22</v>
      </c>
      <c r="U494" s="405">
        <v>2.57</v>
      </c>
      <c r="V494" s="405">
        <v>21.04</v>
      </c>
      <c r="W494" s="405">
        <v>-0.12</v>
      </c>
      <c r="X494" s="405">
        <v>30.31</v>
      </c>
      <c r="Y494" s="405">
        <v>4</v>
      </c>
      <c r="Z494" s="405" t="s">
        <v>252</v>
      </c>
      <c r="AA494" s="405" t="s">
        <v>256</v>
      </c>
    </row>
    <row r="495" spans="1:27" ht="21.6">
      <c r="A495" s="407">
        <v>494</v>
      </c>
      <c r="B495" s="405">
        <v>49.2</v>
      </c>
      <c r="C495" s="405">
        <v>9.85</v>
      </c>
      <c r="D495" s="405">
        <v>182.6</v>
      </c>
      <c r="E495" s="405">
        <v>454.3</v>
      </c>
      <c r="F495" s="405">
        <v>0</v>
      </c>
      <c r="G495" s="405">
        <v>9.94</v>
      </c>
      <c r="H495" s="405">
        <v>1.84</v>
      </c>
      <c r="I495" s="405">
        <v>5</v>
      </c>
      <c r="J495" s="405">
        <v>2.09</v>
      </c>
      <c r="K495" s="405">
        <v>19</v>
      </c>
      <c r="L495" s="405">
        <v>934.8</v>
      </c>
      <c r="M495" s="405">
        <v>467.94</v>
      </c>
      <c r="N495" s="405">
        <v>466.86</v>
      </c>
      <c r="O495" s="405">
        <v>19.29</v>
      </c>
      <c r="P495" s="405">
        <v>2.0299999999999998</v>
      </c>
      <c r="Q495" s="405">
        <v>0</v>
      </c>
      <c r="R495" s="405">
        <v>4</v>
      </c>
      <c r="S495" s="405">
        <v>1</v>
      </c>
      <c r="T495" s="405">
        <v>0.22</v>
      </c>
      <c r="U495" s="405">
        <v>2.67</v>
      </c>
      <c r="V495" s="405">
        <v>19.29</v>
      </c>
      <c r="W495" s="405">
        <v>-0.03</v>
      </c>
      <c r="X495" s="405">
        <v>26.84</v>
      </c>
      <c r="Y495" s="405">
        <v>4</v>
      </c>
      <c r="Z495" s="405" t="s">
        <v>252</v>
      </c>
      <c r="AA495" s="405" t="s">
        <v>256</v>
      </c>
    </row>
    <row r="496" spans="1:27" ht="21.6">
      <c r="A496" s="407">
        <v>495</v>
      </c>
      <c r="B496" s="405">
        <v>49.3</v>
      </c>
      <c r="C496" s="405">
        <v>14.52</v>
      </c>
      <c r="D496" s="405">
        <v>199.4</v>
      </c>
      <c r="E496" s="405">
        <v>408.19</v>
      </c>
      <c r="F496" s="405">
        <v>0</v>
      </c>
      <c r="G496" s="405">
        <v>14.6</v>
      </c>
      <c r="H496" s="405">
        <v>1.37</v>
      </c>
      <c r="I496" s="405">
        <v>6</v>
      </c>
      <c r="J496" s="405">
        <v>1.89</v>
      </c>
      <c r="K496" s="405">
        <v>19</v>
      </c>
      <c r="L496" s="405">
        <v>936.7</v>
      </c>
      <c r="M496" s="405">
        <v>468.92</v>
      </c>
      <c r="N496" s="405">
        <v>467.78</v>
      </c>
      <c r="O496" s="405">
        <v>29.21</v>
      </c>
      <c r="P496" s="405">
        <v>1.46</v>
      </c>
      <c r="Q496" s="405">
        <v>0</v>
      </c>
      <c r="R496" s="405">
        <v>5</v>
      </c>
      <c r="S496" s="405">
        <v>1</v>
      </c>
      <c r="T496" s="405">
        <v>0.22</v>
      </c>
      <c r="U496" s="405">
        <v>2.44</v>
      </c>
      <c r="V496" s="405">
        <v>29.21</v>
      </c>
      <c r="W496" s="405">
        <v>-0.13</v>
      </c>
      <c r="X496" s="405">
        <v>34.81</v>
      </c>
      <c r="Y496" s="405">
        <v>7</v>
      </c>
      <c r="Z496" s="405" t="s">
        <v>255</v>
      </c>
      <c r="AA496" s="405" t="s">
        <v>250</v>
      </c>
    </row>
    <row r="497" spans="1:27" ht="21.6">
      <c r="A497" s="407">
        <v>496</v>
      </c>
      <c r="B497" s="405">
        <v>49.4</v>
      </c>
      <c r="C497" s="405">
        <v>18.71</v>
      </c>
      <c r="D497" s="405">
        <v>197.2</v>
      </c>
      <c r="E497" s="405">
        <v>134.69</v>
      </c>
      <c r="F497" s="405">
        <v>0</v>
      </c>
      <c r="G497" s="405">
        <v>18.739999999999998</v>
      </c>
      <c r="H497" s="405">
        <v>1.05</v>
      </c>
      <c r="I497" s="405">
        <v>6</v>
      </c>
      <c r="J497" s="405">
        <v>1.73</v>
      </c>
      <c r="K497" s="405">
        <v>19</v>
      </c>
      <c r="L497" s="405">
        <v>938.6</v>
      </c>
      <c r="M497" s="405">
        <v>469.9</v>
      </c>
      <c r="N497" s="405">
        <v>468.7</v>
      </c>
      <c r="O497" s="405">
        <v>37.97</v>
      </c>
      <c r="P497" s="405">
        <v>1.1100000000000001</v>
      </c>
      <c r="Q497" s="405">
        <v>-0.02</v>
      </c>
      <c r="R497" s="405">
        <v>5</v>
      </c>
      <c r="S497" s="405">
        <v>0.93</v>
      </c>
      <c r="T497" s="405">
        <v>0.24</v>
      </c>
      <c r="U497" s="405">
        <v>2.2400000000000002</v>
      </c>
      <c r="V497" s="405">
        <v>41.97</v>
      </c>
      <c r="W497" s="405">
        <v>-0.72</v>
      </c>
      <c r="X497" s="405">
        <v>44.61</v>
      </c>
      <c r="Y497" s="405">
        <v>7</v>
      </c>
      <c r="Z497" s="405" t="s">
        <v>255</v>
      </c>
      <c r="AA497" s="405" t="s">
        <v>250</v>
      </c>
    </row>
    <row r="498" spans="1:27" ht="21.6">
      <c r="A498" s="407">
        <v>497</v>
      </c>
      <c r="B498" s="405">
        <v>49.5</v>
      </c>
      <c r="C498" s="405">
        <v>13.47</v>
      </c>
      <c r="D498" s="405">
        <v>195.7</v>
      </c>
      <c r="E498" s="405">
        <v>378.96</v>
      </c>
      <c r="F498" s="405">
        <v>0</v>
      </c>
      <c r="G498" s="405">
        <v>13.54</v>
      </c>
      <c r="H498" s="405">
        <v>1.44</v>
      </c>
      <c r="I498" s="405">
        <v>6</v>
      </c>
      <c r="J498" s="405">
        <v>1.93</v>
      </c>
      <c r="K498" s="405">
        <v>19</v>
      </c>
      <c r="L498" s="405">
        <v>940.5</v>
      </c>
      <c r="M498" s="405">
        <v>470.88</v>
      </c>
      <c r="N498" s="405">
        <v>469.62</v>
      </c>
      <c r="O498" s="405">
        <v>26.84</v>
      </c>
      <c r="P498" s="405">
        <v>1.55</v>
      </c>
      <c r="Q498" s="405">
        <v>-0.01</v>
      </c>
      <c r="R498" s="405">
        <v>5</v>
      </c>
      <c r="S498" s="405">
        <v>1</v>
      </c>
      <c r="T498" s="405">
        <v>0.22</v>
      </c>
      <c r="U498" s="405">
        <v>2.48</v>
      </c>
      <c r="V498" s="405">
        <v>26.84</v>
      </c>
      <c r="W498" s="405">
        <v>-0.2</v>
      </c>
      <c r="X498" s="405">
        <v>32.99</v>
      </c>
      <c r="Y498" s="405">
        <v>7</v>
      </c>
      <c r="Z498" s="405" t="s">
        <v>255</v>
      </c>
      <c r="AA498" s="405" t="s">
        <v>250</v>
      </c>
    </row>
    <row r="499" spans="1:27" ht="21.6">
      <c r="A499" s="407">
        <v>498</v>
      </c>
      <c r="B499" s="405">
        <v>49.6</v>
      </c>
      <c r="C499" s="405">
        <v>11.15</v>
      </c>
      <c r="D499" s="405">
        <v>237.7</v>
      </c>
      <c r="E499" s="405">
        <v>471.66</v>
      </c>
      <c r="F499" s="405">
        <v>0</v>
      </c>
      <c r="G499" s="405">
        <v>11.25</v>
      </c>
      <c r="H499" s="405">
        <v>2.11</v>
      </c>
      <c r="I499" s="405">
        <v>5</v>
      </c>
      <c r="J499" s="405">
        <v>2.1</v>
      </c>
      <c r="K499" s="405">
        <v>19</v>
      </c>
      <c r="L499" s="405">
        <v>942.4</v>
      </c>
      <c r="M499" s="405">
        <v>471.86</v>
      </c>
      <c r="N499" s="405">
        <v>470.54</v>
      </c>
      <c r="O499" s="405">
        <v>21.9</v>
      </c>
      <c r="P499" s="405">
        <v>2.31</v>
      </c>
      <c r="Q499" s="405">
        <v>0</v>
      </c>
      <c r="R499" s="405">
        <v>4</v>
      </c>
      <c r="S499" s="405">
        <v>1</v>
      </c>
      <c r="T499" s="405">
        <v>0.22</v>
      </c>
      <c r="U499" s="405">
        <v>2.65</v>
      </c>
      <c r="V499" s="405">
        <v>21.9</v>
      </c>
      <c r="W499" s="405">
        <v>0</v>
      </c>
      <c r="X499" s="405">
        <v>26.47</v>
      </c>
      <c r="Y499" s="405">
        <v>5</v>
      </c>
      <c r="Z499" s="405" t="s">
        <v>252</v>
      </c>
      <c r="AA499" s="405" t="s">
        <v>253</v>
      </c>
    </row>
    <row r="500" spans="1:27" ht="21.6">
      <c r="A500" s="407">
        <v>499</v>
      </c>
      <c r="B500" s="405">
        <v>49.7</v>
      </c>
      <c r="C500" s="405">
        <v>13.98</v>
      </c>
      <c r="D500" s="405">
        <v>222.1</v>
      </c>
      <c r="E500" s="405">
        <v>172.07</v>
      </c>
      <c r="F500" s="405">
        <v>0</v>
      </c>
      <c r="G500" s="405">
        <v>14.01</v>
      </c>
      <c r="H500" s="405">
        <v>1.58</v>
      </c>
      <c r="I500" s="405">
        <v>6</v>
      </c>
      <c r="J500" s="405">
        <v>1.94</v>
      </c>
      <c r="K500" s="405">
        <v>19</v>
      </c>
      <c r="L500" s="405">
        <v>944.3</v>
      </c>
      <c r="M500" s="405">
        <v>472.84</v>
      </c>
      <c r="N500" s="405">
        <v>471.46</v>
      </c>
      <c r="O500" s="405">
        <v>27.72</v>
      </c>
      <c r="P500" s="405">
        <v>1.7</v>
      </c>
      <c r="Q500" s="405">
        <v>-0.02</v>
      </c>
      <c r="R500" s="405">
        <v>5</v>
      </c>
      <c r="S500" s="405">
        <v>1</v>
      </c>
      <c r="T500" s="405">
        <v>0.21</v>
      </c>
      <c r="U500" s="405">
        <v>2.4900000000000002</v>
      </c>
      <c r="V500" s="405">
        <v>27.72</v>
      </c>
      <c r="W500" s="405">
        <v>-0.64</v>
      </c>
      <c r="X500" s="405">
        <v>32.21</v>
      </c>
      <c r="Y500" s="405">
        <v>7</v>
      </c>
      <c r="Z500" s="405" t="s">
        <v>255</v>
      </c>
      <c r="AA500" s="405" t="s">
        <v>250</v>
      </c>
    </row>
    <row r="501" spans="1:27" ht="21.6">
      <c r="A501" s="407">
        <v>500</v>
      </c>
      <c r="B501" s="405">
        <v>49.8</v>
      </c>
      <c r="C501" s="405">
        <v>17.399999999999999</v>
      </c>
      <c r="D501" s="405">
        <v>207.1</v>
      </c>
      <c r="E501" s="405">
        <v>46.5</v>
      </c>
      <c r="F501" s="405">
        <v>0</v>
      </c>
      <c r="G501" s="405">
        <v>17.41</v>
      </c>
      <c r="H501" s="405">
        <v>1.19</v>
      </c>
      <c r="I501" s="405">
        <v>6</v>
      </c>
      <c r="J501" s="405">
        <v>1.79</v>
      </c>
      <c r="K501" s="405">
        <v>19</v>
      </c>
      <c r="L501" s="405">
        <v>946.2</v>
      </c>
      <c r="M501" s="405">
        <v>473.82</v>
      </c>
      <c r="N501" s="405">
        <v>472.38</v>
      </c>
      <c r="O501" s="405">
        <v>34.86</v>
      </c>
      <c r="P501" s="405">
        <v>1.26</v>
      </c>
      <c r="Q501" s="405">
        <v>-0.03</v>
      </c>
      <c r="R501" s="405">
        <v>5</v>
      </c>
      <c r="S501" s="405">
        <v>0.97</v>
      </c>
      <c r="T501" s="405">
        <v>0.23</v>
      </c>
      <c r="U501" s="405">
        <v>2.3199999999999998</v>
      </c>
      <c r="V501" s="405">
        <v>36.65</v>
      </c>
      <c r="W501" s="405">
        <v>-0.9</v>
      </c>
      <c r="X501" s="405">
        <v>40.18</v>
      </c>
      <c r="Y501" s="405">
        <v>7</v>
      </c>
      <c r="Z501" s="405" t="s">
        <v>255</v>
      </c>
      <c r="AA501" s="405" t="s">
        <v>250</v>
      </c>
    </row>
    <row r="502" spans="1:27" ht="21.6">
      <c r="A502" s="407">
        <v>501</v>
      </c>
      <c r="B502" s="405">
        <v>49.9</v>
      </c>
      <c r="C502" s="405">
        <v>13.13</v>
      </c>
      <c r="D502" s="405">
        <v>137.5</v>
      </c>
      <c r="E502" s="405">
        <v>408.88</v>
      </c>
      <c r="F502" s="405">
        <v>0</v>
      </c>
      <c r="G502" s="405">
        <v>13.21</v>
      </c>
      <c r="H502" s="405">
        <v>1.04</v>
      </c>
      <c r="I502" s="405">
        <v>6</v>
      </c>
      <c r="J502" s="405">
        <v>1.83</v>
      </c>
      <c r="K502" s="405">
        <v>19</v>
      </c>
      <c r="L502" s="405">
        <v>948.1</v>
      </c>
      <c r="M502" s="405">
        <v>474.8</v>
      </c>
      <c r="N502" s="405">
        <v>473.3</v>
      </c>
      <c r="O502" s="405">
        <v>25.92</v>
      </c>
      <c r="P502" s="405">
        <v>1.1200000000000001</v>
      </c>
      <c r="Q502" s="405">
        <v>-0.01</v>
      </c>
      <c r="R502" s="405">
        <v>5</v>
      </c>
      <c r="S502" s="405">
        <v>1</v>
      </c>
      <c r="T502" s="405">
        <v>0.21</v>
      </c>
      <c r="U502" s="405">
        <v>2.42</v>
      </c>
      <c r="V502" s="405">
        <v>25.92</v>
      </c>
      <c r="W502" s="405">
        <v>-0.14000000000000001</v>
      </c>
      <c r="X502" s="405">
        <v>36.26</v>
      </c>
      <c r="Y502" s="405">
        <v>6</v>
      </c>
      <c r="Z502" s="405" t="s">
        <v>255</v>
      </c>
      <c r="AA502" s="405" t="s">
        <v>254</v>
      </c>
    </row>
    <row r="503" spans="1:27" ht="21.6">
      <c r="A503" s="407">
        <v>502</v>
      </c>
      <c r="B503" s="405">
        <v>50</v>
      </c>
      <c r="C503" s="405">
        <v>11.76</v>
      </c>
      <c r="D503" s="405">
        <v>165.1</v>
      </c>
      <c r="E503" s="405">
        <v>94.47</v>
      </c>
      <c r="F503" s="405">
        <v>0</v>
      </c>
      <c r="G503" s="405">
        <v>11.78</v>
      </c>
      <c r="H503" s="405">
        <v>1.4</v>
      </c>
      <c r="I503" s="405">
        <v>6</v>
      </c>
      <c r="J503" s="405">
        <v>1.96</v>
      </c>
      <c r="K503" s="405">
        <v>19</v>
      </c>
      <c r="L503" s="405">
        <v>950</v>
      </c>
      <c r="M503" s="405">
        <v>475.79</v>
      </c>
      <c r="N503" s="405">
        <v>474.21</v>
      </c>
      <c r="O503" s="405">
        <v>22.83</v>
      </c>
      <c r="P503" s="405">
        <v>1.52</v>
      </c>
      <c r="Q503" s="405">
        <v>-0.04</v>
      </c>
      <c r="R503" s="405">
        <v>4</v>
      </c>
      <c r="S503" s="405">
        <v>1</v>
      </c>
      <c r="T503" s="405">
        <v>0.21</v>
      </c>
      <c r="U503" s="405">
        <v>2.54</v>
      </c>
      <c r="V503" s="405">
        <v>22.83</v>
      </c>
      <c r="W503" s="405">
        <v>-0.8</v>
      </c>
      <c r="X503" s="405">
        <v>31.32</v>
      </c>
      <c r="Y503" s="405">
        <v>4</v>
      </c>
      <c r="Z503" s="405" t="s">
        <v>252</v>
      </c>
      <c r="AA503" s="405" t="s">
        <v>256</v>
      </c>
    </row>
    <row r="504" spans="1:27" ht="21.6">
      <c r="A504" s="407">
        <v>503</v>
      </c>
      <c r="B504" s="405">
        <v>50.1</v>
      </c>
      <c r="C504" s="405">
        <v>12.72</v>
      </c>
      <c r="D504" s="405">
        <v>164.9</v>
      </c>
      <c r="E504" s="405">
        <v>117.43</v>
      </c>
      <c r="F504" s="405">
        <v>0</v>
      </c>
      <c r="G504" s="405">
        <v>12.74</v>
      </c>
      <c r="H504" s="405">
        <v>1.29</v>
      </c>
      <c r="I504" s="405">
        <v>6</v>
      </c>
      <c r="J504" s="405">
        <v>1.91</v>
      </c>
      <c r="K504" s="405">
        <v>19</v>
      </c>
      <c r="L504" s="405">
        <v>951.9</v>
      </c>
      <c r="M504" s="405">
        <v>476.77</v>
      </c>
      <c r="N504" s="405">
        <v>475.13</v>
      </c>
      <c r="O504" s="405">
        <v>24.82</v>
      </c>
      <c r="P504" s="405">
        <v>1.4</v>
      </c>
      <c r="Q504" s="405">
        <v>-0.03</v>
      </c>
      <c r="R504" s="405">
        <v>5</v>
      </c>
      <c r="S504" s="405">
        <v>1</v>
      </c>
      <c r="T504" s="405">
        <v>0.21</v>
      </c>
      <c r="U504" s="405">
        <v>2.48</v>
      </c>
      <c r="V504" s="405">
        <v>24.82</v>
      </c>
      <c r="W504" s="405">
        <v>-0.76</v>
      </c>
      <c r="X504" s="405">
        <v>33.25</v>
      </c>
      <c r="Y504" s="405">
        <v>6</v>
      </c>
      <c r="Z504" s="405" t="s">
        <v>255</v>
      </c>
      <c r="AA504" s="405" t="s">
        <v>254</v>
      </c>
    </row>
    <row r="505" spans="1:27" ht="21.6">
      <c r="A505" s="407">
        <v>504</v>
      </c>
      <c r="B505" s="405">
        <v>50.2</v>
      </c>
      <c r="C505" s="405">
        <v>18.62</v>
      </c>
      <c r="D505" s="405">
        <v>212.1</v>
      </c>
      <c r="E505" s="405">
        <v>26.29</v>
      </c>
      <c r="F505" s="405">
        <v>0</v>
      </c>
      <c r="G505" s="405">
        <v>18.63</v>
      </c>
      <c r="H505" s="405">
        <v>1.1399999999999999</v>
      </c>
      <c r="I505" s="405">
        <v>6</v>
      </c>
      <c r="J505" s="405">
        <v>1.76</v>
      </c>
      <c r="K505" s="405">
        <v>19</v>
      </c>
      <c r="L505" s="405">
        <v>953.8</v>
      </c>
      <c r="M505" s="405">
        <v>477.75</v>
      </c>
      <c r="N505" s="405">
        <v>476.05</v>
      </c>
      <c r="O505" s="405">
        <v>37.130000000000003</v>
      </c>
      <c r="P505" s="405">
        <v>1.2</v>
      </c>
      <c r="Q505" s="405">
        <v>-0.03</v>
      </c>
      <c r="R505" s="405">
        <v>5</v>
      </c>
      <c r="S505" s="405">
        <v>0.95</v>
      </c>
      <c r="T505" s="405">
        <v>0.23</v>
      </c>
      <c r="U505" s="405">
        <v>2.2799999999999998</v>
      </c>
      <c r="V505" s="405">
        <v>39.869999999999997</v>
      </c>
      <c r="W505" s="405">
        <v>-0.95</v>
      </c>
      <c r="X505" s="405">
        <v>42.32</v>
      </c>
      <c r="Y505" s="405">
        <v>7</v>
      </c>
      <c r="Z505" s="405" t="s">
        <v>255</v>
      </c>
      <c r="AA505" s="405" t="s">
        <v>250</v>
      </c>
    </row>
    <row r="506" spans="1:27" ht="21.6">
      <c r="A506" s="407">
        <v>505</v>
      </c>
      <c r="B506" s="405">
        <v>50.3</v>
      </c>
      <c r="C506" s="405">
        <v>20.34</v>
      </c>
      <c r="D506" s="405">
        <v>152.6</v>
      </c>
      <c r="E506" s="405">
        <v>132.72999999999999</v>
      </c>
      <c r="F506" s="405">
        <v>0</v>
      </c>
      <c r="G506" s="405">
        <v>20.37</v>
      </c>
      <c r="H506" s="405">
        <v>0.75</v>
      </c>
      <c r="I506" s="405">
        <v>6</v>
      </c>
      <c r="J506" s="405">
        <v>1.6</v>
      </c>
      <c r="K506" s="405">
        <v>19</v>
      </c>
      <c r="L506" s="405">
        <v>955.7</v>
      </c>
      <c r="M506" s="405">
        <v>478.73</v>
      </c>
      <c r="N506" s="405">
        <v>476.97</v>
      </c>
      <c r="O506" s="405">
        <v>40.700000000000003</v>
      </c>
      <c r="P506" s="405">
        <v>0.79</v>
      </c>
      <c r="Q506" s="405">
        <v>-0.02</v>
      </c>
      <c r="R506" s="405">
        <v>5</v>
      </c>
      <c r="S506" s="405">
        <v>0.89</v>
      </c>
      <c r="T506" s="405">
        <v>0.25</v>
      </c>
      <c r="U506" s="405">
        <v>2.11</v>
      </c>
      <c r="V506" s="405">
        <v>48.39</v>
      </c>
      <c r="W506" s="405">
        <v>-0.73</v>
      </c>
      <c r="X506" s="405">
        <v>54.05</v>
      </c>
      <c r="Y506" s="405">
        <v>7</v>
      </c>
      <c r="Z506" s="405" t="s">
        <v>255</v>
      </c>
      <c r="AA506" s="405" t="s">
        <v>250</v>
      </c>
    </row>
    <row r="507" spans="1:27" ht="21.6">
      <c r="A507" s="407">
        <v>506</v>
      </c>
      <c r="B507" s="405">
        <v>50.4</v>
      </c>
      <c r="C507" s="405">
        <v>19.579999999999998</v>
      </c>
      <c r="D507" s="405">
        <v>212.2</v>
      </c>
      <c r="E507" s="405">
        <v>414.47</v>
      </c>
      <c r="F507" s="405">
        <v>0</v>
      </c>
      <c r="G507" s="405">
        <v>19.670000000000002</v>
      </c>
      <c r="H507" s="405">
        <v>1.08</v>
      </c>
      <c r="I507" s="405">
        <v>6</v>
      </c>
      <c r="J507" s="405">
        <v>1.72</v>
      </c>
      <c r="K507" s="405">
        <v>19</v>
      </c>
      <c r="L507" s="405">
        <v>957.6</v>
      </c>
      <c r="M507" s="405">
        <v>479.71</v>
      </c>
      <c r="N507" s="405">
        <v>477.89</v>
      </c>
      <c r="O507" s="405">
        <v>39.15</v>
      </c>
      <c r="P507" s="405">
        <v>1.1299999999999999</v>
      </c>
      <c r="Q507" s="405">
        <v>0</v>
      </c>
      <c r="R507" s="405">
        <v>5</v>
      </c>
      <c r="S507" s="405">
        <v>0.94</v>
      </c>
      <c r="T507" s="405">
        <v>0.23</v>
      </c>
      <c r="U507" s="405">
        <v>2.23</v>
      </c>
      <c r="V507" s="405">
        <v>43.13</v>
      </c>
      <c r="W507" s="405">
        <v>-0.14000000000000001</v>
      </c>
      <c r="X507" s="405">
        <v>44.68</v>
      </c>
      <c r="Y507" s="405">
        <v>7</v>
      </c>
      <c r="Z507" s="405" t="s">
        <v>255</v>
      </c>
      <c r="AA507" s="405" t="s">
        <v>250</v>
      </c>
    </row>
    <row r="508" spans="1:27" ht="21.6">
      <c r="A508" s="407">
        <v>507</v>
      </c>
      <c r="B508" s="405">
        <v>50.5</v>
      </c>
      <c r="C508" s="405">
        <v>18.07</v>
      </c>
      <c r="D508" s="405">
        <v>271.8</v>
      </c>
      <c r="E508" s="405">
        <v>477.75</v>
      </c>
      <c r="F508" s="405">
        <v>0</v>
      </c>
      <c r="G508" s="405">
        <v>18.170000000000002</v>
      </c>
      <c r="H508" s="405">
        <v>1.5</v>
      </c>
      <c r="I508" s="405">
        <v>6</v>
      </c>
      <c r="J508" s="405">
        <v>1.85</v>
      </c>
      <c r="K508" s="405">
        <v>19</v>
      </c>
      <c r="L508" s="405">
        <v>959.5</v>
      </c>
      <c r="M508" s="405">
        <v>480.69</v>
      </c>
      <c r="N508" s="405">
        <v>478.81</v>
      </c>
      <c r="O508" s="405">
        <v>35.94</v>
      </c>
      <c r="P508" s="405">
        <v>1.58</v>
      </c>
      <c r="Q508" s="405">
        <v>0</v>
      </c>
      <c r="R508" s="405">
        <v>5</v>
      </c>
      <c r="S508" s="405">
        <v>0.99</v>
      </c>
      <c r="T508" s="405">
        <v>0.21</v>
      </c>
      <c r="U508" s="405">
        <v>2.38</v>
      </c>
      <c r="V508" s="405">
        <v>36.28</v>
      </c>
      <c r="W508" s="405">
        <v>-0.01</v>
      </c>
      <c r="X508" s="405">
        <v>36.35</v>
      </c>
      <c r="Y508" s="405">
        <v>7</v>
      </c>
      <c r="Z508" s="405" t="s">
        <v>255</v>
      </c>
      <c r="AA508" s="405" t="s">
        <v>250</v>
      </c>
    </row>
    <row r="509" spans="1:27" ht="21.6">
      <c r="A509" s="407">
        <v>508</v>
      </c>
      <c r="B509" s="405">
        <v>50.6</v>
      </c>
      <c r="C509" s="405">
        <v>17.18</v>
      </c>
      <c r="D509" s="405">
        <v>260.89999999999998</v>
      </c>
      <c r="E509" s="405">
        <v>501.98</v>
      </c>
      <c r="F509" s="405">
        <v>0</v>
      </c>
      <c r="G509" s="405">
        <v>17.28</v>
      </c>
      <c r="H509" s="405">
        <v>1.51</v>
      </c>
      <c r="I509" s="405">
        <v>6</v>
      </c>
      <c r="J509" s="405">
        <v>1.87</v>
      </c>
      <c r="K509" s="405">
        <v>19</v>
      </c>
      <c r="L509" s="405">
        <v>961.4</v>
      </c>
      <c r="M509" s="405">
        <v>481.67</v>
      </c>
      <c r="N509" s="405">
        <v>479.73</v>
      </c>
      <c r="O509" s="405">
        <v>34.01</v>
      </c>
      <c r="P509" s="405">
        <v>1.6</v>
      </c>
      <c r="Q509" s="405">
        <v>0</v>
      </c>
      <c r="R509" s="405">
        <v>5</v>
      </c>
      <c r="S509" s="405">
        <v>1</v>
      </c>
      <c r="T509" s="405">
        <v>0.21</v>
      </c>
      <c r="U509" s="405">
        <v>2.41</v>
      </c>
      <c r="V509" s="405">
        <v>34.01</v>
      </c>
      <c r="W509" s="405">
        <v>0.04</v>
      </c>
      <c r="X509" s="405">
        <v>35.380000000000003</v>
      </c>
      <c r="Y509" s="405">
        <v>7</v>
      </c>
      <c r="Z509" s="405" t="s">
        <v>255</v>
      </c>
      <c r="AA509" s="405" t="s">
        <v>250</v>
      </c>
    </row>
    <row r="510" spans="1:27" ht="21.6">
      <c r="A510" s="407">
        <v>509</v>
      </c>
      <c r="B510" s="405">
        <v>50.7</v>
      </c>
      <c r="C510" s="405">
        <v>17.14</v>
      </c>
      <c r="D510" s="405">
        <v>234.9</v>
      </c>
      <c r="E510" s="405">
        <v>492.46</v>
      </c>
      <c r="F510" s="405">
        <v>0</v>
      </c>
      <c r="G510" s="405">
        <v>17.239999999999998</v>
      </c>
      <c r="H510" s="405">
        <v>1.36</v>
      </c>
      <c r="I510" s="405">
        <v>6</v>
      </c>
      <c r="J510" s="405">
        <v>1.84</v>
      </c>
      <c r="K510" s="405">
        <v>19</v>
      </c>
      <c r="L510" s="405">
        <v>963.3</v>
      </c>
      <c r="M510" s="405">
        <v>482.65</v>
      </c>
      <c r="N510" s="405">
        <v>480.65</v>
      </c>
      <c r="O510" s="405">
        <v>33.85</v>
      </c>
      <c r="P510" s="405">
        <v>1.44</v>
      </c>
      <c r="Q510" s="405">
        <v>0</v>
      </c>
      <c r="R510" s="405">
        <v>5</v>
      </c>
      <c r="S510" s="405">
        <v>0.99</v>
      </c>
      <c r="T510" s="405">
        <v>0.21</v>
      </c>
      <c r="U510" s="405">
        <v>2.38</v>
      </c>
      <c r="V510" s="405">
        <v>34.159999999999997</v>
      </c>
      <c r="W510" s="405">
        <v>0.02</v>
      </c>
      <c r="X510" s="405">
        <v>37.01</v>
      </c>
      <c r="Y510" s="405">
        <v>7</v>
      </c>
      <c r="Z510" s="405" t="s">
        <v>255</v>
      </c>
      <c r="AA510" s="405" t="s">
        <v>250</v>
      </c>
    </row>
    <row r="511" spans="1:27" ht="21.6">
      <c r="A511" s="407">
        <v>510</v>
      </c>
      <c r="B511" s="405">
        <v>50.8</v>
      </c>
      <c r="C511" s="405">
        <v>15.45</v>
      </c>
      <c r="D511" s="405">
        <v>222</v>
      </c>
      <c r="E511" s="405">
        <v>484.81</v>
      </c>
      <c r="F511" s="405">
        <v>0</v>
      </c>
      <c r="G511" s="405">
        <v>15.55</v>
      </c>
      <c r="H511" s="405">
        <v>1.43</v>
      </c>
      <c r="I511" s="405">
        <v>6</v>
      </c>
      <c r="J511" s="405">
        <v>1.88</v>
      </c>
      <c r="K511" s="405">
        <v>19</v>
      </c>
      <c r="L511" s="405">
        <v>965.2</v>
      </c>
      <c r="M511" s="405">
        <v>483.63</v>
      </c>
      <c r="N511" s="405">
        <v>481.57</v>
      </c>
      <c r="O511" s="405">
        <v>30.28</v>
      </c>
      <c r="P511" s="405">
        <v>1.52</v>
      </c>
      <c r="Q511" s="405">
        <v>0</v>
      </c>
      <c r="R511" s="405">
        <v>5</v>
      </c>
      <c r="S511" s="405">
        <v>1</v>
      </c>
      <c r="T511" s="405">
        <v>0.21</v>
      </c>
      <c r="U511" s="405">
        <v>2.4300000000000002</v>
      </c>
      <c r="V511" s="405">
        <v>30.28</v>
      </c>
      <c r="W511" s="405">
        <v>0</v>
      </c>
      <c r="X511" s="405">
        <v>34.69</v>
      </c>
      <c r="Y511" s="405">
        <v>7</v>
      </c>
      <c r="Z511" s="405" t="s">
        <v>255</v>
      </c>
      <c r="AA511" s="405" t="s">
        <v>250</v>
      </c>
    </row>
    <row r="512" spans="1:27" ht="21.6">
      <c r="A512" s="407">
        <v>511</v>
      </c>
      <c r="B512" s="405">
        <v>50.9</v>
      </c>
      <c r="C512" s="405">
        <v>15.23</v>
      </c>
      <c r="D512" s="405">
        <v>180.9</v>
      </c>
      <c r="E512" s="405">
        <v>494.23</v>
      </c>
      <c r="F512" s="405">
        <v>0</v>
      </c>
      <c r="G512" s="405">
        <v>15.33</v>
      </c>
      <c r="H512" s="405">
        <v>1.18</v>
      </c>
      <c r="I512" s="405">
        <v>6</v>
      </c>
      <c r="J512" s="405">
        <v>1.83</v>
      </c>
      <c r="K512" s="405">
        <v>19</v>
      </c>
      <c r="L512" s="405">
        <v>967.1</v>
      </c>
      <c r="M512" s="405">
        <v>484.61</v>
      </c>
      <c r="N512" s="405">
        <v>482.49</v>
      </c>
      <c r="O512" s="405">
        <v>29.77</v>
      </c>
      <c r="P512" s="405">
        <v>1.26</v>
      </c>
      <c r="Q512" s="405">
        <v>0</v>
      </c>
      <c r="R512" s="405">
        <v>5</v>
      </c>
      <c r="S512" s="405">
        <v>1</v>
      </c>
      <c r="T512" s="405">
        <v>0.21</v>
      </c>
      <c r="U512" s="405">
        <v>2.39</v>
      </c>
      <c r="V512" s="405">
        <v>29.77</v>
      </c>
      <c r="W512" s="405">
        <v>0.02</v>
      </c>
      <c r="X512" s="405">
        <v>37</v>
      </c>
      <c r="Y512" s="405">
        <v>6</v>
      </c>
      <c r="Z512" s="405" t="s">
        <v>255</v>
      </c>
      <c r="AA512" s="405" t="s">
        <v>254</v>
      </c>
    </row>
    <row r="513" spans="1:27" ht="21.6">
      <c r="A513" s="407">
        <v>512</v>
      </c>
      <c r="B513" s="405">
        <v>51</v>
      </c>
      <c r="C513" s="405">
        <v>15.56</v>
      </c>
      <c r="D513" s="405">
        <v>148.6</v>
      </c>
      <c r="E513" s="405">
        <v>487.26</v>
      </c>
      <c r="F513" s="405">
        <v>0</v>
      </c>
      <c r="G513" s="405">
        <v>15.65</v>
      </c>
      <c r="H513" s="405">
        <v>0.95</v>
      </c>
      <c r="I513" s="405">
        <v>6</v>
      </c>
      <c r="J513" s="405">
        <v>1.75</v>
      </c>
      <c r="K513" s="405">
        <v>19</v>
      </c>
      <c r="L513" s="405">
        <v>969</v>
      </c>
      <c r="M513" s="405">
        <v>485.6</v>
      </c>
      <c r="N513" s="405">
        <v>483.4</v>
      </c>
      <c r="O513" s="405">
        <v>30.38</v>
      </c>
      <c r="P513" s="405">
        <v>1.01</v>
      </c>
      <c r="Q513" s="405">
        <v>0</v>
      </c>
      <c r="R513" s="405">
        <v>5</v>
      </c>
      <c r="S513" s="405">
        <v>0.97</v>
      </c>
      <c r="T513" s="405">
        <v>0.22</v>
      </c>
      <c r="U513" s="405">
        <v>2.3199999999999998</v>
      </c>
      <c r="V513" s="405">
        <v>31.67</v>
      </c>
      <c r="W513" s="405">
        <v>0</v>
      </c>
      <c r="X513" s="405">
        <v>40.840000000000003</v>
      </c>
      <c r="Y513" s="405">
        <v>6</v>
      </c>
      <c r="Z513" s="405" t="s">
        <v>255</v>
      </c>
      <c r="AA513" s="405" t="s">
        <v>254</v>
      </c>
    </row>
    <row r="514" spans="1:27" ht="21.6">
      <c r="A514" s="407">
        <v>513</v>
      </c>
      <c r="B514" s="405">
        <v>51.1</v>
      </c>
      <c r="C514" s="405">
        <v>17.5</v>
      </c>
      <c r="D514" s="405">
        <v>131.4</v>
      </c>
      <c r="E514" s="405">
        <v>493.64</v>
      </c>
      <c r="F514" s="405">
        <v>0</v>
      </c>
      <c r="G514" s="405">
        <v>17.59</v>
      </c>
      <c r="H514" s="405">
        <v>0.75</v>
      </c>
      <c r="I514" s="405">
        <v>6</v>
      </c>
      <c r="J514" s="405">
        <v>1.65</v>
      </c>
      <c r="K514" s="405">
        <v>19</v>
      </c>
      <c r="L514" s="405">
        <v>970.9</v>
      </c>
      <c r="M514" s="405">
        <v>486.58</v>
      </c>
      <c r="N514" s="405">
        <v>484.32</v>
      </c>
      <c r="O514" s="405">
        <v>34.32</v>
      </c>
      <c r="P514" s="405">
        <v>0.79</v>
      </c>
      <c r="Q514" s="405">
        <v>0</v>
      </c>
      <c r="R514" s="405">
        <v>5</v>
      </c>
      <c r="S514" s="405">
        <v>0.92</v>
      </c>
      <c r="T514" s="405">
        <v>0.24</v>
      </c>
      <c r="U514" s="405">
        <v>2.19</v>
      </c>
      <c r="V514" s="405">
        <v>38.659999999999997</v>
      </c>
      <c r="W514" s="405">
        <v>0.01</v>
      </c>
      <c r="X514" s="405">
        <v>48.39</v>
      </c>
      <c r="Y514" s="405">
        <v>6</v>
      </c>
      <c r="Z514" s="405" t="s">
        <v>255</v>
      </c>
      <c r="AA514" s="405" t="s">
        <v>254</v>
      </c>
    </row>
    <row r="515" spans="1:27" ht="21.6">
      <c r="A515" s="407">
        <v>514</v>
      </c>
      <c r="B515" s="405">
        <v>51.2</v>
      </c>
      <c r="C515" s="405">
        <v>16.61</v>
      </c>
      <c r="D515" s="405">
        <v>116.2</v>
      </c>
      <c r="E515" s="405">
        <v>471.47</v>
      </c>
      <c r="F515" s="405">
        <v>0</v>
      </c>
      <c r="G515" s="405">
        <v>16.7</v>
      </c>
      <c r="H515" s="405">
        <v>0.7</v>
      </c>
      <c r="I515" s="405">
        <v>6</v>
      </c>
      <c r="J515" s="405">
        <v>1.64</v>
      </c>
      <c r="K515" s="405">
        <v>19</v>
      </c>
      <c r="L515" s="405">
        <v>972.8</v>
      </c>
      <c r="M515" s="405">
        <v>487.56</v>
      </c>
      <c r="N515" s="405">
        <v>485.24</v>
      </c>
      <c r="O515" s="405">
        <v>32.409999999999997</v>
      </c>
      <c r="P515" s="405">
        <v>0.74</v>
      </c>
      <c r="Q515" s="405">
        <v>0</v>
      </c>
      <c r="R515" s="405">
        <v>5</v>
      </c>
      <c r="S515" s="405">
        <v>0.93</v>
      </c>
      <c r="T515" s="405">
        <v>0.23</v>
      </c>
      <c r="U515" s="405">
        <v>2.2000000000000002</v>
      </c>
      <c r="V515" s="405">
        <v>36.299999999999997</v>
      </c>
      <c r="W515" s="405">
        <v>-0.03</v>
      </c>
      <c r="X515" s="405">
        <v>47.82</v>
      </c>
      <c r="Y515" s="405">
        <v>6</v>
      </c>
      <c r="Z515" s="405" t="s">
        <v>255</v>
      </c>
      <c r="AA515" s="405" t="s">
        <v>254</v>
      </c>
    </row>
    <row r="516" spans="1:27" ht="21.6">
      <c r="A516" s="407">
        <v>515</v>
      </c>
      <c r="B516" s="405">
        <v>51.3</v>
      </c>
      <c r="C516" s="405">
        <v>14.56</v>
      </c>
      <c r="D516" s="405">
        <v>117.4</v>
      </c>
      <c r="E516" s="405">
        <v>494.82</v>
      </c>
      <c r="F516" s="405">
        <v>0</v>
      </c>
      <c r="G516" s="405">
        <v>14.66</v>
      </c>
      <c r="H516" s="405">
        <v>0.8</v>
      </c>
      <c r="I516" s="405">
        <v>6</v>
      </c>
      <c r="J516" s="405">
        <v>1.73</v>
      </c>
      <c r="K516" s="405">
        <v>19</v>
      </c>
      <c r="L516" s="405">
        <v>974.7</v>
      </c>
      <c r="M516" s="405">
        <v>488.54</v>
      </c>
      <c r="N516" s="405">
        <v>486.16</v>
      </c>
      <c r="O516" s="405">
        <v>28.16</v>
      </c>
      <c r="P516" s="405">
        <v>0.86</v>
      </c>
      <c r="Q516" s="405">
        <v>0</v>
      </c>
      <c r="R516" s="405">
        <v>5</v>
      </c>
      <c r="S516" s="405">
        <v>0.97</v>
      </c>
      <c r="T516" s="405">
        <v>0.22</v>
      </c>
      <c r="U516" s="405">
        <v>2.31</v>
      </c>
      <c r="V516" s="405">
        <v>29.47</v>
      </c>
      <c r="W516" s="405">
        <v>0.01</v>
      </c>
      <c r="X516" s="405">
        <v>41.43</v>
      </c>
      <c r="Y516" s="405">
        <v>6</v>
      </c>
      <c r="Z516" s="405" t="s">
        <v>255</v>
      </c>
      <c r="AA516" s="405" t="s">
        <v>254</v>
      </c>
    </row>
    <row r="517" spans="1:27" ht="21.6">
      <c r="A517" s="407">
        <v>516</v>
      </c>
      <c r="B517" s="405">
        <v>51.4</v>
      </c>
      <c r="C517" s="405">
        <v>13.2</v>
      </c>
      <c r="D517" s="405">
        <v>95.1</v>
      </c>
      <c r="E517" s="405">
        <v>422.61</v>
      </c>
      <c r="F517" s="405">
        <v>0</v>
      </c>
      <c r="G517" s="405">
        <v>13.28</v>
      </c>
      <c r="H517" s="405">
        <v>0.72</v>
      </c>
      <c r="I517" s="405">
        <v>6</v>
      </c>
      <c r="J517" s="405">
        <v>1.73</v>
      </c>
      <c r="K517" s="405">
        <v>19</v>
      </c>
      <c r="L517" s="405">
        <v>976.6</v>
      </c>
      <c r="M517" s="405">
        <v>489.52</v>
      </c>
      <c r="N517" s="405">
        <v>487.08</v>
      </c>
      <c r="O517" s="405">
        <v>25.26</v>
      </c>
      <c r="P517" s="405">
        <v>0.77</v>
      </c>
      <c r="Q517" s="405">
        <v>-0.01</v>
      </c>
      <c r="R517" s="405">
        <v>5</v>
      </c>
      <c r="S517" s="405">
        <v>0.98</v>
      </c>
      <c r="T517" s="405">
        <v>0.21</v>
      </c>
      <c r="U517" s="405">
        <v>2.33</v>
      </c>
      <c r="V517" s="405">
        <v>26.05</v>
      </c>
      <c r="W517" s="405">
        <v>-0.14000000000000001</v>
      </c>
      <c r="X517" s="405">
        <v>40</v>
      </c>
      <c r="Y517" s="405">
        <v>6</v>
      </c>
      <c r="Z517" s="405" t="s">
        <v>255</v>
      </c>
      <c r="AA517" s="405" t="s">
        <v>254</v>
      </c>
    </row>
    <row r="518" spans="1:27" ht="21.6">
      <c r="A518" s="407">
        <v>517</v>
      </c>
      <c r="B518" s="405">
        <v>51.5</v>
      </c>
      <c r="C518" s="405">
        <v>13.7</v>
      </c>
      <c r="D518" s="405">
        <v>127.3</v>
      </c>
      <c r="E518" s="405">
        <v>157.55000000000001</v>
      </c>
      <c r="F518" s="405">
        <v>0</v>
      </c>
      <c r="G518" s="405">
        <v>13.73</v>
      </c>
      <c r="H518" s="405">
        <v>0.93</v>
      </c>
      <c r="I518" s="405">
        <v>6</v>
      </c>
      <c r="J518" s="405">
        <v>1.79</v>
      </c>
      <c r="K518" s="405">
        <v>19</v>
      </c>
      <c r="L518" s="405">
        <v>978.5</v>
      </c>
      <c r="M518" s="405">
        <v>490.5</v>
      </c>
      <c r="N518" s="405">
        <v>488</v>
      </c>
      <c r="O518" s="405">
        <v>26.13</v>
      </c>
      <c r="P518" s="405">
        <v>1</v>
      </c>
      <c r="Q518" s="405">
        <v>-0.03</v>
      </c>
      <c r="R518" s="405">
        <v>5</v>
      </c>
      <c r="S518" s="405">
        <v>1</v>
      </c>
      <c r="T518" s="405">
        <v>0.21</v>
      </c>
      <c r="U518" s="405">
        <v>2.39</v>
      </c>
      <c r="V518" s="405">
        <v>26.13</v>
      </c>
      <c r="W518" s="405">
        <v>-0.68</v>
      </c>
      <c r="X518" s="405">
        <v>37.61</v>
      </c>
      <c r="Y518" s="405">
        <v>6</v>
      </c>
      <c r="Z518" s="405" t="s">
        <v>255</v>
      </c>
      <c r="AA518" s="405" t="s">
        <v>254</v>
      </c>
    </row>
    <row r="519" spans="1:27" ht="21.6">
      <c r="A519" s="407">
        <v>518</v>
      </c>
      <c r="B519" s="405">
        <v>51.6</v>
      </c>
      <c r="C519" s="405">
        <v>13.22</v>
      </c>
      <c r="D519" s="405">
        <v>111.3</v>
      </c>
      <c r="E519" s="405">
        <v>108.5</v>
      </c>
      <c r="F519" s="405">
        <v>0</v>
      </c>
      <c r="G519" s="405">
        <v>13.24</v>
      </c>
      <c r="H519" s="405">
        <v>0.84</v>
      </c>
      <c r="I519" s="405">
        <v>6</v>
      </c>
      <c r="J519" s="405">
        <v>1.77</v>
      </c>
      <c r="K519" s="405">
        <v>19</v>
      </c>
      <c r="L519" s="405">
        <v>980.4</v>
      </c>
      <c r="M519" s="405">
        <v>491.48</v>
      </c>
      <c r="N519" s="405">
        <v>488.92</v>
      </c>
      <c r="O519" s="405">
        <v>25.08</v>
      </c>
      <c r="P519" s="405">
        <v>0.91</v>
      </c>
      <c r="Q519" s="405">
        <v>-0.03</v>
      </c>
      <c r="R519" s="405">
        <v>5</v>
      </c>
      <c r="S519" s="405">
        <v>1</v>
      </c>
      <c r="T519" s="405">
        <v>0.21</v>
      </c>
      <c r="U519" s="405">
        <v>2.38</v>
      </c>
      <c r="V519" s="405">
        <v>25.12</v>
      </c>
      <c r="W519" s="405">
        <v>-0.78</v>
      </c>
      <c r="X519" s="405">
        <v>37.840000000000003</v>
      </c>
      <c r="Y519" s="405">
        <v>6</v>
      </c>
      <c r="Z519" s="405" t="s">
        <v>255</v>
      </c>
      <c r="AA519" s="405" t="s">
        <v>254</v>
      </c>
    </row>
    <row r="520" spans="1:27" ht="21.6">
      <c r="A520" s="407">
        <v>519</v>
      </c>
      <c r="B520" s="405">
        <v>51.7</v>
      </c>
      <c r="C520" s="405">
        <v>13.78</v>
      </c>
      <c r="D520" s="405">
        <v>127</v>
      </c>
      <c r="E520" s="405">
        <v>445.37</v>
      </c>
      <c r="F520" s="405">
        <v>0</v>
      </c>
      <c r="G520" s="405">
        <v>13.87</v>
      </c>
      <c r="H520" s="405">
        <v>0.92</v>
      </c>
      <c r="I520" s="405">
        <v>6</v>
      </c>
      <c r="J520" s="405">
        <v>1.78</v>
      </c>
      <c r="K520" s="405">
        <v>19</v>
      </c>
      <c r="L520" s="405">
        <v>982.3</v>
      </c>
      <c r="M520" s="405">
        <v>492.46</v>
      </c>
      <c r="N520" s="405">
        <v>489.84</v>
      </c>
      <c r="O520" s="405">
        <v>26.3</v>
      </c>
      <c r="P520" s="405">
        <v>0.99</v>
      </c>
      <c r="Q520" s="405">
        <v>0</v>
      </c>
      <c r="R520" s="405">
        <v>5</v>
      </c>
      <c r="S520" s="405">
        <v>1</v>
      </c>
      <c r="T520" s="405">
        <v>0.21</v>
      </c>
      <c r="U520" s="405">
        <v>2.38</v>
      </c>
      <c r="V520" s="405">
        <v>26.32</v>
      </c>
      <c r="W520" s="405">
        <v>-0.1</v>
      </c>
      <c r="X520" s="405">
        <v>37.86</v>
      </c>
      <c r="Y520" s="405">
        <v>6</v>
      </c>
      <c r="Z520" s="405" t="s">
        <v>255</v>
      </c>
      <c r="AA520" s="405" t="s">
        <v>254</v>
      </c>
    </row>
    <row r="521" spans="1:27" ht="21.6">
      <c r="A521" s="407">
        <v>520</v>
      </c>
      <c r="B521" s="405">
        <v>51.8</v>
      </c>
      <c r="C521" s="405">
        <v>16.98</v>
      </c>
      <c r="D521" s="405">
        <v>171.6</v>
      </c>
      <c r="E521" s="405">
        <v>494.72</v>
      </c>
      <c r="F521" s="405">
        <v>0</v>
      </c>
      <c r="G521" s="405">
        <v>17.079999999999998</v>
      </c>
      <c r="H521" s="405">
        <v>1</v>
      </c>
      <c r="I521" s="405">
        <v>6</v>
      </c>
      <c r="J521" s="405">
        <v>1.74</v>
      </c>
      <c r="K521" s="405">
        <v>19</v>
      </c>
      <c r="L521" s="405">
        <v>984.2</v>
      </c>
      <c r="M521" s="405">
        <v>493.44</v>
      </c>
      <c r="N521" s="405">
        <v>490.76</v>
      </c>
      <c r="O521" s="405">
        <v>32.799999999999997</v>
      </c>
      <c r="P521" s="405">
        <v>1.07</v>
      </c>
      <c r="Q521" s="405">
        <v>0</v>
      </c>
      <c r="R521" s="405">
        <v>5</v>
      </c>
      <c r="S521" s="405">
        <v>0.97</v>
      </c>
      <c r="T521" s="405">
        <v>0.22</v>
      </c>
      <c r="U521" s="405">
        <v>2.2999999999999998</v>
      </c>
      <c r="V521" s="405">
        <v>34.380000000000003</v>
      </c>
      <c r="W521" s="405">
        <v>0</v>
      </c>
      <c r="X521" s="405">
        <v>41.61</v>
      </c>
      <c r="Y521" s="405">
        <v>6</v>
      </c>
      <c r="Z521" s="405" t="s">
        <v>255</v>
      </c>
      <c r="AA521" s="405" t="s">
        <v>254</v>
      </c>
    </row>
    <row r="522" spans="1:27" ht="21.6">
      <c r="A522" s="407">
        <v>521</v>
      </c>
      <c r="B522" s="405">
        <v>51.9</v>
      </c>
      <c r="C522" s="405">
        <v>16.739999999999998</v>
      </c>
      <c r="D522" s="405">
        <v>205.8</v>
      </c>
      <c r="E522" s="405">
        <v>465.09</v>
      </c>
      <c r="F522" s="405">
        <v>0</v>
      </c>
      <c r="G522" s="405">
        <v>16.829999999999998</v>
      </c>
      <c r="H522" s="405">
        <v>1.22</v>
      </c>
      <c r="I522" s="405">
        <v>6</v>
      </c>
      <c r="J522" s="405">
        <v>1.81</v>
      </c>
      <c r="K522" s="405">
        <v>19</v>
      </c>
      <c r="L522" s="405">
        <v>986.1</v>
      </c>
      <c r="M522" s="405">
        <v>494.42</v>
      </c>
      <c r="N522" s="405">
        <v>491.68</v>
      </c>
      <c r="O522" s="405">
        <v>32.22</v>
      </c>
      <c r="P522" s="405">
        <v>1.3</v>
      </c>
      <c r="Q522" s="405">
        <v>0</v>
      </c>
      <c r="R522" s="405">
        <v>5</v>
      </c>
      <c r="S522" s="405">
        <v>1</v>
      </c>
      <c r="T522" s="405">
        <v>0.21</v>
      </c>
      <c r="U522" s="405">
        <v>2.37</v>
      </c>
      <c r="V522" s="405">
        <v>32.4</v>
      </c>
      <c r="W522" s="405">
        <v>-0.06</v>
      </c>
      <c r="X522" s="405">
        <v>37.83</v>
      </c>
      <c r="Y522" s="405">
        <v>7</v>
      </c>
      <c r="Z522" s="405" t="s">
        <v>255</v>
      </c>
      <c r="AA522" s="405" t="s">
        <v>250</v>
      </c>
    </row>
    <row r="523" spans="1:27" ht="21.6">
      <c r="A523" s="407">
        <v>522</v>
      </c>
      <c r="B523" s="405">
        <v>52</v>
      </c>
      <c r="C523" s="405">
        <v>15.11</v>
      </c>
      <c r="D523" s="405">
        <v>212.6</v>
      </c>
      <c r="E523" s="405">
        <v>488.54</v>
      </c>
      <c r="F523" s="405">
        <v>0</v>
      </c>
      <c r="G523" s="405">
        <v>15.2</v>
      </c>
      <c r="H523" s="405">
        <v>1.4</v>
      </c>
      <c r="I523" s="405">
        <v>6</v>
      </c>
      <c r="J523" s="405">
        <v>1.88</v>
      </c>
      <c r="K523" s="405">
        <v>19</v>
      </c>
      <c r="L523" s="405">
        <v>988</v>
      </c>
      <c r="M523" s="405">
        <v>495.41</v>
      </c>
      <c r="N523" s="405">
        <v>492.59</v>
      </c>
      <c r="O523" s="405">
        <v>28.86</v>
      </c>
      <c r="P523" s="405">
        <v>1.5</v>
      </c>
      <c r="Q523" s="405">
        <v>0</v>
      </c>
      <c r="R523" s="405">
        <v>5</v>
      </c>
      <c r="S523" s="405">
        <v>1</v>
      </c>
      <c r="T523" s="405">
        <v>0.21</v>
      </c>
      <c r="U523" s="405">
        <v>2.4500000000000002</v>
      </c>
      <c r="V523" s="405">
        <v>28.86</v>
      </c>
      <c r="W523" s="405">
        <v>-0.01</v>
      </c>
      <c r="X523" s="405">
        <v>34.340000000000003</v>
      </c>
      <c r="Y523" s="405">
        <v>7</v>
      </c>
      <c r="Z523" s="405" t="s">
        <v>255</v>
      </c>
      <c r="AA523" s="405" t="s">
        <v>250</v>
      </c>
    </row>
    <row r="524" spans="1:27" ht="21.6">
      <c r="A524" s="407">
        <v>523</v>
      </c>
      <c r="B524" s="405">
        <v>52.1</v>
      </c>
      <c r="C524" s="405">
        <v>13.62</v>
      </c>
      <c r="D524" s="405">
        <v>199.2</v>
      </c>
      <c r="E524" s="405">
        <v>432.52</v>
      </c>
      <c r="F524" s="405">
        <v>0</v>
      </c>
      <c r="G524" s="405">
        <v>13.71</v>
      </c>
      <c r="H524" s="405">
        <v>1.45</v>
      </c>
      <c r="I524" s="405">
        <v>6</v>
      </c>
      <c r="J524" s="405">
        <v>1.92</v>
      </c>
      <c r="K524" s="405">
        <v>19</v>
      </c>
      <c r="L524" s="405">
        <v>989.9</v>
      </c>
      <c r="M524" s="405">
        <v>496.39</v>
      </c>
      <c r="N524" s="405">
        <v>493.51</v>
      </c>
      <c r="O524" s="405">
        <v>25.77</v>
      </c>
      <c r="P524" s="405">
        <v>1.57</v>
      </c>
      <c r="Q524" s="405">
        <v>-0.01</v>
      </c>
      <c r="R524" s="405">
        <v>5</v>
      </c>
      <c r="S524" s="405">
        <v>1</v>
      </c>
      <c r="T524" s="405">
        <v>0.21</v>
      </c>
      <c r="U524" s="405">
        <v>2.5</v>
      </c>
      <c r="V524" s="405">
        <v>25.77</v>
      </c>
      <c r="W524" s="405">
        <v>-0.13</v>
      </c>
      <c r="X524" s="405">
        <v>32.409999999999997</v>
      </c>
      <c r="Y524" s="405">
        <v>6</v>
      </c>
      <c r="Z524" s="405" t="s">
        <v>255</v>
      </c>
      <c r="AA524" s="405" t="s">
        <v>254</v>
      </c>
    </row>
    <row r="525" spans="1:27" ht="21.6">
      <c r="A525" s="407">
        <v>524</v>
      </c>
      <c r="B525" s="405">
        <v>52.2</v>
      </c>
      <c r="C525" s="405">
        <v>14.63</v>
      </c>
      <c r="D525" s="405">
        <v>205.3</v>
      </c>
      <c r="E525" s="405">
        <v>192.86</v>
      </c>
      <c r="F525" s="405">
        <v>0</v>
      </c>
      <c r="G525" s="405">
        <v>14.67</v>
      </c>
      <c r="H525" s="405">
        <v>1.4</v>
      </c>
      <c r="I525" s="405">
        <v>6</v>
      </c>
      <c r="J525" s="405">
        <v>1.89</v>
      </c>
      <c r="K525" s="405">
        <v>19</v>
      </c>
      <c r="L525" s="405">
        <v>991.8</v>
      </c>
      <c r="M525" s="405">
        <v>497.37</v>
      </c>
      <c r="N525" s="405">
        <v>494.43</v>
      </c>
      <c r="O525" s="405">
        <v>27.67</v>
      </c>
      <c r="P525" s="405">
        <v>1.5</v>
      </c>
      <c r="Q525" s="405">
        <v>-0.02</v>
      </c>
      <c r="R525" s="405">
        <v>5</v>
      </c>
      <c r="S525" s="405">
        <v>1</v>
      </c>
      <c r="T525" s="405">
        <v>0.2</v>
      </c>
      <c r="U525" s="405">
        <v>2.46</v>
      </c>
      <c r="V525" s="405">
        <v>27.67</v>
      </c>
      <c r="W525" s="405">
        <v>-0.62</v>
      </c>
      <c r="X525" s="405">
        <v>33.770000000000003</v>
      </c>
      <c r="Y525" s="405">
        <v>7</v>
      </c>
      <c r="Z525" s="405" t="s">
        <v>255</v>
      </c>
      <c r="AA525" s="405" t="s">
        <v>250</v>
      </c>
    </row>
    <row r="526" spans="1:27" ht="21.6">
      <c r="A526" s="407">
        <v>525</v>
      </c>
      <c r="B526" s="405">
        <v>52.3</v>
      </c>
      <c r="C526" s="405">
        <v>15.68</v>
      </c>
      <c r="D526" s="405">
        <v>175.6</v>
      </c>
      <c r="E526" s="405">
        <v>125.18</v>
      </c>
      <c r="F526" s="405">
        <v>0</v>
      </c>
      <c r="G526" s="405">
        <v>15.7</v>
      </c>
      <c r="H526" s="405">
        <v>1.1200000000000001</v>
      </c>
      <c r="I526" s="405">
        <v>6</v>
      </c>
      <c r="J526" s="405">
        <v>1.8</v>
      </c>
      <c r="K526" s="405">
        <v>19</v>
      </c>
      <c r="L526" s="405">
        <v>993.7</v>
      </c>
      <c r="M526" s="405">
        <v>498.35</v>
      </c>
      <c r="N526" s="405">
        <v>495.35</v>
      </c>
      <c r="O526" s="405">
        <v>29.7</v>
      </c>
      <c r="P526" s="405">
        <v>1.19</v>
      </c>
      <c r="Q526" s="405">
        <v>-0.03</v>
      </c>
      <c r="R526" s="405">
        <v>5</v>
      </c>
      <c r="S526" s="405">
        <v>1</v>
      </c>
      <c r="T526" s="405">
        <v>0.2</v>
      </c>
      <c r="U526" s="405">
        <v>2.38</v>
      </c>
      <c r="V526" s="405">
        <v>29.7</v>
      </c>
      <c r="W526" s="405">
        <v>-0.75</v>
      </c>
      <c r="X526" s="405">
        <v>37.65</v>
      </c>
      <c r="Y526" s="405">
        <v>6</v>
      </c>
      <c r="Z526" s="405" t="s">
        <v>255</v>
      </c>
      <c r="AA526" s="405" t="s">
        <v>254</v>
      </c>
    </row>
    <row r="527" spans="1:27" ht="21.6">
      <c r="A527" s="407">
        <v>526</v>
      </c>
      <c r="B527" s="405">
        <v>52.4</v>
      </c>
      <c r="C527" s="405">
        <v>18.63</v>
      </c>
      <c r="D527" s="405">
        <v>191.9</v>
      </c>
      <c r="E527" s="405">
        <v>82.31</v>
      </c>
      <c r="F527" s="405">
        <v>0</v>
      </c>
      <c r="G527" s="405">
        <v>18.649999999999999</v>
      </c>
      <c r="H527" s="405">
        <v>1.03</v>
      </c>
      <c r="I527" s="405">
        <v>6</v>
      </c>
      <c r="J527" s="405">
        <v>1.72</v>
      </c>
      <c r="K527" s="405">
        <v>19</v>
      </c>
      <c r="L527" s="405">
        <v>995.6</v>
      </c>
      <c r="M527" s="405">
        <v>499.33</v>
      </c>
      <c r="N527" s="405">
        <v>496.27</v>
      </c>
      <c r="O527" s="405">
        <v>35.58</v>
      </c>
      <c r="P527" s="405">
        <v>1.0900000000000001</v>
      </c>
      <c r="Q527" s="405">
        <v>-0.02</v>
      </c>
      <c r="R527" s="405">
        <v>5</v>
      </c>
      <c r="S527" s="405">
        <v>0.96</v>
      </c>
      <c r="T527" s="405">
        <v>0.22</v>
      </c>
      <c r="U527" s="405">
        <v>2.27</v>
      </c>
      <c r="V527" s="405">
        <v>37.799999999999997</v>
      </c>
      <c r="W527" s="405">
        <v>-0.84</v>
      </c>
      <c r="X527" s="405">
        <v>43.03</v>
      </c>
      <c r="Y527" s="405">
        <v>7</v>
      </c>
      <c r="Z527" s="405" t="s">
        <v>255</v>
      </c>
      <c r="AA527" s="405" t="s">
        <v>250</v>
      </c>
    </row>
    <row r="528" spans="1:27" ht="21.6">
      <c r="A528" s="407">
        <v>527</v>
      </c>
      <c r="B528" s="405">
        <v>52.5</v>
      </c>
      <c r="C528" s="405">
        <v>10.95</v>
      </c>
      <c r="D528" s="405">
        <v>107.3</v>
      </c>
      <c r="E528" s="405">
        <v>296.07</v>
      </c>
      <c r="F528" s="405">
        <v>0</v>
      </c>
      <c r="G528" s="405">
        <v>11.01</v>
      </c>
      <c r="H528" s="405">
        <v>0.97</v>
      </c>
      <c r="I528" s="405">
        <v>6</v>
      </c>
      <c r="J528" s="405">
        <v>1.88</v>
      </c>
      <c r="K528" s="405">
        <v>19</v>
      </c>
      <c r="L528" s="405">
        <v>997.5</v>
      </c>
      <c r="M528" s="405">
        <v>500.31</v>
      </c>
      <c r="N528" s="405">
        <v>497.19</v>
      </c>
      <c r="O528" s="405">
        <v>20.13</v>
      </c>
      <c r="P528" s="405">
        <v>1.07</v>
      </c>
      <c r="Q528" s="405">
        <v>-0.02</v>
      </c>
      <c r="R528" s="405">
        <v>5</v>
      </c>
      <c r="S528" s="405">
        <v>1</v>
      </c>
      <c r="T528" s="405">
        <v>0.2</v>
      </c>
      <c r="U528" s="405">
        <v>2.5</v>
      </c>
      <c r="V528" s="405">
        <v>20.13</v>
      </c>
      <c r="W528" s="405">
        <v>-0.41</v>
      </c>
      <c r="X528" s="405">
        <v>32.9</v>
      </c>
      <c r="Y528" s="405">
        <v>6</v>
      </c>
      <c r="Z528" s="405" t="s">
        <v>255</v>
      </c>
      <c r="AA528" s="405" t="s">
        <v>254</v>
      </c>
    </row>
    <row r="529" spans="1:27" ht="21.6">
      <c r="A529" s="407">
        <v>528</v>
      </c>
      <c r="B529" s="405">
        <v>52.6</v>
      </c>
      <c r="C529" s="405">
        <v>15.68</v>
      </c>
      <c r="D529" s="405">
        <v>251.8</v>
      </c>
      <c r="E529" s="405">
        <v>392.79</v>
      </c>
      <c r="F529" s="405">
        <v>0</v>
      </c>
      <c r="G529" s="405">
        <v>15.76</v>
      </c>
      <c r="H529" s="405">
        <v>1.6</v>
      </c>
      <c r="I529" s="405">
        <v>6</v>
      </c>
      <c r="J529" s="405">
        <v>1.91</v>
      </c>
      <c r="K529" s="405">
        <v>19</v>
      </c>
      <c r="L529" s="405">
        <v>999.4</v>
      </c>
      <c r="M529" s="405">
        <v>501.29</v>
      </c>
      <c r="N529" s="405">
        <v>498.11</v>
      </c>
      <c r="O529" s="405">
        <v>29.63</v>
      </c>
      <c r="P529" s="405">
        <v>1.71</v>
      </c>
      <c r="Q529" s="405">
        <v>-0.01</v>
      </c>
      <c r="R529" s="405">
        <v>5</v>
      </c>
      <c r="S529" s="405">
        <v>1</v>
      </c>
      <c r="T529" s="405">
        <v>0.2</v>
      </c>
      <c r="U529" s="405">
        <v>2.4700000000000002</v>
      </c>
      <c r="V529" s="405">
        <v>29.63</v>
      </c>
      <c r="W529" s="405">
        <v>-0.22</v>
      </c>
      <c r="X529" s="405">
        <v>32.869999999999997</v>
      </c>
      <c r="Y529" s="405">
        <v>7</v>
      </c>
      <c r="Z529" s="405" t="s">
        <v>255</v>
      </c>
      <c r="AA529" s="405" t="s">
        <v>250</v>
      </c>
    </row>
    <row r="530" spans="1:27" ht="21.6">
      <c r="A530" s="407">
        <v>529</v>
      </c>
      <c r="B530" s="405">
        <v>52.7</v>
      </c>
      <c r="C530" s="405">
        <v>19.48</v>
      </c>
      <c r="D530" s="405">
        <v>156.9</v>
      </c>
      <c r="E530" s="405">
        <v>112.62</v>
      </c>
      <c r="F530" s="405">
        <v>0</v>
      </c>
      <c r="G530" s="405">
        <v>19.5</v>
      </c>
      <c r="H530" s="405">
        <v>0.8</v>
      </c>
      <c r="I530" s="405">
        <v>6</v>
      </c>
      <c r="J530" s="405">
        <v>1.63</v>
      </c>
      <c r="K530" s="405">
        <v>19</v>
      </c>
      <c r="L530" s="405">
        <v>1001.3</v>
      </c>
      <c r="M530" s="405">
        <v>502.27</v>
      </c>
      <c r="N530" s="405">
        <v>499.03</v>
      </c>
      <c r="O530" s="405">
        <v>37.08</v>
      </c>
      <c r="P530" s="405">
        <v>0.85</v>
      </c>
      <c r="Q530" s="405">
        <v>-0.02</v>
      </c>
      <c r="R530" s="405">
        <v>5</v>
      </c>
      <c r="S530" s="405">
        <v>0.93</v>
      </c>
      <c r="T530" s="405">
        <v>0.23</v>
      </c>
      <c r="U530" s="405">
        <v>2.1800000000000002</v>
      </c>
      <c r="V530" s="405">
        <v>41.69</v>
      </c>
      <c r="W530" s="405">
        <v>-0.78</v>
      </c>
      <c r="X530" s="405">
        <v>49.06</v>
      </c>
      <c r="Y530" s="405">
        <v>7</v>
      </c>
      <c r="Z530" s="405" t="s">
        <v>255</v>
      </c>
      <c r="AA530" s="405" t="s">
        <v>250</v>
      </c>
    </row>
    <row r="531" spans="1:27" ht="21.6">
      <c r="A531" s="407">
        <v>530</v>
      </c>
      <c r="B531" s="405">
        <v>52.8</v>
      </c>
      <c r="C531" s="405">
        <v>15.19</v>
      </c>
      <c r="D531" s="405">
        <v>185.7</v>
      </c>
      <c r="E531" s="405">
        <v>404.56</v>
      </c>
      <c r="F531" s="405">
        <v>0</v>
      </c>
      <c r="G531" s="405">
        <v>15.27</v>
      </c>
      <c r="H531" s="405">
        <v>1.22</v>
      </c>
      <c r="I531" s="405">
        <v>6</v>
      </c>
      <c r="J531" s="405">
        <v>1.84</v>
      </c>
      <c r="K531" s="405">
        <v>19</v>
      </c>
      <c r="L531" s="405">
        <v>1003.2</v>
      </c>
      <c r="M531" s="405">
        <v>503.25</v>
      </c>
      <c r="N531" s="405">
        <v>499.95</v>
      </c>
      <c r="O531" s="405">
        <v>28.54</v>
      </c>
      <c r="P531" s="405">
        <v>1.3</v>
      </c>
      <c r="Q531" s="405">
        <v>-0.01</v>
      </c>
      <c r="R531" s="405">
        <v>5</v>
      </c>
      <c r="S531" s="405">
        <v>1</v>
      </c>
      <c r="T531" s="405">
        <v>0.2</v>
      </c>
      <c r="U531" s="405">
        <v>2.42</v>
      </c>
      <c r="V531" s="405">
        <v>28.54</v>
      </c>
      <c r="W531" s="405">
        <v>-0.2</v>
      </c>
      <c r="X531" s="405">
        <v>35.97</v>
      </c>
      <c r="Y531" s="405">
        <v>6</v>
      </c>
      <c r="Z531" s="405" t="s">
        <v>255</v>
      </c>
      <c r="AA531" s="405" t="s">
        <v>254</v>
      </c>
    </row>
    <row r="532" spans="1:27" ht="21.6">
      <c r="A532" s="407">
        <v>531</v>
      </c>
      <c r="B532" s="405">
        <v>52.9</v>
      </c>
      <c r="C532" s="405">
        <v>15.21</v>
      </c>
      <c r="D532" s="405">
        <v>236.4</v>
      </c>
      <c r="E532" s="405">
        <v>508.45</v>
      </c>
      <c r="F532" s="405">
        <v>0</v>
      </c>
      <c r="G532" s="405">
        <v>15.31</v>
      </c>
      <c r="H532" s="405">
        <v>1.54</v>
      </c>
      <c r="I532" s="405">
        <v>6</v>
      </c>
      <c r="J532" s="405">
        <v>1.91</v>
      </c>
      <c r="K532" s="405">
        <v>19</v>
      </c>
      <c r="L532" s="405">
        <v>1005.1</v>
      </c>
      <c r="M532" s="405">
        <v>504.23</v>
      </c>
      <c r="N532" s="405">
        <v>500.87</v>
      </c>
      <c r="O532" s="405">
        <v>28.56</v>
      </c>
      <c r="P532" s="405">
        <v>1.65</v>
      </c>
      <c r="Q532" s="405">
        <v>0</v>
      </c>
      <c r="R532" s="405">
        <v>5</v>
      </c>
      <c r="S532" s="405">
        <v>1</v>
      </c>
      <c r="T532" s="405">
        <v>0.2</v>
      </c>
      <c r="U532" s="405">
        <v>2.48</v>
      </c>
      <c r="V532" s="405">
        <v>28.56</v>
      </c>
      <c r="W532" s="405">
        <v>0.01</v>
      </c>
      <c r="X532" s="405">
        <v>32.9</v>
      </c>
      <c r="Y532" s="405">
        <v>7</v>
      </c>
      <c r="Z532" s="405" t="s">
        <v>255</v>
      </c>
      <c r="AA532" s="405" t="s">
        <v>250</v>
      </c>
    </row>
    <row r="533" spans="1:27" ht="21.6">
      <c r="A533" s="407">
        <v>532</v>
      </c>
      <c r="B533" s="405">
        <v>53</v>
      </c>
      <c r="C533" s="405">
        <v>13.57</v>
      </c>
      <c r="D533" s="405">
        <v>205.7</v>
      </c>
      <c r="E533" s="405">
        <v>374.64</v>
      </c>
      <c r="F533" s="405">
        <v>0</v>
      </c>
      <c r="G533" s="405">
        <v>13.65</v>
      </c>
      <c r="H533" s="405">
        <v>1.51</v>
      </c>
      <c r="I533" s="405">
        <v>6</v>
      </c>
      <c r="J533" s="405">
        <v>1.94</v>
      </c>
      <c r="K533" s="405">
        <v>19</v>
      </c>
      <c r="L533" s="405">
        <v>1007</v>
      </c>
      <c r="M533" s="405">
        <v>505.22</v>
      </c>
      <c r="N533" s="405">
        <v>501.78</v>
      </c>
      <c r="O533" s="405">
        <v>25.19</v>
      </c>
      <c r="P533" s="405">
        <v>1.63</v>
      </c>
      <c r="Q533" s="405">
        <v>-0.01</v>
      </c>
      <c r="R533" s="405">
        <v>5</v>
      </c>
      <c r="S533" s="405">
        <v>1</v>
      </c>
      <c r="T533" s="405">
        <v>0.2</v>
      </c>
      <c r="U533" s="405">
        <v>2.52</v>
      </c>
      <c r="V533" s="405">
        <v>25.19</v>
      </c>
      <c r="W533" s="405">
        <v>-0.26</v>
      </c>
      <c r="X533" s="405">
        <v>31.7</v>
      </c>
      <c r="Y533" s="405">
        <v>4</v>
      </c>
      <c r="Z533" s="405" t="s">
        <v>255</v>
      </c>
      <c r="AA533" s="405" t="s">
        <v>256</v>
      </c>
    </row>
    <row r="534" spans="1:27" ht="21.6">
      <c r="A534" s="407">
        <v>533</v>
      </c>
      <c r="B534" s="405">
        <v>53.1</v>
      </c>
      <c r="C534" s="405">
        <v>14.63</v>
      </c>
      <c r="D534" s="405">
        <v>258.39999999999998</v>
      </c>
      <c r="E534" s="405">
        <v>33.35</v>
      </c>
      <c r="F534" s="405">
        <v>0</v>
      </c>
      <c r="G534" s="405">
        <v>14.64</v>
      </c>
      <c r="H534" s="405">
        <v>1.76</v>
      </c>
      <c r="I534" s="405">
        <v>6</v>
      </c>
      <c r="J534" s="405">
        <v>1.97</v>
      </c>
      <c r="K534" s="405">
        <v>19</v>
      </c>
      <c r="L534" s="405">
        <v>1008.9</v>
      </c>
      <c r="M534" s="405">
        <v>506.2</v>
      </c>
      <c r="N534" s="405">
        <v>502.7</v>
      </c>
      <c r="O534" s="405">
        <v>27.12</v>
      </c>
      <c r="P534" s="405">
        <v>1.9</v>
      </c>
      <c r="Q534" s="405">
        <v>-0.03</v>
      </c>
      <c r="R534" s="405">
        <v>4</v>
      </c>
      <c r="S534" s="405">
        <v>1</v>
      </c>
      <c r="T534" s="405">
        <v>0.2</v>
      </c>
      <c r="U534" s="405">
        <v>2.5299999999999998</v>
      </c>
      <c r="V534" s="405">
        <v>27.12</v>
      </c>
      <c r="W534" s="405">
        <v>-0.94</v>
      </c>
      <c r="X534" s="405">
        <v>30.57</v>
      </c>
      <c r="Y534" s="405">
        <v>5</v>
      </c>
      <c r="Z534" s="405" t="s">
        <v>252</v>
      </c>
      <c r="AA534" s="405" t="s">
        <v>253</v>
      </c>
    </row>
    <row r="535" spans="1:27" ht="21.6">
      <c r="A535" s="407">
        <v>534</v>
      </c>
      <c r="B535" s="405">
        <v>53.2</v>
      </c>
      <c r="C535" s="405">
        <v>12.9</v>
      </c>
      <c r="D535" s="405">
        <v>157.69999999999999</v>
      </c>
      <c r="E535" s="405">
        <v>94.27</v>
      </c>
      <c r="F535" s="405">
        <v>0</v>
      </c>
      <c r="G535" s="405">
        <v>12.92</v>
      </c>
      <c r="H535" s="405">
        <v>1.22</v>
      </c>
      <c r="I535" s="405">
        <v>6</v>
      </c>
      <c r="J535" s="405">
        <v>1.89</v>
      </c>
      <c r="K535" s="405">
        <v>19</v>
      </c>
      <c r="L535" s="405">
        <v>1010.8</v>
      </c>
      <c r="M535" s="405">
        <v>507.18</v>
      </c>
      <c r="N535" s="405">
        <v>503.62</v>
      </c>
      <c r="O535" s="405">
        <v>23.65</v>
      </c>
      <c r="P535" s="405">
        <v>1.32</v>
      </c>
      <c r="Q535" s="405">
        <v>-0.03</v>
      </c>
      <c r="R535" s="405">
        <v>5</v>
      </c>
      <c r="S535" s="405">
        <v>1</v>
      </c>
      <c r="T535" s="405">
        <v>0.2</v>
      </c>
      <c r="U535" s="405">
        <v>2.4900000000000002</v>
      </c>
      <c r="V535" s="405">
        <v>23.65</v>
      </c>
      <c r="W535" s="405">
        <v>-0.82</v>
      </c>
      <c r="X535" s="405">
        <v>33.21</v>
      </c>
      <c r="Y535" s="405">
        <v>6</v>
      </c>
      <c r="Z535" s="405" t="s">
        <v>255</v>
      </c>
      <c r="AA535" s="405" t="s">
        <v>254</v>
      </c>
    </row>
    <row r="536" spans="1:27" ht="21.6">
      <c r="A536" s="407">
        <v>535</v>
      </c>
      <c r="B536" s="405">
        <v>53.3</v>
      </c>
      <c r="C536" s="405">
        <v>7.23</v>
      </c>
      <c r="D536" s="405">
        <v>150</v>
      </c>
      <c r="E536" s="405">
        <v>404.07</v>
      </c>
      <c r="F536" s="405">
        <v>0</v>
      </c>
      <c r="G536" s="405">
        <v>7.31</v>
      </c>
      <c r="H536" s="405">
        <v>2.0499999999999998</v>
      </c>
      <c r="I536" s="405">
        <v>5</v>
      </c>
      <c r="J536" s="405">
        <v>2.2200000000000002</v>
      </c>
      <c r="K536" s="405">
        <v>19</v>
      </c>
      <c r="L536" s="405">
        <v>1012.7</v>
      </c>
      <c r="M536" s="405">
        <v>508.16</v>
      </c>
      <c r="N536" s="405">
        <v>504.54</v>
      </c>
      <c r="O536" s="405">
        <v>12.48</v>
      </c>
      <c r="P536" s="405">
        <v>2.38</v>
      </c>
      <c r="Q536" s="405">
        <v>-0.02</v>
      </c>
      <c r="R536" s="405">
        <v>4</v>
      </c>
      <c r="S536" s="405">
        <v>1</v>
      </c>
      <c r="T536" s="405">
        <v>0.2</v>
      </c>
      <c r="U536" s="405">
        <v>2.86</v>
      </c>
      <c r="V536" s="405">
        <v>12.48</v>
      </c>
      <c r="W536" s="405">
        <v>-0.21</v>
      </c>
      <c r="X536" s="405">
        <v>22.54</v>
      </c>
      <c r="Y536" s="405">
        <v>4</v>
      </c>
      <c r="Z536" s="405" t="s">
        <v>252</v>
      </c>
      <c r="AA536" s="405" t="s">
        <v>256</v>
      </c>
    </row>
    <row r="537" spans="1:27" ht="21.6">
      <c r="A537" s="407">
        <v>536</v>
      </c>
      <c r="B537" s="405">
        <v>53.4</v>
      </c>
      <c r="C537" s="405">
        <v>16.98</v>
      </c>
      <c r="D537" s="405">
        <v>254.4</v>
      </c>
      <c r="E537" s="405">
        <v>141.66</v>
      </c>
      <c r="F537" s="405">
        <v>0</v>
      </c>
      <c r="G537" s="405">
        <v>17.010000000000002</v>
      </c>
      <c r="H537" s="405">
        <v>1.5</v>
      </c>
      <c r="I537" s="405">
        <v>6</v>
      </c>
      <c r="J537" s="405">
        <v>1.87</v>
      </c>
      <c r="K537" s="405">
        <v>19</v>
      </c>
      <c r="L537" s="405">
        <v>1014.6</v>
      </c>
      <c r="M537" s="405">
        <v>509.14</v>
      </c>
      <c r="N537" s="405">
        <v>505.46</v>
      </c>
      <c r="O537" s="405">
        <v>31.65</v>
      </c>
      <c r="P537" s="405">
        <v>1.59</v>
      </c>
      <c r="Q537" s="405">
        <v>-0.02</v>
      </c>
      <c r="R537" s="405">
        <v>5</v>
      </c>
      <c r="S537" s="405">
        <v>1</v>
      </c>
      <c r="T537" s="405">
        <v>0.2</v>
      </c>
      <c r="U537" s="405">
        <v>2.4300000000000002</v>
      </c>
      <c r="V537" s="405">
        <v>31.65</v>
      </c>
      <c r="W537" s="405">
        <v>-0.73</v>
      </c>
      <c r="X537" s="405">
        <v>34.61</v>
      </c>
      <c r="Y537" s="405">
        <v>7</v>
      </c>
      <c r="Z537" s="405" t="s">
        <v>255</v>
      </c>
      <c r="AA537" s="405" t="s">
        <v>250</v>
      </c>
    </row>
    <row r="538" spans="1:27" ht="21.6">
      <c r="A538" s="407">
        <v>537</v>
      </c>
      <c r="B538" s="405">
        <v>53.5</v>
      </c>
      <c r="C538" s="405">
        <v>10.92</v>
      </c>
      <c r="D538" s="405">
        <v>195.6</v>
      </c>
      <c r="E538" s="405">
        <v>242.99</v>
      </c>
      <c r="F538" s="405">
        <v>0</v>
      </c>
      <c r="G538" s="405">
        <v>10.97</v>
      </c>
      <c r="H538" s="405">
        <v>1.78</v>
      </c>
      <c r="I538" s="405">
        <v>5</v>
      </c>
      <c r="J538" s="405">
        <v>2.06</v>
      </c>
      <c r="K538" s="405">
        <v>19</v>
      </c>
      <c r="L538" s="405">
        <v>1016.5</v>
      </c>
      <c r="M538" s="405">
        <v>510.12</v>
      </c>
      <c r="N538" s="405">
        <v>506.38</v>
      </c>
      <c r="O538" s="405">
        <v>19.66</v>
      </c>
      <c r="P538" s="405">
        <v>1.97</v>
      </c>
      <c r="Q538" s="405">
        <v>-0.03</v>
      </c>
      <c r="R538" s="405">
        <v>4</v>
      </c>
      <c r="S538" s="405">
        <v>1</v>
      </c>
      <c r="T538" s="405">
        <v>0.2</v>
      </c>
      <c r="U538" s="405">
        <v>2.65</v>
      </c>
      <c r="V538" s="405">
        <v>19.66</v>
      </c>
      <c r="W538" s="405">
        <v>-0.53</v>
      </c>
      <c r="X538" s="405">
        <v>27.3</v>
      </c>
      <c r="Y538" s="405">
        <v>4</v>
      </c>
      <c r="Z538" s="405" t="s">
        <v>252</v>
      </c>
      <c r="AA538" s="405" t="s">
        <v>256</v>
      </c>
    </row>
    <row r="539" spans="1:27" ht="21.6">
      <c r="A539" s="407">
        <v>538</v>
      </c>
      <c r="B539" s="405">
        <v>53.6</v>
      </c>
      <c r="C539" s="405">
        <v>17.23</v>
      </c>
      <c r="D539" s="405">
        <v>250.8</v>
      </c>
      <c r="E539" s="405">
        <v>88.58</v>
      </c>
      <c r="F539" s="405">
        <v>0</v>
      </c>
      <c r="G539" s="405">
        <v>17.239999999999998</v>
      </c>
      <c r="H539" s="405">
        <v>1.45</v>
      </c>
      <c r="I539" s="405">
        <v>6</v>
      </c>
      <c r="J539" s="405">
        <v>1.86</v>
      </c>
      <c r="K539" s="405">
        <v>19</v>
      </c>
      <c r="L539" s="405">
        <v>1018.4</v>
      </c>
      <c r="M539" s="405">
        <v>511.1</v>
      </c>
      <c r="N539" s="405">
        <v>507.3</v>
      </c>
      <c r="O539" s="405">
        <v>31.98</v>
      </c>
      <c r="P539" s="405">
        <v>1.55</v>
      </c>
      <c r="Q539" s="405">
        <v>-0.03</v>
      </c>
      <c r="R539" s="405">
        <v>5</v>
      </c>
      <c r="S539" s="405">
        <v>1</v>
      </c>
      <c r="T539" s="405">
        <v>0.2</v>
      </c>
      <c r="U539" s="405">
        <v>2.42</v>
      </c>
      <c r="V539" s="405">
        <v>31.98</v>
      </c>
      <c r="W539" s="405">
        <v>-0.83</v>
      </c>
      <c r="X539" s="405">
        <v>35.15</v>
      </c>
      <c r="Y539" s="405">
        <v>7</v>
      </c>
      <c r="Z539" s="405" t="s">
        <v>255</v>
      </c>
      <c r="AA539" s="405" t="s">
        <v>250</v>
      </c>
    </row>
    <row r="540" spans="1:27" ht="21.6">
      <c r="A540" s="407">
        <v>539</v>
      </c>
      <c r="B540" s="405">
        <v>53.7</v>
      </c>
      <c r="C540" s="405">
        <v>16.489999999999998</v>
      </c>
      <c r="D540" s="405">
        <v>180</v>
      </c>
      <c r="E540" s="405">
        <v>204.73</v>
      </c>
      <c r="F540" s="405">
        <v>0</v>
      </c>
      <c r="G540" s="405">
        <v>16.53</v>
      </c>
      <c r="H540" s="405">
        <v>1.0900000000000001</v>
      </c>
      <c r="I540" s="405">
        <v>6</v>
      </c>
      <c r="J540" s="405">
        <v>1.78</v>
      </c>
      <c r="K540" s="405">
        <v>19</v>
      </c>
      <c r="L540" s="405">
        <v>1020.3</v>
      </c>
      <c r="M540" s="405">
        <v>512.08000000000004</v>
      </c>
      <c r="N540" s="405">
        <v>508.22</v>
      </c>
      <c r="O540" s="405">
        <v>30.51</v>
      </c>
      <c r="P540" s="405">
        <v>1.1599999999999999</v>
      </c>
      <c r="Q540" s="405">
        <v>-0.02</v>
      </c>
      <c r="R540" s="405">
        <v>5</v>
      </c>
      <c r="S540" s="405">
        <v>1</v>
      </c>
      <c r="T540" s="405">
        <v>0.2</v>
      </c>
      <c r="U540" s="405">
        <v>2.36</v>
      </c>
      <c r="V540" s="405">
        <v>30.51</v>
      </c>
      <c r="W540" s="405">
        <v>-0.6</v>
      </c>
      <c r="X540" s="405">
        <v>38.43</v>
      </c>
      <c r="Y540" s="405">
        <v>6</v>
      </c>
      <c r="Z540" s="405" t="s">
        <v>255</v>
      </c>
      <c r="AA540" s="405" t="s">
        <v>254</v>
      </c>
    </row>
    <row r="541" spans="1:27" ht="21.6">
      <c r="A541" s="407">
        <v>540</v>
      </c>
      <c r="B541" s="405">
        <v>53.8</v>
      </c>
      <c r="C541" s="405">
        <v>15.13</v>
      </c>
      <c r="D541" s="405">
        <v>214.1</v>
      </c>
      <c r="E541" s="405">
        <v>446.36</v>
      </c>
      <c r="F541" s="405">
        <v>0</v>
      </c>
      <c r="G541" s="405">
        <v>15.22</v>
      </c>
      <c r="H541" s="405">
        <v>1.41</v>
      </c>
      <c r="I541" s="405">
        <v>6</v>
      </c>
      <c r="J541" s="405">
        <v>1.88</v>
      </c>
      <c r="K541" s="405">
        <v>19</v>
      </c>
      <c r="L541" s="405">
        <v>1022.2</v>
      </c>
      <c r="M541" s="405">
        <v>513.05999999999995</v>
      </c>
      <c r="N541" s="405">
        <v>509.14</v>
      </c>
      <c r="O541" s="405">
        <v>27.89</v>
      </c>
      <c r="P541" s="405">
        <v>1.51</v>
      </c>
      <c r="Q541" s="405">
        <v>0</v>
      </c>
      <c r="R541" s="405">
        <v>5</v>
      </c>
      <c r="S541" s="405">
        <v>1</v>
      </c>
      <c r="T541" s="405">
        <v>0.2</v>
      </c>
      <c r="U541" s="405">
        <v>2.46</v>
      </c>
      <c r="V541" s="405">
        <v>27.89</v>
      </c>
      <c r="W541" s="405">
        <v>-0.13</v>
      </c>
      <c r="X541" s="405">
        <v>33.82</v>
      </c>
      <c r="Y541" s="405">
        <v>7</v>
      </c>
      <c r="Z541" s="405" t="s">
        <v>255</v>
      </c>
      <c r="AA541" s="405" t="s">
        <v>250</v>
      </c>
    </row>
    <row r="542" spans="1:27" ht="21.6">
      <c r="A542" s="407">
        <v>541</v>
      </c>
      <c r="B542" s="405">
        <v>53.9</v>
      </c>
      <c r="C542" s="405">
        <v>14.77</v>
      </c>
      <c r="D542" s="405">
        <v>225.6</v>
      </c>
      <c r="E542" s="405">
        <v>485.69</v>
      </c>
      <c r="F542" s="405">
        <v>0</v>
      </c>
      <c r="G542" s="405">
        <v>14.86</v>
      </c>
      <c r="H542" s="405">
        <v>1.52</v>
      </c>
      <c r="I542" s="405">
        <v>6</v>
      </c>
      <c r="J542" s="405">
        <v>1.91</v>
      </c>
      <c r="K542" s="405">
        <v>19</v>
      </c>
      <c r="L542" s="405">
        <v>1024.0999999999999</v>
      </c>
      <c r="M542" s="405">
        <v>514.04</v>
      </c>
      <c r="N542" s="405">
        <v>510.06</v>
      </c>
      <c r="O542" s="405">
        <v>27.13</v>
      </c>
      <c r="P542" s="405">
        <v>1.63</v>
      </c>
      <c r="Q542" s="405">
        <v>0</v>
      </c>
      <c r="R542" s="405">
        <v>5</v>
      </c>
      <c r="S542" s="405">
        <v>1</v>
      </c>
      <c r="T542" s="405">
        <v>0.2</v>
      </c>
      <c r="U542" s="405">
        <v>2.4900000000000002</v>
      </c>
      <c r="V542" s="405">
        <v>27.13</v>
      </c>
      <c r="W542" s="405">
        <v>-0.06</v>
      </c>
      <c r="X542" s="405">
        <v>32.5</v>
      </c>
      <c r="Y542" s="405">
        <v>7</v>
      </c>
      <c r="Z542" s="405" t="s">
        <v>255</v>
      </c>
      <c r="AA542" s="405" t="s">
        <v>250</v>
      </c>
    </row>
    <row r="543" spans="1:27" ht="21.6">
      <c r="A543" s="407">
        <v>542</v>
      </c>
      <c r="B543" s="405">
        <v>54</v>
      </c>
      <c r="C543" s="405">
        <v>14.51</v>
      </c>
      <c r="D543" s="405">
        <v>200.3</v>
      </c>
      <c r="E543" s="405">
        <v>494.72</v>
      </c>
      <c r="F543" s="405">
        <v>0</v>
      </c>
      <c r="G543" s="405">
        <v>14.6</v>
      </c>
      <c r="H543" s="405">
        <v>1.37</v>
      </c>
      <c r="I543" s="405">
        <v>6</v>
      </c>
      <c r="J543" s="405">
        <v>1.89</v>
      </c>
      <c r="K543" s="405">
        <v>19</v>
      </c>
      <c r="L543" s="405">
        <v>1026</v>
      </c>
      <c r="M543" s="405">
        <v>515.03</v>
      </c>
      <c r="N543" s="405">
        <v>510.97</v>
      </c>
      <c r="O543" s="405">
        <v>26.57</v>
      </c>
      <c r="P543" s="405">
        <v>1.48</v>
      </c>
      <c r="Q543" s="405">
        <v>0</v>
      </c>
      <c r="R543" s="405">
        <v>5</v>
      </c>
      <c r="S543" s="405">
        <v>1</v>
      </c>
      <c r="T543" s="405">
        <v>0.2</v>
      </c>
      <c r="U543" s="405">
        <v>2.4700000000000002</v>
      </c>
      <c r="V543" s="405">
        <v>26.57</v>
      </c>
      <c r="W543" s="405">
        <v>-0.04</v>
      </c>
      <c r="X543" s="405">
        <v>33.49</v>
      </c>
      <c r="Y543" s="405">
        <v>6</v>
      </c>
      <c r="Z543" s="405" t="s">
        <v>255</v>
      </c>
      <c r="AA543" s="405" t="s">
        <v>254</v>
      </c>
    </row>
    <row r="544" spans="1:27" ht="21.6">
      <c r="A544" s="407">
        <v>543</v>
      </c>
      <c r="B544" s="405">
        <v>54.1</v>
      </c>
      <c r="C544" s="405">
        <v>14.6</v>
      </c>
      <c r="D544" s="405">
        <v>167.8</v>
      </c>
      <c r="E544" s="405">
        <v>503.84</v>
      </c>
      <c r="F544" s="405">
        <v>0</v>
      </c>
      <c r="G544" s="405">
        <v>14.7</v>
      </c>
      <c r="H544" s="405">
        <v>1.1399999999999999</v>
      </c>
      <c r="I544" s="405">
        <v>6</v>
      </c>
      <c r="J544" s="405">
        <v>1.83</v>
      </c>
      <c r="K544" s="405">
        <v>19</v>
      </c>
      <c r="L544" s="405">
        <v>1027.9000000000001</v>
      </c>
      <c r="M544" s="405">
        <v>516.01</v>
      </c>
      <c r="N544" s="405">
        <v>511.89</v>
      </c>
      <c r="O544" s="405">
        <v>26.71</v>
      </c>
      <c r="P544" s="405">
        <v>1.23</v>
      </c>
      <c r="Q544" s="405">
        <v>0</v>
      </c>
      <c r="R544" s="405">
        <v>5</v>
      </c>
      <c r="S544" s="405">
        <v>1</v>
      </c>
      <c r="T544" s="405">
        <v>0.2</v>
      </c>
      <c r="U544" s="405">
        <v>2.4300000000000002</v>
      </c>
      <c r="V544" s="405">
        <v>26.71</v>
      </c>
      <c r="W544" s="405">
        <v>-0.02</v>
      </c>
      <c r="X544" s="405">
        <v>35.72</v>
      </c>
      <c r="Y544" s="405">
        <v>6</v>
      </c>
      <c r="Z544" s="405" t="s">
        <v>255</v>
      </c>
      <c r="AA544" s="405" t="s">
        <v>254</v>
      </c>
    </row>
    <row r="545" spans="1:27" ht="21.6">
      <c r="A545" s="407">
        <v>544</v>
      </c>
      <c r="B545" s="405">
        <v>54.2</v>
      </c>
      <c r="C545" s="405">
        <v>15.13</v>
      </c>
      <c r="D545" s="405">
        <v>160.69999999999999</v>
      </c>
      <c r="E545" s="405">
        <v>504.72</v>
      </c>
      <c r="F545" s="405">
        <v>0</v>
      </c>
      <c r="G545" s="405">
        <v>15.23</v>
      </c>
      <c r="H545" s="405">
        <v>1.05</v>
      </c>
      <c r="I545" s="405">
        <v>6</v>
      </c>
      <c r="J545" s="405">
        <v>1.79</v>
      </c>
      <c r="K545" s="405">
        <v>19</v>
      </c>
      <c r="L545" s="405">
        <v>1029.8</v>
      </c>
      <c r="M545" s="405">
        <v>516.99</v>
      </c>
      <c r="N545" s="405">
        <v>512.80999999999995</v>
      </c>
      <c r="O545" s="405">
        <v>27.7</v>
      </c>
      <c r="P545" s="405">
        <v>1.1299999999999999</v>
      </c>
      <c r="Q545" s="405">
        <v>0</v>
      </c>
      <c r="R545" s="405">
        <v>5</v>
      </c>
      <c r="S545" s="405">
        <v>1</v>
      </c>
      <c r="T545" s="405">
        <v>0.2</v>
      </c>
      <c r="U545" s="405">
        <v>2.39</v>
      </c>
      <c r="V545" s="405">
        <v>27.7</v>
      </c>
      <c r="W545" s="405">
        <v>-0.02</v>
      </c>
      <c r="X545" s="405">
        <v>37.200000000000003</v>
      </c>
      <c r="Y545" s="405">
        <v>6</v>
      </c>
      <c r="Z545" s="405" t="s">
        <v>255</v>
      </c>
      <c r="AA545" s="405" t="s">
        <v>254</v>
      </c>
    </row>
    <row r="546" spans="1:27" ht="21.6">
      <c r="A546" s="407">
        <v>545</v>
      </c>
      <c r="B546" s="405">
        <v>54.3</v>
      </c>
      <c r="C546" s="405">
        <v>15.51</v>
      </c>
      <c r="D546" s="405">
        <v>157.30000000000001</v>
      </c>
      <c r="E546" s="405">
        <v>504.23</v>
      </c>
      <c r="F546" s="405">
        <v>0</v>
      </c>
      <c r="G546" s="405">
        <v>15.61</v>
      </c>
      <c r="H546" s="405">
        <v>1.01</v>
      </c>
      <c r="I546" s="405">
        <v>6</v>
      </c>
      <c r="J546" s="405">
        <v>1.77</v>
      </c>
      <c r="K546" s="405">
        <v>19</v>
      </c>
      <c r="L546" s="405">
        <v>1031.7</v>
      </c>
      <c r="M546" s="405">
        <v>517.97</v>
      </c>
      <c r="N546" s="405">
        <v>513.73</v>
      </c>
      <c r="O546" s="405">
        <v>28.38</v>
      </c>
      <c r="P546" s="405">
        <v>1.08</v>
      </c>
      <c r="Q546" s="405">
        <v>0</v>
      </c>
      <c r="R546" s="405">
        <v>5</v>
      </c>
      <c r="S546" s="405">
        <v>1</v>
      </c>
      <c r="T546" s="405">
        <v>0.2</v>
      </c>
      <c r="U546" s="405">
        <v>2.37</v>
      </c>
      <c r="V546" s="405">
        <v>28.38</v>
      </c>
      <c r="W546" s="405">
        <v>-0.03</v>
      </c>
      <c r="X546" s="405">
        <v>38.14</v>
      </c>
      <c r="Y546" s="405">
        <v>6</v>
      </c>
      <c r="Z546" s="405" t="s">
        <v>255</v>
      </c>
      <c r="AA546" s="405" t="s">
        <v>254</v>
      </c>
    </row>
    <row r="547" spans="1:27" ht="21.6">
      <c r="A547" s="407">
        <v>546</v>
      </c>
      <c r="B547" s="405">
        <v>54.4</v>
      </c>
      <c r="C547" s="405">
        <v>15.54</v>
      </c>
      <c r="D547" s="405">
        <v>157.30000000000001</v>
      </c>
      <c r="E547" s="405">
        <v>507.96</v>
      </c>
      <c r="F547" s="405">
        <v>0</v>
      </c>
      <c r="G547" s="405">
        <v>15.64</v>
      </c>
      <c r="H547" s="405">
        <v>1.01</v>
      </c>
      <c r="I547" s="405">
        <v>6</v>
      </c>
      <c r="J547" s="405">
        <v>1.77</v>
      </c>
      <c r="K547" s="405">
        <v>19</v>
      </c>
      <c r="L547" s="405">
        <v>1033.5999999999999</v>
      </c>
      <c r="M547" s="405">
        <v>518.95000000000005</v>
      </c>
      <c r="N547" s="405">
        <v>514.65</v>
      </c>
      <c r="O547" s="405">
        <v>28.37</v>
      </c>
      <c r="P547" s="405">
        <v>1.08</v>
      </c>
      <c r="Q547" s="405">
        <v>0</v>
      </c>
      <c r="R547" s="405">
        <v>5</v>
      </c>
      <c r="S547" s="405">
        <v>1</v>
      </c>
      <c r="T547" s="405">
        <v>0.2</v>
      </c>
      <c r="U547" s="405">
        <v>2.37</v>
      </c>
      <c r="V547" s="405">
        <v>28.37</v>
      </c>
      <c r="W547" s="405">
        <v>-0.02</v>
      </c>
      <c r="X547" s="405">
        <v>38.159999999999997</v>
      </c>
      <c r="Y547" s="405">
        <v>6</v>
      </c>
      <c r="Z547" s="405" t="s">
        <v>255</v>
      </c>
      <c r="AA547" s="405" t="s">
        <v>254</v>
      </c>
    </row>
    <row r="548" spans="1:27" ht="21.6">
      <c r="A548" s="407">
        <v>547</v>
      </c>
      <c r="B548" s="405">
        <v>54.5</v>
      </c>
      <c r="C548" s="405">
        <v>16.72</v>
      </c>
      <c r="D548" s="405">
        <v>153.30000000000001</v>
      </c>
      <c r="E548" s="405">
        <v>501.88</v>
      </c>
      <c r="F548" s="405">
        <v>0</v>
      </c>
      <c r="G548" s="405">
        <v>16.82</v>
      </c>
      <c r="H548" s="405">
        <v>0.91</v>
      </c>
      <c r="I548" s="405">
        <v>6</v>
      </c>
      <c r="J548" s="405">
        <v>1.72</v>
      </c>
      <c r="K548" s="405">
        <v>19</v>
      </c>
      <c r="L548" s="405">
        <v>1035.5</v>
      </c>
      <c r="M548" s="405">
        <v>519.92999999999995</v>
      </c>
      <c r="N548" s="405">
        <v>515.57000000000005</v>
      </c>
      <c r="O548" s="405">
        <v>30.61</v>
      </c>
      <c r="P548" s="405">
        <v>0.97</v>
      </c>
      <c r="Q548" s="405">
        <v>0</v>
      </c>
      <c r="R548" s="405">
        <v>5</v>
      </c>
      <c r="S548" s="405">
        <v>0.99</v>
      </c>
      <c r="T548" s="405">
        <v>0.2</v>
      </c>
      <c r="U548" s="405">
        <v>2.31</v>
      </c>
      <c r="V548" s="405">
        <v>31.27</v>
      </c>
      <c r="W548" s="405">
        <v>-0.04</v>
      </c>
      <c r="X548" s="405">
        <v>41.12</v>
      </c>
      <c r="Y548" s="405">
        <v>6</v>
      </c>
      <c r="Z548" s="405" t="s">
        <v>255</v>
      </c>
      <c r="AA548" s="405" t="s">
        <v>254</v>
      </c>
    </row>
    <row r="549" spans="1:27" ht="21.6">
      <c r="A549" s="407">
        <v>548</v>
      </c>
      <c r="B549" s="405">
        <v>54.6</v>
      </c>
      <c r="C549" s="405">
        <v>16.5</v>
      </c>
      <c r="D549" s="405">
        <v>150.30000000000001</v>
      </c>
      <c r="E549" s="405">
        <v>507.08</v>
      </c>
      <c r="F549" s="405">
        <v>0</v>
      </c>
      <c r="G549" s="405">
        <v>16.600000000000001</v>
      </c>
      <c r="H549" s="405">
        <v>0.91</v>
      </c>
      <c r="I549" s="405">
        <v>6</v>
      </c>
      <c r="J549" s="405">
        <v>1.72</v>
      </c>
      <c r="K549" s="405">
        <v>19</v>
      </c>
      <c r="L549" s="405">
        <v>1037.4000000000001</v>
      </c>
      <c r="M549" s="405">
        <v>520.91</v>
      </c>
      <c r="N549" s="405">
        <v>516.49</v>
      </c>
      <c r="O549" s="405">
        <v>30.13</v>
      </c>
      <c r="P549" s="405">
        <v>0.97</v>
      </c>
      <c r="Q549" s="405">
        <v>0</v>
      </c>
      <c r="R549" s="405">
        <v>5</v>
      </c>
      <c r="S549" s="405">
        <v>0.99</v>
      </c>
      <c r="T549" s="405">
        <v>0.2</v>
      </c>
      <c r="U549" s="405">
        <v>2.3199999999999998</v>
      </c>
      <c r="V549" s="405">
        <v>30.55</v>
      </c>
      <c r="W549" s="405">
        <v>-0.03</v>
      </c>
      <c r="X549" s="405">
        <v>40.75</v>
      </c>
      <c r="Y549" s="405">
        <v>6</v>
      </c>
      <c r="Z549" s="405" t="s">
        <v>255</v>
      </c>
      <c r="AA549" s="405" t="s">
        <v>254</v>
      </c>
    </row>
    <row r="550" spans="1:27" ht="21.6">
      <c r="A550" s="407">
        <v>549</v>
      </c>
      <c r="B550" s="405">
        <v>54.7</v>
      </c>
      <c r="C550" s="405">
        <v>16.32</v>
      </c>
      <c r="D550" s="405">
        <v>147.1</v>
      </c>
      <c r="E550" s="405">
        <v>508.16</v>
      </c>
      <c r="F550" s="405">
        <v>0</v>
      </c>
      <c r="G550" s="405">
        <v>16.420000000000002</v>
      </c>
      <c r="H550" s="405">
        <v>0.9</v>
      </c>
      <c r="I550" s="405">
        <v>6</v>
      </c>
      <c r="J550" s="405">
        <v>1.72</v>
      </c>
      <c r="K550" s="405">
        <v>19</v>
      </c>
      <c r="L550" s="405">
        <v>1039.3</v>
      </c>
      <c r="M550" s="405">
        <v>521.89</v>
      </c>
      <c r="N550" s="405">
        <v>517.41</v>
      </c>
      <c r="O550" s="405">
        <v>29.74</v>
      </c>
      <c r="P550" s="405">
        <v>0.96</v>
      </c>
      <c r="Q550" s="405">
        <v>0</v>
      </c>
      <c r="R550" s="405">
        <v>5</v>
      </c>
      <c r="S550" s="405">
        <v>0.99</v>
      </c>
      <c r="T550" s="405">
        <v>0.2</v>
      </c>
      <c r="U550" s="405">
        <v>2.33</v>
      </c>
      <c r="V550" s="405">
        <v>30.08</v>
      </c>
      <c r="W550" s="405">
        <v>-0.03</v>
      </c>
      <c r="X550" s="405">
        <v>40.58</v>
      </c>
      <c r="Y550" s="405">
        <v>6</v>
      </c>
      <c r="Z550" s="405" t="s">
        <v>255</v>
      </c>
      <c r="AA550" s="405" t="s">
        <v>254</v>
      </c>
    </row>
    <row r="551" spans="1:27" ht="21.6">
      <c r="A551" s="407">
        <v>550</v>
      </c>
      <c r="B551" s="405">
        <v>54.8</v>
      </c>
      <c r="C551" s="405">
        <v>15.07</v>
      </c>
      <c r="D551" s="405">
        <v>131.80000000000001</v>
      </c>
      <c r="E551" s="405">
        <v>513.36</v>
      </c>
      <c r="F551" s="405">
        <v>0</v>
      </c>
      <c r="G551" s="405">
        <v>15.18</v>
      </c>
      <c r="H551" s="405">
        <v>0.87</v>
      </c>
      <c r="I551" s="405">
        <v>6</v>
      </c>
      <c r="J551" s="405">
        <v>1.74</v>
      </c>
      <c r="K551" s="405">
        <v>19</v>
      </c>
      <c r="L551" s="405">
        <v>1041.2</v>
      </c>
      <c r="M551" s="405">
        <v>522.87</v>
      </c>
      <c r="N551" s="405">
        <v>518.33000000000004</v>
      </c>
      <c r="O551" s="405">
        <v>27.27</v>
      </c>
      <c r="P551" s="405">
        <v>0.93</v>
      </c>
      <c r="Q551" s="405">
        <v>0</v>
      </c>
      <c r="R551" s="405">
        <v>5</v>
      </c>
      <c r="S551" s="405">
        <v>1</v>
      </c>
      <c r="T551" s="405">
        <v>0.2</v>
      </c>
      <c r="U551" s="405">
        <v>2.36</v>
      </c>
      <c r="V551" s="405">
        <v>27.27</v>
      </c>
      <c r="W551" s="405">
        <v>-0.02</v>
      </c>
      <c r="X551" s="405">
        <v>39.06</v>
      </c>
      <c r="Y551" s="405">
        <v>6</v>
      </c>
      <c r="Z551" s="405" t="s">
        <v>255</v>
      </c>
      <c r="AA551" s="405" t="s">
        <v>254</v>
      </c>
    </row>
    <row r="552" spans="1:27" ht="21.6">
      <c r="A552" s="407">
        <v>551</v>
      </c>
      <c r="B552" s="405">
        <v>54.9</v>
      </c>
      <c r="C552" s="405">
        <v>18.04</v>
      </c>
      <c r="D552" s="405">
        <v>116.9</v>
      </c>
      <c r="E552" s="405">
        <v>534.94000000000005</v>
      </c>
      <c r="F552" s="405">
        <v>0</v>
      </c>
      <c r="G552" s="405">
        <v>18.14</v>
      </c>
      <c r="H552" s="405">
        <v>0.64</v>
      </c>
      <c r="I552" s="405">
        <v>6</v>
      </c>
      <c r="J552" s="405">
        <v>1.59</v>
      </c>
      <c r="K552" s="405">
        <v>19</v>
      </c>
      <c r="L552" s="405">
        <v>1043.0999999999999</v>
      </c>
      <c r="M552" s="405">
        <v>523.85</v>
      </c>
      <c r="N552" s="405">
        <v>519.25</v>
      </c>
      <c r="O552" s="405">
        <v>32.93</v>
      </c>
      <c r="P552" s="405">
        <v>0.68</v>
      </c>
      <c r="Q552" s="405">
        <v>0</v>
      </c>
      <c r="R552" s="405">
        <v>5</v>
      </c>
      <c r="S552" s="405">
        <v>0.94</v>
      </c>
      <c r="T552" s="405">
        <v>0.22</v>
      </c>
      <c r="U552" s="405">
        <v>2.1800000000000002</v>
      </c>
      <c r="V552" s="405">
        <v>36.47</v>
      </c>
      <c r="W552" s="405">
        <v>0.02</v>
      </c>
      <c r="X552" s="405">
        <v>48.95</v>
      </c>
      <c r="Y552" s="405">
        <v>6</v>
      </c>
      <c r="Z552" s="405" t="s">
        <v>255</v>
      </c>
      <c r="AA552" s="405" t="s">
        <v>254</v>
      </c>
    </row>
    <row r="553" spans="1:27" ht="21.6">
      <c r="A553" s="407">
        <v>552</v>
      </c>
      <c r="B553" s="405">
        <v>55</v>
      </c>
      <c r="C553" s="405">
        <v>18.09</v>
      </c>
      <c r="D553" s="405">
        <v>108.1</v>
      </c>
      <c r="E553" s="405">
        <v>387.99</v>
      </c>
      <c r="F553" s="405">
        <v>0</v>
      </c>
      <c r="G553" s="405">
        <v>18.170000000000002</v>
      </c>
      <c r="H553" s="405">
        <v>0.59</v>
      </c>
      <c r="I553" s="405">
        <v>6</v>
      </c>
      <c r="J553" s="405">
        <v>1.57</v>
      </c>
      <c r="K553" s="405">
        <v>19</v>
      </c>
      <c r="L553" s="405">
        <v>1045</v>
      </c>
      <c r="M553" s="405">
        <v>524.84</v>
      </c>
      <c r="N553" s="405">
        <v>520.16</v>
      </c>
      <c r="O553" s="405">
        <v>32.93</v>
      </c>
      <c r="P553" s="405">
        <v>0.63</v>
      </c>
      <c r="Q553" s="405">
        <v>-0.01</v>
      </c>
      <c r="R553" s="405">
        <v>5</v>
      </c>
      <c r="S553" s="405">
        <v>0.93</v>
      </c>
      <c r="T553" s="405">
        <v>0.22</v>
      </c>
      <c r="U553" s="405">
        <v>2.16</v>
      </c>
      <c r="V553" s="405">
        <v>36.92</v>
      </c>
      <c r="W553" s="405">
        <v>-0.26</v>
      </c>
      <c r="X553" s="405">
        <v>50.29</v>
      </c>
      <c r="Y553" s="405">
        <v>6</v>
      </c>
      <c r="Z553" s="405" t="s">
        <v>255</v>
      </c>
      <c r="AA553" s="405" t="s">
        <v>254</v>
      </c>
    </row>
    <row r="554" spans="1:27" ht="21.6">
      <c r="A554" s="407">
        <v>553</v>
      </c>
      <c r="B554" s="405">
        <v>55.1</v>
      </c>
      <c r="C554" s="405">
        <v>12.32</v>
      </c>
      <c r="D554" s="405">
        <v>104.3</v>
      </c>
      <c r="E554" s="405">
        <v>474.41</v>
      </c>
      <c r="F554" s="405">
        <v>0</v>
      </c>
      <c r="G554" s="405">
        <v>12.41</v>
      </c>
      <c r="H554" s="405">
        <v>0.84</v>
      </c>
      <c r="I554" s="405">
        <v>6</v>
      </c>
      <c r="J554" s="405">
        <v>1.79</v>
      </c>
      <c r="K554" s="405">
        <v>19</v>
      </c>
      <c r="L554" s="405">
        <v>1046.9000000000001</v>
      </c>
      <c r="M554" s="405">
        <v>525.82000000000005</v>
      </c>
      <c r="N554" s="405">
        <v>521.08000000000004</v>
      </c>
      <c r="O554" s="405">
        <v>21.82</v>
      </c>
      <c r="P554" s="405">
        <v>0.92</v>
      </c>
      <c r="Q554" s="405">
        <v>0</v>
      </c>
      <c r="R554" s="405">
        <v>5</v>
      </c>
      <c r="S554" s="405">
        <v>1</v>
      </c>
      <c r="T554" s="405">
        <v>0.19</v>
      </c>
      <c r="U554" s="405">
        <v>2.44</v>
      </c>
      <c r="V554" s="405">
        <v>21.82</v>
      </c>
      <c r="W554" s="405">
        <v>-0.1</v>
      </c>
      <c r="X554" s="405">
        <v>35.340000000000003</v>
      </c>
      <c r="Y554" s="405">
        <v>6</v>
      </c>
      <c r="Z554" s="405" t="s">
        <v>255</v>
      </c>
      <c r="AA554" s="405" t="s">
        <v>254</v>
      </c>
    </row>
    <row r="555" spans="1:27" ht="21.6">
      <c r="A555" s="407">
        <v>554</v>
      </c>
      <c r="B555" s="405">
        <v>55.2</v>
      </c>
      <c r="C555" s="405">
        <v>18.14</v>
      </c>
      <c r="D555" s="405">
        <v>269.89999999999998</v>
      </c>
      <c r="E555" s="405">
        <v>111.34</v>
      </c>
      <c r="F555" s="405">
        <v>0</v>
      </c>
      <c r="G555" s="405">
        <v>18.16</v>
      </c>
      <c r="H555" s="405">
        <v>1.49</v>
      </c>
      <c r="I555" s="405">
        <v>6</v>
      </c>
      <c r="J555" s="405">
        <v>1.85</v>
      </c>
      <c r="K555" s="405">
        <v>19</v>
      </c>
      <c r="L555" s="405">
        <v>1048.8</v>
      </c>
      <c r="M555" s="405">
        <v>526.79999999999995</v>
      </c>
      <c r="N555" s="405">
        <v>522</v>
      </c>
      <c r="O555" s="405">
        <v>32.770000000000003</v>
      </c>
      <c r="P555" s="405">
        <v>1.58</v>
      </c>
      <c r="Q555" s="405">
        <v>-0.02</v>
      </c>
      <c r="R555" s="405">
        <v>5</v>
      </c>
      <c r="S555" s="405">
        <v>1</v>
      </c>
      <c r="T555" s="405">
        <v>0.19</v>
      </c>
      <c r="U555" s="405">
        <v>2.41</v>
      </c>
      <c r="V555" s="405">
        <v>32.770000000000003</v>
      </c>
      <c r="W555" s="405">
        <v>-0.8</v>
      </c>
      <c r="X555" s="405">
        <v>35.15</v>
      </c>
      <c r="Y555" s="405">
        <v>7</v>
      </c>
      <c r="Z555" s="405" t="s">
        <v>255</v>
      </c>
      <c r="AA555" s="405" t="s">
        <v>250</v>
      </c>
    </row>
    <row r="556" spans="1:27" ht="21.6">
      <c r="A556" s="407">
        <v>555</v>
      </c>
      <c r="B556" s="405">
        <v>55.3</v>
      </c>
      <c r="C556" s="405">
        <v>16.739999999999998</v>
      </c>
      <c r="D556" s="405">
        <v>200.1</v>
      </c>
      <c r="E556" s="405">
        <v>79.95</v>
      </c>
      <c r="F556" s="405">
        <v>0</v>
      </c>
      <c r="G556" s="405">
        <v>16.760000000000002</v>
      </c>
      <c r="H556" s="405">
        <v>1.19</v>
      </c>
      <c r="I556" s="405">
        <v>6</v>
      </c>
      <c r="J556" s="405">
        <v>1.8</v>
      </c>
      <c r="K556" s="405">
        <v>19</v>
      </c>
      <c r="L556" s="405">
        <v>1050.7</v>
      </c>
      <c r="M556" s="405">
        <v>527.78</v>
      </c>
      <c r="N556" s="405">
        <v>522.91999999999996</v>
      </c>
      <c r="O556" s="405">
        <v>30.04</v>
      </c>
      <c r="P556" s="405">
        <v>1.27</v>
      </c>
      <c r="Q556" s="405">
        <v>-0.03</v>
      </c>
      <c r="R556" s="405">
        <v>5</v>
      </c>
      <c r="S556" s="405">
        <v>1</v>
      </c>
      <c r="T556" s="405">
        <v>0.19</v>
      </c>
      <c r="U556" s="405">
        <v>2.39</v>
      </c>
      <c r="V556" s="405">
        <v>30.04</v>
      </c>
      <c r="W556" s="405">
        <v>-0.86</v>
      </c>
      <c r="X556" s="405">
        <v>36.979999999999997</v>
      </c>
      <c r="Y556" s="405">
        <v>6</v>
      </c>
      <c r="Z556" s="405" t="s">
        <v>255</v>
      </c>
      <c r="AA556" s="405" t="s">
        <v>254</v>
      </c>
    </row>
    <row r="557" spans="1:27" ht="21.6">
      <c r="A557" s="407">
        <v>556</v>
      </c>
      <c r="B557" s="405">
        <v>55.4</v>
      </c>
      <c r="C557" s="405">
        <v>18.41</v>
      </c>
      <c r="D557" s="405">
        <v>210.6</v>
      </c>
      <c r="E557" s="405">
        <v>99.28</v>
      </c>
      <c r="F557" s="405">
        <v>0</v>
      </c>
      <c r="G557" s="405">
        <v>18.43</v>
      </c>
      <c r="H557" s="405">
        <v>1.1399999999999999</v>
      </c>
      <c r="I557" s="405">
        <v>6</v>
      </c>
      <c r="J557" s="405">
        <v>1.76</v>
      </c>
      <c r="K557" s="405">
        <v>19</v>
      </c>
      <c r="L557" s="405">
        <v>1052.5999999999999</v>
      </c>
      <c r="M557" s="405">
        <v>528.76</v>
      </c>
      <c r="N557" s="405">
        <v>523.84</v>
      </c>
      <c r="O557" s="405">
        <v>33.17</v>
      </c>
      <c r="P557" s="405">
        <v>1.21</v>
      </c>
      <c r="Q557" s="405">
        <v>-0.02</v>
      </c>
      <c r="R557" s="405">
        <v>5</v>
      </c>
      <c r="S557" s="405">
        <v>1</v>
      </c>
      <c r="T557" s="405">
        <v>0.19</v>
      </c>
      <c r="U557" s="405">
        <v>2.34</v>
      </c>
      <c r="V557" s="405">
        <v>33.17</v>
      </c>
      <c r="W557" s="405">
        <v>-0.82</v>
      </c>
      <c r="X557" s="405">
        <v>39.17</v>
      </c>
      <c r="Y557" s="405">
        <v>7</v>
      </c>
      <c r="Z557" s="405" t="s">
        <v>255</v>
      </c>
      <c r="AA557" s="405" t="s">
        <v>250</v>
      </c>
    </row>
    <row r="558" spans="1:27" ht="21.6">
      <c r="A558" s="407">
        <v>557</v>
      </c>
      <c r="B558" s="405">
        <v>55.5</v>
      </c>
      <c r="C558" s="405">
        <v>17.87</v>
      </c>
      <c r="D558" s="405">
        <v>157.80000000000001</v>
      </c>
      <c r="E558" s="405">
        <v>306.37</v>
      </c>
      <c r="F558" s="405">
        <v>0</v>
      </c>
      <c r="G558" s="405">
        <v>17.93</v>
      </c>
      <c r="H558" s="405">
        <v>0.88</v>
      </c>
      <c r="I558" s="405">
        <v>6</v>
      </c>
      <c r="J558" s="405">
        <v>1.69</v>
      </c>
      <c r="K558" s="405">
        <v>19</v>
      </c>
      <c r="L558" s="405">
        <v>1054.5</v>
      </c>
      <c r="M558" s="405">
        <v>529.74</v>
      </c>
      <c r="N558" s="405">
        <v>524.76</v>
      </c>
      <c r="O558" s="405">
        <v>32.159999999999997</v>
      </c>
      <c r="P558" s="405">
        <v>0.94</v>
      </c>
      <c r="Q558" s="405">
        <v>-0.01</v>
      </c>
      <c r="R558" s="405">
        <v>5</v>
      </c>
      <c r="S558" s="405">
        <v>0.98</v>
      </c>
      <c r="T558" s="405">
        <v>0.2</v>
      </c>
      <c r="U558" s="405">
        <v>2.2799999999999998</v>
      </c>
      <c r="V558" s="405">
        <v>33.24</v>
      </c>
      <c r="W558" s="405">
        <v>-0.43</v>
      </c>
      <c r="X558" s="405">
        <v>42.78</v>
      </c>
      <c r="Y558" s="405">
        <v>6</v>
      </c>
      <c r="Z558" s="405" t="s">
        <v>255</v>
      </c>
      <c r="AA558" s="405" t="s">
        <v>254</v>
      </c>
    </row>
    <row r="559" spans="1:27" ht="21.6">
      <c r="A559" s="407">
        <v>558</v>
      </c>
      <c r="B559" s="405">
        <v>55.6</v>
      </c>
      <c r="C559" s="405">
        <v>18.559999999999999</v>
      </c>
      <c r="D559" s="405">
        <v>205.5</v>
      </c>
      <c r="E559" s="405">
        <v>459.79</v>
      </c>
      <c r="F559" s="405">
        <v>0</v>
      </c>
      <c r="G559" s="405">
        <v>18.649999999999999</v>
      </c>
      <c r="H559" s="405">
        <v>1.1000000000000001</v>
      </c>
      <c r="I559" s="405">
        <v>6</v>
      </c>
      <c r="J559" s="405">
        <v>1.75</v>
      </c>
      <c r="K559" s="405">
        <v>19</v>
      </c>
      <c r="L559" s="405">
        <v>1056.4000000000001</v>
      </c>
      <c r="M559" s="405">
        <v>530.72</v>
      </c>
      <c r="N559" s="405">
        <v>525.67999999999995</v>
      </c>
      <c r="O559" s="405">
        <v>33.46</v>
      </c>
      <c r="P559" s="405">
        <v>1.17</v>
      </c>
      <c r="Q559" s="405">
        <v>0</v>
      </c>
      <c r="R559" s="405">
        <v>5</v>
      </c>
      <c r="S559" s="405">
        <v>1</v>
      </c>
      <c r="T559" s="405">
        <v>0.19</v>
      </c>
      <c r="U559" s="405">
        <v>2.33</v>
      </c>
      <c r="V559" s="405">
        <v>33.56</v>
      </c>
      <c r="W559" s="405">
        <v>-0.13</v>
      </c>
      <c r="X559" s="405">
        <v>39.89</v>
      </c>
      <c r="Y559" s="405">
        <v>7</v>
      </c>
      <c r="Z559" s="405" t="s">
        <v>255</v>
      </c>
      <c r="AA559" s="405" t="s">
        <v>250</v>
      </c>
    </row>
    <row r="560" spans="1:27" ht="21.6">
      <c r="A560" s="407">
        <v>559</v>
      </c>
      <c r="B560" s="405">
        <v>55.7</v>
      </c>
      <c r="C560" s="405">
        <v>20.78</v>
      </c>
      <c r="D560" s="405">
        <v>238.5</v>
      </c>
      <c r="E560" s="405">
        <v>530.82000000000005</v>
      </c>
      <c r="F560" s="405">
        <v>0</v>
      </c>
      <c r="G560" s="405">
        <v>20.89</v>
      </c>
      <c r="H560" s="405">
        <v>1.1399999999999999</v>
      </c>
      <c r="I560" s="405">
        <v>6</v>
      </c>
      <c r="J560" s="405">
        <v>1.72</v>
      </c>
      <c r="K560" s="405">
        <v>19</v>
      </c>
      <c r="L560" s="405">
        <v>1058.3</v>
      </c>
      <c r="M560" s="405">
        <v>531.70000000000005</v>
      </c>
      <c r="N560" s="405">
        <v>526.6</v>
      </c>
      <c r="O560" s="405">
        <v>37.659999999999997</v>
      </c>
      <c r="P560" s="405">
        <v>1.2</v>
      </c>
      <c r="Q560" s="405">
        <v>0</v>
      </c>
      <c r="R560" s="405">
        <v>5</v>
      </c>
      <c r="S560" s="405">
        <v>0.98</v>
      </c>
      <c r="T560" s="405">
        <v>0.2</v>
      </c>
      <c r="U560" s="405">
        <v>2.29</v>
      </c>
      <c r="V560" s="405">
        <v>38.799999999999997</v>
      </c>
      <c r="W560" s="405">
        <v>0</v>
      </c>
      <c r="X560" s="405">
        <v>41.83</v>
      </c>
      <c r="Y560" s="405">
        <v>7</v>
      </c>
      <c r="Z560" s="405" t="s">
        <v>255</v>
      </c>
      <c r="AA560" s="405" t="s">
        <v>250</v>
      </c>
    </row>
    <row r="561" spans="1:27" ht="21.6">
      <c r="A561" s="407">
        <v>560</v>
      </c>
      <c r="B561" s="405">
        <v>55.8</v>
      </c>
      <c r="C561" s="405">
        <v>21.59</v>
      </c>
      <c r="D561" s="405">
        <v>243.1</v>
      </c>
      <c r="E561" s="405">
        <v>517.17999999999995</v>
      </c>
      <c r="F561" s="405">
        <v>0</v>
      </c>
      <c r="G561" s="405">
        <v>21.69</v>
      </c>
      <c r="H561" s="405">
        <v>1.1200000000000001</v>
      </c>
      <c r="I561" s="405">
        <v>6</v>
      </c>
      <c r="J561" s="405">
        <v>1.71</v>
      </c>
      <c r="K561" s="405">
        <v>19</v>
      </c>
      <c r="L561" s="405">
        <v>1060.2</v>
      </c>
      <c r="M561" s="405">
        <v>532.67999999999995</v>
      </c>
      <c r="N561" s="405">
        <v>527.52</v>
      </c>
      <c r="O561" s="405">
        <v>39.11</v>
      </c>
      <c r="P561" s="405">
        <v>1.18</v>
      </c>
      <c r="Q561" s="405">
        <v>0</v>
      </c>
      <c r="R561" s="405">
        <v>5</v>
      </c>
      <c r="S561" s="405">
        <v>0.97</v>
      </c>
      <c r="T561" s="405">
        <v>0.2</v>
      </c>
      <c r="U561" s="405">
        <v>2.2599999999999998</v>
      </c>
      <c r="V561" s="405">
        <v>40.840000000000003</v>
      </c>
      <c r="W561" s="405">
        <v>-0.03</v>
      </c>
      <c r="X561" s="405">
        <v>43.04</v>
      </c>
      <c r="Y561" s="405">
        <v>7</v>
      </c>
      <c r="Z561" s="405" t="s">
        <v>255</v>
      </c>
      <c r="AA561" s="405" t="s">
        <v>250</v>
      </c>
    </row>
    <row r="562" spans="1:27" ht="21.6">
      <c r="A562" s="407">
        <v>561</v>
      </c>
      <c r="B562" s="405">
        <v>55.9</v>
      </c>
      <c r="C562" s="405">
        <v>24.87</v>
      </c>
      <c r="D562" s="405">
        <v>206.6</v>
      </c>
      <c r="E562" s="405">
        <v>541.02</v>
      </c>
      <c r="F562" s="405">
        <v>0</v>
      </c>
      <c r="G562" s="405">
        <v>24.98</v>
      </c>
      <c r="H562" s="405">
        <v>0.83</v>
      </c>
      <c r="I562" s="405">
        <v>6</v>
      </c>
      <c r="J562" s="405">
        <v>1.57</v>
      </c>
      <c r="K562" s="405">
        <v>19</v>
      </c>
      <c r="L562" s="405">
        <v>1062.0999999999999</v>
      </c>
      <c r="M562" s="405">
        <v>533.66</v>
      </c>
      <c r="N562" s="405">
        <v>528.44000000000005</v>
      </c>
      <c r="O562" s="405">
        <v>45.26</v>
      </c>
      <c r="P562" s="405">
        <v>0.86</v>
      </c>
      <c r="Q562" s="405">
        <v>0</v>
      </c>
      <c r="R562" s="405">
        <v>5</v>
      </c>
      <c r="S562" s="405">
        <v>0.91</v>
      </c>
      <c r="T562" s="405">
        <v>0.22</v>
      </c>
      <c r="U562" s="405">
        <v>2.1</v>
      </c>
      <c r="V562" s="405">
        <v>52.44</v>
      </c>
      <c r="W562" s="405">
        <v>0.01</v>
      </c>
      <c r="X562" s="405">
        <v>54.15</v>
      </c>
      <c r="Y562" s="405">
        <v>7</v>
      </c>
      <c r="Z562" s="405" t="s">
        <v>255</v>
      </c>
      <c r="AA562" s="405" t="s">
        <v>250</v>
      </c>
    </row>
    <row r="563" spans="1:27" ht="21.6">
      <c r="A563" s="407">
        <v>562</v>
      </c>
      <c r="B563" s="405">
        <v>56</v>
      </c>
      <c r="C563" s="405">
        <v>26.36</v>
      </c>
      <c r="D563" s="405">
        <v>159.6</v>
      </c>
      <c r="E563" s="405">
        <v>513.75</v>
      </c>
      <c r="F563" s="405">
        <v>0</v>
      </c>
      <c r="G563" s="405">
        <v>26.47</v>
      </c>
      <c r="H563" s="405">
        <v>0.6</v>
      </c>
      <c r="I563" s="405">
        <v>6</v>
      </c>
      <c r="J563" s="405">
        <v>1.45</v>
      </c>
      <c r="K563" s="405">
        <v>19</v>
      </c>
      <c r="L563" s="405">
        <v>1064</v>
      </c>
      <c r="M563" s="405">
        <v>534.65</v>
      </c>
      <c r="N563" s="405">
        <v>529.35</v>
      </c>
      <c r="O563" s="405">
        <v>47.99</v>
      </c>
      <c r="P563" s="405">
        <v>0.63</v>
      </c>
      <c r="Q563" s="405">
        <v>0</v>
      </c>
      <c r="R563" s="405">
        <v>6</v>
      </c>
      <c r="S563" s="405">
        <v>0.86</v>
      </c>
      <c r="T563" s="405">
        <v>0.24</v>
      </c>
      <c r="U563" s="405">
        <v>1.97</v>
      </c>
      <c r="V563" s="405">
        <v>60</v>
      </c>
      <c r="W563" s="405">
        <v>-0.04</v>
      </c>
      <c r="X563" s="405">
        <v>64.989999999999995</v>
      </c>
      <c r="Y563" s="405">
        <v>7</v>
      </c>
      <c r="Z563" s="405" t="s">
        <v>249</v>
      </c>
      <c r="AA563" s="405" t="s">
        <v>250</v>
      </c>
    </row>
    <row r="564" spans="1:27" ht="21.6">
      <c r="A564" s="407">
        <v>563</v>
      </c>
      <c r="B564" s="405">
        <v>56.1</v>
      </c>
      <c r="C564" s="405">
        <v>24.23</v>
      </c>
      <c r="D564" s="405">
        <v>43.8</v>
      </c>
      <c r="E564" s="405">
        <v>514.92999999999995</v>
      </c>
      <c r="F564" s="405">
        <v>0</v>
      </c>
      <c r="G564" s="405">
        <v>24.33</v>
      </c>
      <c r="H564" s="405">
        <v>0.18</v>
      </c>
      <c r="I564" s="405">
        <v>7</v>
      </c>
      <c r="J564" s="405">
        <v>1.19</v>
      </c>
      <c r="K564" s="405">
        <v>19</v>
      </c>
      <c r="L564" s="405">
        <v>1065.9000000000001</v>
      </c>
      <c r="M564" s="405">
        <v>535.63</v>
      </c>
      <c r="N564" s="405">
        <v>530.27</v>
      </c>
      <c r="O564" s="405">
        <v>43.88</v>
      </c>
      <c r="P564" s="405">
        <v>0.19</v>
      </c>
      <c r="Q564" s="405">
        <v>0</v>
      </c>
      <c r="R564" s="405">
        <v>6</v>
      </c>
      <c r="S564" s="405">
        <v>0.77</v>
      </c>
      <c r="T564" s="405">
        <v>0.28000000000000003</v>
      </c>
      <c r="U564" s="405">
        <v>1.74</v>
      </c>
      <c r="V564" s="405">
        <v>63.73</v>
      </c>
      <c r="W564" s="405">
        <v>-0.04</v>
      </c>
      <c r="X564" s="405">
        <v>89.92</v>
      </c>
      <c r="Y564" s="405">
        <v>6</v>
      </c>
      <c r="Z564" s="405" t="s">
        <v>249</v>
      </c>
      <c r="AA564" s="405" t="s">
        <v>254</v>
      </c>
    </row>
    <row r="565" spans="1:27" ht="21.6">
      <c r="A565" s="407">
        <v>564</v>
      </c>
      <c r="B565" s="405">
        <v>56.2</v>
      </c>
      <c r="C565" s="405">
        <v>24.85</v>
      </c>
      <c r="D565" s="405">
        <v>53.2</v>
      </c>
      <c r="E565" s="405">
        <v>519.54</v>
      </c>
      <c r="F565" s="405">
        <v>0</v>
      </c>
      <c r="G565" s="405">
        <v>24.95</v>
      </c>
      <c r="H565" s="405">
        <v>0.21</v>
      </c>
      <c r="I565" s="405">
        <v>7</v>
      </c>
      <c r="J565" s="405">
        <v>1.21</v>
      </c>
      <c r="K565" s="405">
        <v>19</v>
      </c>
      <c r="L565" s="405">
        <v>1067.8</v>
      </c>
      <c r="M565" s="405">
        <v>536.61</v>
      </c>
      <c r="N565" s="405">
        <v>531.19000000000005</v>
      </c>
      <c r="O565" s="405">
        <v>44.97</v>
      </c>
      <c r="P565" s="405">
        <v>0.22</v>
      </c>
      <c r="Q565" s="405">
        <v>0</v>
      </c>
      <c r="R565" s="405">
        <v>6</v>
      </c>
      <c r="S565" s="405">
        <v>0.78</v>
      </c>
      <c r="T565" s="405">
        <v>0.27</v>
      </c>
      <c r="U565" s="405">
        <v>1.75</v>
      </c>
      <c r="V565" s="405">
        <v>64.61</v>
      </c>
      <c r="W565" s="405">
        <v>-0.03</v>
      </c>
      <c r="X565" s="405">
        <v>88.41</v>
      </c>
      <c r="Y565" s="405">
        <v>6</v>
      </c>
      <c r="Z565" s="405" t="s">
        <v>249</v>
      </c>
      <c r="AA565" s="405" t="s">
        <v>254</v>
      </c>
    </row>
    <row r="566" spans="1:27" ht="21.6">
      <c r="A566" s="407">
        <v>565</v>
      </c>
      <c r="B566" s="405">
        <v>56.3</v>
      </c>
      <c r="C566" s="405">
        <v>24.71</v>
      </c>
      <c r="D566" s="405">
        <v>80.900000000000006</v>
      </c>
      <c r="E566" s="405">
        <v>547.1</v>
      </c>
      <c r="F566" s="405">
        <v>0</v>
      </c>
      <c r="G566" s="405">
        <v>24.82</v>
      </c>
      <c r="H566" s="405">
        <v>0.33</v>
      </c>
      <c r="I566" s="405">
        <v>7</v>
      </c>
      <c r="J566" s="405">
        <v>1.31</v>
      </c>
      <c r="K566" s="405">
        <v>19</v>
      </c>
      <c r="L566" s="405">
        <v>1069.7</v>
      </c>
      <c r="M566" s="405">
        <v>537.59</v>
      </c>
      <c r="N566" s="405">
        <v>532.11</v>
      </c>
      <c r="O566" s="405">
        <v>44.63</v>
      </c>
      <c r="P566" s="405">
        <v>0.34</v>
      </c>
      <c r="Q566" s="405">
        <v>0</v>
      </c>
      <c r="R566" s="405">
        <v>6</v>
      </c>
      <c r="S566" s="405">
        <v>0.82</v>
      </c>
      <c r="T566" s="405">
        <v>0.26</v>
      </c>
      <c r="U566" s="405">
        <v>1.85</v>
      </c>
      <c r="V566" s="405">
        <v>60.19</v>
      </c>
      <c r="W566" s="405">
        <v>0.02</v>
      </c>
      <c r="X566" s="405">
        <v>77.56</v>
      </c>
      <c r="Y566" s="405">
        <v>6</v>
      </c>
      <c r="Z566" s="405" t="s">
        <v>249</v>
      </c>
      <c r="AA566" s="405" t="s">
        <v>254</v>
      </c>
    </row>
    <row r="567" spans="1:27" ht="21.6">
      <c r="A567" s="407">
        <v>566</v>
      </c>
      <c r="B567" s="405">
        <v>56.4</v>
      </c>
      <c r="C567" s="405">
        <v>23.77</v>
      </c>
      <c r="D567" s="405">
        <v>115.7</v>
      </c>
      <c r="E567" s="405">
        <v>523.66</v>
      </c>
      <c r="F567" s="405">
        <v>0</v>
      </c>
      <c r="G567" s="405">
        <v>23.87</v>
      </c>
      <c r="H567" s="405">
        <v>0.48</v>
      </c>
      <c r="I567" s="405">
        <v>6</v>
      </c>
      <c r="J567" s="405">
        <v>1.42</v>
      </c>
      <c r="K567" s="405">
        <v>19</v>
      </c>
      <c r="L567" s="405">
        <v>1071.5999999999999</v>
      </c>
      <c r="M567" s="405">
        <v>538.57000000000005</v>
      </c>
      <c r="N567" s="405">
        <v>533.03</v>
      </c>
      <c r="O567" s="405">
        <v>42.78</v>
      </c>
      <c r="P567" s="405">
        <v>0.51</v>
      </c>
      <c r="Q567" s="405">
        <v>0</v>
      </c>
      <c r="R567" s="405">
        <v>6</v>
      </c>
      <c r="S567" s="405">
        <v>0.87</v>
      </c>
      <c r="T567" s="405">
        <v>0.24</v>
      </c>
      <c r="U567" s="405">
        <v>1.97</v>
      </c>
      <c r="V567" s="405">
        <v>53.43</v>
      </c>
      <c r="W567" s="405">
        <v>-0.03</v>
      </c>
      <c r="X567" s="405">
        <v>65.319999999999993</v>
      </c>
      <c r="Y567" s="405">
        <v>6</v>
      </c>
      <c r="Z567" s="405" t="s">
        <v>249</v>
      </c>
      <c r="AA567" s="405" t="s">
        <v>254</v>
      </c>
    </row>
    <row r="568" spans="1:27" ht="21.6">
      <c r="A568" s="407">
        <v>567</v>
      </c>
      <c r="B568" s="405">
        <v>56.5</v>
      </c>
      <c r="C568" s="405">
        <v>20.52</v>
      </c>
      <c r="D568" s="405">
        <v>123.3</v>
      </c>
      <c r="E568" s="405">
        <v>522.97</v>
      </c>
      <c r="F568" s="405">
        <v>0</v>
      </c>
      <c r="G568" s="405">
        <v>20.62</v>
      </c>
      <c r="H568" s="405">
        <v>0.6</v>
      </c>
      <c r="I568" s="405">
        <v>6</v>
      </c>
      <c r="J568" s="405">
        <v>1.53</v>
      </c>
      <c r="K568" s="405">
        <v>19</v>
      </c>
      <c r="L568" s="405">
        <v>1073.5</v>
      </c>
      <c r="M568" s="405">
        <v>539.54999999999995</v>
      </c>
      <c r="N568" s="405">
        <v>533.95000000000005</v>
      </c>
      <c r="O568" s="405">
        <v>36.61</v>
      </c>
      <c r="P568" s="405">
        <v>0.63</v>
      </c>
      <c r="Q568" s="405">
        <v>0</v>
      </c>
      <c r="R568" s="405">
        <v>5</v>
      </c>
      <c r="S568" s="405">
        <v>0.92</v>
      </c>
      <c r="T568" s="405">
        <v>0.22</v>
      </c>
      <c r="U568" s="405">
        <v>2.11</v>
      </c>
      <c r="V568" s="405">
        <v>41.93</v>
      </c>
      <c r="W568" s="405">
        <v>-0.03</v>
      </c>
      <c r="X568" s="405">
        <v>53.84</v>
      </c>
      <c r="Y568" s="405">
        <v>6</v>
      </c>
      <c r="Z568" s="405" t="s">
        <v>255</v>
      </c>
      <c r="AA568" s="405" t="s">
        <v>254</v>
      </c>
    </row>
    <row r="569" spans="1:27" ht="21.6">
      <c r="A569" s="407">
        <v>568</v>
      </c>
      <c r="B569" s="405">
        <v>56.6</v>
      </c>
      <c r="C569" s="405">
        <v>17.899999999999999</v>
      </c>
      <c r="D569" s="405">
        <v>135.69999999999999</v>
      </c>
      <c r="E569" s="405">
        <v>489.62</v>
      </c>
      <c r="F569" s="405">
        <v>0</v>
      </c>
      <c r="G569" s="405">
        <v>18</v>
      </c>
      <c r="H569" s="405">
        <v>0.75</v>
      </c>
      <c r="I569" s="405">
        <v>6</v>
      </c>
      <c r="J569" s="405">
        <v>1.64</v>
      </c>
      <c r="K569" s="405">
        <v>19</v>
      </c>
      <c r="L569" s="405">
        <v>1075.4000000000001</v>
      </c>
      <c r="M569" s="405">
        <v>540.53</v>
      </c>
      <c r="N569" s="405">
        <v>534.87</v>
      </c>
      <c r="O569" s="405">
        <v>31.64</v>
      </c>
      <c r="P569" s="405">
        <v>0.8</v>
      </c>
      <c r="Q569" s="405">
        <v>0</v>
      </c>
      <c r="R569" s="405">
        <v>5</v>
      </c>
      <c r="S569" s="405">
        <v>0.97</v>
      </c>
      <c r="T569" s="405">
        <v>0.2</v>
      </c>
      <c r="U569" s="405">
        <v>2.25</v>
      </c>
      <c r="V569" s="405">
        <v>33.11</v>
      </c>
      <c r="W569" s="405">
        <v>-0.1</v>
      </c>
      <c r="X569" s="405">
        <v>44.65</v>
      </c>
      <c r="Y569" s="405">
        <v>6</v>
      </c>
      <c r="Z569" s="405" t="s">
        <v>255</v>
      </c>
      <c r="AA569" s="405" t="s">
        <v>254</v>
      </c>
    </row>
    <row r="570" spans="1:27" ht="21.6">
      <c r="A570" s="407">
        <v>569</v>
      </c>
      <c r="B570" s="405">
        <v>56.7</v>
      </c>
      <c r="C570" s="405">
        <v>9.19</v>
      </c>
      <c r="D570" s="405">
        <v>174.7</v>
      </c>
      <c r="E570" s="405">
        <v>562.41</v>
      </c>
      <c r="F570" s="405">
        <v>0</v>
      </c>
      <c r="G570" s="405">
        <v>9.3000000000000007</v>
      </c>
      <c r="H570" s="405">
        <v>1.88</v>
      </c>
      <c r="I570" s="405">
        <v>5</v>
      </c>
      <c r="J570" s="405">
        <v>2.12</v>
      </c>
      <c r="K570" s="405">
        <v>19</v>
      </c>
      <c r="L570" s="405">
        <v>1077.3</v>
      </c>
      <c r="M570" s="405">
        <v>541.51</v>
      </c>
      <c r="N570" s="405">
        <v>535.79</v>
      </c>
      <c r="O570" s="405">
        <v>15.36</v>
      </c>
      <c r="P570" s="405">
        <v>2.12</v>
      </c>
      <c r="Q570" s="405">
        <v>0</v>
      </c>
      <c r="R570" s="405">
        <v>4</v>
      </c>
      <c r="S570" s="405">
        <v>1</v>
      </c>
      <c r="T570" s="405">
        <v>0.19</v>
      </c>
      <c r="U570" s="405">
        <v>2.76</v>
      </c>
      <c r="V570" s="405">
        <v>15.36</v>
      </c>
      <c r="W570" s="405">
        <v>0.04</v>
      </c>
      <c r="X570" s="405">
        <v>24.71</v>
      </c>
      <c r="Y570" s="405">
        <v>4</v>
      </c>
      <c r="Z570" s="405" t="s">
        <v>252</v>
      </c>
      <c r="AA570" s="405" t="s">
        <v>256</v>
      </c>
    </row>
    <row r="571" spans="1:27" ht="21.6">
      <c r="A571" s="407">
        <v>570</v>
      </c>
      <c r="B571" s="405">
        <v>56.8</v>
      </c>
      <c r="C571" s="405">
        <v>5</v>
      </c>
      <c r="D571" s="405">
        <v>191.5</v>
      </c>
      <c r="E571" s="405">
        <v>1186.9100000000001</v>
      </c>
      <c r="F571" s="405">
        <v>0</v>
      </c>
      <c r="G571" s="405">
        <v>5.24</v>
      </c>
      <c r="H571" s="405">
        <v>3.65</v>
      </c>
      <c r="I571" s="405">
        <v>4</v>
      </c>
      <c r="J571" s="405">
        <v>2.5</v>
      </c>
      <c r="K571" s="405">
        <v>19</v>
      </c>
      <c r="L571" s="405">
        <v>1079.2</v>
      </c>
      <c r="M571" s="405">
        <v>542.49</v>
      </c>
      <c r="N571" s="405">
        <v>536.71</v>
      </c>
      <c r="O571" s="405">
        <v>7.75</v>
      </c>
      <c r="P571" s="405">
        <v>4.5999999999999996</v>
      </c>
      <c r="Q571" s="405">
        <v>0.15</v>
      </c>
      <c r="R571" s="405">
        <v>3</v>
      </c>
      <c r="S571" s="405">
        <v>1</v>
      </c>
      <c r="T571" s="405">
        <v>0.19</v>
      </c>
      <c r="U571" s="405">
        <v>3.19</v>
      </c>
      <c r="V571" s="405">
        <v>7.75</v>
      </c>
      <c r="W571" s="405">
        <v>1.2</v>
      </c>
      <c r="X571" s="405">
        <v>16.8</v>
      </c>
      <c r="Y571" s="405">
        <v>2</v>
      </c>
      <c r="Z571" s="405" t="s">
        <v>259</v>
      </c>
      <c r="AA571" s="405" t="s">
        <v>260</v>
      </c>
    </row>
    <row r="572" spans="1:27" ht="21.6">
      <c r="A572" s="407">
        <v>571</v>
      </c>
      <c r="B572" s="405">
        <v>56.9</v>
      </c>
      <c r="C572" s="405">
        <v>5.5</v>
      </c>
      <c r="D572" s="405">
        <v>130.80000000000001</v>
      </c>
      <c r="E572" s="405">
        <v>1174.8499999999999</v>
      </c>
      <c r="F572" s="405">
        <v>0</v>
      </c>
      <c r="G572" s="405">
        <v>5.73</v>
      </c>
      <c r="H572" s="405">
        <v>2.2799999999999998</v>
      </c>
      <c r="I572" s="405">
        <v>5</v>
      </c>
      <c r="J572" s="405">
        <v>2.33</v>
      </c>
      <c r="K572" s="405">
        <v>19</v>
      </c>
      <c r="L572" s="405">
        <v>1081.0999999999999</v>
      </c>
      <c r="M572" s="405">
        <v>543.47</v>
      </c>
      <c r="N572" s="405">
        <v>537.63</v>
      </c>
      <c r="O572" s="405">
        <v>8.65</v>
      </c>
      <c r="P572" s="405">
        <v>2.81</v>
      </c>
      <c r="Q572" s="405">
        <v>0.14000000000000001</v>
      </c>
      <c r="R572" s="405">
        <v>3</v>
      </c>
      <c r="S572" s="405">
        <v>1</v>
      </c>
      <c r="T572" s="405">
        <v>0.19</v>
      </c>
      <c r="U572" s="405">
        <v>3.03</v>
      </c>
      <c r="V572" s="405">
        <v>8.65</v>
      </c>
      <c r="W572" s="405">
        <v>1.17</v>
      </c>
      <c r="X572" s="405">
        <v>19.77</v>
      </c>
      <c r="Y572" s="405">
        <v>2</v>
      </c>
      <c r="Z572" s="405" t="s">
        <v>259</v>
      </c>
      <c r="AA572" s="405" t="s">
        <v>260</v>
      </c>
    </row>
    <row r="573" spans="1:27" ht="21.6">
      <c r="A573" s="407">
        <v>572</v>
      </c>
      <c r="B573" s="405">
        <v>57</v>
      </c>
      <c r="C573" s="405">
        <v>7.59</v>
      </c>
      <c r="D573" s="405">
        <v>118.5</v>
      </c>
      <c r="E573" s="405">
        <v>735.65</v>
      </c>
      <c r="F573" s="405">
        <v>0</v>
      </c>
      <c r="G573" s="405">
        <v>7.74</v>
      </c>
      <c r="H573" s="405">
        <v>1.53</v>
      </c>
      <c r="I573" s="405">
        <v>5</v>
      </c>
      <c r="J573" s="405">
        <v>2.12</v>
      </c>
      <c r="K573" s="405">
        <v>19</v>
      </c>
      <c r="L573" s="405">
        <v>1083</v>
      </c>
      <c r="M573" s="405">
        <v>544.46</v>
      </c>
      <c r="N573" s="405">
        <v>538.54</v>
      </c>
      <c r="O573" s="405">
        <v>12.35</v>
      </c>
      <c r="P573" s="405">
        <v>1.78</v>
      </c>
      <c r="Q573" s="405">
        <v>0.03</v>
      </c>
      <c r="R573" s="405">
        <v>4</v>
      </c>
      <c r="S573" s="405">
        <v>1</v>
      </c>
      <c r="T573" s="405">
        <v>0.19</v>
      </c>
      <c r="U573" s="405">
        <v>2.8</v>
      </c>
      <c r="V573" s="405">
        <v>12.35</v>
      </c>
      <c r="W573" s="405">
        <v>0.36</v>
      </c>
      <c r="X573" s="405">
        <v>24.3</v>
      </c>
      <c r="Y573" s="405">
        <v>4</v>
      </c>
      <c r="Z573" s="405" t="s">
        <v>252</v>
      </c>
      <c r="AA573" s="405" t="s">
        <v>256</v>
      </c>
    </row>
    <row r="574" spans="1:27" ht="21.6">
      <c r="A574" s="407">
        <v>573</v>
      </c>
      <c r="B574" s="405">
        <v>57.1</v>
      </c>
      <c r="C574" s="405">
        <v>23.47</v>
      </c>
      <c r="D574" s="405">
        <v>119.3</v>
      </c>
      <c r="E574" s="405">
        <v>208.36</v>
      </c>
      <c r="F574" s="405">
        <v>0</v>
      </c>
      <c r="G574" s="405">
        <v>23.51</v>
      </c>
      <c r="H574" s="405">
        <v>0.51</v>
      </c>
      <c r="I574" s="405">
        <v>6</v>
      </c>
      <c r="J574" s="405">
        <v>1.44</v>
      </c>
      <c r="K574" s="405">
        <v>19</v>
      </c>
      <c r="L574" s="405">
        <v>1084.9000000000001</v>
      </c>
      <c r="M574" s="405">
        <v>545.44000000000005</v>
      </c>
      <c r="N574" s="405">
        <v>539.46</v>
      </c>
      <c r="O574" s="405">
        <v>41.58</v>
      </c>
      <c r="P574" s="405">
        <v>0.53</v>
      </c>
      <c r="Q574" s="405">
        <v>-0.02</v>
      </c>
      <c r="R574" s="405">
        <v>6</v>
      </c>
      <c r="S574" s="405">
        <v>0.88</v>
      </c>
      <c r="T574" s="405">
        <v>0.23</v>
      </c>
      <c r="U574" s="405">
        <v>2</v>
      </c>
      <c r="V574" s="405">
        <v>50.8</v>
      </c>
      <c r="W574" s="405">
        <v>-0.62</v>
      </c>
      <c r="X574" s="405">
        <v>62.67</v>
      </c>
      <c r="Y574" s="405">
        <v>6</v>
      </c>
      <c r="Z574" s="405" t="s">
        <v>249</v>
      </c>
      <c r="AA574" s="405" t="s">
        <v>254</v>
      </c>
    </row>
    <row r="575" spans="1:27" ht="21.6">
      <c r="A575" s="407">
        <v>574</v>
      </c>
      <c r="B575" s="405">
        <v>57.2</v>
      </c>
      <c r="C575" s="405">
        <v>23.06</v>
      </c>
      <c r="D575" s="405">
        <v>96.5</v>
      </c>
      <c r="E575" s="405">
        <v>296.07</v>
      </c>
      <c r="F575" s="405">
        <v>0</v>
      </c>
      <c r="G575" s="405">
        <v>23.12</v>
      </c>
      <c r="H575" s="405">
        <v>0.42</v>
      </c>
      <c r="I575" s="405">
        <v>6</v>
      </c>
      <c r="J575" s="405">
        <v>1.39</v>
      </c>
      <c r="K575" s="405">
        <v>19</v>
      </c>
      <c r="L575" s="405">
        <v>1086.8</v>
      </c>
      <c r="M575" s="405">
        <v>546.41999999999996</v>
      </c>
      <c r="N575" s="405">
        <v>540.38</v>
      </c>
      <c r="O575" s="405">
        <v>40.770000000000003</v>
      </c>
      <c r="P575" s="405">
        <v>0.44</v>
      </c>
      <c r="Q575" s="405">
        <v>-0.01</v>
      </c>
      <c r="R575" s="405">
        <v>6</v>
      </c>
      <c r="S575" s="405">
        <v>0.87</v>
      </c>
      <c r="T575" s="405">
        <v>0.23</v>
      </c>
      <c r="U575" s="405">
        <v>1.96</v>
      </c>
      <c r="V575" s="405">
        <v>51.07</v>
      </c>
      <c r="W575" s="405">
        <v>-0.46</v>
      </c>
      <c r="X575" s="405">
        <v>66.12</v>
      </c>
      <c r="Y575" s="405">
        <v>6</v>
      </c>
      <c r="Z575" s="405" t="s">
        <v>249</v>
      </c>
      <c r="AA575" s="405" t="s">
        <v>254</v>
      </c>
    </row>
    <row r="576" spans="1:27" ht="21.6">
      <c r="A576" s="407">
        <v>575</v>
      </c>
      <c r="B576" s="405">
        <v>57.3</v>
      </c>
      <c r="C576" s="405">
        <v>20.420000000000002</v>
      </c>
      <c r="D576" s="405">
        <v>58.5</v>
      </c>
      <c r="E576" s="405">
        <v>415.85</v>
      </c>
      <c r="F576" s="405">
        <v>0</v>
      </c>
      <c r="G576" s="405">
        <v>20.5</v>
      </c>
      <c r="H576" s="405">
        <v>0.28999999999999998</v>
      </c>
      <c r="I576" s="405">
        <v>6</v>
      </c>
      <c r="J576" s="405">
        <v>1.35</v>
      </c>
      <c r="K576" s="405">
        <v>19</v>
      </c>
      <c r="L576" s="405">
        <v>1088.7</v>
      </c>
      <c r="M576" s="405">
        <v>547.4</v>
      </c>
      <c r="N576" s="405">
        <v>541.29999999999995</v>
      </c>
      <c r="O576" s="405">
        <v>35.86</v>
      </c>
      <c r="P576" s="405">
        <v>0.3</v>
      </c>
      <c r="Q576" s="405">
        <v>-0.01</v>
      </c>
      <c r="R576" s="405">
        <v>6</v>
      </c>
      <c r="S576" s="405">
        <v>0.86</v>
      </c>
      <c r="T576" s="405">
        <v>0.24</v>
      </c>
      <c r="U576" s="405">
        <v>1.94</v>
      </c>
      <c r="V576" s="405">
        <v>45.4</v>
      </c>
      <c r="W576" s="405">
        <v>-0.24</v>
      </c>
      <c r="X576" s="405">
        <v>66.2</v>
      </c>
      <c r="Y576" s="405">
        <v>6</v>
      </c>
      <c r="Z576" s="405" t="s">
        <v>249</v>
      </c>
      <c r="AA576" s="405" t="s">
        <v>254</v>
      </c>
    </row>
    <row r="577" spans="1:27" ht="21.6">
      <c r="A577" s="407">
        <v>576</v>
      </c>
      <c r="B577" s="405">
        <v>57.4</v>
      </c>
      <c r="C577" s="405">
        <v>22.15</v>
      </c>
      <c r="D577" s="405">
        <v>73.400000000000006</v>
      </c>
      <c r="E577" s="405">
        <v>513.54999999999995</v>
      </c>
      <c r="F577" s="405">
        <v>0</v>
      </c>
      <c r="G577" s="405">
        <v>22.26</v>
      </c>
      <c r="H577" s="405">
        <v>0.33</v>
      </c>
      <c r="I577" s="405">
        <v>6</v>
      </c>
      <c r="J577" s="405">
        <v>1.35</v>
      </c>
      <c r="K577" s="405">
        <v>19</v>
      </c>
      <c r="L577" s="405">
        <v>1090.5999999999999</v>
      </c>
      <c r="M577" s="405">
        <v>548.38</v>
      </c>
      <c r="N577" s="405">
        <v>542.22</v>
      </c>
      <c r="O577" s="405">
        <v>39.04</v>
      </c>
      <c r="P577" s="405">
        <v>0.35</v>
      </c>
      <c r="Q577" s="405">
        <v>0</v>
      </c>
      <c r="R577" s="405">
        <v>6</v>
      </c>
      <c r="S577" s="405">
        <v>0.85</v>
      </c>
      <c r="T577" s="405">
        <v>0.24</v>
      </c>
      <c r="U577" s="405">
        <v>1.93</v>
      </c>
      <c r="V577" s="405">
        <v>49.86</v>
      </c>
      <c r="W577" s="405">
        <v>-0.06</v>
      </c>
      <c r="X577" s="405">
        <v>68.569999999999993</v>
      </c>
      <c r="Y577" s="405">
        <v>6</v>
      </c>
      <c r="Z577" s="405" t="s">
        <v>249</v>
      </c>
      <c r="AA577" s="405" t="s">
        <v>254</v>
      </c>
    </row>
    <row r="578" spans="1:27" ht="21.6">
      <c r="A578" s="407">
        <v>577</v>
      </c>
      <c r="B578" s="405">
        <v>57.5</v>
      </c>
      <c r="C578" s="405">
        <v>22.87</v>
      </c>
      <c r="D578" s="405">
        <v>62</v>
      </c>
      <c r="E578" s="405">
        <v>436.94</v>
      </c>
      <c r="F578" s="405">
        <v>0</v>
      </c>
      <c r="G578" s="405">
        <v>22.95</v>
      </c>
      <c r="H578" s="405">
        <v>0.27</v>
      </c>
      <c r="I578" s="405">
        <v>7</v>
      </c>
      <c r="J578" s="405">
        <v>1.29</v>
      </c>
      <c r="K578" s="405">
        <v>19</v>
      </c>
      <c r="L578" s="405">
        <v>1092.5</v>
      </c>
      <c r="M578" s="405">
        <v>549.36</v>
      </c>
      <c r="N578" s="405">
        <v>543.14</v>
      </c>
      <c r="O578" s="405">
        <v>40.25</v>
      </c>
      <c r="P578" s="405">
        <v>0.28000000000000003</v>
      </c>
      <c r="Q578" s="405">
        <v>-0.01</v>
      </c>
      <c r="R578" s="405">
        <v>6</v>
      </c>
      <c r="S578" s="405">
        <v>0.83</v>
      </c>
      <c r="T578" s="405">
        <v>0.25</v>
      </c>
      <c r="U578" s="405">
        <v>1.87</v>
      </c>
      <c r="V578" s="405">
        <v>53.37</v>
      </c>
      <c r="W578" s="405">
        <v>-0.21</v>
      </c>
      <c r="X578" s="405">
        <v>74.430000000000007</v>
      </c>
      <c r="Y578" s="405">
        <v>6</v>
      </c>
      <c r="Z578" s="405" t="s">
        <v>249</v>
      </c>
      <c r="AA578" s="405" t="s">
        <v>254</v>
      </c>
    </row>
    <row r="579" spans="1:27" ht="21.6">
      <c r="A579" s="407">
        <v>578</v>
      </c>
      <c r="B579" s="405">
        <v>57.6</v>
      </c>
      <c r="C579" s="405">
        <v>22.11</v>
      </c>
      <c r="D579" s="405">
        <v>43.8</v>
      </c>
      <c r="E579" s="405">
        <v>417.42</v>
      </c>
      <c r="F579" s="405">
        <v>0</v>
      </c>
      <c r="G579" s="405">
        <v>22.19</v>
      </c>
      <c r="H579" s="405">
        <v>0.2</v>
      </c>
      <c r="I579" s="405">
        <v>7</v>
      </c>
      <c r="J579" s="405">
        <v>1.24</v>
      </c>
      <c r="K579" s="405">
        <v>19</v>
      </c>
      <c r="L579" s="405">
        <v>1094.4000000000001</v>
      </c>
      <c r="M579" s="405">
        <v>550.34</v>
      </c>
      <c r="N579" s="405">
        <v>544.05999999999995</v>
      </c>
      <c r="O579" s="405">
        <v>38.78</v>
      </c>
      <c r="P579" s="405">
        <v>0.21</v>
      </c>
      <c r="Q579" s="405">
        <v>-0.01</v>
      </c>
      <c r="R579" s="405">
        <v>6</v>
      </c>
      <c r="S579" s="405">
        <v>0.82</v>
      </c>
      <c r="T579" s="405">
        <v>0.25</v>
      </c>
      <c r="U579" s="405">
        <v>1.83</v>
      </c>
      <c r="V579" s="405">
        <v>52.67</v>
      </c>
      <c r="W579" s="405">
        <v>-0.24</v>
      </c>
      <c r="X579" s="405">
        <v>77.430000000000007</v>
      </c>
      <c r="Y579" s="405">
        <v>6</v>
      </c>
      <c r="Z579" s="405" t="s">
        <v>249</v>
      </c>
      <c r="AA579" s="405" t="s">
        <v>254</v>
      </c>
    </row>
    <row r="580" spans="1:27" ht="21.6">
      <c r="A580" s="407">
        <v>579</v>
      </c>
      <c r="B580" s="405">
        <v>57.7</v>
      </c>
      <c r="C580" s="405">
        <v>22.69</v>
      </c>
      <c r="D580" s="405">
        <v>52.4</v>
      </c>
      <c r="E580" s="405">
        <v>547.59</v>
      </c>
      <c r="F580" s="405">
        <v>0</v>
      </c>
      <c r="G580" s="405">
        <v>22.8</v>
      </c>
      <c r="H580" s="405">
        <v>0.23</v>
      </c>
      <c r="I580" s="405">
        <v>7</v>
      </c>
      <c r="J580" s="405">
        <v>1.26</v>
      </c>
      <c r="K580" s="405">
        <v>19</v>
      </c>
      <c r="L580" s="405">
        <v>1096.3</v>
      </c>
      <c r="M580" s="405">
        <v>551.32000000000005</v>
      </c>
      <c r="N580" s="405">
        <v>544.98</v>
      </c>
      <c r="O580" s="405">
        <v>39.82</v>
      </c>
      <c r="P580" s="405">
        <v>0.24</v>
      </c>
      <c r="Q580" s="405">
        <v>0</v>
      </c>
      <c r="R580" s="405">
        <v>6</v>
      </c>
      <c r="S580" s="405">
        <v>0.82</v>
      </c>
      <c r="T580" s="405">
        <v>0.25</v>
      </c>
      <c r="U580" s="405">
        <v>1.84</v>
      </c>
      <c r="V580" s="405">
        <v>53.61</v>
      </c>
      <c r="W580" s="405">
        <v>-0.01</v>
      </c>
      <c r="X580" s="405">
        <v>76.69</v>
      </c>
      <c r="Y580" s="405">
        <v>6</v>
      </c>
      <c r="Z580" s="405" t="s">
        <v>249</v>
      </c>
      <c r="AA580" s="405" t="s">
        <v>254</v>
      </c>
    </row>
    <row r="581" spans="1:27" ht="21.6">
      <c r="A581" s="407">
        <v>580</v>
      </c>
      <c r="B581" s="405">
        <v>57.8</v>
      </c>
      <c r="C581" s="405">
        <v>22.78</v>
      </c>
      <c r="D581" s="405">
        <v>80.099999999999994</v>
      </c>
      <c r="E581" s="405">
        <v>385.93</v>
      </c>
      <c r="F581" s="405">
        <v>0</v>
      </c>
      <c r="G581" s="405">
        <v>22.85</v>
      </c>
      <c r="H581" s="405">
        <v>0.35</v>
      </c>
      <c r="I581" s="405">
        <v>6</v>
      </c>
      <c r="J581" s="405">
        <v>1.35</v>
      </c>
      <c r="K581" s="405">
        <v>19</v>
      </c>
      <c r="L581" s="405">
        <v>1098.2</v>
      </c>
      <c r="M581" s="405">
        <v>552.29999999999995</v>
      </c>
      <c r="N581" s="405">
        <v>545.9</v>
      </c>
      <c r="O581" s="405">
        <v>39.85</v>
      </c>
      <c r="P581" s="405">
        <v>0.37</v>
      </c>
      <c r="Q581" s="405">
        <v>-0.01</v>
      </c>
      <c r="R581" s="405">
        <v>6</v>
      </c>
      <c r="S581" s="405">
        <v>0.86</v>
      </c>
      <c r="T581" s="405">
        <v>0.24</v>
      </c>
      <c r="U581" s="405">
        <v>1.93</v>
      </c>
      <c r="V581" s="405">
        <v>50.67</v>
      </c>
      <c r="W581" s="405">
        <v>-0.3</v>
      </c>
      <c r="X581" s="405">
        <v>68.430000000000007</v>
      </c>
      <c r="Y581" s="405">
        <v>6</v>
      </c>
      <c r="Z581" s="405" t="s">
        <v>249</v>
      </c>
      <c r="AA581" s="405" t="s">
        <v>254</v>
      </c>
    </row>
    <row r="582" spans="1:27" ht="21.6">
      <c r="A582" s="407">
        <v>581</v>
      </c>
      <c r="B582" s="405">
        <v>57.9</v>
      </c>
      <c r="C582" s="405">
        <v>22.2</v>
      </c>
      <c r="D582" s="405">
        <v>40.1</v>
      </c>
      <c r="E582" s="405">
        <v>526.30999999999995</v>
      </c>
      <c r="F582" s="405">
        <v>0</v>
      </c>
      <c r="G582" s="405">
        <v>22.31</v>
      </c>
      <c r="H582" s="405">
        <v>0.18</v>
      </c>
      <c r="I582" s="405">
        <v>7</v>
      </c>
      <c r="J582" s="405">
        <v>1.22</v>
      </c>
      <c r="K582" s="405">
        <v>19</v>
      </c>
      <c r="L582" s="405">
        <v>1100.0999999999999</v>
      </c>
      <c r="M582" s="405">
        <v>553.28</v>
      </c>
      <c r="N582" s="405">
        <v>546.82000000000005</v>
      </c>
      <c r="O582" s="405">
        <v>38.78</v>
      </c>
      <c r="P582" s="405">
        <v>0.19</v>
      </c>
      <c r="Q582" s="405">
        <v>0</v>
      </c>
      <c r="R582" s="405">
        <v>6</v>
      </c>
      <c r="S582" s="405">
        <v>0.81</v>
      </c>
      <c r="T582" s="405">
        <v>0.25</v>
      </c>
      <c r="U582" s="405">
        <v>1.81</v>
      </c>
      <c r="V582" s="405">
        <v>53.33</v>
      </c>
      <c r="W582" s="405">
        <v>-0.05</v>
      </c>
      <c r="X582" s="405">
        <v>79.08</v>
      </c>
      <c r="Y582" s="405">
        <v>6</v>
      </c>
      <c r="Z582" s="405" t="s">
        <v>249</v>
      </c>
      <c r="AA582" s="405" t="s">
        <v>254</v>
      </c>
    </row>
    <row r="583" spans="1:27" ht="21.6">
      <c r="A583" s="407">
        <v>582</v>
      </c>
      <c r="B583" s="405">
        <v>58</v>
      </c>
      <c r="C583" s="405">
        <v>24.37</v>
      </c>
      <c r="D583" s="405">
        <v>79.099999999999994</v>
      </c>
      <c r="E583" s="405">
        <v>550.04999999999995</v>
      </c>
      <c r="F583" s="405">
        <v>0</v>
      </c>
      <c r="G583" s="405">
        <v>24.48</v>
      </c>
      <c r="H583" s="405">
        <v>0.32</v>
      </c>
      <c r="I583" s="405">
        <v>7</v>
      </c>
      <c r="J583" s="405">
        <v>1.31</v>
      </c>
      <c r="K583" s="405">
        <v>19</v>
      </c>
      <c r="L583" s="405">
        <v>1102</v>
      </c>
      <c r="M583" s="405">
        <v>554.27</v>
      </c>
      <c r="N583" s="405">
        <v>547.73</v>
      </c>
      <c r="O583" s="405">
        <v>42.68</v>
      </c>
      <c r="P583" s="405">
        <v>0.34</v>
      </c>
      <c r="Q583" s="405">
        <v>0</v>
      </c>
      <c r="R583" s="405">
        <v>6</v>
      </c>
      <c r="S583" s="405">
        <v>0.84</v>
      </c>
      <c r="T583" s="405">
        <v>0.24</v>
      </c>
      <c r="U583" s="405">
        <v>1.88</v>
      </c>
      <c r="V583" s="405">
        <v>56.15</v>
      </c>
      <c r="W583" s="405">
        <v>-0.01</v>
      </c>
      <c r="X583" s="405">
        <v>74.33</v>
      </c>
      <c r="Y583" s="405">
        <v>6</v>
      </c>
      <c r="Z583" s="405" t="s">
        <v>249</v>
      </c>
      <c r="AA583" s="405" t="s">
        <v>254</v>
      </c>
    </row>
    <row r="584" spans="1:27" ht="21.6">
      <c r="A584" s="407">
        <v>583</v>
      </c>
      <c r="B584" s="405">
        <v>58.1</v>
      </c>
      <c r="C584" s="405">
        <v>25.69</v>
      </c>
      <c r="D584" s="405">
        <v>91.9</v>
      </c>
      <c r="E584" s="405">
        <v>540.63</v>
      </c>
      <c r="F584" s="405">
        <v>0</v>
      </c>
      <c r="G584" s="405">
        <v>25.8</v>
      </c>
      <c r="H584" s="405">
        <v>0.36</v>
      </c>
      <c r="I584" s="405">
        <v>7</v>
      </c>
      <c r="J584" s="405">
        <v>1.31</v>
      </c>
      <c r="K584" s="405">
        <v>19</v>
      </c>
      <c r="L584" s="405">
        <v>1103.9000000000001</v>
      </c>
      <c r="M584" s="405">
        <v>555.25</v>
      </c>
      <c r="N584" s="405">
        <v>548.65</v>
      </c>
      <c r="O584" s="405">
        <v>45.01</v>
      </c>
      <c r="P584" s="405">
        <v>0.37</v>
      </c>
      <c r="Q584" s="405">
        <v>0</v>
      </c>
      <c r="R584" s="405">
        <v>6</v>
      </c>
      <c r="S584" s="405">
        <v>0.84</v>
      </c>
      <c r="T584" s="405">
        <v>0.24</v>
      </c>
      <c r="U584" s="405">
        <v>1.87</v>
      </c>
      <c r="V584" s="405">
        <v>59.4</v>
      </c>
      <c r="W584" s="405">
        <v>-0.03</v>
      </c>
      <c r="X584" s="405">
        <v>75.349999999999994</v>
      </c>
      <c r="Y584" s="405">
        <v>6</v>
      </c>
      <c r="Z584" s="405" t="s">
        <v>249</v>
      </c>
      <c r="AA584" s="405" t="s">
        <v>254</v>
      </c>
    </row>
    <row r="585" spans="1:27" ht="21.6">
      <c r="A585" s="407">
        <v>584</v>
      </c>
      <c r="B585" s="405">
        <v>58.2</v>
      </c>
      <c r="C585" s="405">
        <v>30.57</v>
      </c>
      <c r="D585" s="405">
        <v>105.6</v>
      </c>
      <c r="E585" s="405">
        <v>564.47</v>
      </c>
      <c r="F585" s="405">
        <v>0</v>
      </c>
      <c r="G585" s="405">
        <v>30.68</v>
      </c>
      <c r="H585" s="405">
        <v>0.34</v>
      </c>
      <c r="I585" s="405">
        <v>7</v>
      </c>
      <c r="J585" s="405">
        <v>1.25</v>
      </c>
      <c r="K585" s="405">
        <v>19</v>
      </c>
      <c r="L585" s="405">
        <v>1105.8</v>
      </c>
      <c r="M585" s="405">
        <v>556.23</v>
      </c>
      <c r="N585" s="405">
        <v>549.57000000000005</v>
      </c>
      <c r="O585" s="405">
        <v>53.82</v>
      </c>
      <c r="P585" s="405">
        <v>0.36</v>
      </c>
      <c r="Q585" s="405">
        <v>0</v>
      </c>
      <c r="R585" s="405">
        <v>6</v>
      </c>
      <c r="S585" s="405">
        <v>0.8</v>
      </c>
      <c r="T585" s="405">
        <v>0.26</v>
      </c>
      <c r="U585" s="405">
        <v>1.77</v>
      </c>
      <c r="V585" s="405">
        <v>75.819999999999993</v>
      </c>
      <c r="W585" s="405">
        <v>0.01</v>
      </c>
      <c r="X585" s="405">
        <v>88.41</v>
      </c>
      <c r="Y585" s="405">
        <v>7</v>
      </c>
      <c r="Z585" s="405" t="s">
        <v>249</v>
      </c>
      <c r="AA585" s="405" t="s">
        <v>250</v>
      </c>
    </row>
    <row r="586" spans="1:27" ht="21.6">
      <c r="A586" s="407">
        <v>585</v>
      </c>
      <c r="B586" s="405">
        <v>58.3</v>
      </c>
      <c r="C586" s="405">
        <v>26.1</v>
      </c>
      <c r="D586" s="405">
        <v>182.3</v>
      </c>
      <c r="E586" s="405">
        <v>566.33000000000004</v>
      </c>
      <c r="F586" s="405">
        <v>0</v>
      </c>
      <c r="G586" s="405">
        <v>26.22</v>
      </c>
      <c r="H586" s="405">
        <v>0.7</v>
      </c>
      <c r="I586" s="405">
        <v>6</v>
      </c>
      <c r="J586" s="405">
        <v>1.5</v>
      </c>
      <c r="K586" s="405">
        <v>19</v>
      </c>
      <c r="L586" s="405">
        <v>1107.7</v>
      </c>
      <c r="M586" s="405">
        <v>557.21</v>
      </c>
      <c r="N586" s="405">
        <v>550.49</v>
      </c>
      <c r="O586" s="405">
        <v>45.61</v>
      </c>
      <c r="P586" s="405">
        <v>0.73</v>
      </c>
      <c r="Q586" s="405">
        <v>0</v>
      </c>
      <c r="R586" s="405">
        <v>6</v>
      </c>
      <c r="S586" s="405">
        <v>0.9</v>
      </c>
      <c r="T586" s="405">
        <v>0.22</v>
      </c>
      <c r="U586" s="405">
        <v>2.0499999999999998</v>
      </c>
      <c r="V586" s="405">
        <v>53.75</v>
      </c>
      <c r="W586" s="405">
        <v>0.02</v>
      </c>
      <c r="X586" s="405">
        <v>58.47</v>
      </c>
      <c r="Y586" s="405">
        <v>7</v>
      </c>
      <c r="Z586" s="405" t="s">
        <v>249</v>
      </c>
      <c r="AA586" s="405" t="s">
        <v>250</v>
      </c>
    </row>
    <row r="587" spans="1:27" ht="21.6">
      <c r="A587" s="407">
        <v>586</v>
      </c>
      <c r="B587" s="405">
        <v>58.4</v>
      </c>
      <c r="C587" s="405">
        <v>23.48</v>
      </c>
      <c r="D587" s="405">
        <v>157.69999999999999</v>
      </c>
      <c r="E587" s="405">
        <v>510.41</v>
      </c>
      <c r="F587" s="405">
        <v>0</v>
      </c>
      <c r="G587" s="405">
        <v>23.58</v>
      </c>
      <c r="H587" s="405">
        <v>0.67</v>
      </c>
      <c r="I587" s="405">
        <v>6</v>
      </c>
      <c r="J587" s="405">
        <v>1.52</v>
      </c>
      <c r="K587" s="405">
        <v>19</v>
      </c>
      <c r="L587" s="405">
        <v>1109.5999999999999</v>
      </c>
      <c r="M587" s="405">
        <v>558.19000000000005</v>
      </c>
      <c r="N587" s="405">
        <v>551.41</v>
      </c>
      <c r="O587" s="405">
        <v>40.75</v>
      </c>
      <c r="P587" s="405">
        <v>0.7</v>
      </c>
      <c r="Q587" s="405">
        <v>0</v>
      </c>
      <c r="R587" s="405">
        <v>5</v>
      </c>
      <c r="S587" s="405">
        <v>0.92</v>
      </c>
      <c r="T587" s="405">
        <v>0.21</v>
      </c>
      <c r="U587" s="405">
        <v>2.09</v>
      </c>
      <c r="V587" s="405">
        <v>46.63</v>
      </c>
      <c r="W587" s="405">
        <v>-0.09</v>
      </c>
      <c r="X587" s="405">
        <v>55.13</v>
      </c>
      <c r="Y587" s="405">
        <v>7</v>
      </c>
      <c r="Z587" s="405" t="s">
        <v>255</v>
      </c>
      <c r="AA587" s="405" t="s">
        <v>250</v>
      </c>
    </row>
    <row r="588" spans="1:27" ht="21.6">
      <c r="A588" s="407">
        <v>587</v>
      </c>
      <c r="B588" s="405">
        <v>58.5</v>
      </c>
      <c r="C588" s="405">
        <v>24.54</v>
      </c>
      <c r="D588" s="405">
        <v>101.5</v>
      </c>
      <c r="E588" s="405">
        <v>534.74</v>
      </c>
      <c r="F588" s="405">
        <v>0</v>
      </c>
      <c r="G588" s="405">
        <v>24.65</v>
      </c>
      <c r="H588" s="405">
        <v>0.41</v>
      </c>
      <c r="I588" s="405">
        <v>6</v>
      </c>
      <c r="J588" s="405">
        <v>1.37</v>
      </c>
      <c r="K588" s="405">
        <v>19</v>
      </c>
      <c r="L588" s="405">
        <v>1111.5</v>
      </c>
      <c r="M588" s="405">
        <v>559.16999999999996</v>
      </c>
      <c r="N588" s="405">
        <v>552.33000000000004</v>
      </c>
      <c r="O588" s="405">
        <v>42.62</v>
      </c>
      <c r="P588" s="405">
        <v>0.43</v>
      </c>
      <c r="Q588" s="405">
        <v>0</v>
      </c>
      <c r="R588" s="405">
        <v>6</v>
      </c>
      <c r="S588" s="405">
        <v>0.86</v>
      </c>
      <c r="T588" s="405">
        <v>0.23</v>
      </c>
      <c r="U588" s="405">
        <v>1.94</v>
      </c>
      <c r="V588" s="405">
        <v>53.8</v>
      </c>
      <c r="W588" s="405">
        <v>-0.04</v>
      </c>
      <c r="X588" s="405">
        <v>68.459999999999994</v>
      </c>
      <c r="Y588" s="405">
        <v>6</v>
      </c>
      <c r="Z588" s="405" t="s">
        <v>249</v>
      </c>
      <c r="AA588" s="405" t="s">
        <v>254</v>
      </c>
    </row>
    <row r="589" spans="1:27" ht="21.6">
      <c r="A589" s="407">
        <v>588</v>
      </c>
      <c r="B589" s="405">
        <v>58.6</v>
      </c>
      <c r="C589" s="405">
        <v>26.32</v>
      </c>
      <c r="D589" s="405">
        <v>86.1</v>
      </c>
      <c r="E589" s="405">
        <v>527.88</v>
      </c>
      <c r="F589" s="405">
        <v>0</v>
      </c>
      <c r="G589" s="405">
        <v>26.43</v>
      </c>
      <c r="H589" s="405">
        <v>0.33</v>
      </c>
      <c r="I589" s="405">
        <v>7</v>
      </c>
      <c r="J589" s="405">
        <v>1.28</v>
      </c>
      <c r="K589" s="405">
        <v>19</v>
      </c>
      <c r="L589" s="405">
        <v>1113.4000000000001</v>
      </c>
      <c r="M589" s="405">
        <v>560.15</v>
      </c>
      <c r="N589" s="405">
        <v>553.25</v>
      </c>
      <c r="O589" s="405">
        <v>45.75</v>
      </c>
      <c r="P589" s="405">
        <v>0.34</v>
      </c>
      <c r="Q589" s="405">
        <v>0</v>
      </c>
      <c r="R589" s="405">
        <v>6</v>
      </c>
      <c r="S589" s="405">
        <v>0.83</v>
      </c>
      <c r="T589" s="405">
        <v>0.25</v>
      </c>
      <c r="U589" s="405">
        <v>1.84</v>
      </c>
      <c r="V589" s="405">
        <v>61.34</v>
      </c>
      <c r="W589" s="405">
        <v>-0.06</v>
      </c>
      <c r="X589" s="405">
        <v>78.52</v>
      </c>
      <c r="Y589" s="405">
        <v>6</v>
      </c>
      <c r="Z589" s="405" t="s">
        <v>249</v>
      </c>
      <c r="AA589" s="405" t="s">
        <v>254</v>
      </c>
    </row>
    <row r="590" spans="1:27" ht="21.6">
      <c r="A590" s="407">
        <v>589</v>
      </c>
      <c r="B590" s="405">
        <v>58.7</v>
      </c>
      <c r="C590" s="405">
        <v>25.91</v>
      </c>
      <c r="D590" s="405">
        <v>86.1</v>
      </c>
      <c r="E590" s="405">
        <v>535.04</v>
      </c>
      <c r="F590" s="405">
        <v>0</v>
      </c>
      <c r="G590" s="405">
        <v>26.02</v>
      </c>
      <c r="H590" s="405">
        <v>0.33</v>
      </c>
      <c r="I590" s="405">
        <v>7</v>
      </c>
      <c r="J590" s="405">
        <v>1.29</v>
      </c>
      <c r="K590" s="405">
        <v>19</v>
      </c>
      <c r="L590" s="405">
        <v>1115.3</v>
      </c>
      <c r="M590" s="405">
        <v>561.13</v>
      </c>
      <c r="N590" s="405">
        <v>554.16999999999996</v>
      </c>
      <c r="O590" s="405">
        <v>44.93</v>
      </c>
      <c r="P590" s="405">
        <v>0.35</v>
      </c>
      <c r="Q590" s="405">
        <v>0</v>
      </c>
      <c r="R590" s="405">
        <v>6</v>
      </c>
      <c r="S590" s="405">
        <v>0.83</v>
      </c>
      <c r="T590" s="405">
        <v>0.24</v>
      </c>
      <c r="U590" s="405">
        <v>1.86</v>
      </c>
      <c r="V590" s="405">
        <v>59.69</v>
      </c>
      <c r="W590" s="405">
        <v>-0.05</v>
      </c>
      <c r="X590" s="405">
        <v>76.89</v>
      </c>
      <c r="Y590" s="405">
        <v>6</v>
      </c>
      <c r="Z590" s="405" t="s">
        <v>249</v>
      </c>
      <c r="AA590" s="405" t="s">
        <v>254</v>
      </c>
    </row>
    <row r="591" spans="1:27" ht="21.6">
      <c r="A591" s="407">
        <v>590</v>
      </c>
      <c r="B591" s="405">
        <v>58.8</v>
      </c>
      <c r="C591" s="405">
        <v>26.6</v>
      </c>
      <c r="D591" s="405">
        <v>71.900000000000006</v>
      </c>
      <c r="E591" s="405">
        <v>522.77</v>
      </c>
      <c r="F591" s="405">
        <v>0</v>
      </c>
      <c r="G591" s="405">
        <v>26.71</v>
      </c>
      <c r="H591" s="405">
        <v>0.27</v>
      </c>
      <c r="I591" s="405">
        <v>7</v>
      </c>
      <c r="J591" s="405">
        <v>1.23</v>
      </c>
      <c r="K591" s="405">
        <v>19</v>
      </c>
      <c r="L591" s="405">
        <v>1117.2</v>
      </c>
      <c r="M591" s="405">
        <v>562.11</v>
      </c>
      <c r="N591" s="405">
        <v>555.09</v>
      </c>
      <c r="O591" s="405">
        <v>46.1</v>
      </c>
      <c r="P591" s="405">
        <v>0.28000000000000003</v>
      </c>
      <c r="Q591" s="405">
        <v>0</v>
      </c>
      <c r="R591" s="405">
        <v>6</v>
      </c>
      <c r="S591" s="405">
        <v>0.81</v>
      </c>
      <c r="T591" s="405">
        <v>0.25</v>
      </c>
      <c r="U591" s="405">
        <v>1.8</v>
      </c>
      <c r="V591" s="405">
        <v>63.62</v>
      </c>
      <c r="W591" s="405">
        <v>-7.0000000000000007E-2</v>
      </c>
      <c r="X591" s="405">
        <v>83.78</v>
      </c>
      <c r="Y591" s="405">
        <v>6</v>
      </c>
      <c r="Z591" s="405" t="s">
        <v>249</v>
      </c>
      <c r="AA591" s="405" t="s">
        <v>254</v>
      </c>
    </row>
    <row r="592" spans="1:27" ht="21.6">
      <c r="A592" s="407">
        <v>591</v>
      </c>
      <c r="B592" s="405">
        <v>58.9</v>
      </c>
      <c r="C592" s="405">
        <v>22.65</v>
      </c>
      <c r="D592" s="405">
        <v>134.69999999999999</v>
      </c>
      <c r="E592" s="405">
        <v>515.61</v>
      </c>
      <c r="F592" s="405">
        <v>0</v>
      </c>
      <c r="G592" s="405">
        <v>22.75</v>
      </c>
      <c r="H592" s="405">
        <v>0.59</v>
      </c>
      <c r="I592" s="405">
        <v>6</v>
      </c>
      <c r="J592" s="405">
        <v>1.5</v>
      </c>
      <c r="K592" s="405">
        <v>19</v>
      </c>
      <c r="L592" s="405">
        <v>1119.0999999999999</v>
      </c>
      <c r="M592" s="405">
        <v>563.09</v>
      </c>
      <c r="N592" s="405">
        <v>556.01</v>
      </c>
      <c r="O592" s="405">
        <v>38.909999999999997</v>
      </c>
      <c r="P592" s="405">
        <v>0.62</v>
      </c>
      <c r="Q592" s="405">
        <v>0</v>
      </c>
      <c r="R592" s="405">
        <v>5</v>
      </c>
      <c r="S592" s="405">
        <v>0.92</v>
      </c>
      <c r="T592" s="405">
        <v>0.21</v>
      </c>
      <c r="U592" s="405">
        <v>2.08</v>
      </c>
      <c r="V592" s="405">
        <v>44.65</v>
      </c>
      <c r="W592" s="405">
        <v>-0.09</v>
      </c>
      <c r="X592" s="405">
        <v>55.88</v>
      </c>
      <c r="Y592" s="405">
        <v>6</v>
      </c>
      <c r="Z592" s="405" t="s">
        <v>255</v>
      </c>
      <c r="AA592" s="405" t="s">
        <v>254</v>
      </c>
    </row>
    <row r="593" spans="1:27" ht="21.6">
      <c r="A593" s="407">
        <v>592</v>
      </c>
      <c r="B593" s="405">
        <v>59</v>
      </c>
      <c r="C593" s="405">
        <v>23.66</v>
      </c>
      <c r="D593" s="405">
        <v>101.8</v>
      </c>
      <c r="E593" s="405">
        <v>533.37</v>
      </c>
      <c r="F593" s="405">
        <v>0</v>
      </c>
      <c r="G593" s="405">
        <v>23.77</v>
      </c>
      <c r="H593" s="405">
        <v>0.43</v>
      </c>
      <c r="I593" s="405">
        <v>6</v>
      </c>
      <c r="J593" s="405">
        <v>1.39</v>
      </c>
      <c r="K593" s="405">
        <v>19</v>
      </c>
      <c r="L593" s="405">
        <v>1121</v>
      </c>
      <c r="M593" s="405">
        <v>564.08000000000004</v>
      </c>
      <c r="N593" s="405">
        <v>556.91999999999996</v>
      </c>
      <c r="O593" s="405">
        <v>40.659999999999997</v>
      </c>
      <c r="P593" s="405">
        <v>0.45</v>
      </c>
      <c r="Q593" s="405">
        <v>0</v>
      </c>
      <c r="R593" s="405">
        <v>6</v>
      </c>
      <c r="S593" s="405">
        <v>0.88</v>
      </c>
      <c r="T593" s="405">
        <v>0.22</v>
      </c>
      <c r="U593" s="405">
        <v>1.97</v>
      </c>
      <c r="V593" s="405">
        <v>50.01</v>
      </c>
      <c r="W593" s="405">
        <v>-0.06</v>
      </c>
      <c r="X593" s="405">
        <v>64.89</v>
      </c>
      <c r="Y593" s="405">
        <v>6</v>
      </c>
      <c r="Z593" s="405" t="s">
        <v>249</v>
      </c>
      <c r="AA593" s="405" t="s">
        <v>254</v>
      </c>
    </row>
    <row r="594" spans="1:27" ht="21.6">
      <c r="A594" s="407">
        <v>593</v>
      </c>
      <c r="B594" s="405">
        <v>59.1</v>
      </c>
      <c r="C594" s="405">
        <v>26.15</v>
      </c>
      <c r="D594" s="405">
        <v>72.099999999999994</v>
      </c>
      <c r="E594" s="405">
        <v>353.85</v>
      </c>
      <c r="F594" s="405">
        <v>0</v>
      </c>
      <c r="G594" s="405">
        <v>26.22</v>
      </c>
      <c r="H594" s="405">
        <v>0.28000000000000003</v>
      </c>
      <c r="I594" s="405">
        <v>7</v>
      </c>
      <c r="J594" s="405">
        <v>1.25</v>
      </c>
      <c r="K594" s="405">
        <v>19</v>
      </c>
      <c r="L594" s="405">
        <v>1122.9000000000001</v>
      </c>
      <c r="M594" s="405">
        <v>565.05999999999995</v>
      </c>
      <c r="N594" s="405">
        <v>557.84</v>
      </c>
      <c r="O594" s="405">
        <v>44.98</v>
      </c>
      <c r="P594" s="405">
        <v>0.28999999999999998</v>
      </c>
      <c r="Q594" s="405">
        <v>-0.01</v>
      </c>
      <c r="R594" s="405">
        <v>6</v>
      </c>
      <c r="S594" s="405">
        <v>0.82</v>
      </c>
      <c r="T594" s="405">
        <v>0.25</v>
      </c>
      <c r="U594" s="405">
        <v>1.81</v>
      </c>
      <c r="V594" s="405">
        <v>61.25</v>
      </c>
      <c r="W594" s="405">
        <v>-0.38</v>
      </c>
      <c r="X594" s="405">
        <v>81.34</v>
      </c>
      <c r="Y594" s="405">
        <v>6</v>
      </c>
      <c r="Z594" s="405" t="s">
        <v>249</v>
      </c>
      <c r="AA594" s="405" t="s">
        <v>254</v>
      </c>
    </row>
    <row r="595" spans="1:27" ht="21.6">
      <c r="A595" s="407">
        <v>594</v>
      </c>
      <c r="B595" s="405">
        <v>59.2</v>
      </c>
      <c r="C595" s="405">
        <v>22.99</v>
      </c>
      <c r="D595" s="405">
        <v>32.6</v>
      </c>
      <c r="E595" s="405">
        <v>454.79</v>
      </c>
      <c r="F595" s="405">
        <v>0</v>
      </c>
      <c r="G595" s="405">
        <v>23.08</v>
      </c>
      <c r="H595" s="405">
        <v>0.14000000000000001</v>
      </c>
      <c r="I595" s="405">
        <v>7</v>
      </c>
      <c r="J595" s="405">
        <v>1.17</v>
      </c>
      <c r="K595" s="405">
        <v>19</v>
      </c>
      <c r="L595" s="405">
        <v>1124.8</v>
      </c>
      <c r="M595" s="405">
        <v>566.04</v>
      </c>
      <c r="N595" s="405">
        <v>558.76</v>
      </c>
      <c r="O595" s="405">
        <v>39.29</v>
      </c>
      <c r="P595" s="405">
        <v>0.15</v>
      </c>
      <c r="Q595" s="405">
        <v>-0.01</v>
      </c>
      <c r="R595" s="405">
        <v>6</v>
      </c>
      <c r="S595" s="405">
        <v>0.8</v>
      </c>
      <c r="T595" s="405">
        <v>0.25</v>
      </c>
      <c r="U595" s="405">
        <v>1.77</v>
      </c>
      <c r="V595" s="405">
        <v>55.1</v>
      </c>
      <c r="W595" s="405">
        <v>-0.2</v>
      </c>
      <c r="X595" s="405">
        <v>83.27</v>
      </c>
      <c r="Y595" s="405">
        <v>6</v>
      </c>
      <c r="Z595" s="405" t="s">
        <v>249</v>
      </c>
      <c r="AA595" s="405" t="s">
        <v>254</v>
      </c>
    </row>
    <row r="596" spans="1:27" ht="21.6">
      <c r="A596" s="407">
        <v>595</v>
      </c>
      <c r="B596" s="405">
        <v>59.3</v>
      </c>
      <c r="C596" s="405">
        <v>20.399999999999999</v>
      </c>
      <c r="D596" s="405">
        <v>84.9</v>
      </c>
      <c r="E596" s="405">
        <v>548.08000000000004</v>
      </c>
      <c r="F596" s="405">
        <v>0</v>
      </c>
      <c r="G596" s="405">
        <v>20.51</v>
      </c>
      <c r="H596" s="405">
        <v>0.41</v>
      </c>
      <c r="I596" s="405">
        <v>6</v>
      </c>
      <c r="J596" s="405">
        <v>1.43</v>
      </c>
      <c r="K596" s="405">
        <v>19</v>
      </c>
      <c r="L596" s="405">
        <v>1126.7</v>
      </c>
      <c r="M596" s="405">
        <v>567.02</v>
      </c>
      <c r="N596" s="405">
        <v>559.67999999999995</v>
      </c>
      <c r="O596" s="405">
        <v>34.64</v>
      </c>
      <c r="P596" s="405">
        <v>0.44</v>
      </c>
      <c r="Q596" s="405">
        <v>0</v>
      </c>
      <c r="R596" s="405">
        <v>6</v>
      </c>
      <c r="S596" s="405">
        <v>0.91</v>
      </c>
      <c r="T596" s="405">
        <v>0.21</v>
      </c>
      <c r="U596" s="405">
        <v>2.0499999999999998</v>
      </c>
      <c r="V596" s="405">
        <v>40.43</v>
      </c>
      <c r="W596" s="405">
        <v>-0.03</v>
      </c>
      <c r="X596" s="405">
        <v>57.5</v>
      </c>
      <c r="Y596" s="405">
        <v>6</v>
      </c>
      <c r="Z596" s="405" t="s">
        <v>249</v>
      </c>
      <c r="AA596" s="405" t="s">
        <v>254</v>
      </c>
    </row>
    <row r="597" spans="1:27" ht="21.6">
      <c r="A597" s="407">
        <v>596</v>
      </c>
      <c r="B597" s="405">
        <v>59.4</v>
      </c>
      <c r="C597" s="405">
        <v>29.82</v>
      </c>
      <c r="D597" s="405">
        <v>406.8</v>
      </c>
      <c r="E597" s="405">
        <v>371.11</v>
      </c>
      <c r="F597" s="405">
        <v>0</v>
      </c>
      <c r="G597" s="405">
        <v>29.89</v>
      </c>
      <c r="H597" s="405">
        <v>1.36</v>
      </c>
      <c r="I597" s="405">
        <v>6</v>
      </c>
      <c r="J597" s="405">
        <v>1.68</v>
      </c>
      <c r="K597" s="405">
        <v>19</v>
      </c>
      <c r="L597" s="405">
        <v>1128.5999999999999</v>
      </c>
      <c r="M597" s="405">
        <v>568</v>
      </c>
      <c r="N597" s="405">
        <v>560.6</v>
      </c>
      <c r="O597" s="405">
        <v>51.31</v>
      </c>
      <c r="P597" s="405">
        <v>1.41</v>
      </c>
      <c r="Q597" s="405">
        <v>-0.01</v>
      </c>
      <c r="R597" s="405">
        <v>5</v>
      </c>
      <c r="S597" s="405">
        <v>0.97</v>
      </c>
      <c r="T597" s="405">
        <v>0.19</v>
      </c>
      <c r="U597" s="405">
        <v>2.21</v>
      </c>
      <c r="V597" s="405">
        <v>53.9</v>
      </c>
      <c r="W597" s="405">
        <v>-0.35</v>
      </c>
      <c r="X597" s="405">
        <v>43.7</v>
      </c>
      <c r="Y597" s="405">
        <v>7</v>
      </c>
      <c r="Z597" s="405" t="s">
        <v>255</v>
      </c>
      <c r="AA597" s="405" t="s">
        <v>250</v>
      </c>
    </row>
    <row r="598" spans="1:27" ht="21.6">
      <c r="A598" s="407">
        <v>597</v>
      </c>
      <c r="B598" s="405">
        <v>59.5</v>
      </c>
      <c r="C598" s="405">
        <v>27.3</v>
      </c>
      <c r="D598" s="405">
        <v>135.4</v>
      </c>
      <c r="E598" s="405">
        <v>536.21</v>
      </c>
      <c r="F598" s="405">
        <v>0</v>
      </c>
      <c r="G598" s="405">
        <v>27.4</v>
      </c>
      <c r="H598" s="405">
        <v>0.49</v>
      </c>
      <c r="I598" s="405">
        <v>6</v>
      </c>
      <c r="J598" s="405">
        <v>1.38</v>
      </c>
      <c r="K598" s="405">
        <v>19</v>
      </c>
      <c r="L598" s="405">
        <v>1130.5</v>
      </c>
      <c r="M598" s="405">
        <v>568.98</v>
      </c>
      <c r="N598" s="405">
        <v>561.52</v>
      </c>
      <c r="O598" s="405">
        <v>46.79</v>
      </c>
      <c r="P598" s="405">
        <v>0.52</v>
      </c>
      <c r="Q598" s="405">
        <v>0</v>
      </c>
      <c r="R598" s="405">
        <v>6</v>
      </c>
      <c r="S598" s="405">
        <v>0.87</v>
      </c>
      <c r="T598" s="405">
        <v>0.23</v>
      </c>
      <c r="U598" s="405">
        <v>1.94</v>
      </c>
      <c r="V598" s="405">
        <v>58.67</v>
      </c>
      <c r="W598" s="405">
        <v>-0.06</v>
      </c>
      <c r="X598" s="405">
        <v>68.5</v>
      </c>
      <c r="Y598" s="405">
        <v>7</v>
      </c>
      <c r="Z598" s="405" t="s">
        <v>249</v>
      </c>
      <c r="AA598" s="405" t="s">
        <v>250</v>
      </c>
    </row>
    <row r="599" spans="1:27" ht="21.6">
      <c r="A599" s="407">
        <v>598</v>
      </c>
      <c r="B599" s="405">
        <v>59.6</v>
      </c>
      <c r="C599" s="405">
        <v>22.04</v>
      </c>
      <c r="D599" s="405">
        <v>201.4</v>
      </c>
      <c r="E599" s="405">
        <v>520.52</v>
      </c>
      <c r="F599" s="405">
        <v>0</v>
      </c>
      <c r="G599" s="405">
        <v>22.15</v>
      </c>
      <c r="H599" s="405">
        <v>0.91</v>
      </c>
      <c r="I599" s="405">
        <v>6</v>
      </c>
      <c r="J599" s="405">
        <v>1.63</v>
      </c>
      <c r="K599" s="405">
        <v>19</v>
      </c>
      <c r="L599" s="405">
        <v>1132.4000000000001</v>
      </c>
      <c r="M599" s="405">
        <v>569.96</v>
      </c>
      <c r="N599" s="405">
        <v>562.44000000000005</v>
      </c>
      <c r="O599" s="405">
        <v>37.36</v>
      </c>
      <c r="P599" s="405">
        <v>0.96</v>
      </c>
      <c r="Q599" s="405">
        <v>0</v>
      </c>
      <c r="R599" s="405">
        <v>5</v>
      </c>
      <c r="S599" s="405">
        <v>0.98</v>
      </c>
      <c r="T599" s="405">
        <v>0.19</v>
      </c>
      <c r="U599" s="405">
        <v>2.23</v>
      </c>
      <c r="V599" s="405">
        <v>38.72</v>
      </c>
      <c r="W599" s="405">
        <v>-0.09</v>
      </c>
      <c r="X599" s="405">
        <v>45.48</v>
      </c>
      <c r="Y599" s="405">
        <v>7</v>
      </c>
      <c r="Z599" s="405" t="s">
        <v>255</v>
      </c>
      <c r="AA599" s="405" t="s">
        <v>250</v>
      </c>
    </row>
    <row r="600" spans="1:27" ht="21.6">
      <c r="A600" s="407">
        <v>599</v>
      </c>
      <c r="B600" s="405">
        <v>59.7</v>
      </c>
      <c r="C600" s="405">
        <v>20.14</v>
      </c>
      <c r="D600" s="405">
        <v>98.5</v>
      </c>
      <c r="E600" s="405">
        <v>543.87</v>
      </c>
      <c r="F600" s="405">
        <v>0</v>
      </c>
      <c r="G600" s="405">
        <v>20.239999999999998</v>
      </c>
      <c r="H600" s="405">
        <v>0.49</v>
      </c>
      <c r="I600" s="405">
        <v>6</v>
      </c>
      <c r="J600" s="405">
        <v>1.48</v>
      </c>
      <c r="K600" s="405">
        <v>19</v>
      </c>
      <c r="L600" s="405">
        <v>1134.3</v>
      </c>
      <c r="M600" s="405">
        <v>570.94000000000005</v>
      </c>
      <c r="N600" s="405">
        <v>563.36</v>
      </c>
      <c r="O600" s="405">
        <v>33.92</v>
      </c>
      <c r="P600" s="405">
        <v>0.52</v>
      </c>
      <c r="Q600" s="405">
        <v>0</v>
      </c>
      <c r="R600" s="405">
        <v>5</v>
      </c>
      <c r="S600" s="405">
        <v>0.93</v>
      </c>
      <c r="T600" s="405">
        <v>0.2</v>
      </c>
      <c r="U600" s="405">
        <v>2.11</v>
      </c>
      <c r="V600" s="405">
        <v>38.17</v>
      </c>
      <c r="W600" s="405">
        <v>-0.05</v>
      </c>
      <c r="X600" s="405">
        <v>53.72</v>
      </c>
      <c r="Y600" s="405">
        <v>6</v>
      </c>
      <c r="Z600" s="405" t="s">
        <v>255</v>
      </c>
      <c r="AA600" s="405" t="s">
        <v>254</v>
      </c>
    </row>
    <row r="601" spans="1:27" ht="21.6">
      <c r="A601" s="407">
        <v>600</v>
      </c>
      <c r="B601" s="405">
        <v>59.8</v>
      </c>
      <c r="C601" s="405">
        <v>21.62</v>
      </c>
      <c r="D601" s="405">
        <v>68.7</v>
      </c>
      <c r="E601" s="405">
        <v>557.99</v>
      </c>
      <c r="F601" s="405">
        <v>0</v>
      </c>
      <c r="G601" s="405">
        <v>21.73</v>
      </c>
      <c r="H601" s="405">
        <v>0.32</v>
      </c>
      <c r="I601" s="405">
        <v>6</v>
      </c>
      <c r="J601" s="405">
        <v>1.35</v>
      </c>
      <c r="K601" s="405">
        <v>19</v>
      </c>
      <c r="L601" s="405">
        <v>1136.2</v>
      </c>
      <c r="M601" s="405">
        <v>571.91999999999996</v>
      </c>
      <c r="N601" s="405">
        <v>564.28</v>
      </c>
      <c r="O601" s="405">
        <v>36.5</v>
      </c>
      <c r="P601" s="405">
        <v>0.33</v>
      </c>
      <c r="Q601" s="405">
        <v>0</v>
      </c>
      <c r="R601" s="405">
        <v>6</v>
      </c>
      <c r="S601" s="405">
        <v>0.88</v>
      </c>
      <c r="T601" s="405">
        <v>0.22</v>
      </c>
      <c r="U601" s="405">
        <v>1.96</v>
      </c>
      <c r="V601" s="405">
        <v>45</v>
      </c>
      <c r="W601" s="405">
        <v>-0.02</v>
      </c>
      <c r="X601" s="405">
        <v>64.7</v>
      </c>
      <c r="Y601" s="405">
        <v>6</v>
      </c>
      <c r="Z601" s="405" t="s">
        <v>249</v>
      </c>
      <c r="AA601" s="405" t="s">
        <v>254</v>
      </c>
    </row>
    <row r="602" spans="1:27" ht="21.6">
      <c r="A602" s="407">
        <v>601</v>
      </c>
      <c r="B602" s="405">
        <v>59.9</v>
      </c>
      <c r="C602" s="405">
        <v>22.45</v>
      </c>
      <c r="D602" s="405">
        <v>84.5</v>
      </c>
      <c r="E602" s="405">
        <v>556.62</v>
      </c>
      <c r="F602" s="405">
        <v>0</v>
      </c>
      <c r="G602" s="405">
        <v>22.57</v>
      </c>
      <c r="H602" s="405">
        <v>0.37</v>
      </c>
      <c r="I602" s="405">
        <v>6</v>
      </c>
      <c r="J602" s="405">
        <v>1.37</v>
      </c>
      <c r="K602" s="405">
        <v>19</v>
      </c>
      <c r="L602" s="405">
        <v>1138.0999999999999</v>
      </c>
      <c r="M602" s="405">
        <v>572.9</v>
      </c>
      <c r="N602" s="405">
        <v>565.20000000000005</v>
      </c>
      <c r="O602" s="405">
        <v>37.909999999999997</v>
      </c>
      <c r="P602" s="405">
        <v>0.39</v>
      </c>
      <c r="Q602" s="405">
        <v>0</v>
      </c>
      <c r="R602" s="405">
        <v>6</v>
      </c>
      <c r="S602" s="405">
        <v>0.89</v>
      </c>
      <c r="T602" s="405">
        <v>0.22</v>
      </c>
      <c r="U602" s="405">
        <v>1.98</v>
      </c>
      <c r="V602" s="405">
        <v>46.17</v>
      </c>
      <c r="W602" s="405">
        <v>-0.03</v>
      </c>
      <c r="X602" s="405">
        <v>63.68</v>
      </c>
      <c r="Y602" s="405">
        <v>6</v>
      </c>
      <c r="Z602" s="405" t="s">
        <v>249</v>
      </c>
      <c r="AA602" s="405" t="s">
        <v>254</v>
      </c>
    </row>
    <row r="603" spans="1:27" ht="21.6">
      <c r="A603" s="407">
        <v>602</v>
      </c>
      <c r="B603" s="405">
        <v>60</v>
      </c>
      <c r="C603" s="405">
        <v>23.06</v>
      </c>
      <c r="D603" s="405">
        <v>92.1</v>
      </c>
      <c r="E603" s="405">
        <v>531.70000000000005</v>
      </c>
      <c r="F603" s="405">
        <v>0</v>
      </c>
      <c r="G603" s="405">
        <v>23.16</v>
      </c>
      <c r="H603" s="405">
        <v>0.4</v>
      </c>
      <c r="I603" s="405">
        <v>6</v>
      </c>
      <c r="J603" s="405">
        <v>1.38</v>
      </c>
      <c r="K603" s="405">
        <v>19</v>
      </c>
      <c r="L603" s="405">
        <v>1140</v>
      </c>
      <c r="M603" s="405">
        <v>573.89</v>
      </c>
      <c r="N603" s="405">
        <v>566.11</v>
      </c>
      <c r="O603" s="405">
        <v>38.9</v>
      </c>
      <c r="P603" s="405">
        <v>0.42</v>
      </c>
      <c r="Q603" s="405">
        <v>0</v>
      </c>
      <c r="R603" s="405">
        <v>6</v>
      </c>
      <c r="S603" s="405">
        <v>0.89</v>
      </c>
      <c r="T603" s="405">
        <v>0.22</v>
      </c>
      <c r="U603" s="405">
        <v>1.98</v>
      </c>
      <c r="V603" s="405">
        <v>47.32</v>
      </c>
      <c r="W603" s="405">
        <v>-7.0000000000000007E-2</v>
      </c>
      <c r="X603" s="405">
        <v>63.84</v>
      </c>
      <c r="Y603" s="405">
        <v>6</v>
      </c>
      <c r="Z603" s="405" t="s">
        <v>249</v>
      </c>
      <c r="AA603" s="405" t="s">
        <v>254</v>
      </c>
    </row>
    <row r="604" spans="1:27" ht="21.6">
      <c r="A604" s="407">
        <v>603</v>
      </c>
      <c r="B604" s="405">
        <v>60.1</v>
      </c>
      <c r="C604" s="405">
        <v>23.81</v>
      </c>
      <c r="D604" s="405">
        <v>66.599999999999994</v>
      </c>
      <c r="E604" s="405">
        <v>539.05999999999995</v>
      </c>
      <c r="F604" s="405">
        <v>0</v>
      </c>
      <c r="G604" s="405">
        <v>23.92</v>
      </c>
      <c r="H604" s="405">
        <v>0.28000000000000003</v>
      </c>
      <c r="I604" s="405">
        <v>7</v>
      </c>
      <c r="J604" s="405">
        <v>1.28</v>
      </c>
      <c r="K604" s="405">
        <v>19</v>
      </c>
      <c r="L604" s="405">
        <v>1141.9000000000001</v>
      </c>
      <c r="M604" s="405">
        <v>574.87</v>
      </c>
      <c r="N604" s="405">
        <v>567.03</v>
      </c>
      <c r="O604" s="405">
        <v>40.17</v>
      </c>
      <c r="P604" s="405">
        <v>0.28999999999999998</v>
      </c>
      <c r="Q604" s="405">
        <v>0</v>
      </c>
      <c r="R604" s="405">
        <v>6</v>
      </c>
      <c r="S604" s="405">
        <v>0.85</v>
      </c>
      <c r="T604" s="405">
        <v>0.23</v>
      </c>
      <c r="U604" s="405">
        <v>1.88</v>
      </c>
      <c r="V604" s="405">
        <v>52.08</v>
      </c>
      <c r="W604" s="405">
        <v>-0.06</v>
      </c>
      <c r="X604" s="405">
        <v>72.84</v>
      </c>
      <c r="Y604" s="405">
        <v>6</v>
      </c>
      <c r="Z604" s="405" t="s">
        <v>249</v>
      </c>
      <c r="AA604" s="405" t="s">
        <v>254</v>
      </c>
    </row>
    <row r="605" spans="1:27" ht="21.6">
      <c r="A605" s="407">
        <v>604</v>
      </c>
      <c r="B605" s="405">
        <v>60.2</v>
      </c>
      <c r="C605" s="405">
        <v>22.36</v>
      </c>
      <c r="D605" s="405">
        <v>133.9</v>
      </c>
      <c r="E605" s="405">
        <v>507.47</v>
      </c>
      <c r="F605" s="405">
        <v>0</v>
      </c>
      <c r="G605" s="405">
        <v>22.46</v>
      </c>
      <c r="H605" s="405">
        <v>0.6</v>
      </c>
      <c r="I605" s="405">
        <v>6</v>
      </c>
      <c r="J605" s="405">
        <v>1.5</v>
      </c>
      <c r="K605" s="405">
        <v>19</v>
      </c>
      <c r="L605" s="405">
        <v>1143.8</v>
      </c>
      <c r="M605" s="405">
        <v>575.85</v>
      </c>
      <c r="N605" s="405">
        <v>567.95000000000005</v>
      </c>
      <c r="O605" s="405">
        <v>37.53</v>
      </c>
      <c r="P605" s="405">
        <v>0.63</v>
      </c>
      <c r="Q605" s="405">
        <v>0</v>
      </c>
      <c r="R605" s="405">
        <v>5</v>
      </c>
      <c r="S605" s="405">
        <v>0.93</v>
      </c>
      <c r="T605" s="405">
        <v>0.2</v>
      </c>
      <c r="U605" s="405">
        <v>2.11</v>
      </c>
      <c r="V605" s="405">
        <v>42.02</v>
      </c>
      <c r="W605" s="405">
        <v>-0.12</v>
      </c>
      <c r="X605" s="405">
        <v>53.96</v>
      </c>
      <c r="Y605" s="405">
        <v>6</v>
      </c>
      <c r="Z605" s="405" t="s">
        <v>255</v>
      </c>
      <c r="AA605" s="405" t="s">
        <v>254</v>
      </c>
    </row>
    <row r="606" spans="1:27" ht="21.6">
      <c r="A606" s="407">
        <v>605</v>
      </c>
      <c r="B606" s="405">
        <v>60.3</v>
      </c>
      <c r="C606" s="405">
        <v>22.37</v>
      </c>
      <c r="D606" s="405">
        <v>187.8</v>
      </c>
      <c r="E606" s="405">
        <v>526.11</v>
      </c>
      <c r="F606" s="405">
        <v>0</v>
      </c>
      <c r="G606" s="405">
        <v>22.47</v>
      </c>
      <c r="H606" s="405">
        <v>0.84</v>
      </c>
      <c r="I606" s="405">
        <v>6</v>
      </c>
      <c r="J606" s="405">
        <v>1.6</v>
      </c>
      <c r="K606" s="405">
        <v>19</v>
      </c>
      <c r="L606" s="405">
        <v>1145.7</v>
      </c>
      <c r="M606" s="405">
        <v>576.83000000000004</v>
      </c>
      <c r="N606" s="405">
        <v>568.87</v>
      </c>
      <c r="O606" s="405">
        <v>37.49</v>
      </c>
      <c r="P606" s="405">
        <v>0.88</v>
      </c>
      <c r="Q606" s="405">
        <v>0</v>
      </c>
      <c r="R606" s="405">
        <v>5</v>
      </c>
      <c r="S606" s="405">
        <v>0.97</v>
      </c>
      <c r="T606" s="405">
        <v>0.19</v>
      </c>
      <c r="U606" s="405">
        <v>2.21</v>
      </c>
      <c r="V606" s="405">
        <v>39.26</v>
      </c>
      <c r="W606" s="405">
        <v>-0.09</v>
      </c>
      <c r="X606" s="405">
        <v>47.11</v>
      </c>
      <c r="Y606" s="405">
        <v>6</v>
      </c>
      <c r="Z606" s="405" t="s">
        <v>255</v>
      </c>
      <c r="AA606" s="405" t="s">
        <v>254</v>
      </c>
    </row>
    <row r="607" spans="1:27" ht="21.6">
      <c r="A607" s="407">
        <v>606</v>
      </c>
      <c r="B607" s="405">
        <v>60.4</v>
      </c>
      <c r="C607" s="405">
        <v>20.12</v>
      </c>
      <c r="D607" s="405">
        <v>139.4</v>
      </c>
      <c r="E607" s="405">
        <v>571.82000000000005</v>
      </c>
      <c r="F607" s="405">
        <v>0</v>
      </c>
      <c r="G607" s="405">
        <v>20.23</v>
      </c>
      <c r="H607" s="405">
        <v>0.69</v>
      </c>
      <c r="I607" s="405">
        <v>6</v>
      </c>
      <c r="J607" s="405">
        <v>1.58</v>
      </c>
      <c r="K607" s="405">
        <v>19</v>
      </c>
      <c r="L607" s="405">
        <v>1147.5999999999999</v>
      </c>
      <c r="M607" s="405">
        <v>577.80999999999995</v>
      </c>
      <c r="N607" s="405">
        <v>569.79</v>
      </c>
      <c r="O607" s="405">
        <v>33.5</v>
      </c>
      <c r="P607" s="405">
        <v>0.73</v>
      </c>
      <c r="Q607" s="405">
        <v>0</v>
      </c>
      <c r="R607" s="405">
        <v>5</v>
      </c>
      <c r="S607" s="405">
        <v>0.97</v>
      </c>
      <c r="T607" s="405">
        <v>0.19</v>
      </c>
      <c r="U607" s="405">
        <v>2.21</v>
      </c>
      <c r="V607" s="405">
        <v>35.020000000000003</v>
      </c>
      <c r="W607" s="405">
        <v>-0.01</v>
      </c>
      <c r="X607" s="405">
        <v>47.1</v>
      </c>
      <c r="Y607" s="405">
        <v>6</v>
      </c>
      <c r="Z607" s="405" t="s">
        <v>255</v>
      </c>
      <c r="AA607" s="405" t="s">
        <v>254</v>
      </c>
    </row>
    <row r="608" spans="1:27" ht="21.6">
      <c r="A608" s="407">
        <v>607</v>
      </c>
      <c r="B608" s="405">
        <v>60.5</v>
      </c>
      <c r="C608" s="405">
        <v>19.2</v>
      </c>
      <c r="D608" s="405">
        <v>150.4</v>
      </c>
      <c r="E608" s="405">
        <v>514.04</v>
      </c>
      <c r="F608" s="405">
        <v>0</v>
      </c>
      <c r="G608" s="405">
        <v>19.3</v>
      </c>
      <c r="H608" s="405">
        <v>0.78</v>
      </c>
      <c r="I608" s="405">
        <v>6</v>
      </c>
      <c r="J608" s="405">
        <v>1.63</v>
      </c>
      <c r="K608" s="405">
        <v>19</v>
      </c>
      <c r="L608" s="405">
        <v>1149.5</v>
      </c>
      <c r="M608" s="405">
        <v>578.79</v>
      </c>
      <c r="N608" s="405">
        <v>570.71</v>
      </c>
      <c r="O608" s="405">
        <v>31.81</v>
      </c>
      <c r="P608" s="405">
        <v>0.83</v>
      </c>
      <c r="Q608" s="405">
        <v>0</v>
      </c>
      <c r="R608" s="405">
        <v>5</v>
      </c>
      <c r="S608" s="405">
        <v>1</v>
      </c>
      <c r="T608" s="405">
        <v>0.18</v>
      </c>
      <c r="U608" s="405">
        <v>2.27</v>
      </c>
      <c r="V608" s="405">
        <v>31.94</v>
      </c>
      <c r="W608" s="405">
        <v>-0.11</v>
      </c>
      <c r="X608" s="405">
        <v>43.48</v>
      </c>
      <c r="Y608" s="405">
        <v>6</v>
      </c>
      <c r="Z608" s="405" t="s">
        <v>255</v>
      </c>
      <c r="AA608" s="405" t="s">
        <v>254</v>
      </c>
    </row>
    <row r="609" spans="1:27" ht="21.6">
      <c r="A609" s="407">
        <v>608</v>
      </c>
      <c r="B609" s="405">
        <v>60.6</v>
      </c>
      <c r="C609" s="405">
        <v>17.170000000000002</v>
      </c>
      <c r="D609" s="405">
        <v>102.9</v>
      </c>
      <c r="E609" s="405">
        <v>529.94000000000005</v>
      </c>
      <c r="F609" s="405">
        <v>0</v>
      </c>
      <c r="G609" s="405">
        <v>17.27</v>
      </c>
      <c r="H609" s="405">
        <v>0.6</v>
      </c>
      <c r="I609" s="405">
        <v>6</v>
      </c>
      <c r="J609" s="405">
        <v>1.59</v>
      </c>
      <c r="K609" s="405">
        <v>19</v>
      </c>
      <c r="L609" s="405">
        <v>1151.4000000000001</v>
      </c>
      <c r="M609" s="405">
        <v>579.77</v>
      </c>
      <c r="N609" s="405">
        <v>571.63</v>
      </c>
      <c r="O609" s="405">
        <v>28.2</v>
      </c>
      <c r="P609" s="405">
        <v>0.64</v>
      </c>
      <c r="Q609" s="405">
        <v>0</v>
      </c>
      <c r="R609" s="405">
        <v>5</v>
      </c>
      <c r="S609" s="405">
        <v>1</v>
      </c>
      <c r="T609" s="405">
        <v>0.18</v>
      </c>
      <c r="U609" s="405">
        <v>2.2599999999999998</v>
      </c>
      <c r="V609" s="405">
        <v>28.44</v>
      </c>
      <c r="W609" s="405">
        <v>-0.09</v>
      </c>
      <c r="X609" s="405">
        <v>43.61</v>
      </c>
      <c r="Y609" s="405">
        <v>6</v>
      </c>
      <c r="Z609" s="405" t="s">
        <v>255</v>
      </c>
      <c r="AA609" s="405" t="s">
        <v>254</v>
      </c>
    </row>
    <row r="610" spans="1:27" ht="21.6">
      <c r="A610" s="407">
        <v>609</v>
      </c>
      <c r="B610" s="405">
        <v>60.7</v>
      </c>
      <c r="C610" s="405">
        <v>13.76</v>
      </c>
      <c r="D610" s="405">
        <v>125.1</v>
      </c>
      <c r="E610" s="405">
        <v>531.41</v>
      </c>
      <c r="F610" s="405">
        <v>0</v>
      </c>
      <c r="G610" s="405">
        <v>13.87</v>
      </c>
      <c r="H610" s="405">
        <v>0.9</v>
      </c>
      <c r="I610" s="405">
        <v>6</v>
      </c>
      <c r="J610" s="405">
        <v>1.78</v>
      </c>
      <c r="K610" s="405">
        <v>19</v>
      </c>
      <c r="L610" s="405">
        <v>1153.3</v>
      </c>
      <c r="M610" s="405">
        <v>580.75</v>
      </c>
      <c r="N610" s="405">
        <v>572.54999999999995</v>
      </c>
      <c r="O610" s="405">
        <v>22.2</v>
      </c>
      <c r="P610" s="405">
        <v>0.98</v>
      </c>
      <c r="Q610" s="405">
        <v>0</v>
      </c>
      <c r="R610" s="405">
        <v>5</v>
      </c>
      <c r="S610" s="405">
        <v>1</v>
      </c>
      <c r="T610" s="405">
        <v>0.18</v>
      </c>
      <c r="U610" s="405">
        <v>2.4500000000000002</v>
      </c>
      <c r="V610" s="405">
        <v>22.2</v>
      </c>
      <c r="W610" s="405">
        <v>-0.09</v>
      </c>
      <c r="X610" s="405">
        <v>35.06</v>
      </c>
      <c r="Y610" s="405">
        <v>6</v>
      </c>
      <c r="Z610" s="405" t="s">
        <v>255</v>
      </c>
      <c r="AA610" s="405" t="s">
        <v>254</v>
      </c>
    </row>
    <row r="611" spans="1:27" ht="21.6">
      <c r="A611" s="407">
        <v>610</v>
      </c>
      <c r="B611" s="405">
        <v>60.8</v>
      </c>
      <c r="C611" s="405">
        <v>9.6</v>
      </c>
      <c r="D611" s="405">
        <v>193.7</v>
      </c>
      <c r="E611" s="405">
        <v>363.17</v>
      </c>
      <c r="F611" s="405">
        <v>0</v>
      </c>
      <c r="G611" s="405">
        <v>9.67</v>
      </c>
      <c r="H611" s="405">
        <v>2</v>
      </c>
      <c r="I611" s="405">
        <v>5</v>
      </c>
      <c r="J611" s="405">
        <v>2.13</v>
      </c>
      <c r="K611" s="405">
        <v>19</v>
      </c>
      <c r="L611" s="405">
        <v>1155.2</v>
      </c>
      <c r="M611" s="405">
        <v>581.73</v>
      </c>
      <c r="N611" s="405">
        <v>573.47</v>
      </c>
      <c r="O611" s="405">
        <v>14.85</v>
      </c>
      <c r="P611" s="405">
        <v>2.27</v>
      </c>
      <c r="Q611" s="405">
        <v>-0.03</v>
      </c>
      <c r="R611" s="405">
        <v>4</v>
      </c>
      <c r="S611" s="405">
        <v>1</v>
      </c>
      <c r="T611" s="405">
        <v>0.18</v>
      </c>
      <c r="U611" s="405">
        <v>2.79</v>
      </c>
      <c r="V611" s="405">
        <v>14.85</v>
      </c>
      <c r="W611" s="405">
        <v>-0.38</v>
      </c>
      <c r="X611" s="405">
        <v>23.95</v>
      </c>
      <c r="Y611" s="405">
        <v>4</v>
      </c>
      <c r="Z611" s="405" t="s">
        <v>252</v>
      </c>
      <c r="AA611" s="405" t="s">
        <v>256</v>
      </c>
    </row>
    <row r="612" spans="1:27" ht="21.6">
      <c r="A612" s="407">
        <v>611</v>
      </c>
      <c r="B612" s="405">
        <v>60.9</v>
      </c>
      <c r="C612" s="405">
        <v>10.050000000000001</v>
      </c>
      <c r="D612" s="405">
        <v>214.7</v>
      </c>
      <c r="E612" s="405">
        <v>26.59</v>
      </c>
      <c r="F612" s="405">
        <v>0</v>
      </c>
      <c r="G612" s="405">
        <v>10.06</v>
      </c>
      <c r="H612" s="405">
        <v>2.13</v>
      </c>
      <c r="I612" s="405">
        <v>5</v>
      </c>
      <c r="J612" s="405">
        <v>2.14</v>
      </c>
      <c r="K612" s="405">
        <v>19</v>
      </c>
      <c r="L612" s="405">
        <v>1157.0999999999999</v>
      </c>
      <c r="M612" s="405">
        <v>582.71</v>
      </c>
      <c r="N612" s="405">
        <v>574.39</v>
      </c>
      <c r="O612" s="405">
        <v>15.5</v>
      </c>
      <c r="P612" s="405">
        <v>2.41</v>
      </c>
      <c r="Q612" s="405">
        <v>-0.06</v>
      </c>
      <c r="R612" s="405">
        <v>4</v>
      </c>
      <c r="S612" s="405">
        <v>1</v>
      </c>
      <c r="T612" s="405">
        <v>0.18</v>
      </c>
      <c r="U612" s="405">
        <v>2.79</v>
      </c>
      <c r="V612" s="405">
        <v>15.5</v>
      </c>
      <c r="W612" s="405">
        <v>-0.97</v>
      </c>
      <c r="X612" s="405">
        <v>23.74</v>
      </c>
      <c r="Y612" s="405">
        <v>4</v>
      </c>
      <c r="Z612" s="405" t="s">
        <v>252</v>
      </c>
      <c r="AA612" s="405" t="s">
        <v>256</v>
      </c>
    </row>
    <row r="613" spans="1:27" ht="21.6">
      <c r="A613" s="407">
        <v>612</v>
      </c>
      <c r="B613" s="405">
        <v>61</v>
      </c>
      <c r="C613" s="405">
        <v>4.3600000000000003</v>
      </c>
      <c r="D613" s="405">
        <v>201.6</v>
      </c>
      <c r="E613" s="405">
        <v>578.01</v>
      </c>
      <c r="F613" s="405">
        <v>0</v>
      </c>
      <c r="G613" s="405">
        <v>4.4800000000000004</v>
      </c>
      <c r="H613" s="405">
        <v>4.5</v>
      </c>
      <c r="I613" s="405">
        <v>4</v>
      </c>
      <c r="J613" s="405">
        <v>2.62</v>
      </c>
      <c r="K613" s="405">
        <v>19</v>
      </c>
      <c r="L613" s="405">
        <v>1159</v>
      </c>
      <c r="M613" s="405">
        <v>583.70000000000005</v>
      </c>
      <c r="N613" s="405">
        <v>575.29999999999995</v>
      </c>
      <c r="O613" s="405">
        <v>5.77</v>
      </c>
      <c r="P613" s="405">
        <v>6.07</v>
      </c>
      <c r="Q613" s="405">
        <v>0</v>
      </c>
      <c r="R613" s="405">
        <v>3</v>
      </c>
      <c r="S613" s="405">
        <v>1</v>
      </c>
      <c r="T613" s="405">
        <v>0.18</v>
      </c>
      <c r="U613" s="405">
        <v>3.37</v>
      </c>
      <c r="V613" s="405">
        <v>5.77</v>
      </c>
      <c r="W613" s="405">
        <v>-0.01</v>
      </c>
      <c r="X613" s="405">
        <v>15.01</v>
      </c>
      <c r="Y613" s="405">
        <v>2</v>
      </c>
      <c r="Z613" s="405" t="s">
        <v>259</v>
      </c>
      <c r="AA613" s="405" t="s">
        <v>260</v>
      </c>
    </row>
    <row r="614" spans="1:27" ht="21.6">
      <c r="A614" s="407">
        <v>613</v>
      </c>
      <c r="B614" s="405">
        <v>61.1</v>
      </c>
      <c r="C614" s="405">
        <v>6.83</v>
      </c>
      <c r="D614" s="405">
        <v>144.69999999999999</v>
      </c>
      <c r="E614" s="405">
        <v>1329.65</v>
      </c>
      <c r="F614" s="405">
        <v>0</v>
      </c>
      <c r="G614" s="405">
        <v>7.09</v>
      </c>
      <c r="H614" s="405">
        <v>2.04</v>
      </c>
      <c r="I614" s="405">
        <v>5</v>
      </c>
      <c r="J614" s="405">
        <v>2.23</v>
      </c>
      <c r="K614" s="405">
        <v>19</v>
      </c>
      <c r="L614" s="405">
        <v>1160.9000000000001</v>
      </c>
      <c r="M614" s="405">
        <v>584.67999999999995</v>
      </c>
      <c r="N614" s="405">
        <v>576.22</v>
      </c>
      <c r="O614" s="405">
        <v>10.29</v>
      </c>
      <c r="P614" s="405">
        <v>2.44</v>
      </c>
      <c r="Q614" s="405">
        <v>0.13</v>
      </c>
      <c r="R614" s="405">
        <v>3</v>
      </c>
      <c r="S614" s="405">
        <v>1</v>
      </c>
      <c r="T614" s="405">
        <v>0.18</v>
      </c>
      <c r="U614" s="405">
        <v>2.94</v>
      </c>
      <c r="V614" s="405">
        <v>10.29</v>
      </c>
      <c r="W614" s="405">
        <v>1.29</v>
      </c>
      <c r="X614" s="405">
        <v>21.34</v>
      </c>
      <c r="Y614" s="405">
        <v>2</v>
      </c>
      <c r="Z614" s="405" t="s">
        <v>259</v>
      </c>
      <c r="AA614" s="405" t="s">
        <v>260</v>
      </c>
    </row>
    <row r="615" spans="1:27" ht="21.6">
      <c r="A615" s="407">
        <v>614</v>
      </c>
      <c r="B615" s="405">
        <v>61.2</v>
      </c>
      <c r="C615" s="405">
        <v>9.5399999999999991</v>
      </c>
      <c r="D615" s="405">
        <v>96.8</v>
      </c>
      <c r="E615" s="405">
        <v>497.96</v>
      </c>
      <c r="F615" s="405">
        <v>0</v>
      </c>
      <c r="G615" s="405">
        <v>9.64</v>
      </c>
      <c r="H615" s="405">
        <v>1</v>
      </c>
      <c r="I615" s="405">
        <v>6</v>
      </c>
      <c r="J615" s="405">
        <v>1.93</v>
      </c>
      <c r="K615" s="405">
        <v>19</v>
      </c>
      <c r="L615" s="405">
        <v>1162.8</v>
      </c>
      <c r="M615" s="405">
        <v>585.66</v>
      </c>
      <c r="N615" s="405">
        <v>577.14</v>
      </c>
      <c r="O615" s="405">
        <v>14.69</v>
      </c>
      <c r="P615" s="405">
        <v>1.1399999999999999</v>
      </c>
      <c r="Q615" s="405">
        <v>-0.01</v>
      </c>
      <c r="R615" s="405">
        <v>4</v>
      </c>
      <c r="S615" s="405">
        <v>1</v>
      </c>
      <c r="T615" s="405">
        <v>0.18</v>
      </c>
      <c r="U615" s="405">
        <v>2.63</v>
      </c>
      <c r="V615" s="405">
        <v>14.69</v>
      </c>
      <c r="W615" s="405">
        <v>-0.15</v>
      </c>
      <c r="X615" s="405">
        <v>28.46</v>
      </c>
      <c r="Y615" s="405">
        <v>4</v>
      </c>
      <c r="Z615" s="405" t="s">
        <v>252</v>
      </c>
      <c r="AA615" s="405" t="s">
        <v>256</v>
      </c>
    </row>
    <row r="616" spans="1:27" ht="21.6">
      <c r="A616" s="407">
        <v>615</v>
      </c>
      <c r="B616" s="405">
        <v>61.3</v>
      </c>
      <c r="C616" s="405">
        <v>12.51</v>
      </c>
      <c r="D616" s="405">
        <v>221.7</v>
      </c>
      <c r="E616" s="405">
        <v>254.37</v>
      </c>
      <c r="F616" s="405">
        <v>0</v>
      </c>
      <c r="G616" s="405">
        <v>12.56</v>
      </c>
      <c r="H616" s="405">
        <v>1.77</v>
      </c>
      <c r="I616" s="405">
        <v>5</v>
      </c>
      <c r="J616" s="405">
        <v>2.0099999999999998</v>
      </c>
      <c r="K616" s="405">
        <v>19</v>
      </c>
      <c r="L616" s="405">
        <v>1164.7</v>
      </c>
      <c r="M616" s="405">
        <v>586.64</v>
      </c>
      <c r="N616" s="405">
        <v>578.05999999999995</v>
      </c>
      <c r="O616" s="405">
        <v>19.71</v>
      </c>
      <c r="P616" s="405">
        <v>1.95</v>
      </c>
      <c r="Q616" s="405">
        <v>-0.03</v>
      </c>
      <c r="R616" s="405">
        <v>4</v>
      </c>
      <c r="S616" s="405">
        <v>1</v>
      </c>
      <c r="T616" s="405">
        <v>0.18</v>
      </c>
      <c r="U616" s="405">
        <v>2.65</v>
      </c>
      <c r="V616" s="405">
        <v>19.71</v>
      </c>
      <c r="W616" s="405">
        <v>-0.56999999999999995</v>
      </c>
      <c r="X616" s="405">
        <v>27.42</v>
      </c>
      <c r="Y616" s="405">
        <v>4</v>
      </c>
      <c r="Z616" s="405" t="s">
        <v>252</v>
      </c>
      <c r="AA616" s="405" t="s">
        <v>256</v>
      </c>
    </row>
    <row r="617" spans="1:27" ht="21.6">
      <c r="A617" s="407">
        <v>616</v>
      </c>
      <c r="B617" s="405">
        <v>61.4</v>
      </c>
      <c r="C617" s="405">
        <v>18.75</v>
      </c>
      <c r="D617" s="405">
        <v>150.69999999999999</v>
      </c>
      <c r="E617" s="405">
        <v>95.65</v>
      </c>
      <c r="F617" s="405">
        <v>0</v>
      </c>
      <c r="G617" s="405">
        <v>18.77</v>
      </c>
      <c r="H617" s="405">
        <v>0.8</v>
      </c>
      <c r="I617" s="405">
        <v>6</v>
      </c>
      <c r="J617" s="405">
        <v>1.65</v>
      </c>
      <c r="K617" s="405">
        <v>19</v>
      </c>
      <c r="L617" s="405">
        <v>1166.5999999999999</v>
      </c>
      <c r="M617" s="405">
        <v>587.62</v>
      </c>
      <c r="N617" s="405">
        <v>578.98</v>
      </c>
      <c r="O617" s="405">
        <v>30.4</v>
      </c>
      <c r="P617" s="405">
        <v>0.86</v>
      </c>
      <c r="Q617" s="405">
        <v>-0.03</v>
      </c>
      <c r="R617" s="405">
        <v>5</v>
      </c>
      <c r="S617" s="405">
        <v>1</v>
      </c>
      <c r="T617" s="405">
        <v>0.18</v>
      </c>
      <c r="U617" s="405">
        <v>2.2999999999999998</v>
      </c>
      <c r="V617" s="405">
        <v>30.4</v>
      </c>
      <c r="W617" s="405">
        <v>-0.85</v>
      </c>
      <c r="X617" s="405">
        <v>42.07</v>
      </c>
      <c r="Y617" s="405">
        <v>6</v>
      </c>
      <c r="Z617" s="405" t="s">
        <v>255</v>
      </c>
      <c r="AA617" s="405" t="s">
        <v>254</v>
      </c>
    </row>
    <row r="618" spans="1:27" ht="21.6">
      <c r="A618" s="407">
        <v>617</v>
      </c>
      <c r="B618" s="405">
        <v>61.5</v>
      </c>
      <c r="C618" s="405">
        <v>17.739999999999998</v>
      </c>
      <c r="D618" s="405">
        <v>120.2</v>
      </c>
      <c r="E618" s="405">
        <v>277.23</v>
      </c>
      <c r="F618" s="405">
        <v>0</v>
      </c>
      <c r="G618" s="405">
        <v>17.79</v>
      </c>
      <c r="H618" s="405">
        <v>0.68</v>
      </c>
      <c r="I618" s="405">
        <v>6</v>
      </c>
      <c r="J618" s="405">
        <v>1.61</v>
      </c>
      <c r="K618" s="405">
        <v>19</v>
      </c>
      <c r="L618" s="405">
        <v>1168.5</v>
      </c>
      <c r="M618" s="405">
        <v>588.6</v>
      </c>
      <c r="N618" s="405">
        <v>579.9</v>
      </c>
      <c r="O618" s="405">
        <v>28.67</v>
      </c>
      <c r="P618" s="405">
        <v>0.72</v>
      </c>
      <c r="Q618" s="405">
        <v>-0.02</v>
      </c>
      <c r="R618" s="405">
        <v>5</v>
      </c>
      <c r="S618" s="405">
        <v>1</v>
      </c>
      <c r="T618" s="405">
        <v>0.17</v>
      </c>
      <c r="U618" s="405">
        <v>2.2799999999999998</v>
      </c>
      <c r="V618" s="405">
        <v>28.67</v>
      </c>
      <c r="W618" s="405">
        <v>-0.54</v>
      </c>
      <c r="X618" s="405">
        <v>42.62</v>
      </c>
      <c r="Y618" s="405">
        <v>6</v>
      </c>
      <c r="Z618" s="405" t="s">
        <v>255</v>
      </c>
      <c r="AA618" s="405" t="s">
        <v>254</v>
      </c>
    </row>
    <row r="619" spans="1:27" ht="21.6">
      <c r="A619" s="407">
        <v>618</v>
      </c>
      <c r="B619" s="405">
        <v>61.6</v>
      </c>
      <c r="C619" s="405">
        <v>19.25</v>
      </c>
      <c r="D619" s="405">
        <v>249.5</v>
      </c>
      <c r="E619" s="405">
        <v>55.62</v>
      </c>
      <c r="F619" s="405">
        <v>0</v>
      </c>
      <c r="G619" s="405">
        <v>19.260000000000002</v>
      </c>
      <c r="H619" s="405">
        <v>1.3</v>
      </c>
      <c r="I619" s="405">
        <v>6</v>
      </c>
      <c r="J619" s="405">
        <v>1.79</v>
      </c>
      <c r="K619" s="405">
        <v>19</v>
      </c>
      <c r="L619" s="405">
        <v>1170.4000000000001</v>
      </c>
      <c r="M619" s="405">
        <v>589.58000000000004</v>
      </c>
      <c r="N619" s="405">
        <v>580.82000000000005</v>
      </c>
      <c r="O619" s="405">
        <v>31.14</v>
      </c>
      <c r="P619" s="405">
        <v>1.38</v>
      </c>
      <c r="Q619" s="405">
        <v>-0.03</v>
      </c>
      <c r="R619" s="405">
        <v>5</v>
      </c>
      <c r="S619" s="405">
        <v>1</v>
      </c>
      <c r="T619" s="405">
        <v>0.17</v>
      </c>
      <c r="U619" s="405">
        <v>2.4</v>
      </c>
      <c r="V619" s="405">
        <v>31.14</v>
      </c>
      <c r="W619" s="405">
        <v>-0.92</v>
      </c>
      <c r="X619" s="405">
        <v>36.42</v>
      </c>
      <c r="Y619" s="405">
        <v>7</v>
      </c>
      <c r="Z619" s="405" t="s">
        <v>255</v>
      </c>
      <c r="AA619" s="405" t="s">
        <v>250</v>
      </c>
    </row>
    <row r="620" spans="1:27" ht="21.6">
      <c r="A620" s="407">
        <v>619</v>
      </c>
      <c r="B620" s="405">
        <v>61.7</v>
      </c>
      <c r="C620" s="405">
        <v>13.09</v>
      </c>
      <c r="D620" s="405">
        <v>84.4</v>
      </c>
      <c r="E620" s="405">
        <v>291.45999999999998</v>
      </c>
      <c r="F620" s="405">
        <v>0</v>
      </c>
      <c r="G620" s="405">
        <v>13.15</v>
      </c>
      <c r="H620" s="405">
        <v>0.64</v>
      </c>
      <c r="I620" s="405">
        <v>6</v>
      </c>
      <c r="J620" s="405">
        <v>1.7</v>
      </c>
      <c r="K620" s="405">
        <v>19</v>
      </c>
      <c r="L620" s="405">
        <v>1172.3</v>
      </c>
      <c r="M620" s="405">
        <v>590.55999999999995</v>
      </c>
      <c r="N620" s="405">
        <v>581.74</v>
      </c>
      <c r="O620" s="405">
        <v>20.59</v>
      </c>
      <c r="P620" s="405">
        <v>0.7</v>
      </c>
      <c r="Q620" s="405">
        <v>-0.02</v>
      </c>
      <c r="R620" s="405">
        <v>5</v>
      </c>
      <c r="S620" s="405">
        <v>1</v>
      </c>
      <c r="T620" s="405">
        <v>0.17</v>
      </c>
      <c r="U620" s="405">
        <v>2.41</v>
      </c>
      <c r="V620" s="405">
        <v>20.59</v>
      </c>
      <c r="W620" s="405">
        <v>-0.51</v>
      </c>
      <c r="X620" s="405">
        <v>36.200000000000003</v>
      </c>
      <c r="Y620" s="405">
        <v>6</v>
      </c>
      <c r="Z620" s="405" t="s">
        <v>255</v>
      </c>
      <c r="AA620" s="405" t="s">
        <v>254</v>
      </c>
    </row>
    <row r="621" spans="1:27" ht="21.6">
      <c r="A621" s="407">
        <v>620</v>
      </c>
      <c r="B621" s="405">
        <v>61.8</v>
      </c>
      <c r="C621" s="405">
        <v>12.92</v>
      </c>
      <c r="D621" s="405">
        <v>173.9</v>
      </c>
      <c r="E621" s="405">
        <v>302.54000000000002</v>
      </c>
      <c r="F621" s="405">
        <v>0</v>
      </c>
      <c r="G621" s="405">
        <v>12.98</v>
      </c>
      <c r="H621" s="405">
        <v>1.34</v>
      </c>
      <c r="I621" s="405">
        <v>6</v>
      </c>
      <c r="J621" s="405">
        <v>1.92</v>
      </c>
      <c r="K621" s="405">
        <v>19</v>
      </c>
      <c r="L621" s="405">
        <v>1174.2</v>
      </c>
      <c r="M621" s="405">
        <v>591.54</v>
      </c>
      <c r="N621" s="405">
        <v>582.66</v>
      </c>
      <c r="O621" s="405">
        <v>20.260000000000002</v>
      </c>
      <c r="P621" s="405">
        <v>1.47</v>
      </c>
      <c r="Q621" s="405">
        <v>-0.02</v>
      </c>
      <c r="R621" s="405">
        <v>4</v>
      </c>
      <c r="S621" s="405">
        <v>1</v>
      </c>
      <c r="T621" s="405">
        <v>0.17</v>
      </c>
      <c r="U621" s="405">
        <v>2.57</v>
      </c>
      <c r="V621" s="405">
        <v>20.260000000000002</v>
      </c>
      <c r="W621" s="405">
        <v>-0.5</v>
      </c>
      <c r="X621" s="405">
        <v>30.31</v>
      </c>
      <c r="Y621" s="405">
        <v>4</v>
      </c>
      <c r="Z621" s="405" t="s">
        <v>252</v>
      </c>
      <c r="AA621" s="405" t="s">
        <v>256</v>
      </c>
    </row>
    <row r="622" spans="1:27" ht="21.6">
      <c r="A622" s="407">
        <v>621</v>
      </c>
      <c r="B622" s="405">
        <v>61.9</v>
      </c>
      <c r="C622" s="405">
        <v>11.3</v>
      </c>
      <c r="D622" s="405">
        <v>116</v>
      </c>
      <c r="E622" s="405">
        <v>176.78</v>
      </c>
      <c r="F622" s="405">
        <v>0</v>
      </c>
      <c r="G622" s="405">
        <v>11.33</v>
      </c>
      <c r="H622" s="405">
        <v>1.02</v>
      </c>
      <c r="I622" s="405">
        <v>6</v>
      </c>
      <c r="J622" s="405">
        <v>1.88</v>
      </c>
      <c r="K622" s="405">
        <v>19</v>
      </c>
      <c r="L622" s="405">
        <v>1176.0999999999999</v>
      </c>
      <c r="M622" s="405">
        <v>592.52</v>
      </c>
      <c r="N622" s="405">
        <v>583.58000000000004</v>
      </c>
      <c r="O622" s="405">
        <v>17.41</v>
      </c>
      <c r="P622" s="405">
        <v>1.1399999999999999</v>
      </c>
      <c r="Q622" s="405">
        <v>-0.04</v>
      </c>
      <c r="R622" s="405">
        <v>4</v>
      </c>
      <c r="S622" s="405">
        <v>1</v>
      </c>
      <c r="T622" s="405">
        <v>0.17</v>
      </c>
      <c r="U622" s="405">
        <v>2.57</v>
      </c>
      <c r="V622" s="405">
        <v>17.41</v>
      </c>
      <c r="W622" s="405">
        <v>-0.71</v>
      </c>
      <c r="X622" s="405">
        <v>30.49</v>
      </c>
      <c r="Y622" s="405">
        <v>4</v>
      </c>
      <c r="Z622" s="405" t="s">
        <v>252</v>
      </c>
      <c r="AA622" s="405" t="s">
        <v>256</v>
      </c>
    </row>
    <row r="623" spans="1:27" ht="21.6">
      <c r="A623" s="407">
        <v>622</v>
      </c>
      <c r="B623" s="405">
        <v>62</v>
      </c>
      <c r="C623" s="405">
        <v>12.76</v>
      </c>
      <c r="D623" s="405">
        <v>165.8</v>
      </c>
      <c r="E623" s="405">
        <v>91.04</v>
      </c>
      <c r="F623" s="405">
        <v>0</v>
      </c>
      <c r="G623" s="405">
        <v>12.77</v>
      </c>
      <c r="H623" s="405">
        <v>1.3</v>
      </c>
      <c r="I623" s="405">
        <v>6</v>
      </c>
      <c r="J623" s="405">
        <v>1.91</v>
      </c>
      <c r="K623" s="405">
        <v>19</v>
      </c>
      <c r="L623" s="405">
        <v>1178</v>
      </c>
      <c r="M623" s="405">
        <v>593.51</v>
      </c>
      <c r="N623" s="405">
        <v>584.49</v>
      </c>
      <c r="O623" s="405">
        <v>19.84</v>
      </c>
      <c r="P623" s="405">
        <v>1.43</v>
      </c>
      <c r="Q623" s="405">
        <v>-0.04</v>
      </c>
      <c r="R623" s="405">
        <v>4</v>
      </c>
      <c r="S623" s="405">
        <v>1</v>
      </c>
      <c r="T623" s="405">
        <v>0.17</v>
      </c>
      <c r="U623" s="405">
        <v>2.57</v>
      </c>
      <c r="V623" s="405">
        <v>19.84</v>
      </c>
      <c r="W623" s="405">
        <v>-0.86</v>
      </c>
      <c r="X623" s="405">
        <v>30.34</v>
      </c>
      <c r="Y623" s="405">
        <v>4</v>
      </c>
      <c r="Z623" s="405" t="s">
        <v>252</v>
      </c>
      <c r="AA623" s="405" t="s">
        <v>256</v>
      </c>
    </row>
    <row r="624" spans="1:27" ht="21.6">
      <c r="A624" s="407">
        <v>623</v>
      </c>
      <c r="B624" s="405">
        <v>62.1</v>
      </c>
      <c r="C624" s="405">
        <v>12.08</v>
      </c>
      <c r="D624" s="405">
        <v>147.5</v>
      </c>
      <c r="E624" s="405">
        <v>427.32</v>
      </c>
      <c r="F624" s="405">
        <v>0</v>
      </c>
      <c r="G624" s="405">
        <v>12.17</v>
      </c>
      <c r="H624" s="405">
        <v>1.21</v>
      </c>
      <c r="I624" s="405">
        <v>6</v>
      </c>
      <c r="J624" s="405">
        <v>1.91</v>
      </c>
      <c r="K624" s="405">
        <v>19</v>
      </c>
      <c r="L624" s="405">
        <v>1179.9000000000001</v>
      </c>
      <c r="M624" s="405">
        <v>594.49</v>
      </c>
      <c r="N624" s="405">
        <v>585.41</v>
      </c>
      <c r="O624" s="405">
        <v>18.77</v>
      </c>
      <c r="P624" s="405">
        <v>1.34</v>
      </c>
      <c r="Q624" s="405">
        <v>-0.02</v>
      </c>
      <c r="R624" s="405">
        <v>4</v>
      </c>
      <c r="S624" s="405">
        <v>1</v>
      </c>
      <c r="T624" s="405">
        <v>0.17</v>
      </c>
      <c r="U624" s="405">
        <v>2.58</v>
      </c>
      <c r="V624" s="405">
        <v>18.77</v>
      </c>
      <c r="W624" s="405">
        <v>-0.28999999999999998</v>
      </c>
      <c r="X624" s="405">
        <v>30.22</v>
      </c>
      <c r="Y624" s="405">
        <v>4</v>
      </c>
      <c r="Z624" s="405" t="s">
        <v>252</v>
      </c>
      <c r="AA624" s="405" t="s">
        <v>256</v>
      </c>
    </row>
    <row r="625" spans="1:27" ht="21.6">
      <c r="A625" s="407">
        <v>624</v>
      </c>
      <c r="B625" s="405">
        <v>62.2</v>
      </c>
      <c r="C625" s="405">
        <v>12.31</v>
      </c>
      <c r="D625" s="405">
        <v>215.9</v>
      </c>
      <c r="E625" s="405">
        <v>53.17</v>
      </c>
      <c r="F625" s="405">
        <v>0</v>
      </c>
      <c r="G625" s="405">
        <v>12.32</v>
      </c>
      <c r="H625" s="405">
        <v>1.75</v>
      </c>
      <c r="I625" s="405">
        <v>5</v>
      </c>
      <c r="J625" s="405">
        <v>2.02</v>
      </c>
      <c r="K625" s="405">
        <v>19</v>
      </c>
      <c r="L625" s="405">
        <v>1181.8</v>
      </c>
      <c r="M625" s="405">
        <v>595.47</v>
      </c>
      <c r="N625" s="405">
        <v>586.33000000000004</v>
      </c>
      <c r="O625" s="405">
        <v>19</v>
      </c>
      <c r="P625" s="405">
        <v>1.94</v>
      </c>
      <c r="Q625" s="405">
        <v>-0.05</v>
      </c>
      <c r="R625" s="405">
        <v>4</v>
      </c>
      <c r="S625" s="405">
        <v>1</v>
      </c>
      <c r="T625" s="405">
        <v>0.17</v>
      </c>
      <c r="U625" s="405">
        <v>2.66</v>
      </c>
      <c r="V625" s="405">
        <v>19</v>
      </c>
      <c r="W625" s="405">
        <v>-0.92</v>
      </c>
      <c r="X625" s="405">
        <v>27.15</v>
      </c>
      <c r="Y625" s="405">
        <v>4</v>
      </c>
      <c r="Z625" s="405" t="s">
        <v>252</v>
      </c>
      <c r="AA625" s="405" t="s">
        <v>256</v>
      </c>
    </row>
    <row r="626" spans="1:27" ht="21.6">
      <c r="A626" s="407">
        <v>625</v>
      </c>
      <c r="B626" s="405">
        <v>62.3</v>
      </c>
      <c r="C626" s="405">
        <v>5.31</v>
      </c>
      <c r="D626" s="405">
        <v>192.6</v>
      </c>
      <c r="E626" s="405">
        <v>773.32</v>
      </c>
      <c r="F626" s="405">
        <v>0</v>
      </c>
      <c r="G626" s="405">
        <v>5.46</v>
      </c>
      <c r="H626" s="405">
        <v>3.53</v>
      </c>
      <c r="I626" s="405">
        <v>4</v>
      </c>
      <c r="J626" s="405">
        <v>2.48</v>
      </c>
      <c r="K626" s="405">
        <v>19</v>
      </c>
      <c r="L626" s="405">
        <v>1183.7</v>
      </c>
      <c r="M626" s="405">
        <v>596.45000000000005</v>
      </c>
      <c r="N626" s="405">
        <v>587.25</v>
      </c>
      <c r="O626" s="405">
        <v>7.28</v>
      </c>
      <c r="P626" s="405">
        <v>4.5</v>
      </c>
      <c r="Q626" s="405">
        <v>0.04</v>
      </c>
      <c r="R626" s="405">
        <v>3</v>
      </c>
      <c r="S626" s="405">
        <v>1</v>
      </c>
      <c r="T626" s="405">
        <v>0.17</v>
      </c>
      <c r="U626" s="405">
        <v>3.21</v>
      </c>
      <c r="V626" s="405">
        <v>7.28</v>
      </c>
      <c r="W626" s="405">
        <v>0.3</v>
      </c>
      <c r="X626" s="405">
        <v>16.809999999999999</v>
      </c>
      <c r="Y626" s="405">
        <v>2</v>
      </c>
      <c r="Z626" s="405" t="s">
        <v>259</v>
      </c>
      <c r="AA626" s="405" t="s">
        <v>260</v>
      </c>
    </row>
    <row r="627" spans="1:27" ht="21.6">
      <c r="A627" s="407">
        <v>626</v>
      </c>
      <c r="B627" s="405">
        <v>62.4</v>
      </c>
      <c r="C627" s="405">
        <v>5.68</v>
      </c>
      <c r="D627" s="405">
        <v>151.80000000000001</v>
      </c>
      <c r="E627" s="405">
        <v>1153.3599999999999</v>
      </c>
      <c r="F627" s="405">
        <v>0</v>
      </c>
      <c r="G627" s="405">
        <v>5.91</v>
      </c>
      <c r="H627" s="405">
        <v>2.57</v>
      </c>
      <c r="I627" s="405">
        <v>5</v>
      </c>
      <c r="J627" s="405">
        <v>2.36</v>
      </c>
      <c r="K627" s="405">
        <v>19</v>
      </c>
      <c r="L627" s="405">
        <v>1185.5999999999999</v>
      </c>
      <c r="M627" s="405">
        <v>597.42999999999995</v>
      </c>
      <c r="N627" s="405">
        <v>588.16999999999996</v>
      </c>
      <c r="O627" s="405">
        <v>8.0299999999999994</v>
      </c>
      <c r="P627" s="405">
        <v>3.21</v>
      </c>
      <c r="Q627" s="405">
        <v>0.12</v>
      </c>
      <c r="R627" s="405">
        <v>3</v>
      </c>
      <c r="S627" s="405">
        <v>1</v>
      </c>
      <c r="T627" s="405">
        <v>0.17</v>
      </c>
      <c r="U627" s="405">
        <v>3.09</v>
      </c>
      <c r="V627" s="405">
        <v>8.0299999999999994</v>
      </c>
      <c r="W627" s="405">
        <v>0.95</v>
      </c>
      <c r="X627" s="405">
        <v>18.82</v>
      </c>
      <c r="Y627" s="405">
        <v>2</v>
      </c>
      <c r="Z627" s="405" t="s">
        <v>259</v>
      </c>
      <c r="AA627" s="405" t="s">
        <v>260</v>
      </c>
    </row>
    <row r="628" spans="1:27" ht="21.6">
      <c r="A628" s="407">
        <v>627</v>
      </c>
      <c r="B628" s="405">
        <v>62.5</v>
      </c>
      <c r="C628" s="405">
        <v>13.53</v>
      </c>
      <c r="D628" s="405">
        <v>125.4</v>
      </c>
      <c r="E628" s="405">
        <v>180.11</v>
      </c>
      <c r="F628" s="405">
        <v>0</v>
      </c>
      <c r="G628" s="405">
        <v>13.57</v>
      </c>
      <c r="H628" s="405">
        <v>0.92</v>
      </c>
      <c r="I628" s="405">
        <v>6</v>
      </c>
      <c r="J628" s="405">
        <v>1.79</v>
      </c>
      <c r="K628" s="405">
        <v>19</v>
      </c>
      <c r="L628" s="405">
        <v>1187.5</v>
      </c>
      <c r="M628" s="405">
        <v>598.41</v>
      </c>
      <c r="N628" s="405">
        <v>589.09</v>
      </c>
      <c r="O628" s="405">
        <v>21.02</v>
      </c>
      <c r="P628" s="405">
        <v>1.01</v>
      </c>
      <c r="Q628" s="405">
        <v>-0.03</v>
      </c>
      <c r="R628" s="405">
        <v>5</v>
      </c>
      <c r="S628" s="405">
        <v>1</v>
      </c>
      <c r="T628" s="405">
        <v>0.17</v>
      </c>
      <c r="U628" s="405">
        <v>2.4700000000000002</v>
      </c>
      <c r="V628" s="405">
        <v>21.02</v>
      </c>
      <c r="W628" s="405">
        <v>-0.71</v>
      </c>
      <c r="X628" s="405">
        <v>33.979999999999997</v>
      </c>
      <c r="Y628" s="405">
        <v>6</v>
      </c>
      <c r="Z628" s="405" t="s">
        <v>255</v>
      </c>
      <c r="AA628" s="405" t="s">
        <v>254</v>
      </c>
    </row>
    <row r="629" spans="1:27" ht="21.6">
      <c r="A629" s="407">
        <v>628</v>
      </c>
      <c r="B629" s="405">
        <v>62.6</v>
      </c>
      <c r="C629" s="405">
        <v>17.05</v>
      </c>
      <c r="D629" s="405">
        <v>157.19999999999999</v>
      </c>
      <c r="E629" s="405">
        <v>335.11</v>
      </c>
      <c r="F629" s="405">
        <v>0</v>
      </c>
      <c r="G629" s="405">
        <v>17.12</v>
      </c>
      <c r="H629" s="405">
        <v>0.92</v>
      </c>
      <c r="I629" s="405">
        <v>6</v>
      </c>
      <c r="J629" s="405">
        <v>1.72</v>
      </c>
      <c r="K629" s="405">
        <v>19</v>
      </c>
      <c r="L629" s="405">
        <v>1189.4000000000001</v>
      </c>
      <c r="M629" s="405">
        <v>599.39</v>
      </c>
      <c r="N629" s="405">
        <v>590.01</v>
      </c>
      <c r="O629" s="405">
        <v>27</v>
      </c>
      <c r="P629" s="405">
        <v>0.99</v>
      </c>
      <c r="Q629" s="405">
        <v>-0.02</v>
      </c>
      <c r="R629" s="405">
        <v>5</v>
      </c>
      <c r="S629" s="405">
        <v>1</v>
      </c>
      <c r="T629" s="405">
        <v>0.17</v>
      </c>
      <c r="U629" s="405">
        <v>2.37</v>
      </c>
      <c r="V629" s="405">
        <v>27</v>
      </c>
      <c r="W629" s="405">
        <v>-0.45</v>
      </c>
      <c r="X629" s="405">
        <v>38.28</v>
      </c>
      <c r="Y629" s="405">
        <v>6</v>
      </c>
      <c r="Z629" s="405" t="s">
        <v>255</v>
      </c>
      <c r="AA629" s="405" t="s">
        <v>254</v>
      </c>
    </row>
    <row r="630" spans="1:27" ht="21.6">
      <c r="A630" s="407">
        <v>629</v>
      </c>
      <c r="B630" s="405">
        <v>62.7</v>
      </c>
      <c r="C630" s="405">
        <v>14.52</v>
      </c>
      <c r="D630" s="405">
        <v>162.4</v>
      </c>
      <c r="E630" s="405">
        <v>243.09</v>
      </c>
      <c r="F630" s="405">
        <v>0</v>
      </c>
      <c r="G630" s="405">
        <v>14.57</v>
      </c>
      <c r="H630" s="405">
        <v>1.1100000000000001</v>
      </c>
      <c r="I630" s="405">
        <v>6</v>
      </c>
      <c r="J630" s="405">
        <v>1.82</v>
      </c>
      <c r="K630" s="405">
        <v>19</v>
      </c>
      <c r="L630" s="405">
        <v>1191.3</v>
      </c>
      <c r="M630" s="405">
        <v>600.37</v>
      </c>
      <c r="N630" s="405">
        <v>590.92999999999995</v>
      </c>
      <c r="O630" s="405">
        <v>22.63</v>
      </c>
      <c r="P630" s="405">
        <v>1.21</v>
      </c>
      <c r="Q630" s="405">
        <v>-0.03</v>
      </c>
      <c r="R630" s="405">
        <v>5</v>
      </c>
      <c r="S630" s="405">
        <v>1</v>
      </c>
      <c r="T630" s="405">
        <v>0.17</v>
      </c>
      <c r="U630" s="405">
        <v>2.4900000000000002</v>
      </c>
      <c r="V630" s="405">
        <v>22.63</v>
      </c>
      <c r="W630" s="405">
        <v>-0.6</v>
      </c>
      <c r="X630" s="405">
        <v>33.479999999999997</v>
      </c>
      <c r="Y630" s="405">
        <v>6</v>
      </c>
      <c r="Z630" s="405" t="s">
        <v>255</v>
      </c>
      <c r="AA630" s="405" t="s">
        <v>254</v>
      </c>
    </row>
    <row r="631" spans="1:27" ht="21.6">
      <c r="A631" s="407">
        <v>630</v>
      </c>
      <c r="B631" s="405">
        <v>62.8</v>
      </c>
      <c r="C631" s="405">
        <v>26.07</v>
      </c>
      <c r="D631" s="405">
        <v>274.60000000000002</v>
      </c>
      <c r="E631" s="405">
        <v>76.81</v>
      </c>
      <c r="F631" s="405">
        <v>0</v>
      </c>
      <c r="G631" s="405">
        <v>26.09</v>
      </c>
      <c r="H631" s="405">
        <v>1.05</v>
      </c>
      <c r="I631" s="405">
        <v>6</v>
      </c>
      <c r="J631" s="405">
        <v>1.63</v>
      </c>
      <c r="K631" s="405">
        <v>19</v>
      </c>
      <c r="L631" s="405">
        <v>1193.2</v>
      </c>
      <c r="M631" s="405">
        <v>601.35</v>
      </c>
      <c r="N631" s="405">
        <v>591.85</v>
      </c>
      <c r="O631" s="405">
        <v>42.06</v>
      </c>
      <c r="P631" s="405">
        <v>1.1000000000000001</v>
      </c>
      <c r="Q631" s="405">
        <v>-0.02</v>
      </c>
      <c r="R631" s="405">
        <v>5</v>
      </c>
      <c r="S631" s="405">
        <v>0.99</v>
      </c>
      <c r="T631" s="405">
        <v>0.17</v>
      </c>
      <c r="U631" s="405">
        <v>2.23</v>
      </c>
      <c r="V631" s="405">
        <v>42.5</v>
      </c>
      <c r="W631" s="405">
        <v>-0.89</v>
      </c>
      <c r="X631" s="405">
        <v>44.92</v>
      </c>
      <c r="Y631" s="405">
        <v>7</v>
      </c>
      <c r="Z631" s="405" t="s">
        <v>255</v>
      </c>
      <c r="AA631" s="405" t="s">
        <v>250</v>
      </c>
    </row>
    <row r="632" spans="1:27" ht="21.6">
      <c r="A632" s="407">
        <v>631</v>
      </c>
      <c r="B632" s="405">
        <v>62.9</v>
      </c>
      <c r="C632" s="405">
        <v>25.69</v>
      </c>
      <c r="D632" s="405">
        <v>275.60000000000002</v>
      </c>
      <c r="E632" s="405">
        <v>330.7</v>
      </c>
      <c r="F632" s="405">
        <v>0</v>
      </c>
      <c r="G632" s="405">
        <v>25.76</v>
      </c>
      <c r="H632" s="405">
        <v>1.07</v>
      </c>
      <c r="I632" s="405">
        <v>6</v>
      </c>
      <c r="J632" s="405">
        <v>1.64</v>
      </c>
      <c r="K632" s="405">
        <v>19</v>
      </c>
      <c r="L632" s="405">
        <v>1195.0999999999999</v>
      </c>
      <c r="M632" s="405">
        <v>602.33000000000004</v>
      </c>
      <c r="N632" s="405">
        <v>592.77</v>
      </c>
      <c r="O632" s="405">
        <v>41.43</v>
      </c>
      <c r="P632" s="405">
        <v>1.1200000000000001</v>
      </c>
      <c r="Q632" s="405">
        <v>-0.01</v>
      </c>
      <c r="R632" s="405">
        <v>5</v>
      </c>
      <c r="S632" s="405">
        <v>1</v>
      </c>
      <c r="T632" s="405">
        <v>0.17</v>
      </c>
      <c r="U632" s="405">
        <v>2.25</v>
      </c>
      <c r="V632" s="405">
        <v>41.56</v>
      </c>
      <c r="W632" s="405">
        <v>-0.46</v>
      </c>
      <c r="X632" s="405">
        <v>44.2</v>
      </c>
      <c r="Y632" s="405">
        <v>7</v>
      </c>
      <c r="Z632" s="405" t="s">
        <v>255</v>
      </c>
      <c r="AA632" s="405" t="s">
        <v>250</v>
      </c>
    </row>
    <row r="633" spans="1:27" ht="16.350000000000001" customHeight="1">
      <c r="A633" s="407">
        <v>632</v>
      </c>
      <c r="B633" s="405">
        <v>63</v>
      </c>
      <c r="C633" s="405">
        <v>17.41</v>
      </c>
      <c r="D633" s="405">
        <v>184</v>
      </c>
      <c r="E633" s="405">
        <v>-21.29</v>
      </c>
      <c r="F633" s="405">
        <v>0</v>
      </c>
      <c r="G633" s="405">
        <v>17.89</v>
      </c>
      <c r="H633" s="405">
        <v>0.93</v>
      </c>
      <c r="I633" s="405">
        <v>6</v>
      </c>
      <c r="J633" s="405">
        <v>1.71</v>
      </c>
      <c r="K633" s="405">
        <v>19</v>
      </c>
      <c r="L633" s="405">
        <v>1197</v>
      </c>
      <c r="M633" s="405">
        <v>601.35</v>
      </c>
      <c r="N633" s="405">
        <v>595.65</v>
      </c>
      <c r="O633" s="405">
        <v>28.03</v>
      </c>
      <c r="P633" s="405">
        <v>1</v>
      </c>
      <c r="Q633" s="405">
        <v>-0.04</v>
      </c>
      <c r="R633" s="405">
        <v>5</v>
      </c>
      <c r="S633" s="405">
        <v>1</v>
      </c>
      <c r="T633" s="405">
        <v>0.17</v>
      </c>
      <c r="U633" s="405">
        <v>2.36</v>
      </c>
      <c r="V633" s="405">
        <v>28.03</v>
      </c>
      <c r="W633" s="405">
        <v>-1.04</v>
      </c>
      <c r="X633" s="405">
        <v>38.79</v>
      </c>
      <c r="Y633" s="405">
        <v>6</v>
      </c>
      <c r="Z633" s="405" t="s">
        <v>255</v>
      </c>
      <c r="AA633" s="405" t="s">
        <v>254</v>
      </c>
    </row>
    <row r="634" spans="1:27" ht="16.350000000000001" customHeight="1">
      <c r="A634" s="407">
        <v>633</v>
      </c>
      <c r="B634" s="405">
        <v>63.1</v>
      </c>
      <c r="C634" s="405">
        <v>20.03</v>
      </c>
      <c r="D634" s="405">
        <v>144.4</v>
      </c>
      <c r="E634" s="405">
        <v>-18.54</v>
      </c>
      <c r="F634" s="405">
        <v>0</v>
      </c>
      <c r="G634" s="405">
        <v>19.239999999999998</v>
      </c>
      <c r="H634" s="405">
        <v>0.83</v>
      </c>
      <c r="I634" s="405">
        <v>6</v>
      </c>
      <c r="J634" s="405">
        <v>1.65</v>
      </c>
      <c r="K634" s="405">
        <v>19</v>
      </c>
      <c r="L634" s="405">
        <v>1198.9000000000001</v>
      </c>
      <c r="M634" s="405">
        <v>602.33000000000004</v>
      </c>
      <c r="N634" s="405">
        <v>596.57000000000005</v>
      </c>
      <c r="O634" s="405">
        <v>30.24</v>
      </c>
      <c r="P634" s="405">
        <v>0.88</v>
      </c>
      <c r="Q634" s="405">
        <v>-0.03</v>
      </c>
      <c r="R634" s="405">
        <v>5</v>
      </c>
      <c r="S634" s="405">
        <v>1</v>
      </c>
      <c r="T634" s="405">
        <v>0.17</v>
      </c>
      <c r="U634" s="405">
        <v>2.31</v>
      </c>
      <c r="V634" s="405">
        <v>30.24</v>
      </c>
      <c r="W634" s="405">
        <v>-1.04</v>
      </c>
      <c r="X634" s="405">
        <v>41.65</v>
      </c>
      <c r="Y634" s="405">
        <v>6</v>
      </c>
      <c r="Z634" s="405" t="s">
        <v>255</v>
      </c>
      <c r="AA634" s="405" t="s">
        <v>254</v>
      </c>
    </row>
    <row r="635" spans="1:27" ht="16.350000000000001" customHeight="1">
      <c r="A635" s="407">
        <v>634</v>
      </c>
      <c r="B635" s="405">
        <v>63.2</v>
      </c>
      <c r="C635" s="405">
        <v>20.3</v>
      </c>
      <c r="D635" s="405">
        <v>148.1</v>
      </c>
      <c r="E635" s="405">
        <v>-8.6300000000000008</v>
      </c>
      <c r="F635" s="405">
        <v>0</v>
      </c>
      <c r="G635" s="405">
        <v>20.56</v>
      </c>
      <c r="H635" s="405">
        <v>0.83</v>
      </c>
      <c r="I635" s="405">
        <v>6</v>
      </c>
      <c r="J635" s="405">
        <v>1.63</v>
      </c>
      <c r="K635" s="405">
        <v>19</v>
      </c>
      <c r="L635" s="405">
        <v>1200.8</v>
      </c>
      <c r="M635" s="405">
        <v>603.32000000000005</v>
      </c>
      <c r="N635" s="405">
        <v>597.48</v>
      </c>
      <c r="O635" s="405">
        <v>32.39</v>
      </c>
      <c r="P635" s="405">
        <v>0.88</v>
      </c>
      <c r="Q635" s="405">
        <v>-0.03</v>
      </c>
      <c r="R635" s="405">
        <v>5</v>
      </c>
      <c r="S635" s="405">
        <v>1</v>
      </c>
      <c r="T635" s="405">
        <v>0.17</v>
      </c>
      <c r="U635" s="405">
        <v>2.2799999999999998</v>
      </c>
      <c r="V635" s="405">
        <v>32.39</v>
      </c>
      <c r="W635" s="405">
        <v>-1.02</v>
      </c>
      <c r="X635" s="405">
        <v>43</v>
      </c>
      <c r="Y635" s="405">
        <v>6</v>
      </c>
      <c r="Z635" s="405" t="s">
        <v>255</v>
      </c>
      <c r="AA635" s="405" t="s">
        <v>254</v>
      </c>
    </row>
    <row r="636" spans="1:27" ht="16.350000000000001" customHeight="1">
      <c r="A636" s="407">
        <v>635</v>
      </c>
      <c r="B636" s="405">
        <v>63.3</v>
      </c>
      <c r="C636" s="405">
        <v>21.35</v>
      </c>
      <c r="D636" s="405">
        <v>220.2</v>
      </c>
      <c r="E636" s="405">
        <v>5.69</v>
      </c>
      <c r="F636" s="405">
        <v>0</v>
      </c>
      <c r="G636" s="405">
        <v>19.72</v>
      </c>
      <c r="H636" s="405">
        <v>0.85</v>
      </c>
      <c r="I636" s="405">
        <v>6</v>
      </c>
      <c r="J636" s="405">
        <v>1.65</v>
      </c>
      <c r="K636" s="405">
        <v>19</v>
      </c>
      <c r="L636" s="405">
        <v>1202.7</v>
      </c>
      <c r="M636" s="405">
        <v>604.29999999999995</v>
      </c>
      <c r="N636" s="405">
        <v>598.4</v>
      </c>
      <c r="O636" s="405">
        <v>30.95</v>
      </c>
      <c r="P636" s="405">
        <v>0.91</v>
      </c>
      <c r="Q636" s="405">
        <v>-0.03</v>
      </c>
      <c r="R636" s="405">
        <v>5</v>
      </c>
      <c r="S636" s="405">
        <v>1</v>
      </c>
      <c r="T636" s="405">
        <v>0.17</v>
      </c>
      <c r="U636" s="405">
        <v>2.2999999999999998</v>
      </c>
      <c r="V636" s="405">
        <v>30.95</v>
      </c>
      <c r="W636" s="405">
        <v>-1</v>
      </c>
      <c r="X636" s="405">
        <v>41.74</v>
      </c>
      <c r="Y636" s="405">
        <v>6</v>
      </c>
      <c r="Z636" s="405" t="s">
        <v>255</v>
      </c>
      <c r="AA636" s="405" t="s">
        <v>254</v>
      </c>
    </row>
    <row r="637" spans="1:27" ht="16.350000000000001" customHeight="1">
      <c r="A637" s="407">
        <v>636</v>
      </c>
      <c r="B637" s="405">
        <v>63.4</v>
      </c>
      <c r="C637" s="405">
        <v>17.52</v>
      </c>
      <c r="D637" s="405">
        <v>136.30000000000001</v>
      </c>
      <c r="E637" s="405">
        <v>28.65</v>
      </c>
      <c r="F637" s="405">
        <v>0</v>
      </c>
      <c r="G637" s="405">
        <v>17.96</v>
      </c>
      <c r="H637" s="405">
        <v>1.07</v>
      </c>
      <c r="I637" s="405">
        <v>6</v>
      </c>
      <c r="J637" s="405">
        <v>1.75</v>
      </c>
      <c r="K637" s="405">
        <v>19</v>
      </c>
      <c r="L637" s="405">
        <v>1204.5999999999999</v>
      </c>
      <c r="M637" s="405">
        <v>605.28</v>
      </c>
      <c r="N637" s="405">
        <v>599.32000000000005</v>
      </c>
      <c r="O637" s="405">
        <v>27.96</v>
      </c>
      <c r="P637" s="405">
        <v>1.1499999999999999</v>
      </c>
      <c r="Q637" s="405">
        <v>-0.04</v>
      </c>
      <c r="R637" s="405">
        <v>5</v>
      </c>
      <c r="S637" s="405">
        <v>1</v>
      </c>
      <c r="T637" s="405">
        <v>0.17</v>
      </c>
      <c r="U637" s="405">
        <v>2.39</v>
      </c>
      <c r="V637" s="405">
        <v>27.96</v>
      </c>
      <c r="W637" s="405">
        <v>-0.99</v>
      </c>
      <c r="X637" s="405">
        <v>37.17</v>
      </c>
      <c r="Y637" s="405">
        <v>6</v>
      </c>
      <c r="Z637" s="405" t="s">
        <v>255</v>
      </c>
      <c r="AA637" s="405" t="s">
        <v>254</v>
      </c>
    </row>
    <row r="638" spans="1:27" ht="16.350000000000001" customHeight="1">
      <c r="A638" s="407">
        <v>637</v>
      </c>
      <c r="B638" s="405">
        <v>63.5</v>
      </c>
      <c r="C638" s="405">
        <v>15.01</v>
      </c>
      <c r="D638" s="405">
        <v>221.4</v>
      </c>
      <c r="E638" s="405">
        <v>6.28</v>
      </c>
      <c r="F638" s="405">
        <v>0</v>
      </c>
      <c r="G638" s="405">
        <v>17.03</v>
      </c>
      <c r="H638" s="405">
        <v>1.1399999999999999</v>
      </c>
      <c r="I638" s="405">
        <v>6</v>
      </c>
      <c r="J638" s="405">
        <v>1.78</v>
      </c>
      <c r="K638" s="405">
        <v>19</v>
      </c>
      <c r="L638" s="405">
        <v>1206.5</v>
      </c>
      <c r="M638" s="405">
        <v>606.26</v>
      </c>
      <c r="N638" s="405">
        <v>600.24</v>
      </c>
      <c r="O638" s="405">
        <v>26.36</v>
      </c>
      <c r="P638" s="405">
        <v>1.23</v>
      </c>
      <c r="Q638" s="405">
        <v>-0.04</v>
      </c>
      <c r="R638" s="405">
        <v>5</v>
      </c>
      <c r="S638" s="405">
        <v>1</v>
      </c>
      <c r="T638" s="405">
        <v>0.17</v>
      </c>
      <c r="U638" s="405">
        <v>2.4300000000000002</v>
      </c>
      <c r="V638" s="405">
        <v>26.36</v>
      </c>
      <c r="W638" s="405">
        <v>-1</v>
      </c>
      <c r="X638" s="405">
        <v>35.51</v>
      </c>
      <c r="Y638" s="405">
        <v>6</v>
      </c>
      <c r="Z638" s="405" t="s">
        <v>255</v>
      </c>
      <c r="AA638" s="405" t="s">
        <v>254</v>
      </c>
    </row>
    <row r="639" spans="1:27" ht="16.350000000000001" customHeight="1">
      <c r="A639" s="407">
        <v>638</v>
      </c>
      <c r="B639" s="405">
        <v>63.6</v>
      </c>
      <c r="C639" s="405">
        <v>18.54</v>
      </c>
      <c r="D639" s="405">
        <v>225.2</v>
      </c>
      <c r="E639" s="405">
        <v>-13.05</v>
      </c>
      <c r="F639" s="405">
        <v>0</v>
      </c>
      <c r="G639" s="405">
        <v>19.739999999999998</v>
      </c>
      <c r="H639" s="405">
        <v>1.24</v>
      </c>
      <c r="I639" s="405">
        <v>6</v>
      </c>
      <c r="J639" s="405">
        <v>1.77</v>
      </c>
      <c r="K639" s="405">
        <v>19</v>
      </c>
      <c r="L639" s="405">
        <v>1208.4000000000001</v>
      </c>
      <c r="M639" s="405">
        <v>607.24</v>
      </c>
      <c r="N639" s="405">
        <v>601.16</v>
      </c>
      <c r="O639" s="405">
        <v>30.83</v>
      </c>
      <c r="P639" s="405">
        <v>1.33</v>
      </c>
      <c r="Q639" s="405">
        <v>-0.03</v>
      </c>
      <c r="R639" s="405">
        <v>5</v>
      </c>
      <c r="S639" s="405">
        <v>1</v>
      </c>
      <c r="T639" s="405">
        <v>0.17</v>
      </c>
      <c r="U639" s="405">
        <v>2.39</v>
      </c>
      <c r="V639" s="405">
        <v>30.83</v>
      </c>
      <c r="W639" s="405">
        <v>-1.02</v>
      </c>
      <c r="X639" s="405">
        <v>36.82</v>
      </c>
      <c r="Y639" s="405">
        <v>7</v>
      </c>
      <c r="Z639" s="405" t="s">
        <v>255</v>
      </c>
      <c r="AA639" s="405" t="s">
        <v>250</v>
      </c>
    </row>
    <row r="640" spans="1:27" ht="16.350000000000001" customHeight="1">
      <c r="A640" s="407">
        <v>639</v>
      </c>
      <c r="B640" s="405">
        <v>63.7</v>
      </c>
      <c r="C640" s="405">
        <v>25.68</v>
      </c>
      <c r="D640" s="405">
        <v>290.8</v>
      </c>
      <c r="E640" s="405">
        <v>-17.46</v>
      </c>
      <c r="F640" s="405">
        <v>0</v>
      </c>
      <c r="G640" s="405">
        <v>23.2</v>
      </c>
      <c r="H640" s="405">
        <v>1.04</v>
      </c>
      <c r="I640" s="405">
        <v>6</v>
      </c>
      <c r="J640" s="405">
        <v>1.66</v>
      </c>
      <c r="K640" s="405">
        <v>19</v>
      </c>
      <c r="L640" s="405">
        <v>1210.3</v>
      </c>
      <c r="M640" s="405">
        <v>608.22</v>
      </c>
      <c r="N640" s="405">
        <v>602.08000000000004</v>
      </c>
      <c r="O640" s="405">
        <v>36.520000000000003</v>
      </c>
      <c r="P640" s="405">
        <v>1.1000000000000001</v>
      </c>
      <c r="Q640" s="405">
        <v>-0.02</v>
      </c>
      <c r="R640" s="405">
        <v>5</v>
      </c>
      <c r="S640" s="405">
        <v>1</v>
      </c>
      <c r="T640" s="405">
        <v>0.17</v>
      </c>
      <c r="U640" s="405">
        <v>2.29</v>
      </c>
      <c r="V640" s="405">
        <v>36.520000000000003</v>
      </c>
      <c r="W640" s="405">
        <v>-0.81</v>
      </c>
      <c r="X640" s="405">
        <v>42.27</v>
      </c>
      <c r="Y640" s="405">
        <v>7</v>
      </c>
      <c r="Z640" s="405" t="s">
        <v>255</v>
      </c>
      <c r="AA640" s="405" t="s">
        <v>250</v>
      </c>
    </row>
    <row r="641" spans="1:27" ht="16.350000000000001" customHeight="1">
      <c r="A641" s="407">
        <v>640</v>
      </c>
      <c r="B641" s="405">
        <v>63.8</v>
      </c>
      <c r="C641" s="405">
        <v>25.3</v>
      </c>
      <c r="D641" s="405">
        <v>207.6</v>
      </c>
      <c r="E641" s="405">
        <v>394.17</v>
      </c>
      <c r="F641" s="405">
        <v>0</v>
      </c>
      <c r="G641" s="405">
        <v>23.69</v>
      </c>
      <c r="H641" s="405">
        <v>1.0900000000000001</v>
      </c>
      <c r="I641" s="405">
        <v>6</v>
      </c>
      <c r="J641" s="405">
        <v>1.67</v>
      </c>
      <c r="K641" s="405">
        <v>19</v>
      </c>
      <c r="L641" s="405">
        <v>1212.2</v>
      </c>
      <c r="M641" s="405">
        <v>609.20000000000005</v>
      </c>
      <c r="N641" s="405">
        <v>603</v>
      </c>
      <c r="O641" s="405">
        <v>37.270000000000003</v>
      </c>
      <c r="P641" s="405">
        <v>1.1499999999999999</v>
      </c>
      <c r="Q641" s="405">
        <v>-0.01</v>
      </c>
      <c r="R641" s="405">
        <v>5</v>
      </c>
      <c r="S641" s="405">
        <v>1</v>
      </c>
      <c r="T641" s="405">
        <v>0.17</v>
      </c>
      <c r="U641" s="405">
        <v>2.29</v>
      </c>
      <c r="V641" s="405">
        <v>37.270000000000003</v>
      </c>
      <c r="W641" s="405">
        <v>-0.53</v>
      </c>
      <c r="X641" s="405">
        <v>41.84</v>
      </c>
      <c r="Y641" s="405">
        <v>7</v>
      </c>
      <c r="Z641" s="405" t="s">
        <v>255</v>
      </c>
      <c r="AA641" s="405" t="s">
        <v>250</v>
      </c>
    </row>
    <row r="642" spans="1:27" ht="16.350000000000001" customHeight="1">
      <c r="A642" s="407">
        <v>641</v>
      </c>
      <c r="B642" s="405">
        <v>63.9</v>
      </c>
      <c r="C642" s="405">
        <v>19.920000000000002</v>
      </c>
      <c r="D642" s="405">
        <v>279.10000000000002</v>
      </c>
      <c r="E642" s="405">
        <v>486.58</v>
      </c>
      <c r="F642" s="405">
        <v>0</v>
      </c>
      <c r="G642" s="405">
        <v>20.85</v>
      </c>
      <c r="H642" s="405">
        <v>1.23</v>
      </c>
      <c r="I642" s="405">
        <v>6</v>
      </c>
      <c r="J642" s="405">
        <v>1.75</v>
      </c>
      <c r="K642" s="405">
        <v>19</v>
      </c>
      <c r="L642" s="405">
        <v>1214.0999999999999</v>
      </c>
      <c r="M642" s="405">
        <v>610.17999999999995</v>
      </c>
      <c r="N642" s="405">
        <v>603.91999999999996</v>
      </c>
      <c r="O642" s="405">
        <v>32.520000000000003</v>
      </c>
      <c r="P642" s="405">
        <v>1.31</v>
      </c>
      <c r="Q642" s="405">
        <v>-0.01</v>
      </c>
      <c r="R642" s="405">
        <v>5</v>
      </c>
      <c r="S642" s="405">
        <v>1</v>
      </c>
      <c r="T642" s="405">
        <v>0.17</v>
      </c>
      <c r="U642" s="405">
        <v>2.37</v>
      </c>
      <c r="V642" s="405">
        <v>32.520000000000003</v>
      </c>
      <c r="W642" s="405">
        <v>-0.24</v>
      </c>
      <c r="X642" s="405">
        <v>37.75</v>
      </c>
      <c r="Y642" s="405">
        <v>7</v>
      </c>
      <c r="Z642" s="405" t="s">
        <v>255</v>
      </c>
      <c r="AA642" s="405" t="s">
        <v>250</v>
      </c>
    </row>
    <row r="643" spans="1:27" ht="16.350000000000001" customHeight="1">
      <c r="A643" s="407">
        <v>642</v>
      </c>
      <c r="B643" s="405">
        <v>64</v>
      </c>
      <c r="C643" s="405">
        <v>17.059999999999999</v>
      </c>
      <c r="D643" s="405">
        <v>285.8</v>
      </c>
      <c r="E643" s="405">
        <v>518.46</v>
      </c>
      <c r="F643" s="405">
        <v>0</v>
      </c>
      <c r="G643" s="405">
        <v>16.7</v>
      </c>
      <c r="H643" s="405">
        <v>1.55</v>
      </c>
      <c r="I643" s="405">
        <v>6</v>
      </c>
      <c r="J643" s="405">
        <v>1.89</v>
      </c>
      <c r="K643" s="405">
        <v>19</v>
      </c>
      <c r="L643" s="405">
        <v>1216</v>
      </c>
      <c r="M643" s="405">
        <v>611.16</v>
      </c>
      <c r="N643" s="405">
        <v>604.84</v>
      </c>
      <c r="O643" s="405">
        <v>25.61</v>
      </c>
      <c r="P643" s="405">
        <v>1.68</v>
      </c>
      <c r="Q643" s="405">
        <v>-0.01</v>
      </c>
      <c r="R643" s="405">
        <v>4</v>
      </c>
      <c r="S643" s="405">
        <v>1</v>
      </c>
      <c r="T643" s="405">
        <v>0.17</v>
      </c>
      <c r="U643" s="405">
        <v>2.52</v>
      </c>
      <c r="V643" s="405">
        <v>25.61</v>
      </c>
      <c r="W643" s="405">
        <v>-0.34</v>
      </c>
      <c r="X643" s="405">
        <v>31.53</v>
      </c>
      <c r="Y643" s="405">
        <v>5</v>
      </c>
      <c r="Z643" s="405" t="s">
        <v>252</v>
      </c>
      <c r="AA643" s="405" t="s">
        <v>253</v>
      </c>
    </row>
    <row r="644" spans="1:27" ht="16.350000000000001" customHeight="1">
      <c r="A644" s="407">
        <v>643</v>
      </c>
      <c r="B644" s="405">
        <v>64.099999999999994</v>
      </c>
      <c r="C644" s="405">
        <v>12.89</v>
      </c>
      <c r="D644" s="405">
        <v>214.3</v>
      </c>
      <c r="E644" s="405">
        <v>210.72</v>
      </c>
      <c r="F644" s="405">
        <v>0</v>
      </c>
      <c r="G644" s="405">
        <v>15.77</v>
      </c>
      <c r="H644" s="405">
        <v>1.65</v>
      </c>
      <c r="I644" s="405">
        <v>6</v>
      </c>
      <c r="J644" s="405">
        <v>1.92</v>
      </c>
      <c r="K644" s="405">
        <v>19</v>
      </c>
      <c r="L644" s="405">
        <v>1217.9000000000001</v>
      </c>
      <c r="M644" s="405">
        <v>612.14</v>
      </c>
      <c r="N644" s="405">
        <v>605.76</v>
      </c>
      <c r="O644" s="405">
        <v>24.03</v>
      </c>
      <c r="P644" s="405">
        <v>1.79</v>
      </c>
      <c r="Q644" s="405">
        <v>-0.03</v>
      </c>
      <c r="R644" s="405">
        <v>4</v>
      </c>
      <c r="S644" s="405">
        <v>1</v>
      </c>
      <c r="T644" s="405">
        <v>0.17</v>
      </c>
      <c r="U644" s="405">
        <v>2.56</v>
      </c>
      <c r="V644" s="405">
        <v>24.03</v>
      </c>
      <c r="W644" s="405">
        <v>-0.62</v>
      </c>
      <c r="X644" s="405">
        <v>30.11</v>
      </c>
      <c r="Y644" s="405">
        <v>5</v>
      </c>
      <c r="Z644" s="405" t="s">
        <v>252</v>
      </c>
      <c r="AA644" s="405" t="s">
        <v>253</v>
      </c>
    </row>
    <row r="645" spans="1:27" ht="16.350000000000001" customHeight="1">
      <c r="A645" s="407">
        <v>644</v>
      </c>
      <c r="B645" s="405">
        <v>64.2</v>
      </c>
      <c r="C645" s="405">
        <v>17.23</v>
      </c>
      <c r="D645" s="405">
        <v>281.7</v>
      </c>
      <c r="E645" s="405">
        <v>-22.37</v>
      </c>
      <c r="F645" s="405">
        <v>0</v>
      </c>
      <c r="G645" s="405">
        <v>15.14</v>
      </c>
      <c r="H645" s="405">
        <v>1.46</v>
      </c>
      <c r="I645" s="405">
        <v>6</v>
      </c>
      <c r="J645" s="405">
        <v>1.9</v>
      </c>
      <c r="K645" s="405">
        <v>19</v>
      </c>
      <c r="L645" s="405">
        <v>1219.8</v>
      </c>
      <c r="M645" s="405">
        <v>613.13</v>
      </c>
      <c r="N645" s="405">
        <v>606.66999999999996</v>
      </c>
      <c r="O645" s="405">
        <v>22.95</v>
      </c>
      <c r="P645" s="405">
        <v>1.59</v>
      </c>
      <c r="Q645" s="405">
        <v>-0.04</v>
      </c>
      <c r="R645" s="405">
        <v>4</v>
      </c>
      <c r="S645" s="405">
        <v>1</v>
      </c>
      <c r="T645" s="405">
        <v>0.17</v>
      </c>
      <c r="U645" s="405">
        <v>2.54</v>
      </c>
      <c r="V645" s="405">
        <v>22.95</v>
      </c>
      <c r="W645" s="405">
        <v>-0.91</v>
      </c>
      <c r="X645" s="405">
        <v>30.97</v>
      </c>
      <c r="Y645" s="405">
        <v>4</v>
      </c>
      <c r="Z645" s="405" t="s">
        <v>252</v>
      </c>
      <c r="AA645" s="405" t="s">
        <v>256</v>
      </c>
    </row>
    <row r="646" spans="1:27" ht="16.350000000000001" customHeight="1">
      <c r="A646" s="407">
        <v>645</v>
      </c>
      <c r="B646" s="405">
        <v>64.3</v>
      </c>
      <c r="C646" s="405">
        <v>15.27</v>
      </c>
      <c r="D646" s="405">
        <v>166</v>
      </c>
      <c r="E646" s="405">
        <v>-13.83</v>
      </c>
      <c r="F646" s="405">
        <v>0</v>
      </c>
      <c r="G646" s="405">
        <v>14.42</v>
      </c>
      <c r="H646" s="405">
        <v>1.47</v>
      </c>
      <c r="I646" s="405">
        <v>6</v>
      </c>
      <c r="J646" s="405">
        <v>1.91</v>
      </c>
      <c r="K646" s="405">
        <v>19</v>
      </c>
      <c r="L646" s="405">
        <v>1221.7</v>
      </c>
      <c r="M646" s="405">
        <v>614.11</v>
      </c>
      <c r="N646" s="405">
        <v>607.59</v>
      </c>
      <c r="O646" s="405">
        <v>21.72</v>
      </c>
      <c r="P646" s="405">
        <v>1.61</v>
      </c>
      <c r="Q646" s="405">
        <v>-0.05</v>
      </c>
      <c r="R646" s="405">
        <v>4</v>
      </c>
      <c r="S646" s="405">
        <v>1</v>
      </c>
      <c r="T646" s="405">
        <v>0.17</v>
      </c>
      <c r="U646" s="405">
        <v>2.57</v>
      </c>
      <c r="V646" s="405">
        <v>21.72</v>
      </c>
      <c r="W646" s="405">
        <v>-1.03</v>
      </c>
      <c r="X646" s="405">
        <v>30.21</v>
      </c>
      <c r="Y646" s="405">
        <v>4</v>
      </c>
      <c r="Z646" s="405" t="s">
        <v>252</v>
      </c>
      <c r="AA646" s="405" t="s">
        <v>256</v>
      </c>
    </row>
    <row r="647" spans="1:27" ht="16.350000000000001" customHeight="1">
      <c r="A647" s="407">
        <v>646</v>
      </c>
      <c r="B647" s="405">
        <v>64.400000000000006</v>
      </c>
      <c r="C647" s="405">
        <v>10.76</v>
      </c>
      <c r="D647" s="405">
        <v>190</v>
      </c>
      <c r="E647" s="405">
        <v>-3.14</v>
      </c>
      <c r="F647" s="405">
        <v>0</v>
      </c>
      <c r="G647" s="405">
        <v>11.06</v>
      </c>
      <c r="H647" s="405">
        <v>1.48</v>
      </c>
      <c r="I647" s="405">
        <v>6</v>
      </c>
      <c r="J647" s="405">
        <v>2</v>
      </c>
      <c r="K647" s="405">
        <v>19</v>
      </c>
      <c r="L647" s="405">
        <v>1223.5999999999999</v>
      </c>
      <c r="M647" s="405">
        <v>615.09</v>
      </c>
      <c r="N647" s="405">
        <v>608.51</v>
      </c>
      <c r="O647" s="405">
        <v>16.170000000000002</v>
      </c>
      <c r="P647" s="405">
        <v>1.67</v>
      </c>
      <c r="Q647" s="405">
        <v>-0.05</v>
      </c>
      <c r="R647" s="405">
        <v>4</v>
      </c>
      <c r="S647" s="405">
        <v>1</v>
      </c>
      <c r="T647" s="405">
        <v>0.17</v>
      </c>
      <c r="U647" s="405">
        <v>2.68</v>
      </c>
      <c r="V647" s="405">
        <v>16.170000000000002</v>
      </c>
      <c r="W647" s="405">
        <v>-0.85</v>
      </c>
      <c r="X647" s="405">
        <v>26.98</v>
      </c>
      <c r="Y647" s="405">
        <v>4</v>
      </c>
      <c r="Z647" s="405" t="s">
        <v>252</v>
      </c>
      <c r="AA647" s="405" t="s">
        <v>256</v>
      </c>
    </row>
    <row r="648" spans="1:27" ht="16.350000000000001" customHeight="1">
      <c r="A648" s="407">
        <v>647</v>
      </c>
      <c r="B648" s="405">
        <v>64.5</v>
      </c>
      <c r="C648" s="405">
        <v>7.09</v>
      </c>
      <c r="D648" s="405">
        <v>136.19999999999999</v>
      </c>
      <c r="E648" s="405">
        <v>316.47000000000003</v>
      </c>
      <c r="F648" s="405">
        <v>0</v>
      </c>
      <c r="G648" s="405">
        <v>9.91</v>
      </c>
      <c r="H648" s="405">
        <v>1.62</v>
      </c>
      <c r="I648" s="405">
        <v>5</v>
      </c>
      <c r="J648" s="405">
        <v>2.06</v>
      </c>
      <c r="K648" s="405">
        <v>19</v>
      </c>
      <c r="L648" s="405">
        <v>1225.5</v>
      </c>
      <c r="M648" s="405">
        <v>616.07000000000005</v>
      </c>
      <c r="N648" s="405">
        <v>609.42999999999995</v>
      </c>
      <c r="O648" s="405">
        <v>14.24</v>
      </c>
      <c r="P648" s="405">
        <v>1.85</v>
      </c>
      <c r="Q648" s="405">
        <v>-0.05</v>
      </c>
      <c r="R648" s="405">
        <v>4</v>
      </c>
      <c r="S648" s="405">
        <v>1</v>
      </c>
      <c r="T648" s="405">
        <v>0.17</v>
      </c>
      <c r="U648" s="405">
        <v>2.75</v>
      </c>
      <c r="V648" s="405">
        <v>14.24</v>
      </c>
      <c r="W648" s="405">
        <v>-0.69</v>
      </c>
      <c r="X648" s="405">
        <v>25.15</v>
      </c>
      <c r="Y648" s="405">
        <v>4</v>
      </c>
      <c r="Z648" s="405" t="s">
        <v>252</v>
      </c>
      <c r="AA648" s="405" t="s">
        <v>256</v>
      </c>
    </row>
    <row r="649" spans="1:27" ht="16.350000000000001" customHeight="1">
      <c r="A649" s="407">
        <v>648</v>
      </c>
      <c r="B649" s="405">
        <v>64.599999999999994</v>
      </c>
      <c r="C649" s="405">
        <v>11.75</v>
      </c>
      <c r="D649" s="405">
        <v>156.69999999999999</v>
      </c>
      <c r="E649" s="405">
        <v>267.32</v>
      </c>
      <c r="F649" s="405">
        <v>0</v>
      </c>
      <c r="G649" s="405">
        <v>11.8</v>
      </c>
      <c r="H649" s="405">
        <v>1.4</v>
      </c>
      <c r="I649" s="405">
        <v>6</v>
      </c>
      <c r="J649" s="405">
        <v>1.96</v>
      </c>
      <c r="K649" s="405">
        <v>19</v>
      </c>
      <c r="L649" s="405">
        <v>1227.4000000000001</v>
      </c>
      <c r="M649" s="405">
        <v>617.04999999999995</v>
      </c>
      <c r="N649" s="405">
        <v>610.35</v>
      </c>
      <c r="O649" s="405">
        <v>17.32</v>
      </c>
      <c r="P649" s="405">
        <v>1.56</v>
      </c>
      <c r="Q649" s="405">
        <v>-0.04</v>
      </c>
      <c r="R649" s="405">
        <v>4</v>
      </c>
      <c r="S649" s="405">
        <v>1</v>
      </c>
      <c r="T649" s="405">
        <v>0.17</v>
      </c>
      <c r="U649" s="405">
        <v>2.64</v>
      </c>
      <c r="V649" s="405">
        <v>17.32</v>
      </c>
      <c r="W649" s="405">
        <v>-0.7</v>
      </c>
      <c r="X649" s="405">
        <v>28.17</v>
      </c>
      <c r="Y649" s="405">
        <v>4</v>
      </c>
      <c r="Z649" s="405" t="s">
        <v>252</v>
      </c>
      <c r="AA649" s="405" t="s">
        <v>256</v>
      </c>
    </row>
    <row r="650" spans="1:27" ht="16.350000000000001" customHeight="1">
      <c r="A650" s="407">
        <v>649</v>
      </c>
      <c r="B650" s="405">
        <v>64.7</v>
      </c>
      <c r="C650" s="405">
        <v>16.45</v>
      </c>
      <c r="D650" s="405">
        <v>201.3</v>
      </c>
      <c r="E650" s="405">
        <v>-16.38</v>
      </c>
      <c r="F650" s="405">
        <v>0</v>
      </c>
      <c r="G650" s="405">
        <v>16.260000000000002</v>
      </c>
      <c r="H650" s="405">
        <v>1.07</v>
      </c>
      <c r="I650" s="405">
        <v>6</v>
      </c>
      <c r="J650" s="405">
        <v>1.78</v>
      </c>
      <c r="K650" s="405">
        <v>19</v>
      </c>
      <c r="L650" s="405">
        <v>1229.3</v>
      </c>
      <c r="M650" s="405">
        <v>618.03</v>
      </c>
      <c r="N650" s="405">
        <v>611.27</v>
      </c>
      <c r="O650" s="405">
        <v>24.59</v>
      </c>
      <c r="P650" s="405">
        <v>1.1599999999999999</v>
      </c>
      <c r="Q650" s="405">
        <v>-0.03</v>
      </c>
      <c r="R650" s="405">
        <v>5</v>
      </c>
      <c r="S650" s="405">
        <v>1</v>
      </c>
      <c r="T650" s="405">
        <v>0.17</v>
      </c>
      <c r="U650" s="405">
        <v>2.44</v>
      </c>
      <c r="V650" s="405">
        <v>24.59</v>
      </c>
      <c r="W650" s="405">
        <v>-0.81</v>
      </c>
      <c r="X650" s="405">
        <v>35.119999999999997</v>
      </c>
      <c r="Y650" s="405">
        <v>6</v>
      </c>
      <c r="Z650" s="405" t="s">
        <v>255</v>
      </c>
      <c r="AA650" s="405" t="s">
        <v>254</v>
      </c>
    </row>
    <row r="651" spans="1:27" ht="16.350000000000001" customHeight="1">
      <c r="A651" s="407">
        <v>650</v>
      </c>
      <c r="B651" s="405">
        <v>64.8</v>
      </c>
      <c r="C651" s="405">
        <v>20.51</v>
      </c>
      <c r="D651" s="405">
        <v>164.5</v>
      </c>
      <c r="E651" s="405">
        <v>125.76</v>
      </c>
      <c r="F651" s="405">
        <v>0</v>
      </c>
      <c r="G651" s="405">
        <v>18.239999999999998</v>
      </c>
      <c r="H651" s="405">
        <v>1.1499999999999999</v>
      </c>
      <c r="I651" s="405">
        <v>6</v>
      </c>
      <c r="J651" s="405">
        <v>1.77</v>
      </c>
      <c r="K651" s="405">
        <v>19</v>
      </c>
      <c r="L651" s="405">
        <v>1231.2</v>
      </c>
      <c r="M651" s="405">
        <v>619.01</v>
      </c>
      <c r="N651" s="405">
        <v>612.19000000000005</v>
      </c>
      <c r="O651" s="405">
        <v>27.78</v>
      </c>
      <c r="P651" s="405">
        <v>1.23</v>
      </c>
      <c r="Q651" s="405">
        <v>-0.03</v>
      </c>
      <c r="R651" s="405">
        <v>5</v>
      </c>
      <c r="S651" s="405">
        <v>1</v>
      </c>
      <c r="T651" s="405">
        <v>0.17</v>
      </c>
      <c r="U651" s="405">
        <v>2.41</v>
      </c>
      <c r="V651" s="405">
        <v>27.78</v>
      </c>
      <c r="W651" s="405">
        <v>-0.96</v>
      </c>
      <c r="X651" s="405">
        <v>36.22</v>
      </c>
      <c r="Y651" s="405">
        <v>6</v>
      </c>
      <c r="Z651" s="405" t="s">
        <v>255</v>
      </c>
      <c r="AA651" s="405" t="s">
        <v>254</v>
      </c>
    </row>
    <row r="652" spans="1:27" ht="16.350000000000001" customHeight="1">
      <c r="A652" s="407">
        <v>651</v>
      </c>
      <c r="B652" s="405">
        <v>64.900000000000006</v>
      </c>
      <c r="C652" s="405">
        <v>17.739999999999998</v>
      </c>
      <c r="D652" s="405">
        <v>264.10000000000002</v>
      </c>
      <c r="E652" s="405">
        <v>-18.84</v>
      </c>
      <c r="F652" s="405">
        <v>0</v>
      </c>
      <c r="G652" s="405">
        <v>19.23</v>
      </c>
      <c r="H652" s="405">
        <v>1.1399999999999999</v>
      </c>
      <c r="I652" s="405">
        <v>6</v>
      </c>
      <c r="J652" s="405">
        <v>1.75</v>
      </c>
      <c r="K652" s="405">
        <v>19</v>
      </c>
      <c r="L652" s="405">
        <v>1233.0999999999999</v>
      </c>
      <c r="M652" s="405">
        <v>619.99</v>
      </c>
      <c r="N652" s="405">
        <v>613.11</v>
      </c>
      <c r="O652" s="405">
        <v>29.35</v>
      </c>
      <c r="P652" s="405">
        <v>1.22</v>
      </c>
      <c r="Q652" s="405">
        <v>-0.03</v>
      </c>
      <c r="R652" s="405">
        <v>5</v>
      </c>
      <c r="S652" s="405">
        <v>1</v>
      </c>
      <c r="T652" s="405">
        <v>0.17</v>
      </c>
      <c r="U652" s="405">
        <v>2.39</v>
      </c>
      <c r="V652" s="405">
        <v>29.35</v>
      </c>
      <c r="W652" s="405">
        <v>-0.96</v>
      </c>
      <c r="X652" s="405">
        <v>37.21</v>
      </c>
      <c r="Y652" s="405">
        <v>6</v>
      </c>
      <c r="Z652" s="405" t="s">
        <v>255</v>
      </c>
      <c r="AA652" s="405" t="s">
        <v>254</v>
      </c>
    </row>
    <row r="653" spans="1:27" ht="16.350000000000001" customHeight="1">
      <c r="A653" s="407">
        <v>652</v>
      </c>
      <c r="B653" s="405">
        <v>65</v>
      </c>
      <c r="C653" s="405">
        <v>19.420000000000002</v>
      </c>
      <c r="D653" s="405">
        <v>229.3</v>
      </c>
      <c r="E653" s="405">
        <v>-12.07</v>
      </c>
      <c r="F653" s="405">
        <v>0</v>
      </c>
      <c r="G653" s="405">
        <v>18.75</v>
      </c>
      <c r="H653" s="405">
        <v>1.28</v>
      </c>
      <c r="I653" s="405">
        <v>6</v>
      </c>
      <c r="J653" s="405">
        <v>1.79</v>
      </c>
      <c r="K653" s="405">
        <v>19</v>
      </c>
      <c r="L653" s="405">
        <v>1235</v>
      </c>
      <c r="M653" s="405">
        <v>620.97</v>
      </c>
      <c r="N653" s="405">
        <v>614.03</v>
      </c>
      <c r="O653" s="405">
        <v>28.53</v>
      </c>
      <c r="P653" s="405">
        <v>1.37</v>
      </c>
      <c r="Q653" s="405">
        <v>-0.04</v>
      </c>
      <c r="R653" s="405">
        <v>5</v>
      </c>
      <c r="S653" s="405">
        <v>1</v>
      </c>
      <c r="T653" s="405">
        <v>0.17</v>
      </c>
      <c r="U653" s="405">
        <v>2.4300000000000002</v>
      </c>
      <c r="V653" s="405">
        <v>28.53</v>
      </c>
      <c r="W653" s="405">
        <v>-1.04</v>
      </c>
      <c r="X653" s="405">
        <v>35.29</v>
      </c>
      <c r="Y653" s="405">
        <v>6</v>
      </c>
      <c r="Z653" s="405" t="s">
        <v>255</v>
      </c>
      <c r="AA653" s="405" t="s">
        <v>254</v>
      </c>
    </row>
    <row r="654" spans="1:27" ht="16.350000000000001" customHeight="1">
      <c r="A654" s="407">
        <v>653</v>
      </c>
      <c r="B654" s="405">
        <v>65.099999999999994</v>
      </c>
      <c r="C654" s="405">
        <v>19.100000000000001</v>
      </c>
      <c r="D654" s="405">
        <v>228.1</v>
      </c>
      <c r="E654" s="405">
        <v>-17.760000000000002</v>
      </c>
      <c r="F654" s="405">
        <v>0</v>
      </c>
      <c r="G654" s="405">
        <v>17.329999999999998</v>
      </c>
      <c r="H654" s="405">
        <v>1.32</v>
      </c>
      <c r="I654" s="405">
        <v>6</v>
      </c>
      <c r="J654" s="405">
        <v>1.82</v>
      </c>
      <c r="K654" s="405">
        <v>19</v>
      </c>
      <c r="L654" s="405">
        <v>1236.9000000000001</v>
      </c>
      <c r="M654" s="405">
        <v>621.95000000000005</v>
      </c>
      <c r="N654" s="405">
        <v>614.95000000000005</v>
      </c>
      <c r="O654" s="405">
        <v>26.18</v>
      </c>
      <c r="P654" s="405">
        <v>1.42</v>
      </c>
      <c r="Q654" s="405">
        <v>-0.04</v>
      </c>
      <c r="R654" s="405">
        <v>5</v>
      </c>
      <c r="S654" s="405">
        <v>1</v>
      </c>
      <c r="T654" s="405">
        <v>0.16</v>
      </c>
      <c r="U654" s="405">
        <v>2.4700000000000002</v>
      </c>
      <c r="V654" s="405">
        <v>26.18</v>
      </c>
      <c r="W654" s="405">
        <v>-1.04</v>
      </c>
      <c r="X654" s="405">
        <v>33.770000000000003</v>
      </c>
      <c r="Y654" s="405">
        <v>6</v>
      </c>
      <c r="Z654" s="405" t="s">
        <v>255</v>
      </c>
      <c r="AA654" s="405" t="s">
        <v>254</v>
      </c>
    </row>
    <row r="655" spans="1:27" ht="16.350000000000001" customHeight="1">
      <c r="A655" s="407">
        <v>654</v>
      </c>
      <c r="B655" s="405">
        <v>65.2</v>
      </c>
      <c r="C655" s="405">
        <v>13.49</v>
      </c>
      <c r="D655" s="405">
        <v>227.8</v>
      </c>
      <c r="E655" s="405">
        <v>-13.93</v>
      </c>
      <c r="F655" s="405">
        <v>0</v>
      </c>
      <c r="G655" s="405">
        <v>15.53</v>
      </c>
      <c r="H655" s="405">
        <v>1.67</v>
      </c>
      <c r="I655" s="405">
        <v>6</v>
      </c>
      <c r="J655" s="405">
        <v>1.93</v>
      </c>
      <c r="K655" s="405">
        <v>19</v>
      </c>
      <c r="L655" s="405">
        <v>1238.8</v>
      </c>
      <c r="M655" s="405">
        <v>622.94000000000005</v>
      </c>
      <c r="N655" s="405">
        <v>615.86</v>
      </c>
      <c r="O655" s="405">
        <v>23.21</v>
      </c>
      <c r="P655" s="405">
        <v>1.81</v>
      </c>
      <c r="Q655" s="405">
        <v>-0.04</v>
      </c>
      <c r="R655" s="405">
        <v>4</v>
      </c>
      <c r="S655" s="405">
        <v>1</v>
      </c>
      <c r="T655" s="405">
        <v>0.16</v>
      </c>
      <c r="U655" s="405">
        <v>2.57</v>
      </c>
      <c r="V655" s="405">
        <v>23.21</v>
      </c>
      <c r="W655" s="405">
        <v>-1.03</v>
      </c>
      <c r="X655" s="405">
        <v>29.63</v>
      </c>
      <c r="Y655" s="405">
        <v>5</v>
      </c>
      <c r="Z655" s="405" t="s">
        <v>252</v>
      </c>
      <c r="AA655" s="405" t="s">
        <v>253</v>
      </c>
    </row>
    <row r="656" spans="1:27" ht="16.350000000000001" customHeight="1">
      <c r="A656" s="407">
        <v>655</v>
      </c>
      <c r="B656" s="405">
        <v>65.3</v>
      </c>
      <c r="C656" s="405">
        <v>14.01</v>
      </c>
      <c r="D656" s="405">
        <v>321.5</v>
      </c>
      <c r="E656" s="405">
        <v>-8.73</v>
      </c>
      <c r="F656" s="405">
        <v>0</v>
      </c>
      <c r="G656" s="405">
        <v>14.78</v>
      </c>
      <c r="H656" s="405">
        <v>1.73</v>
      </c>
      <c r="I656" s="405">
        <v>6</v>
      </c>
      <c r="J656" s="405">
        <v>1.96</v>
      </c>
      <c r="K656" s="405">
        <v>19</v>
      </c>
      <c r="L656" s="405">
        <v>1240.7</v>
      </c>
      <c r="M656" s="405">
        <v>623.91999999999996</v>
      </c>
      <c r="N656" s="405">
        <v>616.78</v>
      </c>
      <c r="O656" s="405">
        <v>21.96</v>
      </c>
      <c r="P656" s="405">
        <v>1.89</v>
      </c>
      <c r="Q656" s="405">
        <v>-0.05</v>
      </c>
      <c r="R656" s="405">
        <v>4</v>
      </c>
      <c r="S656" s="405">
        <v>1</v>
      </c>
      <c r="T656" s="405">
        <v>0.16</v>
      </c>
      <c r="U656" s="405">
        <v>2.6</v>
      </c>
      <c r="V656" s="405">
        <v>21.96</v>
      </c>
      <c r="W656" s="405">
        <v>-1.03</v>
      </c>
      <c r="X656" s="405">
        <v>28.65</v>
      </c>
      <c r="Y656" s="405">
        <v>4</v>
      </c>
      <c r="Z656" s="405" t="s">
        <v>252</v>
      </c>
      <c r="AA656" s="405" t="s">
        <v>256</v>
      </c>
    </row>
    <row r="657" spans="1:27" ht="16.350000000000001" customHeight="1">
      <c r="A657" s="407">
        <v>656</v>
      </c>
      <c r="B657" s="405">
        <v>65.400000000000006</v>
      </c>
      <c r="C657" s="405">
        <v>16.86</v>
      </c>
      <c r="D657" s="405">
        <v>219.4</v>
      </c>
      <c r="E657" s="405">
        <v>-17.36</v>
      </c>
      <c r="F657" s="405">
        <v>0</v>
      </c>
      <c r="G657" s="405">
        <v>14.43</v>
      </c>
      <c r="H657" s="405">
        <v>1.61</v>
      </c>
      <c r="I657" s="405">
        <v>6</v>
      </c>
      <c r="J657" s="405">
        <v>1.94</v>
      </c>
      <c r="K657" s="405">
        <v>19</v>
      </c>
      <c r="L657" s="405">
        <v>1242.5999999999999</v>
      </c>
      <c r="M657" s="405">
        <v>624.9</v>
      </c>
      <c r="N657" s="405">
        <v>617.70000000000005</v>
      </c>
      <c r="O657" s="405">
        <v>21.35</v>
      </c>
      <c r="P657" s="405">
        <v>1.76</v>
      </c>
      <c r="Q657" s="405">
        <v>-0.05</v>
      </c>
      <c r="R657" s="405">
        <v>4</v>
      </c>
      <c r="S657" s="405">
        <v>1</v>
      </c>
      <c r="T657" s="405">
        <v>0.16</v>
      </c>
      <c r="U657" s="405">
        <v>2.59</v>
      </c>
      <c r="V657" s="405">
        <v>21.35</v>
      </c>
      <c r="W657" s="405">
        <v>-1.03</v>
      </c>
      <c r="X657" s="405">
        <v>29.12</v>
      </c>
      <c r="Y657" s="405">
        <v>4</v>
      </c>
      <c r="Z657" s="405" t="s">
        <v>252</v>
      </c>
      <c r="AA657" s="405" t="s">
        <v>256</v>
      </c>
    </row>
    <row r="658" spans="1:27" ht="16.350000000000001" customHeight="1">
      <c r="A658" s="407">
        <v>657</v>
      </c>
      <c r="B658" s="405">
        <v>65.5</v>
      </c>
      <c r="C658" s="405">
        <v>12.43</v>
      </c>
      <c r="D658" s="405">
        <v>157.30000000000001</v>
      </c>
      <c r="E658" s="405">
        <v>-16.97</v>
      </c>
      <c r="F658" s="405">
        <v>0</v>
      </c>
      <c r="G658" s="405">
        <v>12.06</v>
      </c>
      <c r="H658" s="405">
        <v>1.69</v>
      </c>
      <c r="I658" s="405">
        <v>6</v>
      </c>
      <c r="J658" s="405">
        <v>2.0099999999999998</v>
      </c>
      <c r="K658" s="405">
        <v>19</v>
      </c>
      <c r="L658" s="405">
        <v>1244.5</v>
      </c>
      <c r="M658" s="405">
        <v>625.88</v>
      </c>
      <c r="N658" s="405">
        <v>618.62</v>
      </c>
      <c r="O658" s="405">
        <v>17.48</v>
      </c>
      <c r="P658" s="405">
        <v>1.88</v>
      </c>
      <c r="Q658" s="405">
        <v>-0.06</v>
      </c>
      <c r="R658" s="405">
        <v>4</v>
      </c>
      <c r="S658" s="405">
        <v>1</v>
      </c>
      <c r="T658" s="405">
        <v>0.16</v>
      </c>
      <c r="U658" s="405">
        <v>2.68</v>
      </c>
      <c r="V658" s="405">
        <v>17.48</v>
      </c>
      <c r="W658" s="405">
        <v>-1.03</v>
      </c>
      <c r="X658" s="405">
        <v>26.71</v>
      </c>
      <c r="Y658" s="405">
        <v>4</v>
      </c>
      <c r="Z658" s="405" t="s">
        <v>252</v>
      </c>
      <c r="AA658" s="405" t="s">
        <v>256</v>
      </c>
    </row>
    <row r="659" spans="1:27" ht="16.350000000000001" customHeight="1">
      <c r="A659" s="407">
        <v>658</v>
      </c>
      <c r="B659" s="405">
        <v>65.599999999999994</v>
      </c>
      <c r="C659" s="405">
        <v>6.89</v>
      </c>
      <c r="D659" s="405">
        <v>233.8</v>
      </c>
      <c r="E659" s="405">
        <v>-0.39</v>
      </c>
      <c r="F659" s="405">
        <v>0</v>
      </c>
      <c r="G659" s="405">
        <v>11.32</v>
      </c>
      <c r="H659" s="405">
        <v>1.81</v>
      </c>
      <c r="I659" s="405">
        <v>5</v>
      </c>
      <c r="J659" s="405">
        <v>2.0499999999999998</v>
      </c>
      <c r="K659" s="405">
        <v>19</v>
      </c>
      <c r="L659" s="405">
        <v>1246.4000000000001</v>
      </c>
      <c r="M659" s="405">
        <v>626.86</v>
      </c>
      <c r="N659" s="405">
        <v>619.54</v>
      </c>
      <c r="O659" s="405">
        <v>16.260000000000002</v>
      </c>
      <c r="P659" s="405">
        <v>2.0299999999999998</v>
      </c>
      <c r="Q659" s="405">
        <v>-0.06</v>
      </c>
      <c r="R659" s="405">
        <v>4</v>
      </c>
      <c r="S659" s="405">
        <v>1</v>
      </c>
      <c r="T659" s="405">
        <v>0.16</v>
      </c>
      <c r="U659" s="405">
        <v>2.73</v>
      </c>
      <c r="V659" s="405">
        <v>16.260000000000002</v>
      </c>
      <c r="W659" s="405">
        <v>-1.01</v>
      </c>
      <c r="X659" s="405">
        <v>25.49</v>
      </c>
      <c r="Y659" s="405">
        <v>4</v>
      </c>
      <c r="Z659" s="405" t="s">
        <v>252</v>
      </c>
      <c r="AA659" s="405" t="s">
        <v>256</v>
      </c>
    </row>
    <row r="660" spans="1:27" ht="16.350000000000001" customHeight="1">
      <c r="A660" s="407">
        <v>659</v>
      </c>
      <c r="B660" s="405">
        <v>65.7</v>
      </c>
      <c r="C660" s="405">
        <v>14.65</v>
      </c>
      <c r="D660" s="405">
        <v>222.5</v>
      </c>
      <c r="E660" s="405">
        <v>24.92</v>
      </c>
      <c r="F660" s="405">
        <v>0</v>
      </c>
      <c r="G660" s="405">
        <v>13.38</v>
      </c>
      <c r="H660" s="405">
        <v>1.89</v>
      </c>
      <c r="I660" s="405">
        <v>5</v>
      </c>
      <c r="J660" s="405">
        <v>2.0099999999999998</v>
      </c>
      <c r="K660" s="405">
        <v>19</v>
      </c>
      <c r="L660" s="405">
        <v>1248.3</v>
      </c>
      <c r="M660" s="405">
        <v>627.84</v>
      </c>
      <c r="N660" s="405">
        <v>620.46</v>
      </c>
      <c r="O660" s="405">
        <v>19.559999999999999</v>
      </c>
      <c r="P660" s="405">
        <v>2.08</v>
      </c>
      <c r="Q660" s="405">
        <v>-0.05</v>
      </c>
      <c r="R660" s="405">
        <v>4</v>
      </c>
      <c r="S660" s="405">
        <v>1</v>
      </c>
      <c r="T660" s="405">
        <v>0.16</v>
      </c>
      <c r="U660" s="405">
        <v>2.67</v>
      </c>
      <c r="V660" s="405">
        <v>19.559999999999999</v>
      </c>
      <c r="W660" s="405">
        <v>-0.93</v>
      </c>
      <c r="X660" s="405">
        <v>26.71</v>
      </c>
      <c r="Y660" s="405">
        <v>4</v>
      </c>
      <c r="Z660" s="405" t="s">
        <v>252</v>
      </c>
      <c r="AA660" s="405" t="s">
        <v>256</v>
      </c>
    </row>
    <row r="661" spans="1:27" ht="16.350000000000001" customHeight="1">
      <c r="A661" s="407">
        <v>660</v>
      </c>
      <c r="B661" s="405">
        <v>65.8</v>
      </c>
      <c r="C661" s="405">
        <v>18.59</v>
      </c>
      <c r="D661" s="405">
        <v>300.7</v>
      </c>
      <c r="E661" s="405">
        <v>123.9</v>
      </c>
      <c r="F661" s="405">
        <v>0</v>
      </c>
      <c r="G661" s="405">
        <v>16.829999999999998</v>
      </c>
      <c r="H661" s="405">
        <v>1.66</v>
      </c>
      <c r="I661" s="405">
        <v>6</v>
      </c>
      <c r="J661" s="405">
        <v>1.91</v>
      </c>
      <c r="K661" s="405">
        <v>19</v>
      </c>
      <c r="L661" s="405">
        <v>1250.2</v>
      </c>
      <c r="M661" s="405">
        <v>628.82000000000005</v>
      </c>
      <c r="N661" s="405">
        <v>621.38</v>
      </c>
      <c r="O661" s="405">
        <v>25.07</v>
      </c>
      <c r="P661" s="405">
        <v>1.8</v>
      </c>
      <c r="Q661" s="405">
        <v>-0.03</v>
      </c>
      <c r="R661" s="405">
        <v>4</v>
      </c>
      <c r="S661" s="405">
        <v>1</v>
      </c>
      <c r="T661" s="405">
        <v>0.16</v>
      </c>
      <c r="U661" s="405">
        <v>2.54</v>
      </c>
      <c r="V661" s="405">
        <v>25.07</v>
      </c>
      <c r="W661" s="405">
        <v>-0.82</v>
      </c>
      <c r="X661" s="405">
        <v>30.49</v>
      </c>
      <c r="Y661" s="405">
        <v>5</v>
      </c>
      <c r="Z661" s="405" t="s">
        <v>252</v>
      </c>
      <c r="AA661" s="405" t="s">
        <v>253</v>
      </c>
    </row>
    <row r="662" spans="1:27" ht="16.350000000000001" customHeight="1">
      <c r="A662" s="407">
        <v>661</v>
      </c>
      <c r="B662" s="405">
        <v>65.900000000000006</v>
      </c>
      <c r="C662" s="405">
        <v>17.18</v>
      </c>
      <c r="D662" s="405">
        <v>316</v>
      </c>
      <c r="E662" s="405">
        <v>207.68</v>
      </c>
      <c r="F662" s="405">
        <v>0</v>
      </c>
      <c r="G662" s="405">
        <v>18.09</v>
      </c>
      <c r="H662" s="405">
        <v>1.65</v>
      </c>
      <c r="I662" s="405">
        <v>6</v>
      </c>
      <c r="J662" s="405">
        <v>1.88</v>
      </c>
      <c r="K662" s="405">
        <v>19</v>
      </c>
      <c r="L662" s="405">
        <v>1252.0999999999999</v>
      </c>
      <c r="M662" s="405">
        <v>629.79999999999995</v>
      </c>
      <c r="N662" s="405">
        <v>622.29999999999995</v>
      </c>
      <c r="O662" s="405">
        <v>27.05</v>
      </c>
      <c r="P662" s="405">
        <v>1.77</v>
      </c>
      <c r="Q662" s="405">
        <v>-0.03</v>
      </c>
      <c r="R662" s="405">
        <v>4</v>
      </c>
      <c r="S662" s="405">
        <v>1</v>
      </c>
      <c r="T662" s="405">
        <v>0.16</v>
      </c>
      <c r="U662" s="405">
        <v>2.5099999999999998</v>
      </c>
      <c r="V662" s="405">
        <v>27.05</v>
      </c>
      <c r="W662" s="405">
        <v>-0.73</v>
      </c>
      <c r="X662" s="405">
        <v>31.41</v>
      </c>
      <c r="Y662" s="405">
        <v>5</v>
      </c>
      <c r="Z662" s="405" t="s">
        <v>252</v>
      </c>
      <c r="AA662" s="405" t="s">
        <v>253</v>
      </c>
    </row>
    <row r="663" spans="1:27" ht="16.350000000000001" customHeight="1">
      <c r="A663" s="407">
        <v>662</v>
      </c>
      <c r="B663" s="405">
        <v>66</v>
      </c>
      <c r="C663" s="405">
        <v>18.39</v>
      </c>
      <c r="D663" s="405">
        <v>278.60000000000002</v>
      </c>
      <c r="E663" s="405">
        <v>202.18</v>
      </c>
      <c r="F663" s="405">
        <v>0</v>
      </c>
      <c r="G663" s="405">
        <v>17.25</v>
      </c>
      <c r="H663" s="405">
        <v>1.65</v>
      </c>
      <c r="I663" s="405">
        <v>6</v>
      </c>
      <c r="J663" s="405">
        <v>1.9</v>
      </c>
      <c r="K663" s="405">
        <v>19</v>
      </c>
      <c r="L663" s="405">
        <v>1254</v>
      </c>
      <c r="M663" s="405">
        <v>630.78</v>
      </c>
      <c r="N663" s="405">
        <v>623.22</v>
      </c>
      <c r="O663" s="405">
        <v>25.66</v>
      </c>
      <c r="P663" s="405">
        <v>1.78</v>
      </c>
      <c r="Q663" s="405">
        <v>-0.03</v>
      </c>
      <c r="R663" s="405">
        <v>4</v>
      </c>
      <c r="S663" s="405">
        <v>1</v>
      </c>
      <c r="T663" s="405">
        <v>0.16</v>
      </c>
      <c r="U663" s="405">
        <v>2.5299999999999998</v>
      </c>
      <c r="V663" s="405">
        <v>25.66</v>
      </c>
      <c r="W663" s="405">
        <v>-0.8</v>
      </c>
      <c r="X663" s="405">
        <v>30.81</v>
      </c>
      <c r="Y663" s="405">
        <v>5</v>
      </c>
      <c r="Z663" s="405" t="s">
        <v>252</v>
      </c>
      <c r="AA663" s="405" t="s">
        <v>253</v>
      </c>
    </row>
    <row r="664" spans="1:27" ht="16.350000000000001" customHeight="1">
      <c r="A664" s="407">
        <v>663</v>
      </c>
      <c r="B664" s="405">
        <v>66.099999999999994</v>
      </c>
      <c r="C664" s="405">
        <v>16.100000000000001</v>
      </c>
      <c r="D664" s="405">
        <v>260.89999999999998</v>
      </c>
      <c r="E664" s="405">
        <v>-16.78</v>
      </c>
      <c r="F664" s="405">
        <v>0</v>
      </c>
      <c r="G664" s="405">
        <v>17.87</v>
      </c>
      <c r="H664" s="405">
        <v>1.65</v>
      </c>
      <c r="I664" s="405">
        <v>6</v>
      </c>
      <c r="J664" s="405">
        <v>1.89</v>
      </c>
      <c r="K664" s="405">
        <v>19</v>
      </c>
      <c r="L664" s="405">
        <v>1255.9000000000001</v>
      </c>
      <c r="M664" s="405">
        <v>631.76</v>
      </c>
      <c r="N664" s="405">
        <v>624.14</v>
      </c>
      <c r="O664" s="405">
        <v>26.62</v>
      </c>
      <c r="P664" s="405">
        <v>1.78</v>
      </c>
      <c r="Q664" s="405">
        <v>-0.03</v>
      </c>
      <c r="R664" s="405">
        <v>4</v>
      </c>
      <c r="S664" s="405">
        <v>1</v>
      </c>
      <c r="T664" s="405">
        <v>0.16</v>
      </c>
      <c r="U664" s="405">
        <v>2.52</v>
      </c>
      <c r="V664" s="405">
        <v>26.62</v>
      </c>
      <c r="W664" s="405">
        <v>-0.92</v>
      </c>
      <c r="X664" s="405">
        <v>31.21</v>
      </c>
      <c r="Y664" s="405">
        <v>5</v>
      </c>
      <c r="Z664" s="405" t="s">
        <v>252</v>
      </c>
      <c r="AA664" s="405" t="s">
        <v>253</v>
      </c>
    </row>
    <row r="665" spans="1:27" ht="16.350000000000001" customHeight="1">
      <c r="A665" s="407">
        <v>664</v>
      </c>
      <c r="B665" s="405">
        <v>66.2</v>
      </c>
      <c r="C665" s="405">
        <v>19.079999999999998</v>
      </c>
      <c r="D665" s="405">
        <v>346.5</v>
      </c>
      <c r="E665" s="405">
        <v>-12.26</v>
      </c>
      <c r="F665" s="405">
        <v>0</v>
      </c>
      <c r="G665" s="405">
        <v>20.149999999999999</v>
      </c>
      <c r="H665" s="405">
        <v>1.55</v>
      </c>
      <c r="I665" s="405">
        <v>6</v>
      </c>
      <c r="J665" s="405">
        <v>1.83</v>
      </c>
      <c r="K665" s="405">
        <v>19</v>
      </c>
      <c r="L665" s="405">
        <v>1257.8</v>
      </c>
      <c r="M665" s="405">
        <v>632.75</v>
      </c>
      <c r="N665" s="405">
        <v>625.04999999999995</v>
      </c>
      <c r="O665" s="405">
        <v>30.22</v>
      </c>
      <c r="P665" s="405">
        <v>1.66</v>
      </c>
      <c r="Q665" s="405">
        <v>-0.03</v>
      </c>
      <c r="R665" s="405">
        <v>5</v>
      </c>
      <c r="S665" s="405">
        <v>1</v>
      </c>
      <c r="T665" s="405">
        <v>0.16</v>
      </c>
      <c r="U665" s="405">
        <v>2.46</v>
      </c>
      <c r="V665" s="405">
        <v>30.22</v>
      </c>
      <c r="W665" s="405">
        <v>-1.04</v>
      </c>
      <c r="X665" s="405">
        <v>33.479999999999997</v>
      </c>
      <c r="Y665" s="405">
        <v>7</v>
      </c>
      <c r="Z665" s="405" t="s">
        <v>255</v>
      </c>
      <c r="AA665" s="405" t="s">
        <v>250</v>
      </c>
    </row>
    <row r="666" spans="1:27" ht="16.350000000000001" customHeight="1">
      <c r="A666" s="407">
        <v>665</v>
      </c>
      <c r="B666" s="405">
        <v>66.3</v>
      </c>
      <c r="C666" s="405">
        <v>25.27</v>
      </c>
      <c r="D666" s="405">
        <v>332.4</v>
      </c>
      <c r="E666" s="405">
        <v>-15.11</v>
      </c>
      <c r="F666" s="405">
        <v>0</v>
      </c>
      <c r="G666" s="405">
        <v>21.01</v>
      </c>
      <c r="H666" s="405">
        <v>1.41</v>
      </c>
      <c r="I666" s="405">
        <v>6</v>
      </c>
      <c r="J666" s="405">
        <v>1.79</v>
      </c>
      <c r="K666" s="405">
        <v>19</v>
      </c>
      <c r="L666" s="405">
        <v>1259.7</v>
      </c>
      <c r="M666" s="405">
        <v>633.73</v>
      </c>
      <c r="N666" s="405">
        <v>625.97</v>
      </c>
      <c r="O666" s="405">
        <v>31.55</v>
      </c>
      <c r="P666" s="405">
        <v>1.5</v>
      </c>
      <c r="Q666" s="405">
        <v>-0.03</v>
      </c>
      <c r="R666" s="405">
        <v>5</v>
      </c>
      <c r="S666" s="405">
        <v>1</v>
      </c>
      <c r="T666" s="405">
        <v>0.16</v>
      </c>
      <c r="U666" s="405">
        <v>2.41</v>
      </c>
      <c r="V666" s="405">
        <v>31.55</v>
      </c>
      <c r="W666" s="405">
        <v>-1.03</v>
      </c>
      <c r="X666" s="405">
        <v>35.450000000000003</v>
      </c>
      <c r="Y666" s="405">
        <v>7</v>
      </c>
      <c r="Z666" s="405" t="s">
        <v>255</v>
      </c>
      <c r="AA666" s="405" t="s">
        <v>250</v>
      </c>
    </row>
    <row r="667" spans="1:27" ht="16.350000000000001" customHeight="1">
      <c r="A667" s="407">
        <v>666</v>
      </c>
      <c r="B667" s="405">
        <v>66.400000000000006</v>
      </c>
      <c r="C667" s="405">
        <v>18.68</v>
      </c>
      <c r="D667" s="405">
        <v>207.5</v>
      </c>
      <c r="E667" s="405">
        <v>-12.46</v>
      </c>
      <c r="F667" s="405">
        <v>0</v>
      </c>
      <c r="G667" s="405">
        <v>20.61</v>
      </c>
      <c r="H667" s="405">
        <v>1.54</v>
      </c>
      <c r="I667" s="405">
        <v>6</v>
      </c>
      <c r="J667" s="405">
        <v>1.83</v>
      </c>
      <c r="K667" s="405">
        <v>19</v>
      </c>
      <c r="L667" s="405">
        <v>1261.5999999999999</v>
      </c>
      <c r="M667" s="405">
        <v>634.71</v>
      </c>
      <c r="N667" s="405">
        <v>626.89</v>
      </c>
      <c r="O667" s="405">
        <v>30.87</v>
      </c>
      <c r="P667" s="405">
        <v>1.64</v>
      </c>
      <c r="Q667" s="405">
        <v>-0.03</v>
      </c>
      <c r="R667" s="405">
        <v>5</v>
      </c>
      <c r="S667" s="405">
        <v>1</v>
      </c>
      <c r="T667" s="405">
        <v>0.16</v>
      </c>
      <c r="U667" s="405">
        <v>2.4500000000000002</v>
      </c>
      <c r="V667" s="405">
        <v>30.87</v>
      </c>
      <c r="W667" s="405">
        <v>-1.01</v>
      </c>
      <c r="X667" s="405">
        <v>33.840000000000003</v>
      </c>
      <c r="Y667" s="405">
        <v>7</v>
      </c>
      <c r="Z667" s="405" t="s">
        <v>255</v>
      </c>
      <c r="AA667" s="405" t="s">
        <v>250</v>
      </c>
    </row>
    <row r="668" spans="1:27" ht="16.350000000000001" customHeight="1">
      <c r="A668" s="407">
        <v>667</v>
      </c>
      <c r="B668" s="405">
        <v>66.5</v>
      </c>
      <c r="C668" s="405">
        <v>17.89</v>
      </c>
      <c r="D668" s="405">
        <v>414.8</v>
      </c>
      <c r="E668" s="405">
        <v>30.9</v>
      </c>
      <c r="F668" s="405">
        <v>0</v>
      </c>
      <c r="G668" s="405">
        <v>20.239999999999998</v>
      </c>
      <c r="H668" s="405">
        <v>1.75</v>
      </c>
      <c r="I668" s="405">
        <v>6</v>
      </c>
      <c r="J668" s="405">
        <v>1.87</v>
      </c>
      <c r="K668" s="405">
        <v>19</v>
      </c>
      <c r="L668" s="405">
        <v>1263.5</v>
      </c>
      <c r="M668" s="405">
        <v>635.69000000000005</v>
      </c>
      <c r="N668" s="405">
        <v>627.80999999999995</v>
      </c>
      <c r="O668" s="405">
        <v>30.23</v>
      </c>
      <c r="P668" s="405">
        <v>1.86</v>
      </c>
      <c r="Q668" s="405">
        <v>-0.03</v>
      </c>
      <c r="R668" s="405">
        <v>5</v>
      </c>
      <c r="S668" s="405">
        <v>1</v>
      </c>
      <c r="T668" s="405">
        <v>0.16</v>
      </c>
      <c r="U668" s="405">
        <v>2.4900000000000002</v>
      </c>
      <c r="V668" s="405">
        <v>30.23</v>
      </c>
      <c r="W668" s="405">
        <v>-1</v>
      </c>
      <c r="X668" s="405">
        <v>31.85</v>
      </c>
      <c r="Y668" s="405">
        <v>5</v>
      </c>
      <c r="Z668" s="405" t="s">
        <v>255</v>
      </c>
      <c r="AA668" s="405" t="s">
        <v>253</v>
      </c>
    </row>
    <row r="669" spans="1:27" ht="16.350000000000001" customHeight="1">
      <c r="A669" s="407">
        <v>668</v>
      </c>
      <c r="B669" s="405">
        <v>66.599999999999994</v>
      </c>
      <c r="C669" s="405">
        <v>24.15</v>
      </c>
      <c r="D669" s="405">
        <v>438.4</v>
      </c>
      <c r="E669" s="405">
        <v>1.28</v>
      </c>
      <c r="F669" s="405">
        <v>0</v>
      </c>
      <c r="G669" s="405">
        <v>19.64</v>
      </c>
      <c r="H669" s="405">
        <v>1.85</v>
      </c>
      <c r="I669" s="405">
        <v>6</v>
      </c>
      <c r="J669" s="405">
        <v>1.9</v>
      </c>
      <c r="K669" s="405">
        <v>19</v>
      </c>
      <c r="L669" s="405">
        <v>1265.4000000000001</v>
      </c>
      <c r="M669" s="405">
        <v>636.66999999999996</v>
      </c>
      <c r="N669" s="405">
        <v>628.73</v>
      </c>
      <c r="O669" s="405">
        <v>29.22</v>
      </c>
      <c r="P669" s="405">
        <v>1.98</v>
      </c>
      <c r="Q669" s="405">
        <v>-0.03</v>
      </c>
      <c r="R669" s="405">
        <v>4</v>
      </c>
      <c r="S669" s="405">
        <v>1</v>
      </c>
      <c r="T669" s="405">
        <v>0.16</v>
      </c>
      <c r="U669" s="405">
        <v>2.5099999999999998</v>
      </c>
      <c r="V669" s="405">
        <v>29.22</v>
      </c>
      <c r="W669" s="405">
        <v>-1</v>
      </c>
      <c r="X669" s="405">
        <v>30.69</v>
      </c>
      <c r="Y669" s="405">
        <v>5</v>
      </c>
      <c r="Z669" s="405" t="s">
        <v>252</v>
      </c>
      <c r="AA669" s="405" t="s">
        <v>253</v>
      </c>
    </row>
    <row r="670" spans="1:27" ht="16.350000000000001" customHeight="1">
      <c r="A670" s="407">
        <v>669</v>
      </c>
      <c r="B670" s="405">
        <v>66.7</v>
      </c>
      <c r="C670" s="405">
        <v>16.86</v>
      </c>
      <c r="D670" s="405">
        <v>236.7</v>
      </c>
      <c r="E670" s="405">
        <v>-14.52</v>
      </c>
      <c r="F670" s="405">
        <v>0</v>
      </c>
      <c r="G670" s="405">
        <v>21.82</v>
      </c>
      <c r="H670" s="405">
        <v>1.44</v>
      </c>
      <c r="I670" s="405">
        <v>6</v>
      </c>
      <c r="J670" s="405">
        <v>1.79</v>
      </c>
      <c r="K670" s="405">
        <v>19</v>
      </c>
      <c r="L670" s="405">
        <v>1267.3</v>
      </c>
      <c r="M670" s="405">
        <v>637.65</v>
      </c>
      <c r="N670" s="405">
        <v>629.65</v>
      </c>
      <c r="O670" s="405">
        <v>32.65</v>
      </c>
      <c r="P670" s="405">
        <v>1.52</v>
      </c>
      <c r="Q670" s="405">
        <v>-0.03</v>
      </c>
      <c r="R670" s="405">
        <v>5</v>
      </c>
      <c r="S670" s="405">
        <v>1</v>
      </c>
      <c r="T670" s="405">
        <v>0.16</v>
      </c>
      <c r="U670" s="405">
        <v>2.41</v>
      </c>
      <c r="V670" s="405">
        <v>32.65</v>
      </c>
      <c r="W670" s="405">
        <v>-1.03</v>
      </c>
      <c r="X670" s="405">
        <v>35.61</v>
      </c>
      <c r="Y670" s="405">
        <v>7</v>
      </c>
      <c r="Z670" s="405" t="s">
        <v>255</v>
      </c>
      <c r="AA670" s="405" t="s">
        <v>250</v>
      </c>
    </row>
    <row r="671" spans="1:27" ht="16.350000000000001" customHeight="1">
      <c r="A671" s="407">
        <v>670</v>
      </c>
      <c r="B671" s="405">
        <v>66.8</v>
      </c>
      <c r="C671" s="405">
        <v>24.46</v>
      </c>
      <c r="D671" s="405">
        <v>264.8</v>
      </c>
      <c r="E671" s="405">
        <v>-18.05</v>
      </c>
      <c r="F671" s="405">
        <v>0</v>
      </c>
      <c r="G671" s="405">
        <v>21.85</v>
      </c>
      <c r="H671" s="405">
        <v>1.25</v>
      </c>
      <c r="I671" s="405">
        <v>6</v>
      </c>
      <c r="J671" s="405">
        <v>1.74</v>
      </c>
      <c r="K671" s="405">
        <v>19</v>
      </c>
      <c r="L671" s="405">
        <v>1269.2</v>
      </c>
      <c r="M671" s="405">
        <v>638.63</v>
      </c>
      <c r="N671" s="405">
        <v>630.57000000000005</v>
      </c>
      <c r="O671" s="405">
        <v>32.64</v>
      </c>
      <c r="P671" s="405">
        <v>1.32</v>
      </c>
      <c r="Q671" s="405">
        <v>-0.03</v>
      </c>
      <c r="R671" s="405">
        <v>5</v>
      </c>
      <c r="S671" s="405">
        <v>1</v>
      </c>
      <c r="T671" s="405">
        <v>0.16</v>
      </c>
      <c r="U671" s="405">
        <v>2.37</v>
      </c>
      <c r="V671" s="405">
        <v>32.64</v>
      </c>
      <c r="W671" s="405">
        <v>-1.04</v>
      </c>
      <c r="X671" s="405">
        <v>37.659999999999997</v>
      </c>
      <c r="Y671" s="405">
        <v>7</v>
      </c>
      <c r="Z671" s="405" t="s">
        <v>255</v>
      </c>
      <c r="AA671" s="405" t="s">
        <v>250</v>
      </c>
    </row>
    <row r="672" spans="1:27" ht="16.350000000000001" customHeight="1">
      <c r="A672" s="407">
        <v>671</v>
      </c>
      <c r="B672" s="405">
        <v>66.900000000000006</v>
      </c>
      <c r="C672" s="405">
        <v>24.23</v>
      </c>
      <c r="D672" s="405">
        <v>315.7</v>
      </c>
      <c r="E672" s="405">
        <v>-14.32</v>
      </c>
      <c r="F672" s="405">
        <v>0</v>
      </c>
      <c r="G672" s="405">
        <v>24.11</v>
      </c>
      <c r="H672" s="405">
        <v>1.2</v>
      </c>
      <c r="I672" s="405">
        <v>6</v>
      </c>
      <c r="J672" s="405">
        <v>1.7</v>
      </c>
      <c r="K672" s="405">
        <v>19</v>
      </c>
      <c r="L672" s="405">
        <v>1271.0999999999999</v>
      </c>
      <c r="M672" s="405">
        <v>639.61</v>
      </c>
      <c r="N672" s="405">
        <v>631.49</v>
      </c>
      <c r="O672" s="405">
        <v>36.17</v>
      </c>
      <c r="P672" s="405">
        <v>1.27</v>
      </c>
      <c r="Q672" s="405">
        <v>-0.03</v>
      </c>
      <c r="R672" s="405">
        <v>5</v>
      </c>
      <c r="S672" s="405">
        <v>1</v>
      </c>
      <c r="T672" s="405">
        <v>0.16</v>
      </c>
      <c r="U672" s="405">
        <v>2.33</v>
      </c>
      <c r="V672" s="405">
        <v>36.17</v>
      </c>
      <c r="W672" s="405">
        <v>-1.03</v>
      </c>
      <c r="X672" s="405">
        <v>39.840000000000003</v>
      </c>
      <c r="Y672" s="405">
        <v>7</v>
      </c>
      <c r="Z672" s="405" t="s">
        <v>255</v>
      </c>
      <c r="AA672" s="405" t="s">
        <v>250</v>
      </c>
    </row>
    <row r="673" spans="1:27" ht="16.350000000000001" customHeight="1">
      <c r="A673" s="407">
        <v>672</v>
      </c>
      <c r="B673" s="405">
        <v>67</v>
      </c>
      <c r="C673" s="405">
        <v>23.66</v>
      </c>
      <c r="D673" s="405">
        <v>289.2</v>
      </c>
      <c r="E673" s="405">
        <v>-8.5299999999999994</v>
      </c>
      <c r="F673" s="405">
        <v>0</v>
      </c>
      <c r="G673" s="405">
        <v>24.55</v>
      </c>
      <c r="H673" s="405">
        <v>1.21</v>
      </c>
      <c r="I673" s="405">
        <v>6</v>
      </c>
      <c r="J673" s="405">
        <v>1.7</v>
      </c>
      <c r="K673" s="405">
        <v>19</v>
      </c>
      <c r="L673" s="405">
        <v>1273</v>
      </c>
      <c r="M673" s="405">
        <v>640.59</v>
      </c>
      <c r="N673" s="405">
        <v>632.41</v>
      </c>
      <c r="O673" s="405">
        <v>36.81</v>
      </c>
      <c r="P673" s="405">
        <v>1.28</v>
      </c>
      <c r="Q673" s="405">
        <v>-0.03</v>
      </c>
      <c r="R673" s="405">
        <v>5</v>
      </c>
      <c r="S673" s="405">
        <v>1</v>
      </c>
      <c r="T673" s="405">
        <v>0.16</v>
      </c>
      <c r="U673" s="405">
        <v>2.3199999999999998</v>
      </c>
      <c r="V673" s="405">
        <v>36.81</v>
      </c>
      <c r="W673" s="405">
        <v>-1.03</v>
      </c>
      <c r="X673" s="405">
        <v>39.979999999999997</v>
      </c>
      <c r="Y673" s="405">
        <v>7</v>
      </c>
      <c r="Z673" s="405" t="s">
        <v>255</v>
      </c>
      <c r="AA673" s="405" t="s">
        <v>250</v>
      </c>
    </row>
    <row r="674" spans="1:27" ht="16.350000000000001" customHeight="1">
      <c r="A674" s="407">
        <v>673</v>
      </c>
      <c r="B674" s="405">
        <v>67.099999999999994</v>
      </c>
      <c r="C674" s="405">
        <v>25.78</v>
      </c>
      <c r="D674" s="405">
        <v>288.39999999999998</v>
      </c>
      <c r="E674" s="405">
        <v>-13.05</v>
      </c>
      <c r="F674" s="405">
        <v>0</v>
      </c>
      <c r="G674" s="405">
        <v>24.15</v>
      </c>
      <c r="H674" s="405">
        <v>1.0900000000000001</v>
      </c>
      <c r="I674" s="405">
        <v>6</v>
      </c>
      <c r="J674" s="405">
        <v>1.67</v>
      </c>
      <c r="K674" s="405">
        <v>19</v>
      </c>
      <c r="L674" s="405">
        <v>1274.9000000000001</v>
      </c>
      <c r="M674" s="405">
        <v>641.57000000000005</v>
      </c>
      <c r="N674" s="405">
        <v>633.33000000000004</v>
      </c>
      <c r="O674" s="405">
        <v>36.119999999999997</v>
      </c>
      <c r="P674" s="405">
        <v>1.1499999999999999</v>
      </c>
      <c r="Q674" s="405">
        <v>-0.03</v>
      </c>
      <c r="R674" s="405">
        <v>5</v>
      </c>
      <c r="S674" s="405">
        <v>1</v>
      </c>
      <c r="T674" s="405">
        <v>0.16</v>
      </c>
      <c r="U674" s="405">
        <v>2.2999999999999998</v>
      </c>
      <c r="V674" s="405">
        <v>36.119999999999997</v>
      </c>
      <c r="W674" s="405">
        <v>-1.03</v>
      </c>
      <c r="X674" s="405">
        <v>41.36</v>
      </c>
      <c r="Y674" s="405">
        <v>7</v>
      </c>
      <c r="Z674" s="405" t="s">
        <v>255</v>
      </c>
      <c r="AA674" s="405" t="s">
        <v>250</v>
      </c>
    </row>
    <row r="675" spans="1:27" ht="16.350000000000001" customHeight="1">
      <c r="A675" s="407">
        <v>674</v>
      </c>
      <c r="B675" s="405">
        <v>67.2</v>
      </c>
      <c r="C675" s="405">
        <v>23.02</v>
      </c>
      <c r="D675" s="405">
        <v>211</v>
      </c>
      <c r="E675" s="405">
        <v>-11.28</v>
      </c>
      <c r="F675" s="405">
        <v>0</v>
      </c>
      <c r="G675" s="405">
        <v>22.47</v>
      </c>
      <c r="H675" s="405">
        <v>1.1200000000000001</v>
      </c>
      <c r="I675" s="405">
        <v>6</v>
      </c>
      <c r="J675" s="405">
        <v>1.69</v>
      </c>
      <c r="K675" s="405">
        <v>19</v>
      </c>
      <c r="L675" s="405">
        <v>1276.8</v>
      </c>
      <c r="M675" s="405">
        <v>642.55999999999995</v>
      </c>
      <c r="N675" s="405">
        <v>634.24</v>
      </c>
      <c r="O675" s="405">
        <v>33.42</v>
      </c>
      <c r="P675" s="405">
        <v>1.19</v>
      </c>
      <c r="Q675" s="405">
        <v>-0.03</v>
      </c>
      <c r="R675" s="405">
        <v>5</v>
      </c>
      <c r="S675" s="405">
        <v>1</v>
      </c>
      <c r="T675" s="405">
        <v>0.16</v>
      </c>
      <c r="U675" s="405">
        <v>2.34</v>
      </c>
      <c r="V675" s="405">
        <v>33.42</v>
      </c>
      <c r="W675" s="405">
        <v>-1.03</v>
      </c>
      <c r="X675" s="405">
        <v>39.61</v>
      </c>
      <c r="Y675" s="405">
        <v>7</v>
      </c>
      <c r="Z675" s="405" t="s">
        <v>255</v>
      </c>
      <c r="AA675" s="405" t="s">
        <v>250</v>
      </c>
    </row>
    <row r="676" spans="1:27" ht="16.350000000000001" customHeight="1">
      <c r="A676" s="407">
        <v>675</v>
      </c>
      <c r="B676" s="405">
        <v>67.3</v>
      </c>
      <c r="C676" s="405">
        <v>18.62</v>
      </c>
      <c r="D676" s="405">
        <v>254.2</v>
      </c>
      <c r="E676" s="405">
        <v>-14.32</v>
      </c>
      <c r="F676" s="405">
        <v>0</v>
      </c>
      <c r="G676" s="405">
        <v>19.75</v>
      </c>
      <c r="H676" s="405">
        <v>1.1499999999999999</v>
      </c>
      <c r="I676" s="405">
        <v>6</v>
      </c>
      <c r="J676" s="405">
        <v>1.74</v>
      </c>
      <c r="K676" s="405">
        <v>19</v>
      </c>
      <c r="L676" s="405">
        <v>1278.7</v>
      </c>
      <c r="M676" s="405">
        <v>643.54</v>
      </c>
      <c r="N676" s="405">
        <v>635.16</v>
      </c>
      <c r="O676" s="405">
        <v>29.09</v>
      </c>
      <c r="P676" s="405">
        <v>1.23</v>
      </c>
      <c r="Q676" s="405">
        <v>-0.04</v>
      </c>
      <c r="R676" s="405">
        <v>5</v>
      </c>
      <c r="S676" s="405">
        <v>1</v>
      </c>
      <c r="T676" s="405">
        <v>0.16</v>
      </c>
      <c r="U676" s="405">
        <v>2.4</v>
      </c>
      <c r="V676" s="405">
        <v>29.09</v>
      </c>
      <c r="W676" s="405">
        <v>-1.03</v>
      </c>
      <c r="X676" s="405">
        <v>36.99</v>
      </c>
      <c r="Y676" s="405">
        <v>6</v>
      </c>
      <c r="Z676" s="405" t="s">
        <v>255</v>
      </c>
      <c r="AA676" s="405" t="s">
        <v>254</v>
      </c>
    </row>
    <row r="677" spans="1:27" ht="16.350000000000001" customHeight="1">
      <c r="A677" s="407">
        <v>676</v>
      </c>
      <c r="B677" s="405">
        <v>67.400000000000006</v>
      </c>
      <c r="C677" s="405">
        <v>17.62</v>
      </c>
      <c r="D677" s="405">
        <v>214.5</v>
      </c>
      <c r="E677" s="405">
        <v>-13.24</v>
      </c>
      <c r="F677" s="405">
        <v>0</v>
      </c>
      <c r="G677" s="405">
        <v>18.52</v>
      </c>
      <c r="H677" s="405">
        <v>1.4</v>
      </c>
      <c r="I677" s="405">
        <v>6</v>
      </c>
      <c r="J677" s="405">
        <v>1.82</v>
      </c>
      <c r="K677" s="405">
        <v>19</v>
      </c>
      <c r="L677" s="405">
        <v>1280.5999999999999</v>
      </c>
      <c r="M677" s="405">
        <v>644.52</v>
      </c>
      <c r="N677" s="405">
        <v>636.08000000000004</v>
      </c>
      <c r="O677" s="405">
        <v>27.1</v>
      </c>
      <c r="P677" s="405">
        <v>1.5</v>
      </c>
      <c r="Q677" s="405">
        <v>-0.04</v>
      </c>
      <c r="R677" s="405">
        <v>5</v>
      </c>
      <c r="S677" s="405">
        <v>1</v>
      </c>
      <c r="T677" s="405">
        <v>0.16</v>
      </c>
      <c r="U677" s="405">
        <v>2.4700000000000002</v>
      </c>
      <c r="V677" s="405">
        <v>27.1</v>
      </c>
      <c r="W677" s="405">
        <v>-1.03</v>
      </c>
      <c r="X677" s="405">
        <v>33.53</v>
      </c>
      <c r="Y677" s="405">
        <v>7</v>
      </c>
      <c r="Z677" s="405" t="s">
        <v>255</v>
      </c>
      <c r="AA677" s="405" t="s">
        <v>250</v>
      </c>
    </row>
    <row r="678" spans="1:27" ht="16.350000000000001" customHeight="1">
      <c r="A678" s="407">
        <v>677</v>
      </c>
      <c r="B678" s="405">
        <v>67.5</v>
      </c>
      <c r="C678" s="405">
        <v>19.32</v>
      </c>
      <c r="D678" s="405">
        <v>307</v>
      </c>
      <c r="E678" s="405">
        <v>-13.73</v>
      </c>
      <c r="F678" s="405">
        <v>0</v>
      </c>
      <c r="G678" s="405">
        <v>14.93</v>
      </c>
      <c r="H678" s="405">
        <v>1.51</v>
      </c>
      <c r="I678" s="405">
        <v>6</v>
      </c>
      <c r="J678" s="405">
        <v>1.91</v>
      </c>
      <c r="K678" s="405">
        <v>19</v>
      </c>
      <c r="L678" s="405">
        <v>1282.5</v>
      </c>
      <c r="M678" s="405">
        <v>645.5</v>
      </c>
      <c r="N678" s="405">
        <v>637</v>
      </c>
      <c r="O678" s="405">
        <v>21.43</v>
      </c>
      <c r="P678" s="405">
        <v>1.66</v>
      </c>
      <c r="Q678" s="405">
        <v>-0.05</v>
      </c>
      <c r="R678" s="405">
        <v>4</v>
      </c>
      <c r="S678" s="405">
        <v>1</v>
      </c>
      <c r="T678" s="405">
        <v>0.16</v>
      </c>
      <c r="U678" s="405">
        <v>2.58</v>
      </c>
      <c r="V678" s="405">
        <v>21.43</v>
      </c>
      <c r="W678" s="405">
        <v>-1.03</v>
      </c>
      <c r="X678" s="405">
        <v>29.79</v>
      </c>
      <c r="Y678" s="405">
        <v>4</v>
      </c>
      <c r="Z678" s="405" t="s">
        <v>252</v>
      </c>
      <c r="AA678" s="405" t="s">
        <v>256</v>
      </c>
    </row>
    <row r="679" spans="1:27" ht="16.350000000000001" customHeight="1">
      <c r="A679" s="407">
        <v>678</v>
      </c>
      <c r="B679" s="405">
        <v>67.599999999999994</v>
      </c>
      <c r="C679" s="405">
        <v>7.86</v>
      </c>
      <c r="D679" s="405">
        <v>156.6</v>
      </c>
      <c r="E679" s="405">
        <v>-12.65</v>
      </c>
      <c r="F679" s="405">
        <v>0</v>
      </c>
      <c r="G679" s="405">
        <v>10.66</v>
      </c>
      <c r="H679" s="405">
        <v>2.0699999999999998</v>
      </c>
      <c r="I679" s="405">
        <v>5</v>
      </c>
      <c r="J679" s="405">
        <v>2.11</v>
      </c>
      <c r="K679" s="405">
        <v>19</v>
      </c>
      <c r="L679" s="405">
        <v>1284.4000000000001</v>
      </c>
      <c r="M679" s="405">
        <v>646.48</v>
      </c>
      <c r="N679" s="405">
        <v>637.91999999999996</v>
      </c>
      <c r="O679" s="405">
        <v>14.7</v>
      </c>
      <c r="P679" s="405">
        <v>2.36</v>
      </c>
      <c r="Q679" s="405">
        <v>-7.0000000000000007E-2</v>
      </c>
      <c r="R679" s="405">
        <v>4</v>
      </c>
      <c r="S679" s="405">
        <v>1</v>
      </c>
      <c r="T679" s="405">
        <v>0.16</v>
      </c>
      <c r="U679" s="405">
        <v>2.8</v>
      </c>
      <c r="V679" s="405">
        <v>14.7</v>
      </c>
      <c r="W679" s="405">
        <v>-1.03</v>
      </c>
      <c r="X679" s="405">
        <v>23.61</v>
      </c>
      <c r="Y679" s="405">
        <v>4</v>
      </c>
      <c r="Z679" s="405" t="s">
        <v>252</v>
      </c>
      <c r="AA679" s="405" t="s">
        <v>256</v>
      </c>
    </row>
    <row r="680" spans="1:27" ht="16.350000000000001" customHeight="1">
      <c r="A680" s="407">
        <v>679</v>
      </c>
      <c r="B680" s="405">
        <v>67.7</v>
      </c>
      <c r="C680" s="405">
        <v>4.82</v>
      </c>
      <c r="D680" s="405">
        <v>199</v>
      </c>
      <c r="E680" s="405">
        <v>4.0199999999999996</v>
      </c>
      <c r="F680" s="405">
        <v>0</v>
      </c>
      <c r="G680" s="405">
        <v>6.67</v>
      </c>
      <c r="H680" s="405">
        <v>2.36</v>
      </c>
      <c r="I680" s="405">
        <v>5</v>
      </c>
      <c r="J680" s="405">
        <v>2.29</v>
      </c>
      <c r="K680" s="405">
        <v>19</v>
      </c>
      <c r="L680" s="405">
        <v>1286.3</v>
      </c>
      <c r="M680" s="405">
        <v>647.46</v>
      </c>
      <c r="N680" s="405">
        <v>638.84</v>
      </c>
      <c r="O680" s="405">
        <v>8.43</v>
      </c>
      <c r="P680" s="405">
        <v>2.93</v>
      </c>
      <c r="Q680" s="405">
        <v>-0.06</v>
      </c>
      <c r="R680" s="405">
        <v>3</v>
      </c>
      <c r="S680" s="405">
        <v>1</v>
      </c>
      <c r="T680" s="405">
        <v>0.16</v>
      </c>
      <c r="U680" s="405">
        <v>3.05</v>
      </c>
      <c r="V680" s="405">
        <v>8.43</v>
      </c>
      <c r="W680" s="405">
        <v>-0.49</v>
      </c>
      <c r="X680" s="405">
        <v>19.46</v>
      </c>
      <c r="Y680" s="405">
        <v>2</v>
      </c>
      <c r="Z680" s="405" t="s">
        <v>259</v>
      </c>
      <c r="AA680" s="405" t="s">
        <v>260</v>
      </c>
    </row>
    <row r="681" spans="1:27" ht="16.350000000000001" customHeight="1">
      <c r="A681" s="407">
        <v>680</v>
      </c>
      <c r="B681" s="405">
        <v>67.8</v>
      </c>
      <c r="C681" s="405">
        <v>7.14</v>
      </c>
      <c r="D681" s="405">
        <v>117.4</v>
      </c>
      <c r="E681" s="405">
        <v>1017.49</v>
      </c>
      <c r="F681" s="405">
        <v>0</v>
      </c>
      <c r="G681" s="405">
        <v>5.85</v>
      </c>
      <c r="H681" s="405">
        <v>2.92</v>
      </c>
      <c r="I681" s="405">
        <v>5</v>
      </c>
      <c r="J681" s="405">
        <v>2.4</v>
      </c>
      <c r="K681" s="405">
        <v>19</v>
      </c>
      <c r="L681" s="405">
        <v>1288.2</v>
      </c>
      <c r="M681" s="405">
        <v>648.44000000000005</v>
      </c>
      <c r="N681" s="405">
        <v>639.76</v>
      </c>
      <c r="O681" s="405">
        <v>7.12</v>
      </c>
      <c r="P681" s="405">
        <v>3.74</v>
      </c>
      <c r="Q681" s="405">
        <v>-0.04</v>
      </c>
      <c r="R681" s="405">
        <v>3</v>
      </c>
      <c r="S681" s="405">
        <v>1</v>
      </c>
      <c r="T681" s="405">
        <v>0.16</v>
      </c>
      <c r="U681" s="405">
        <v>3.17</v>
      </c>
      <c r="V681" s="405">
        <v>7.12</v>
      </c>
      <c r="W681" s="405">
        <v>-0.26</v>
      </c>
      <c r="X681" s="405">
        <v>17.72</v>
      </c>
      <c r="Y681" s="405">
        <v>2</v>
      </c>
      <c r="Z681" s="405" t="s">
        <v>259</v>
      </c>
      <c r="AA681" s="405" t="s">
        <v>260</v>
      </c>
    </row>
    <row r="682" spans="1:27" ht="16.350000000000001" customHeight="1">
      <c r="A682" s="407">
        <v>681</v>
      </c>
      <c r="B682" s="405">
        <v>67.900000000000006</v>
      </c>
      <c r="C682" s="405">
        <v>5.3</v>
      </c>
      <c r="D682" s="405">
        <v>195</v>
      </c>
      <c r="E682" s="405">
        <v>420.95</v>
      </c>
      <c r="F682" s="405">
        <v>0</v>
      </c>
      <c r="G682" s="405">
        <v>5.59</v>
      </c>
      <c r="H682" s="405">
        <v>2.89</v>
      </c>
      <c r="I682" s="405">
        <v>5</v>
      </c>
      <c r="J682" s="405">
        <v>2.41</v>
      </c>
      <c r="K682" s="405">
        <v>19</v>
      </c>
      <c r="L682" s="405">
        <v>1290.0999999999999</v>
      </c>
      <c r="M682" s="405">
        <v>649.41999999999996</v>
      </c>
      <c r="N682" s="405">
        <v>640.67999999999995</v>
      </c>
      <c r="O682" s="405">
        <v>6.71</v>
      </c>
      <c r="P682" s="405">
        <v>3.75</v>
      </c>
      <c r="Q682" s="405">
        <v>0.04</v>
      </c>
      <c r="R682" s="405">
        <v>3</v>
      </c>
      <c r="S682" s="405">
        <v>1</v>
      </c>
      <c r="T682" s="405">
        <v>0.16</v>
      </c>
      <c r="U682" s="405">
        <v>3.19</v>
      </c>
      <c r="V682" s="405">
        <v>6.71</v>
      </c>
      <c r="W682" s="405">
        <v>0.28999999999999998</v>
      </c>
      <c r="X682" s="405">
        <v>17.55</v>
      </c>
      <c r="Y682" s="405">
        <v>2</v>
      </c>
      <c r="Z682" s="405" t="s">
        <v>259</v>
      </c>
      <c r="AA682" s="405" t="s">
        <v>260</v>
      </c>
    </row>
    <row r="683" spans="1:27" ht="16.350000000000001" customHeight="1">
      <c r="A683" s="407">
        <v>682</v>
      </c>
      <c r="B683" s="405">
        <v>68</v>
      </c>
      <c r="C683" s="405">
        <v>3.83</v>
      </c>
      <c r="D683" s="405">
        <v>171.5</v>
      </c>
      <c r="E683" s="405">
        <v>1058.99</v>
      </c>
      <c r="F683" s="405">
        <v>0</v>
      </c>
      <c r="G683" s="405">
        <v>4.46</v>
      </c>
      <c r="H683" s="405">
        <v>3.06</v>
      </c>
      <c r="I683" s="405">
        <v>4</v>
      </c>
      <c r="J683" s="405">
        <v>2.5</v>
      </c>
      <c r="K683" s="405">
        <v>19</v>
      </c>
      <c r="L683" s="405">
        <v>1292</v>
      </c>
      <c r="M683" s="405">
        <v>650.4</v>
      </c>
      <c r="N683" s="405">
        <v>641.6</v>
      </c>
      <c r="O683" s="405">
        <v>4.9400000000000004</v>
      </c>
      <c r="P683" s="405">
        <v>4.3099999999999996</v>
      </c>
      <c r="Q683" s="405">
        <v>0.09</v>
      </c>
      <c r="R683" s="405">
        <v>3</v>
      </c>
      <c r="S683" s="405">
        <v>1</v>
      </c>
      <c r="T683" s="405">
        <v>0.16</v>
      </c>
      <c r="U683" s="405">
        <v>3.34</v>
      </c>
      <c r="V683" s="405">
        <v>4.9400000000000004</v>
      </c>
      <c r="W683" s="405">
        <v>0.44</v>
      </c>
      <c r="X683" s="405">
        <v>16.36</v>
      </c>
      <c r="Y683" s="405">
        <v>2</v>
      </c>
      <c r="Z683" s="405" t="s">
        <v>259</v>
      </c>
      <c r="AA683" s="405" t="s">
        <v>260</v>
      </c>
    </row>
    <row r="684" spans="1:27" ht="16.350000000000001" customHeight="1">
      <c r="A684" s="407">
        <v>683</v>
      </c>
      <c r="B684" s="405">
        <v>68.099999999999994</v>
      </c>
      <c r="C684" s="405">
        <v>3.71</v>
      </c>
      <c r="D684" s="405">
        <v>43.9</v>
      </c>
      <c r="E684" s="405">
        <v>1318.27</v>
      </c>
      <c r="F684" s="405">
        <v>0</v>
      </c>
      <c r="G684" s="405">
        <v>4.01</v>
      </c>
      <c r="H684" s="405">
        <v>2.1</v>
      </c>
      <c r="I684" s="405">
        <v>5</v>
      </c>
      <c r="J684" s="405">
        <v>2.4300000000000002</v>
      </c>
      <c r="K684" s="405">
        <v>19</v>
      </c>
      <c r="L684" s="405">
        <v>1293.9000000000001</v>
      </c>
      <c r="M684" s="405">
        <v>651.38</v>
      </c>
      <c r="N684" s="405">
        <v>642.52</v>
      </c>
      <c r="O684" s="405">
        <v>4.22</v>
      </c>
      <c r="P684" s="405">
        <v>3.1</v>
      </c>
      <c r="Q684" s="405">
        <v>0.23</v>
      </c>
      <c r="R684" s="405">
        <v>3</v>
      </c>
      <c r="S684" s="405">
        <v>1</v>
      </c>
      <c r="T684" s="405">
        <v>0.16</v>
      </c>
      <c r="U684" s="405">
        <v>3.32</v>
      </c>
      <c r="V684" s="405">
        <v>4.22</v>
      </c>
      <c r="W684" s="405">
        <v>0.96</v>
      </c>
      <c r="X684" s="405">
        <v>17.12</v>
      </c>
      <c r="Y684" s="405">
        <v>2</v>
      </c>
      <c r="Z684" s="405" t="s">
        <v>259</v>
      </c>
      <c r="AA684" s="405" t="s">
        <v>260</v>
      </c>
    </row>
    <row r="685" spans="1:27" ht="16.350000000000001" customHeight="1">
      <c r="A685" s="407">
        <v>684</v>
      </c>
      <c r="B685" s="405">
        <v>68.2</v>
      </c>
      <c r="C685" s="405">
        <v>3.72</v>
      </c>
      <c r="D685" s="405">
        <v>36.5</v>
      </c>
      <c r="E685" s="405">
        <v>1422.35</v>
      </c>
      <c r="F685" s="405">
        <v>0</v>
      </c>
      <c r="G685" s="405">
        <v>4.13</v>
      </c>
      <c r="H685" s="405">
        <v>1.03</v>
      </c>
      <c r="I685" s="405">
        <v>5</v>
      </c>
      <c r="J685" s="405">
        <v>2.23</v>
      </c>
      <c r="K685" s="405">
        <v>19</v>
      </c>
      <c r="L685" s="405">
        <v>1295.8</v>
      </c>
      <c r="M685" s="405">
        <v>652.37</v>
      </c>
      <c r="N685" s="405">
        <v>643.42999999999995</v>
      </c>
      <c r="O685" s="405">
        <v>4.41</v>
      </c>
      <c r="P685" s="405">
        <v>1.5</v>
      </c>
      <c r="Q685" s="405">
        <v>0.25</v>
      </c>
      <c r="R685" s="405">
        <v>3</v>
      </c>
      <c r="S685" s="405">
        <v>1</v>
      </c>
      <c r="T685" s="405">
        <v>0.16</v>
      </c>
      <c r="U685" s="405">
        <v>3.15</v>
      </c>
      <c r="V685" s="405">
        <v>4.41</v>
      </c>
      <c r="W685" s="405">
        <v>1.1100000000000001</v>
      </c>
      <c r="X685" s="405">
        <v>18.809999999999999</v>
      </c>
      <c r="Y685" s="405">
        <v>1</v>
      </c>
      <c r="Z685" s="405" t="s">
        <v>259</v>
      </c>
      <c r="AA685" s="405" t="s">
        <v>258</v>
      </c>
    </row>
    <row r="686" spans="1:27" ht="16.350000000000001" customHeight="1">
      <c r="A686" s="407">
        <v>685</v>
      </c>
      <c r="B686" s="405">
        <v>68.3</v>
      </c>
      <c r="C686" s="405">
        <v>4.16</v>
      </c>
      <c r="D686" s="405">
        <v>47.4</v>
      </c>
      <c r="E686" s="405">
        <v>1351.43</v>
      </c>
      <c r="F686" s="405">
        <v>0</v>
      </c>
      <c r="G686" s="405">
        <v>4.59</v>
      </c>
      <c r="H686" s="405">
        <v>1.1200000000000001</v>
      </c>
      <c r="I686" s="405">
        <v>5</v>
      </c>
      <c r="J686" s="405">
        <v>2.21</v>
      </c>
      <c r="K686" s="405">
        <v>19</v>
      </c>
      <c r="L686" s="405">
        <v>1297.7</v>
      </c>
      <c r="M686" s="405">
        <v>653.35</v>
      </c>
      <c r="N686" s="405">
        <v>644.35</v>
      </c>
      <c r="O686" s="405">
        <v>5.1100000000000003</v>
      </c>
      <c r="P686" s="405">
        <v>1.56</v>
      </c>
      <c r="Q686" s="405">
        <v>0.19</v>
      </c>
      <c r="R686" s="405">
        <v>3</v>
      </c>
      <c r="S686" s="405">
        <v>1</v>
      </c>
      <c r="T686" s="405">
        <v>0.16</v>
      </c>
      <c r="U686" s="405">
        <v>3.1</v>
      </c>
      <c r="V686" s="405">
        <v>5.1100000000000003</v>
      </c>
      <c r="W686" s="405">
        <v>0.98</v>
      </c>
      <c r="X686" s="405">
        <v>19.38</v>
      </c>
      <c r="Y686" s="405">
        <v>1</v>
      </c>
      <c r="Z686" s="405" t="s">
        <v>259</v>
      </c>
      <c r="AA686" s="405" t="s">
        <v>258</v>
      </c>
    </row>
    <row r="687" spans="1:27" ht="16.350000000000001" customHeight="1">
      <c r="A687" s="407">
        <v>686</v>
      </c>
      <c r="B687" s="405">
        <v>68.400000000000006</v>
      </c>
      <c r="C687" s="405">
        <v>5.12</v>
      </c>
      <c r="D687" s="405">
        <v>70.099999999999994</v>
      </c>
      <c r="E687" s="405">
        <v>1083.1199999999999</v>
      </c>
      <c r="F687" s="405">
        <v>0</v>
      </c>
      <c r="G687" s="405">
        <v>6.66</v>
      </c>
      <c r="H687" s="405">
        <v>1.06</v>
      </c>
      <c r="I687" s="405">
        <v>5</v>
      </c>
      <c r="J687" s="405">
        <v>2.0699999999999998</v>
      </c>
      <c r="K687" s="405">
        <v>19</v>
      </c>
      <c r="L687" s="405">
        <v>1299.5999999999999</v>
      </c>
      <c r="M687" s="405">
        <v>654.33000000000004</v>
      </c>
      <c r="N687" s="405">
        <v>645.27</v>
      </c>
      <c r="O687" s="405">
        <v>8.31</v>
      </c>
      <c r="P687" s="405">
        <v>1.32</v>
      </c>
      <c r="Q687" s="405">
        <v>0.11</v>
      </c>
      <c r="R687" s="405">
        <v>4</v>
      </c>
      <c r="S687" s="405">
        <v>1</v>
      </c>
      <c r="T687" s="405">
        <v>0.16</v>
      </c>
      <c r="U687" s="405">
        <v>2.88</v>
      </c>
      <c r="V687" s="405">
        <v>8.31</v>
      </c>
      <c r="W687" s="405">
        <v>0.95</v>
      </c>
      <c r="X687" s="405">
        <v>22.62</v>
      </c>
      <c r="Y687" s="405">
        <v>1</v>
      </c>
      <c r="Z687" s="405" t="s">
        <v>252</v>
      </c>
      <c r="AA687" s="405" t="s">
        <v>258</v>
      </c>
    </row>
    <row r="688" spans="1:27" ht="16.350000000000001" customHeight="1">
      <c r="A688" s="407">
        <v>687</v>
      </c>
      <c r="B688" s="405">
        <v>68.5</v>
      </c>
      <c r="C688" s="405">
        <v>9.9499999999999993</v>
      </c>
      <c r="D688" s="405">
        <v>94.6</v>
      </c>
      <c r="E688" s="405">
        <v>1371.93</v>
      </c>
      <c r="F688" s="405">
        <v>0</v>
      </c>
      <c r="G688" s="405">
        <v>11.59</v>
      </c>
      <c r="H688" s="405">
        <v>1.05</v>
      </c>
      <c r="I688" s="405">
        <v>6</v>
      </c>
      <c r="J688" s="405">
        <v>1.88</v>
      </c>
      <c r="K688" s="405">
        <v>19</v>
      </c>
      <c r="L688" s="405">
        <v>1301.5</v>
      </c>
      <c r="M688" s="405">
        <v>655.30999999999995</v>
      </c>
      <c r="N688" s="405">
        <v>646.19000000000005</v>
      </c>
      <c r="O688" s="405">
        <v>15.92</v>
      </c>
      <c r="P688" s="405">
        <v>1.19</v>
      </c>
      <c r="Q688" s="405">
        <v>0.02</v>
      </c>
      <c r="R688" s="405">
        <v>4</v>
      </c>
      <c r="S688" s="405">
        <v>1</v>
      </c>
      <c r="T688" s="405">
        <v>0.16</v>
      </c>
      <c r="U688" s="405">
        <v>2.61</v>
      </c>
      <c r="V688" s="405">
        <v>15.92</v>
      </c>
      <c r="W688" s="405">
        <v>0.24</v>
      </c>
      <c r="X688" s="405">
        <v>29.16</v>
      </c>
      <c r="Y688" s="405">
        <v>4</v>
      </c>
      <c r="Z688" s="405" t="s">
        <v>252</v>
      </c>
      <c r="AA688" s="405" t="s">
        <v>256</v>
      </c>
    </row>
    <row r="689" spans="1:27" ht="16.350000000000001" customHeight="1">
      <c r="A689" s="407">
        <v>688</v>
      </c>
      <c r="B689" s="405">
        <v>68.599999999999994</v>
      </c>
      <c r="C689" s="405">
        <v>19.21</v>
      </c>
      <c r="D689" s="405">
        <v>201.7</v>
      </c>
      <c r="E689" s="405">
        <v>-18.05</v>
      </c>
      <c r="F689" s="405">
        <v>0</v>
      </c>
      <c r="G689" s="405">
        <v>12.59</v>
      </c>
      <c r="H689" s="405">
        <v>1.28</v>
      </c>
      <c r="I689" s="405">
        <v>6</v>
      </c>
      <c r="J689" s="405">
        <v>1.91</v>
      </c>
      <c r="K689" s="405">
        <v>19</v>
      </c>
      <c r="L689" s="405">
        <v>1303.4000000000001</v>
      </c>
      <c r="M689" s="405">
        <v>656.29</v>
      </c>
      <c r="N689" s="405">
        <v>647.11</v>
      </c>
      <c r="O689" s="405">
        <v>17.440000000000001</v>
      </c>
      <c r="P689" s="405">
        <v>1.43</v>
      </c>
      <c r="Q689" s="405">
        <v>-0.02</v>
      </c>
      <c r="R689" s="405">
        <v>4</v>
      </c>
      <c r="S689" s="405">
        <v>1</v>
      </c>
      <c r="T689" s="405">
        <v>0.16</v>
      </c>
      <c r="U689" s="405">
        <v>2.62</v>
      </c>
      <c r="V689" s="405">
        <v>17.440000000000001</v>
      </c>
      <c r="W689" s="405">
        <v>-0.32</v>
      </c>
      <c r="X689" s="405">
        <v>28.9</v>
      </c>
      <c r="Y689" s="405">
        <v>4</v>
      </c>
      <c r="Z689" s="405" t="s">
        <v>252</v>
      </c>
      <c r="AA689" s="405" t="s">
        <v>256</v>
      </c>
    </row>
    <row r="690" spans="1:27" ht="16.350000000000001" customHeight="1">
      <c r="A690" s="407">
        <v>689</v>
      </c>
      <c r="B690" s="405">
        <v>68.7</v>
      </c>
      <c r="C690" s="405">
        <v>8.34</v>
      </c>
      <c r="D690" s="405">
        <v>187.8</v>
      </c>
      <c r="E690" s="405">
        <v>-8.0399999999999991</v>
      </c>
      <c r="F690" s="405">
        <v>0</v>
      </c>
      <c r="G690" s="405">
        <v>11.04</v>
      </c>
      <c r="H690" s="405">
        <v>1.61</v>
      </c>
      <c r="I690" s="405">
        <v>5</v>
      </c>
      <c r="J690" s="405">
        <v>2.02</v>
      </c>
      <c r="K690" s="405">
        <v>19</v>
      </c>
      <c r="L690" s="405">
        <v>1305.3</v>
      </c>
      <c r="M690" s="405">
        <v>657.27</v>
      </c>
      <c r="N690" s="405">
        <v>648.03</v>
      </c>
      <c r="O690" s="405">
        <v>15.03</v>
      </c>
      <c r="P690" s="405">
        <v>1.82</v>
      </c>
      <c r="Q690" s="405">
        <v>-0.03</v>
      </c>
      <c r="R690" s="405">
        <v>4</v>
      </c>
      <c r="S690" s="405">
        <v>1</v>
      </c>
      <c r="T690" s="405">
        <v>0.16</v>
      </c>
      <c r="U690" s="405">
        <v>2.73</v>
      </c>
      <c r="V690" s="405">
        <v>15.03</v>
      </c>
      <c r="W690" s="405">
        <v>-0.47</v>
      </c>
      <c r="X690" s="405">
        <v>25.69</v>
      </c>
      <c r="Y690" s="405">
        <v>4</v>
      </c>
      <c r="Z690" s="405" t="s">
        <v>252</v>
      </c>
      <c r="AA690" s="405" t="s">
        <v>256</v>
      </c>
    </row>
    <row r="691" spans="1:27" ht="16.350000000000001" customHeight="1">
      <c r="A691" s="407">
        <v>690</v>
      </c>
      <c r="B691" s="405">
        <v>68.8</v>
      </c>
      <c r="C691" s="405">
        <v>5.38</v>
      </c>
      <c r="D691" s="405">
        <v>143.4</v>
      </c>
      <c r="E691" s="405">
        <v>1084.5899999999999</v>
      </c>
      <c r="F691" s="405">
        <v>0</v>
      </c>
      <c r="G691" s="405">
        <v>6.26</v>
      </c>
      <c r="H691" s="405">
        <v>2.19</v>
      </c>
      <c r="I691" s="405">
        <v>5</v>
      </c>
      <c r="J691" s="405">
        <v>2.29</v>
      </c>
      <c r="K691" s="405">
        <v>19</v>
      </c>
      <c r="L691" s="405">
        <v>1307.2</v>
      </c>
      <c r="M691" s="405">
        <v>658.25</v>
      </c>
      <c r="N691" s="405">
        <v>648.95000000000005</v>
      </c>
      <c r="O691" s="405">
        <v>7.63</v>
      </c>
      <c r="P691" s="405">
        <v>2.77</v>
      </c>
      <c r="Q691" s="405">
        <v>0.03</v>
      </c>
      <c r="R691" s="405">
        <v>3</v>
      </c>
      <c r="S691" s="405">
        <v>1</v>
      </c>
      <c r="T691" s="405">
        <v>0.16</v>
      </c>
      <c r="U691" s="405">
        <v>3.07</v>
      </c>
      <c r="V691" s="405">
        <v>7.63</v>
      </c>
      <c r="W691" s="405">
        <v>0.24</v>
      </c>
      <c r="X691" s="405">
        <v>19.350000000000001</v>
      </c>
      <c r="Y691" s="405">
        <v>2</v>
      </c>
      <c r="Z691" s="405" t="s">
        <v>259</v>
      </c>
      <c r="AA691" s="405" t="s">
        <v>260</v>
      </c>
    </row>
    <row r="692" spans="1:27" ht="16.350000000000001" customHeight="1">
      <c r="A692" s="407">
        <v>691</v>
      </c>
      <c r="B692" s="405">
        <v>68.900000000000006</v>
      </c>
      <c r="C692" s="405">
        <v>4.58</v>
      </c>
      <c r="D692" s="405">
        <v>79.8</v>
      </c>
      <c r="E692" s="405">
        <v>1372.12</v>
      </c>
      <c r="F692" s="405">
        <v>0</v>
      </c>
      <c r="G692" s="405">
        <v>4.92</v>
      </c>
      <c r="H692" s="405">
        <v>2.0099999999999998</v>
      </c>
      <c r="I692" s="405">
        <v>5</v>
      </c>
      <c r="J692" s="405">
        <v>2.35</v>
      </c>
      <c r="K692" s="405">
        <v>19</v>
      </c>
      <c r="L692" s="405">
        <v>1309.0999999999999</v>
      </c>
      <c r="M692" s="405">
        <v>659.23</v>
      </c>
      <c r="N692" s="405">
        <v>649.87</v>
      </c>
      <c r="O692" s="405">
        <v>5.56</v>
      </c>
      <c r="P692" s="405">
        <v>2.74</v>
      </c>
      <c r="Q692" s="405">
        <v>0.18</v>
      </c>
      <c r="R692" s="405">
        <v>3</v>
      </c>
      <c r="S692" s="405">
        <v>1</v>
      </c>
      <c r="T692" s="405">
        <v>0.16</v>
      </c>
      <c r="U692" s="405">
        <v>3.19</v>
      </c>
      <c r="V692" s="405">
        <v>5.56</v>
      </c>
      <c r="W692" s="405">
        <v>1</v>
      </c>
      <c r="X692" s="405">
        <v>18.260000000000002</v>
      </c>
      <c r="Y692" s="405">
        <v>2</v>
      </c>
      <c r="Z692" s="405" t="s">
        <v>259</v>
      </c>
      <c r="AA692" s="405" t="s">
        <v>260</v>
      </c>
    </row>
    <row r="693" spans="1:27" ht="16.350000000000001" customHeight="1">
      <c r="A693" s="407">
        <v>692</v>
      </c>
      <c r="B693" s="405">
        <v>69</v>
      </c>
      <c r="C693" s="405">
        <v>4.03</v>
      </c>
      <c r="D693" s="405">
        <v>73.7</v>
      </c>
      <c r="E693" s="405">
        <v>1467.09</v>
      </c>
      <c r="F693" s="405">
        <v>0</v>
      </c>
      <c r="G693" s="405">
        <v>4.46</v>
      </c>
      <c r="H693" s="405">
        <v>1.64</v>
      </c>
      <c r="I693" s="405">
        <v>5</v>
      </c>
      <c r="J693" s="405">
        <v>2.3199999999999998</v>
      </c>
      <c r="K693" s="405">
        <v>19</v>
      </c>
      <c r="L693" s="405">
        <v>1311</v>
      </c>
      <c r="M693" s="405">
        <v>660.21</v>
      </c>
      <c r="N693" s="405">
        <v>650.79</v>
      </c>
      <c r="O693" s="405">
        <v>4.84</v>
      </c>
      <c r="P693" s="405">
        <v>2.3199999999999998</v>
      </c>
      <c r="Q693" s="405">
        <v>0.26</v>
      </c>
      <c r="R693" s="405">
        <v>3</v>
      </c>
      <c r="S693" s="405">
        <v>1</v>
      </c>
      <c r="T693" s="405">
        <v>0.16</v>
      </c>
      <c r="U693" s="405">
        <v>3.21</v>
      </c>
      <c r="V693" s="405">
        <v>4.84</v>
      </c>
      <c r="W693" s="405">
        <v>1.24</v>
      </c>
      <c r="X693" s="405">
        <v>18.260000000000002</v>
      </c>
      <c r="Y693" s="405">
        <v>2</v>
      </c>
      <c r="Z693" s="405" t="s">
        <v>259</v>
      </c>
      <c r="AA693" s="405" t="s">
        <v>260</v>
      </c>
    </row>
    <row r="694" spans="1:27" ht="16.350000000000001" customHeight="1">
      <c r="A694" s="407">
        <v>693</v>
      </c>
      <c r="B694" s="405">
        <v>69.099999999999994</v>
      </c>
      <c r="C694" s="405">
        <v>3.89</v>
      </c>
      <c r="D694" s="405">
        <v>65.900000000000006</v>
      </c>
      <c r="E694" s="405">
        <v>1554.59</v>
      </c>
      <c r="F694" s="405">
        <v>0</v>
      </c>
      <c r="G694" s="405">
        <v>4.49</v>
      </c>
      <c r="H694" s="405">
        <v>1.51</v>
      </c>
      <c r="I694" s="405">
        <v>5</v>
      </c>
      <c r="J694" s="405">
        <v>2.2999999999999998</v>
      </c>
      <c r="K694" s="405">
        <v>19</v>
      </c>
      <c r="L694" s="405">
        <v>1312.9</v>
      </c>
      <c r="M694" s="405">
        <v>661.19</v>
      </c>
      <c r="N694" s="405">
        <v>651.71</v>
      </c>
      <c r="O694" s="405">
        <v>4.87</v>
      </c>
      <c r="P694" s="405">
        <v>2.13</v>
      </c>
      <c r="Q694" s="405">
        <v>0.26</v>
      </c>
      <c r="R694" s="405">
        <v>3</v>
      </c>
      <c r="S694" s="405">
        <v>1</v>
      </c>
      <c r="T694" s="405">
        <v>0.16</v>
      </c>
      <c r="U694" s="405">
        <v>3.18</v>
      </c>
      <c r="V694" s="405">
        <v>4.87</v>
      </c>
      <c r="W694" s="405">
        <v>1.27</v>
      </c>
      <c r="X694" s="405">
        <v>18.5</v>
      </c>
      <c r="Y694" s="405">
        <v>2</v>
      </c>
      <c r="Z694" s="405" t="s">
        <v>259</v>
      </c>
      <c r="AA694" s="405" t="s">
        <v>260</v>
      </c>
    </row>
    <row r="695" spans="1:27" ht="16.350000000000001" customHeight="1">
      <c r="A695" s="407">
        <v>694</v>
      </c>
      <c r="B695" s="405">
        <v>69.2</v>
      </c>
      <c r="C695" s="405">
        <v>4.6500000000000004</v>
      </c>
      <c r="D695" s="405">
        <v>63.5</v>
      </c>
      <c r="E695" s="405">
        <v>1437.85</v>
      </c>
      <c r="F695" s="405">
        <v>0</v>
      </c>
      <c r="G695" s="405">
        <v>4.6399999999999997</v>
      </c>
      <c r="H695" s="405">
        <v>1.34</v>
      </c>
      <c r="I695" s="405">
        <v>5</v>
      </c>
      <c r="J695" s="405">
        <v>2.2599999999999998</v>
      </c>
      <c r="K695" s="405">
        <v>19</v>
      </c>
      <c r="L695" s="405">
        <v>1314.8</v>
      </c>
      <c r="M695" s="405">
        <v>662.18</v>
      </c>
      <c r="N695" s="405">
        <v>652.62</v>
      </c>
      <c r="O695" s="405">
        <v>5.0999999999999996</v>
      </c>
      <c r="P695" s="405">
        <v>1.87</v>
      </c>
      <c r="Q695" s="405">
        <v>0.25</v>
      </c>
      <c r="R695" s="405">
        <v>3</v>
      </c>
      <c r="S695" s="405">
        <v>1</v>
      </c>
      <c r="T695" s="405">
        <v>0.16</v>
      </c>
      <c r="U695" s="405">
        <v>3.14</v>
      </c>
      <c r="V695" s="405">
        <v>5.0999999999999996</v>
      </c>
      <c r="W695" s="405">
        <v>1.26</v>
      </c>
      <c r="X695" s="405">
        <v>18.98</v>
      </c>
      <c r="Y695" s="405">
        <v>1</v>
      </c>
      <c r="Z695" s="405" t="s">
        <v>259</v>
      </c>
      <c r="AA695" s="405" t="s">
        <v>258</v>
      </c>
    </row>
    <row r="696" spans="1:27" ht="16.350000000000001" customHeight="1">
      <c r="A696" s="407">
        <v>695</v>
      </c>
      <c r="B696" s="405">
        <v>69.3</v>
      </c>
      <c r="C696" s="405">
        <v>4.51</v>
      </c>
      <c r="D696" s="405">
        <v>57.7</v>
      </c>
      <c r="E696" s="405">
        <v>1460.02</v>
      </c>
      <c r="F696" s="405">
        <v>0</v>
      </c>
      <c r="G696" s="405">
        <v>5.29</v>
      </c>
      <c r="H696" s="405">
        <v>1.32</v>
      </c>
      <c r="I696" s="405">
        <v>5</v>
      </c>
      <c r="J696" s="405">
        <v>2.21</v>
      </c>
      <c r="K696" s="405">
        <v>19</v>
      </c>
      <c r="L696" s="405">
        <v>1316.7</v>
      </c>
      <c r="M696" s="405">
        <v>663.16</v>
      </c>
      <c r="N696" s="405">
        <v>653.54</v>
      </c>
      <c r="O696" s="405">
        <v>6.08</v>
      </c>
      <c r="P696" s="405">
        <v>1.76</v>
      </c>
      <c r="Q696" s="405">
        <v>0.17</v>
      </c>
      <c r="R696" s="405">
        <v>3</v>
      </c>
      <c r="S696" s="405">
        <v>1</v>
      </c>
      <c r="T696" s="405">
        <v>0.16</v>
      </c>
      <c r="U696" s="405">
        <v>3.06</v>
      </c>
      <c r="V696" s="405">
        <v>6.08</v>
      </c>
      <c r="W696" s="405">
        <v>1.03</v>
      </c>
      <c r="X696" s="405">
        <v>19.93</v>
      </c>
      <c r="Y696" s="405">
        <v>1</v>
      </c>
      <c r="Z696" s="405" t="s">
        <v>259</v>
      </c>
      <c r="AA696" s="405" t="s">
        <v>258</v>
      </c>
    </row>
    <row r="697" spans="1:27" ht="16.350000000000001" customHeight="1">
      <c r="A697" s="407">
        <v>696</v>
      </c>
      <c r="B697" s="405">
        <v>69.400000000000006</v>
      </c>
      <c r="C697" s="405">
        <v>5.93</v>
      </c>
      <c r="D697" s="405">
        <v>88.9</v>
      </c>
      <c r="E697" s="405">
        <v>1108.82</v>
      </c>
      <c r="F697" s="405">
        <v>0</v>
      </c>
      <c r="G697" s="405">
        <v>5.74</v>
      </c>
      <c r="H697" s="405">
        <v>1.27</v>
      </c>
      <c r="I697" s="405">
        <v>5</v>
      </c>
      <c r="J697" s="405">
        <v>2.17</v>
      </c>
      <c r="K697" s="405">
        <v>19</v>
      </c>
      <c r="L697" s="405">
        <v>1318.6</v>
      </c>
      <c r="M697" s="405">
        <v>664.14</v>
      </c>
      <c r="N697" s="405">
        <v>654.46</v>
      </c>
      <c r="O697" s="405">
        <v>6.76</v>
      </c>
      <c r="P697" s="405">
        <v>1.64</v>
      </c>
      <c r="Q697" s="405">
        <v>0.12</v>
      </c>
      <c r="R697" s="405">
        <v>3</v>
      </c>
      <c r="S697" s="405">
        <v>1</v>
      </c>
      <c r="T697" s="405">
        <v>0.15</v>
      </c>
      <c r="U697" s="405">
        <v>3.01</v>
      </c>
      <c r="V697" s="405">
        <v>6.76</v>
      </c>
      <c r="W697" s="405">
        <v>0.83</v>
      </c>
      <c r="X697" s="405">
        <v>20.66</v>
      </c>
      <c r="Y697" s="405">
        <v>1</v>
      </c>
      <c r="Z697" s="405" t="s">
        <v>259</v>
      </c>
      <c r="AA697" s="405" t="s">
        <v>258</v>
      </c>
    </row>
    <row r="698" spans="1:27" ht="16.350000000000001" customHeight="1">
      <c r="A698" s="407">
        <v>697</v>
      </c>
      <c r="B698" s="405">
        <v>69.5</v>
      </c>
      <c r="C698" s="405">
        <v>6.08</v>
      </c>
      <c r="D698" s="405">
        <v>71.7</v>
      </c>
      <c r="E698" s="405">
        <v>1054.3800000000001</v>
      </c>
      <c r="F698" s="405">
        <v>0</v>
      </c>
      <c r="G698" s="405">
        <v>5.86</v>
      </c>
      <c r="H698" s="405">
        <v>1.41</v>
      </c>
      <c r="I698" s="405">
        <v>5</v>
      </c>
      <c r="J698" s="405">
        <v>2.19</v>
      </c>
      <c r="K698" s="405">
        <v>19</v>
      </c>
      <c r="L698" s="405">
        <v>1320.5</v>
      </c>
      <c r="M698" s="405">
        <v>665.12</v>
      </c>
      <c r="N698" s="405">
        <v>655.38</v>
      </c>
      <c r="O698" s="405">
        <v>6.93</v>
      </c>
      <c r="P698" s="405">
        <v>1.82</v>
      </c>
      <c r="Q698" s="405">
        <v>0.1</v>
      </c>
      <c r="R698" s="405">
        <v>3</v>
      </c>
      <c r="S698" s="405">
        <v>1</v>
      </c>
      <c r="T698" s="405">
        <v>0.15</v>
      </c>
      <c r="U698" s="405">
        <v>3.02</v>
      </c>
      <c r="V698" s="405">
        <v>6.93</v>
      </c>
      <c r="W698" s="405">
        <v>0.69</v>
      </c>
      <c r="X698" s="405">
        <v>20.5</v>
      </c>
      <c r="Y698" s="405">
        <v>1</v>
      </c>
      <c r="Z698" s="405" t="s">
        <v>259</v>
      </c>
      <c r="AA698" s="405" t="s">
        <v>258</v>
      </c>
    </row>
    <row r="699" spans="1:27" ht="16.350000000000001" customHeight="1">
      <c r="A699" s="407">
        <v>698</v>
      </c>
      <c r="B699" s="405">
        <v>69.599999999999994</v>
      </c>
      <c r="C699" s="405">
        <v>4.92</v>
      </c>
      <c r="D699" s="405">
        <v>86.9</v>
      </c>
      <c r="E699" s="405">
        <v>1187.21</v>
      </c>
      <c r="F699" s="405">
        <v>0</v>
      </c>
      <c r="G699" s="405">
        <v>5.36</v>
      </c>
      <c r="H699" s="405">
        <v>1.45</v>
      </c>
      <c r="I699" s="405">
        <v>5</v>
      </c>
      <c r="J699" s="405">
        <v>2.23</v>
      </c>
      <c r="K699" s="405">
        <v>19</v>
      </c>
      <c r="L699" s="405">
        <v>1322.4</v>
      </c>
      <c r="M699" s="405">
        <v>666.1</v>
      </c>
      <c r="N699" s="405">
        <v>656.3</v>
      </c>
      <c r="O699" s="405">
        <v>6.15</v>
      </c>
      <c r="P699" s="405">
        <v>1.93</v>
      </c>
      <c r="Q699" s="405">
        <v>0.13</v>
      </c>
      <c r="R699" s="405">
        <v>3</v>
      </c>
      <c r="S699" s="405">
        <v>1</v>
      </c>
      <c r="T699" s="405">
        <v>0.15</v>
      </c>
      <c r="U699" s="405">
        <v>3.07</v>
      </c>
      <c r="V699" s="405">
        <v>6.15</v>
      </c>
      <c r="W699" s="405">
        <v>0.81</v>
      </c>
      <c r="X699" s="405">
        <v>19.73</v>
      </c>
      <c r="Y699" s="405">
        <v>1</v>
      </c>
      <c r="Z699" s="405" t="s">
        <v>259</v>
      </c>
      <c r="AA699" s="405" t="s">
        <v>258</v>
      </c>
    </row>
    <row r="700" spans="1:27" ht="16.350000000000001" customHeight="1">
      <c r="A700" s="407">
        <v>699</v>
      </c>
      <c r="B700" s="405">
        <v>69.7</v>
      </c>
      <c r="C700" s="405">
        <v>4.37</v>
      </c>
      <c r="D700" s="405">
        <v>75.400000000000006</v>
      </c>
      <c r="E700" s="405">
        <v>1342.99</v>
      </c>
      <c r="F700" s="405">
        <v>0</v>
      </c>
      <c r="G700" s="405">
        <v>5.42</v>
      </c>
      <c r="H700" s="405">
        <v>1.74</v>
      </c>
      <c r="I700" s="405">
        <v>5</v>
      </c>
      <c r="J700" s="405">
        <v>2.27</v>
      </c>
      <c r="K700" s="405">
        <v>19</v>
      </c>
      <c r="L700" s="405">
        <v>1324.3</v>
      </c>
      <c r="M700" s="405">
        <v>667.08</v>
      </c>
      <c r="N700" s="405">
        <v>657.22</v>
      </c>
      <c r="O700" s="405">
        <v>6.22</v>
      </c>
      <c r="P700" s="405">
        <v>2.2999999999999998</v>
      </c>
      <c r="Q700" s="405">
        <v>0.1</v>
      </c>
      <c r="R700" s="405">
        <v>3</v>
      </c>
      <c r="S700" s="405">
        <v>1</v>
      </c>
      <c r="T700" s="405">
        <v>0.15</v>
      </c>
      <c r="U700" s="405">
        <v>3.11</v>
      </c>
      <c r="V700" s="405">
        <v>6.22</v>
      </c>
      <c r="W700" s="405">
        <v>0.65</v>
      </c>
      <c r="X700" s="405">
        <v>19.239999999999998</v>
      </c>
      <c r="Y700" s="405">
        <v>2</v>
      </c>
      <c r="Z700" s="405" t="s">
        <v>259</v>
      </c>
      <c r="AA700" s="405" t="s">
        <v>260</v>
      </c>
    </row>
    <row r="701" spans="1:27" ht="16.350000000000001" customHeight="1">
      <c r="A701" s="407">
        <v>700</v>
      </c>
      <c r="B701" s="405">
        <v>69.8</v>
      </c>
      <c r="C701" s="405">
        <v>6.3</v>
      </c>
      <c r="D701" s="405">
        <v>120.4</v>
      </c>
      <c r="E701" s="405">
        <v>752.23</v>
      </c>
      <c r="F701" s="405">
        <v>0</v>
      </c>
      <c r="G701" s="405">
        <v>5.77</v>
      </c>
      <c r="H701" s="405">
        <v>1.63</v>
      </c>
      <c r="I701" s="405">
        <v>5</v>
      </c>
      <c r="J701" s="405">
        <v>2.23</v>
      </c>
      <c r="K701" s="405">
        <v>19</v>
      </c>
      <c r="L701" s="405">
        <v>1326.2</v>
      </c>
      <c r="M701" s="405">
        <v>668.06</v>
      </c>
      <c r="N701" s="405">
        <v>658.14</v>
      </c>
      <c r="O701" s="405">
        <v>6.76</v>
      </c>
      <c r="P701" s="405">
        <v>2.12</v>
      </c>
      <c r="Q701" s="405">
        <v>7.0000000000000007E-2</v>
      </c>
      <c r="R701" s="405">
        <v>3</v>
      </c>
      <c r="S701" s="405">
        <v>1</v>
      </c>
      <c r="T701" s="405">
        <v>0.15</v>
      </c>
      <c r="U701" s="405">
        <v>3.06</v>
      </c>
      <c r="V701" s="405">
        <v>6.76</v>
      </c>
      <c r="W701" s="405">
        <v>0.5</v>
      </c>
      <c r="X701" s="405">
        <v>19.87</v>
      </c>
      <c r="Y701" s="405">
        <v>2</v>
      </c>
      <c r="Z701" s="405" t="s">
        <v>259</v>
      </c>
      <c r="AA701" s="405" t="s">
        <v>260</v>
      </c>
    </row>
    <row r="702" spans="1:27" ht="16.350000000000001" customHeight="1">
      <c r="A702" s="407">
        <v>701</v>
      </c>
      <c r="B702" s="405">
        <v>69.900000000000006</v>
      </c>
      <c r="C702" s="405">
        <v>6.05</v>
      </c>
      <c r="D702" s="405">
        <v>87.3</v>
      </c>
      <c r="E702" s="405">
        <v>901.05</v>
      </c>
      <c r="F702" s="405">
        <v>0</v>
      </c>
      <c r="G702" s="405">
        <v>5.72</v>
      </c>
      <c r="H702" s="405">
        <v>1.63</v>
      </c>
      <c r="I702" s="405">
        <v>5</v>
      </c>
      <c r="J702" s="405">
        <v>2.2400000000000002</v>
      </c>
      <c r="K702" s="405">
        <v>19</v>
      </c>
      <c r="L702" s="405">
        <v>1328.1</v>
      </c>
      <c r="M702" s="405">
        <v>669.04</v>
      </c>
      <c r="N702" s="405">
        <v>659.06</v>
      </c>
      <c r="O702" s="405">
        <v>6.66</v>
      </c>
      <c r="P702" s="405">
        <v>2.13</v>
      </c>
      <c r="Q702" s="405">
        <v>0.06</v>
      </c>
      <c r="R702" s="405">
        <v>3</v>
      </c>
      <c r="S702" s="405">
        <v>1</v>
      </c>
      <c r="T702" s="405">
        <v>0.15</v>
      </c>
      <c r="U702" s="405">
        <v>3.07</v>
      </c>
      <c r="V702" s="405">
        <v>6.66</v>
      </c>
      <c r="W702" s="405">
        <v>0.42</v>
      </c>
      <c r="X702" s="405">
        <v>19.79</v>
      </c>
      <c r="Y702" s="405">
        <v>2</v>
      </c>
      <c r="Z702" s="405" t="s">
        <v>259</v>
      </c>
      <c r="AA702" s="405" t="s">
        <v>260</v>
      </c>
    </row>
    <row r="703" spans="1:27" ht="16.350000000000001" customHeight="1">
      <c r="A703" s="407">
        <v>702</v>
      </c>
      <c r="B703" s="405">
        <v>70</v>
      </c>
      <c r="C703" s="405">
        <v>4.2300000000000004</v>
      </c>
      <c r="D703" s="405">
        <v>72.400000000000006</v>
      </c>
      <c r="E703" s="405">
        <v>1188.0899999999999</v>
      </c>
      <c r="F703" s="405">
        <v>0</v>
      </c>
      <c r="G703" s="405">
        <v>5.25</v>
      </c>
      <c r="H703" s="405">
        <v>1.54</v>
      </c>
      <c r="I703" s="405">
        <v>5</v>
      </c>
      <c r="J703" s="405">
        <v>2.25</v>
      </c>
      <c r="K703" s="405">
        <v>19</v>
      </c>
      <c r="L703" s="405">
        <v>1330</v>
      </c>
      <c r="M703" s="405">
        <v>670.02</v>
      </c>
      <c r="N703" s="405">
        <v>659.98</v>
      </c>
      <c r="O703" s="405">
        <v>5.94</v>
      </c>
      <c r="P703" s="405">
        <v>2.0699999999999998</v>
      </c>
      <c r="Q703" s="405">
        <v>0.12</v>
      </c>
      <c r="R703" s="405">
        <v>3</v>
      </c>
      <c r="S703" s="405">
        <v>1</v>
      </c>
      <c r="T703" s="405">
        <v>0.15</v>
      </c>
      <c r="U703" s="405">
        <v>3.1</v>
      </c>
      <c r="V703" s="405">
        <v>5.94</v>
      </c>
      <c r="W703" s="405">
        <v>0.69</v>
      </c>
      <c r="X703" s="405">
        <v>19.38</v>
      </c>
      <c r="Y703" s="405">
        <v>2</v>
      </c>
      <c r="Z703" s="405" t="s">
        <v>259</v>
      </c>
      <c r="AA703" s="405" t="s">
        <v>260</v>
      </c>
    </row>
    <row r="704" spans="1:27" ht="16.350000000000001" customHeight="1">
      <c r="A704" s="407">
        <v>703</v>
      </c>
      <c r="B704" s="405">
        <v>70.099999999999994</v>
      </c>
      <c r="C704" s="405">
        <v>4.8</v>
      </c>
      <c r="D704" s="405">
        <v>83.5</v>
      </c>
      <c r="E704" s="405">
        <v>1284.33</v>
      </c>
      <c r="F704" s="405">
        <v>0</v>
      </c>
      <c r="G704" s="405">
        <v>4.96</v>
      </c>
      <c r="H704" s="405">
        <v>1.5</v>
      </c>
      <c r="I704" s="405">
        <v>5</v>
      </c>
      <c r="J704" s="405">
        <v>2.2599999999999998</v>
      </c>
      <c r="K704" s="405">
        <v>19</v>
      </c>
      <c r="L704" s="405">
        <v>1331.9</v>
      </c>
      <c r="M704" s="405">
        <v>671</v>
      </c>
      <c r="N704" s="405">
        <v>660.9</v>
      </c>
      <c r="O704" s="405">
        <v>5.49</v>
      </c>
      <c r="P704" s="405">
        <v>2.0499999999999998</v>
      </c>
      <c r="Q704" s="405">
        <v>0.17</v>
      </c>
      <c r="R704" s="405">
        <v>3</v>
      </c>
      <c r="S704" s="405">
        <v>1</v>
      </c>
      <c r="T704" s="405">
        <v>0.15</v>
      </c>
      <c r="U704" s="405">
        <v>3.13</v>
      </c>
      <c r="V704" s="405">
        <v>5.49</v>
      </c>
      <c r="W704" s="405">
        <v>0.91</v>
      </c>
      <c r="X704" s="405">
        <v>19.059999999999999</v>
      </c>
      <c r="Y704" s="405">
        <v>2</v>
      </c>
      <c r="Z704" s="405" t="s">
        <v>259</v>
      </c>
      <c r="AA704" s="405" t="s">
        <v>260</v>
      </c>
    </row>
    <row r="705" spans="1:27" ht="16.350000000000001" customHeight="1">
      <c r="A705" s="407">
        <v>704</v>
      </c>
      <c r="B705" s="405">
        <v>70.2</v>
      </c>
      <c r="C705" s="405">
        <v>5.08</v>
      </c>
      <c r="D705" s="405">
        <v>67</v>
      </c>
      <c r="E705" s="405">
        <v>1345.44</v>
      </c>
      <c r="F705" s="405">
        <v>0</v>
      </c>
      <c r="G705" s="405">
        <v>7.34</v>
      </c>
      <c r="H705" s="405">
        <v>1.1599999999999999</v>
      </c>
      <c r="I705" s="405">
        <v>5</v>
      </c>
      <c r="J705" s="405">
        <v>2.06</v>
      </c>
      <c r="K705" s="405">
        <v>19</v>
      </c>
      <c r="L705" s="405">
        <v>1333.8</v>
      </c>
      <c r="M705" s="405">
        <v>671.99</v>
      </c>
      <c r="N705" s="405">
        <v>661.81</v>
      </c>
      <c r="O705" s="405">
        <v>9.08</v>
      </c>
      <c r="P705" s="405">
        <v>1.42</v>
      </c>
      <c r="Q705" s="405">
        <v>0.08</v>
      </c>
      <c r="R705" s="405">
        <v>4</v>
      </c>
      <c r="S705" s="405">
        <v>1</v>
      </c>
      <c r="T705" s="405">
        <v>0.15</v>
      </c>
      <c r="U705" s="405">
        <v>2.86</v>
      </c>
      <c r="V705" s="405">
        <v>9.08</v>
      </c>
      <c r="W705" s="405">
        <v>0.72</v>
      </c>
      <c r="X705" s="405">
        <v>23.01</v>
      </c>
      <c r="Y705" s="405">
        <v>1</v>
      </c>
      <c r="Z705" s="405" t="s">
        <v>252</v>
      </c>
      <c r="AA705" s="405" t="s">
        <v>258</v>
      </c>
    </row>
    <row r="706" spans="1:27" ht="16.350000000000001" customHeight="1">
      <c r="A706" s="407">
        <v>705</v>
      </c>
      <c r="B706" s="405">
        <v>70.3</v>
      </c>
      <c r="C706" s="405">
        <v>11.46</v>
      </c>
      <c r="D706" s="405">
        <v>105.5</v>
      </c>
      <c r="E706" s="405">
        <v>811.09</v>
      </c>
      <c r="F706" s="405">
        <v>0</v>
      </c>
      <c r="G706" s="405">
        <v>11.03</v>
      </c>
      <c r="H706" s="405">
        <v>0.95</v>
      </c>
      <c r="I706" s="405">
        <v>6</v>
      </c>
      <c r="J706" s="405">
        <v>1.87</v>
      </c>
      <c r="K706" s="405">
        <v>19</v>
      </c>
      <c r="L706" s="405">
        <v>1335.7</v>
      </c>
      <c r="M706" s="405">
        <v>672.97</v>
      </c>
      <c r="N706" s="405">
        <v>662.73</v>
      </c>
      <c r="O706" s="405">
        <v>14.63</v>
      </c>
      <c r="P706" s="405">
        <v>1.08</v>
      </c>
      <c r="Q706" s="405">
        <v>0.01</v>
      </c>
      <c r="R706" s="405">
        <v>4</v>
      </c>
      <c r="S706" s="405">
        <v>1</v>
      </c>
      <c r="T706" s="405">
        <v>0.15</v>
      </c>
      <c r="U706" s="405">
        <v>2.62</v>
      </c>
      <c r="V706" s="405">
        <v>14.63</v>
      </c>
      <c r="W706" s="405">
        <v>0.17</v>
      </c>
      <c r="X706" s="405">
        <v>28.7</v>
      </c>
      <c r="Y706" s="405">
        <v>4</v>
      </c>
      <c r="Z706" s="405" t="s">
        <v>252</v>
      </c>
      <c r="AA706" s="405" t="s">
        <v>256</v>
      </c>
    </row>
    <row r="707" spans="1:27" ht="16.350000000000001" customHeight="1">
      <c r="A707" s="407">
        <v>706</v>
      </c>
      <c r="B707" s="405">
        <v>70.400000000000006</v>
      </c>
      <c r="C707" s="405">
        <v>16.100000000000001</v>
      </c>
      <c r="D707" s="405">
        <v>142.30000000000001</v>
      </c>
      <c r="E707" s="405">
        <v>195.51</v>
      </c>
      <c r="F707" s="405">
        <v>0</v>
      </c>
      <c r="G707" s="405">
        <v>17.18</v>
      </c>
      <c r="H707" s="405">
        <v>1</v>
      </c>
      <c r="I707" s="405">
        <v>6</v>
      </c>
      <c r="J707" s="405">
        <v>1.74</v>
      </c>
      <c r="K707" s="405">
        <v>19</v>
      </c>
      <c r="L707" s="405">
        <v>1337.6</v>
      </c>
      <c r="M707" s="405">
        <v>673.95</v>
      </c>
      <c r="N707" s="405">
        <v>663.65</v>
      </c>
      <c r="O707" s="405">
        <v>23.87</v>
      </c>
      <c r="P707" s="405">
        <v>1.08</v>
      </c>
      <c r="Q707" s="405">
        <v>-0.02</v>
      </c>
      <c r="R707" s="405">
        <v>5</v>
      </c>
      <c r="S707" s="405">
        <v>1</v>
      </c>
      <c r="T707" s="405">
        <v>0.15</v>
      </c>
      <c r="U707" s="405">
        <v>2.44</v>
      </c>
      <c r="V707" s="405">
        <v>23.87</v>
      </c>
      <c r="W707" s="405">
        <v>-0.52</v>
      </c>
      <c r="X707" s="405">
        <v>35.33</v>
      </c>
      <c r="Y707" s="405">
        <v>6</v>
      </c>
      <c r="Z707" s="405" t="s">
        <v>255</v>
      </c>
      <c r="AA707" s="405" t="s">
        <v>254</v>
      </c>
    </row>
    <row r="708" spans="1:27" ht="16.350000000000001" customHeight="1">
      <c r="A708" s="407">
        <v>707</v>
      </c>
      <c r="B708" s="405">
        <v>70.5</v>
      </c>
      <c r="C708" s="405">
        <v>23.79</v>
      </c>
      <c r="D708" s="405">
        <v>267.3</v>
      </c>
      <c r="E708" s="405">
        <v>-19.82</v>
      </c>
      <c r="F708" s="405">
        <v>0</v>
      </c>
      <c r="G708" s="405">
        <v>23.03</v>
      </c>
      <c r="H708" s="405">
        <v>0.97</v>
      </c>
      <c r="I708" s="405">
        <v>6</v>
      </c>
      <c r="J708" s="405">
        <v>1.64</v>
      </c>
      <c r="K708" s="405">
        <v>19</v>
      </c>
      <c r="L708" s="405">
        <v>1339.5</v>
      </c>
      <c r="M708" s="405">
        <v>674.93</v>
      </c>
      <c r="N708" s="405">
        <v>664.57</v>
      </c>
      <c r="O708" s="405">
        <v>32.630000000000003</v>
      </c>
      <c r="P708" s="405">
        <v>1.03</v>
      </c>
      <c r="Q708" s="405">
        <v>-0.03</v>
      </c>
      <c r="R708" s="405">
        <v>5</v>
      </c>
      <c r="S708" s="405">
        <v>1</v>
      </c>
      <c r="T708" s="405">
        <v>0.15</v>
      </c>
      <c r="U708" s="405">
        <v>2.31</v>
      </c>
      <c r="V708" s="405">
        <v>32.630000000000003</v>
      </c>
      <c r="W708" s="405">
        <v>-0.94</v>
      </c>
      <c r="X708" s="405">
        <v>41.09</v>
      </c>
      <c r="Y708" s="405">
        <v>6</v>
      </c>
      <c r="Z708" s="405" t="s">
        <v>255</v>
      </c>
      <c r="AA708" s="405" t="s">
        <v>254</v>
      </c>
    </row>
    <row r="709" spans="1:27" ht="16.350000000000001" customHeight="1">
      <c r="A709" s="407">
        <v>708</v>
      </c>
      <c r="B709" s="405">
        <v>70.599999999999994</v>
      </c>
      <c r="C709" s="405">
        <v>29.16</v>
      </c>
      <c r="D709" s="405">
        <v>263.10000000000002</v>
      </c>
      <c r="E709" s="405">
        <v>-18.149999999999999</v>
      </c>
      <c r="F709" s="405">
        <v>0</v>
      </c>
      <c r="G709" s="405">
        <v>25.36</v>
      </c>
      <c r="H709" s="405">
        <v>0.98</v>
      </c>
      <c r="I709" s="405">
        <v>6</v>
      </c>
      <c r="J709" s="405">
        <v>1.62</v>
      </c>
      <c r="K709" s="405">
        <v>19</v>
      </c>
      <c r="L709" s="405">
        <v>1341.4</v>
      </c>
      <c r="M709" s="405">
        <v>675.91</v>
      </c>
      <c r="N709" s="405">
        <v>665.49</v>
      </c>
      <c r="O709" s="405">
        <v>36.1</v>
      </c>
      <c r="P709" s="405">
        <v>1.04</v>
      </c>
      <c r="Q709" s="405">
        <v>-0.03</v>
      </c>
      <c r="R709" s="405">
        <v>5</v>
      </c>
      <c r="S709" s="405">
        <v>1</v>
      </c>
      <c r="T709" s="405">
        <v>0.15</v>
      </c>
      <c r="U709" s="405">
        <v>2.2799999999999998</v>
      </c>
      <c r="V709" s="405">
        <v>36.1</v>
      </c>
      <c r="W709" s="405">
        <v>-1.04</v>
      </c>
      <c r="X709" s="405">
        <v>42.87</v>
      </c>
      <c r="Y709" s="405">
        <v>7</v>
      </c>
      <c r="Z709" s="405" t="s">
        <v>255</v>
      </c>
      <c r="AA709" s="405" t="s">
        <v>250</v>
      </c>
    </row>
    <row r="710" spans="1:27" ht="16.350000000000001" customHeight="1">
      <c r="A710" s="407">
        <v>709</v>
      </c>
      <c r="B710" s="405">
        <v>70.7</v>
      </c>
      <c r="C710" s="405">
        <v>23.15</v>
      </c>
      <c r="D710" s="405">
        <v>218.9</v>
      </c>
      <c r="E710" s="405">
        <v>-14.52</v>
      </c>
      <c r="F710" s="405">
        <v>0</v>
      </c>
      <c r="G710" s="405">
        <v>26.05</v>
      </c>
      <c r="H710" s="405">
        <v>0.97</v>
      </c>
      <c r="I710" s="405">
        <v>6</v>
      </c>
      <c r="J710" s="405">
        <v>1.61</v>
      </c>
      <c r="K710" s="405">
        <v>19</v>
      </c>
      <c r="L710" s="405">
        <v>1343.3</v>
      </c>
      <c r="M710" s="405">
        <v>676.89</v>
      </c>
      <c r="N710" s="405">
        <v>666.41</v>
      </c>
      <c r="O710" s="405">
        <v>37.08</v>
      </c>
      <c r="P710" s="405">
        <v>1.03</v>
      </c>
      <c r="Q710" s="405">
        <v>-0.02</v>
      </c>
      <c r="R710" s="405">
        <v>5</v>
      </c>
      <c r="S710" s="405">
        <v>1</v>
      </c>
      <c r="T710" s="405">
        <v>0.15</v>
      </c>
      <c r="U710" s="405">
        <v>2.2599999999999998</v>
      </c>
      <c r="V710" s="405">
        <v>37.08</v>
      </c>
      <c r="W710" s="405">
        <v>-0.75</v>
      </c>
      <c r="X710" s="405">
        <v>43.59</v>
      </c>
      <c r="Y710" s="405">
        <v>7</v>
      </c>
      <c r="Z710" s="405" t="s">
        <v>255</v>
      </c>
      <c r="AA710" s="405" t="s">
        <v>250</v>
      </c>
    </row>
    <row r="711" spans="1:27" ht="16.350000000000001" customHeight="1">
      <c r="A711" s="407">
        <v>710</v>
      </c>
      <c r="B711" s="405">
        <v>70.8</v>
      </c>
      <c r="C711" s="405">
        <v>25.74</v>
      </c>
      <c r="D711" s="405">
        <v>277.8</v>
      </c>
      <c r="E711" s="405">
        <v>566.82000000000005</v>
      </c>
      <c r="F711" s="405">
        <v>0</v>
      </c>
      <c r="G711" s="405">
        <v>25.95</v>
      </c>
      <c r="H711" s="405">
        <v>1.0900000000000001</v>
      </c>
      <c r="I711" s="405">
        <v>6</v>
      </c>
      <c r="J711" s="405">
        <v>1.65</v>
      </c>
      <c r="K711" s="405">
        <v>19</v>
      </c>
      <c r="L711" s="405">
        <v>1345.2</v>
      </c>
      <c r="M711" s="405">
        <v>677.87</v>
      </c>
      <c r="N711" s="405">
        <v>667.33</v>
      </c>
      <c r="O711" s="405">
        <v>36.880000000000003</v>
      </c>
      <c r="P711" s="405">
        <v>1.1499999999999999</v>
      </c>
      <c r="Q711" s="405">
        <v>-0.02</v>
      </c>
      <c r="R711" s="405">
        <v>5</v>
      </c>
      <c r="S711" s="405">
        <v>1</v>
      </c>
      <c r="T711" s="405">
        <v>0.15</v>
      </c>
      <c r="U711" s="405">
        <v>2.29</v>
      </c>
      <c r="V711" s="405">
        <v>36.880000000000003</v>
      </c>
      <c r="W711" s="405">
        <v>-0.75</v>
      </c>
      <c r="X711" s="405">
        <v>41.67</v>
      </c>
      <c r="Y711" s="405">
        <v>7</v>
      </c>
      <c r="Z711" s="405" t="s">
        <v>255</v>
      </c>
      <c r="AA711" s="405" t="s">
        <v>250</v>
      </c>
    </row>
    <row r="712" spans="1:27" ht="16.350000000000001" customHeight="1">
      <c r="A712" s="407">
        <v>711</v>
      </c>
      <c r="B712" s="405">
        <v>70.900000000000006</v>
      </c>
      <c r="C712" s="405">
        <v>28.87</v>
      </c>
      <c r="D712" s="405">
        <v>354.2</v>
      </c>
      <c r="E712" s="405">
        <v>-15.21</v>
      </c>
      <c r="F712" s="405">
        <v>0</v>
      </c>
      <c r="G712" s="405">
        <v>27.84</v>
      </c>
      <c r="H712" s="405">
        <v>1.06</v>
      </c>
      <c r="I712" s="405">
        <v>6</v>
      </c>
      <c r="J712" s="405">
        <v>1.62</v>
      </c>
      <c r="K712" s="405">
        <v>19</v>
      </c>
      <c r="L712" s="405">
        <v>1347.1</v>
      </c>
      <c r="M712" s="405">
        <v>678.85</v>
      </c>
      <c r="N712" s="405">
        <v>668.25</v>
      </c>
      <c r="O712" s="405">
        <v>39.65</v>
      </c>
      <c r="P712" s="405">
        <v>1.1100000000000001</v>
      </c>
      <c r="Q712" s="405">
        <v>-0.02</v>
      </c>
      <c r="R712" s="405">
        <v>5</v>
      </c>
      <c r="S712" s="405">
        <v>1</v>
      </c>
      <c r="T712" s="405">
        <v>0.15</v>
      </c>
      <c r="U712" s="405">
        <v>2.2599999999999998</v>
      </c>
      <c r="V712" s="405">
        <v>39.65</v>
      </c>
      <c r="W712" s="405">
        <v>-0.75</v>
      </c>
      <c r="X712" s="405">
        <v>43.52</v>
      </c>
      <c r="Y712" s="405">
        <v>7</v>
      </c>
      <c r="Z712" s="405" t="s">
        <v>255</v>
      </c>
      <c r="AA712" s="405" t="s">
        <v>250</v>
      </c>
    </row>
    <row r="713" spans="1:27" ht="16.350000000000001" customHeight="1">
      <c r="A713" s="407">
        <v>712</v>
      </c>
      <c r="B713" s="405">
        <v>71</v>
      </c>
      <c r="C713" s="405">
        <v>28.81</v>
      </c>
      <c r="D713" s="405">
        <v>251.7</v>
      </c>
      <c r="E713" s="405">
        <v>-17.170000000000002</v>
      </c>
      <c r="F713" s="405">
        <v>0</v>
      </c>
      <c r="G713" s="405">
        <v>28.69</v>
      </c>
      <c r="H713" s="405">
        <v>1.01</v>
      </c>
      <c r="I713" s="405">
        <v>6</v>
      </c>
      <c r="J713" s="405">
        <v>1.59</v>
      </c>
      <c r="K713" s="405">
        <v>19</v>
      </c>
      <c r="L713" s="405">
        <v>1349</v>
      </c>
      <c r="M713" s="405">
        <v>679.83</v>
      </c>
      <c r="N713" s="405">
        <v>669.17</v>
      </c>
      <c r="O713" s="405">
        <v>40.86</v>
      </c>
      <c r="P713" s="405">
        <v>1.06</v>
      </c>
      <c r="Q713" s="405">
        <v>-0.03</v>
      </c>
      <c r="R713" s="405">
        <v>5</v>
      </c>
      <c r="S713" s="405">
        <v>1</v>
      </c>
      <c r="T713" s="405">
        <v>0.15</v>
      </c>
      <c r="U713" s="405">
        <v>2.2400000000000002</v>
      </c>
      <c r="V713" s="405">
        <v>40.86</v>
      </c>
      <c r="W713" s="405">
        <v>-1.03</v>
      </c>
      <c r="X713" s="405">
        <v>44.84</v>
      </c>
      <c r="Y713" s="405">
        <v>7</v>
      </c>
      <c r="Z713" s="405" t="s">
        <v>255</v>
      </c>
      <c r="AA713" s="405" t="s">
        <v>250</v>
      </c>
    </row>
    <row r="714" spans="1:27" ht="16.350000000000001" customHeight="1">
      <c r="A714" s="407">
        <v>713</v>
      </c>
      <c r="B714" s="405">
        <v>71.099999999999994</v>
      </c>
      <c r="C714" s="405">
        <v>28.4</v>
      </c>
      <c r="D714" s="405">
        <v>265.8</v>
      </c>
      <c r="E714" s="405">
        <v>-3.04</v>
      </c>
      <c r="F714" s="405">
        <v>0</v>
      </c>
      <c r="G714" s="405">
        <v>28.56</v>
      </c>
      <c r="H714" s="405">
        <v>0.99</v>
      </c>
      <c r="I714" s="405">
        <v>6</v>
      </c>
      <c r="J714" s="405">
        <v>1.59</v>
      </c>
      <c r="K714" s="405">
        <v>19</v>
      </c>
      <c r="L714" s="405">
        <v>1350.9</v>
      </c>
      <c r="M714" s="405">
        <v>680.81</v>
      </c>
      <c r="N714" s="405">
        <v>670.09</v>
      </c>
      <c r="O714" s="405">
        <v>40.6</v>
      </c>
      <c r="P714" s="405">
        <v>1.04</v>
      </c>
      <c r="Q714" s="405">
        <v>-0.02</v>
      </c>
      <c r="R714" s="405">
        <v>5</v>
      </c>
      <c r="S714" s="405">
        <v>1</v>
      </c>
      <c r="T714" s="405">
        <v>0.15</v>
      </c>
      <c r="U714" s="405">
        <v>2.23</v>
      </c>
      <c r="V714" s="405">
        <v>40.6</v>
      </c>
      <c r="W714" s="405">
        <v>-0.99</v>
      </c>
      <c r="X714" s="405">
        <v>45.13</v>
      </c>
      <c r="Y714" s="405">
        <v>7</v>
      </c>
      <c r="Z714" s="405" t="s">
        <v>255</v>
      </c>
      <c r="AA714" s="405" t="s">
        <v>250</v>
      </c>
    </row>
    <row r="715" spans="1:27" ht="16.350000000000001" customHeight="1">
      <c r="A715" s="407">
        <v>714</v>
      </c>
      <c r="B715" s="405">
        <v>71.2</v>
      </c>
      <c r="C715" s="405">
        <v>28.45</v>
      </c>
      <c r="D715" s="405">
        <v>329.4</v>
      </c>
      <c r="E715" s="405">
        <v>71.510000000000005</v>
      </c>
      <c r="F715" s="405">
        <v>0</v>
      </c>
      <c r="G715" s="405">
        <v>27.96</v>
      </c>
      <c r="H715" s="405">
        <v>1.1000000000000001</v>
      </c>
      <c r="I715" s="405">
        <v>6</v>
      </c>
      <c r="J715" s="405">
        <v>1.63</v>
      </c>
      <c r="K715" s="405">
        <v>19</v>
      </c>
      <c r="L715" s="405">
        <v>1352.8</v>
      </c>
      <c r="M715" s="405">
        <v>681.8</v>
      </c>
      <c r="N715" s="405">
        <v>671</v>
      </c>
      <c r="O715" s="405">
        <v>39.65</v>
      </c>
      <c r="P715" s="405">
        <v>1.1599999999999999</v>
      </c>
      <c r="Q715" s="405">
        <v>-0.02</v>
      </c>
      <c r="R715" s="405">
        <v>5</v>
      </c>
      <c r="S715" s="405">
        <v>1</v>
      </c>
      <c r="T715" s="405">
        <v>0.15</v>
      </c>
      <c r="U715" s="405">
        <v>2.27</v>
      </c>
      <c r="V715" s="405">
        <v>39.65</v>
      </c>
      <c r="W715" s="405">
        <v>-0.88</v>
      </c>
      <c r="X715" s="405">
        <v>42.87</v>
      </c>
      <c r="Y715" s="405">
        <v>7</v>
      </c>
      <c r="Z715" s="405" t="s">
        <v>255</v>
      </c>
      <c r="AA715" s="405" t="s">
        <v>250</v>
      </c>
    </row>
    <row r="716" spans="1:27" ht="16.350000000000001" customHeight="1">
      <c r="A716" s="407">
        <v>715</v>
      </c>
      <c r="B716" s="405">
        <v>71.3</v>
      </c>
      <c r="C716" s="405">
        <v>26.97</v>
      </c>
      <c r="D716" s="405">
        <v>326.89999999999998</v>
      </c>
      <c r="E716" s="405">
        <v>196.69</v>
      </c>
      <c r="F716" s="405">
        <v>0</v>
      </c>
      <c r="G716" s="405">
        <v>27.93</v>
      </c>
      <c r="H716" s="405">
        <v>1.17</v>
      </c>
      <c r="I716" s="405">
        <v>6</v>
      </c>
      <c r="J716" s="405">
        <v>1.65</v>
      </c>
      <c r="K716" s="405">
        <v>19</v>
      </c>
      <c r="L716" s="405">
        <v>1354.7</v>
      </c>
      <c r="M716" s="405">
        <v>682.78</v>
      </c>
      <c r="N716" s="405">
        <v>671.92</v>
      </c>
      <c r="O716" s="405">
        <v>39.56</v>
      </c>
      <c r="P716" s="405">
        <v>1.23</v>
      </c>
      <c r="Q716" s="405">
        <v>-0.02</v>
      </c>
      <c r="R716" s="405">
        <v>5</v>
      </c>
      <c r="S716" s="405">
        <v>1</v>
      </c>
      <c r="T716" s="405">
        <v>0.15</v>
      </c>
      <c r="U716" s="405">
        <v>2.2799999999999998</v>
      </c>
      <c r="V716" s="405">
        <v>39.56</v>
      </c>
      <c r="W716" s="405">
        <v>-0.66</v>
      </c>
      <c r="X716" s="405">
        <v>41.82</v>
      </c>
      <c r="Y716" s="405">
        <v>7</v>
      </c>
      <c r="Z716" s="405" t="s">
        <v>255</v>
      </c>
      <c r="AA716" s="405" t="s">
        <v>250</v>
      </c>
    </row>
    <row r="717" spans="1:27" ht="16.350000000000001" customHeight="1">
      <c r="A717" s="407">
        <v>716</v>
      </c>
      <c r="B717" s="405">
        <v>71.400000000000006</v>
      </c>
      <c r="C717" s="405">
        <v>28.24</v>
      </c>
      <c r="D717" s="405">
        <v>321.5</v>
      </c>
      <c r="E717" s="405">
        <v>450.87</v>
      </c>
      <c r="F717" s="405">
        <v>0</v>
      </c>
      <c r="G717" s="405">
        <v>27.44</v>
      </c>
      <c r="H717" s="405">
        <v>1.1599999999999999</v>
      </c>
      <c r="I717" s="405">
        <v>6</v>
      </c>
      <c r="J717" s="405">
        <v>1.65</v>
      </c>
      <c r="K717" s="405">
        <v>19</v>
      </c>
      <c r="L717" s="405">
        <v>1356.6</v>
      </c>
      <c r="M717" s="405">
        <v>683.76</v>
      </c>
      <c r="N717" s="405">
        <v>672.84</v>
      </c>
      <c r="O717" s="405">
        <v>38.76</v>
      </c>
      <c r="P717" s="405">
        <v>1.22</v>
      </c>
      <c r="Q717" s="405">
        <v>-0.02</v>
      </c>
      <c r="R717" s="405">
        <v>5</v>
      </c>
      <c r="S717" s="405">
        <v>1</v>
      </c>
      <c r="T717" s="405">
        <v>0.15</v>
      </c>
      <c r="U717" s="405">
        <v>2.29</v>
      </c>
      <c r="V717" s="405">
        <v>38.76</v>
      </c>
      <c r="W717" s="405">
        <v>-0.64</v>
      </c>
      <c r="X717" s="405">
        <v>41.52</v>
      </c>
      <c r="Y717" s="405">
        <v>7</v>
      </c>
      <c r="Z717" s="405" t="s">
        <v>255</v>
      </c>
      <c r="AA717" s="405" t="s">
        <v>250</v>
      </c>
    </row>
    <row r="718" spans="1:27" ht="16.350000000000001" customHeight="1">
      <c r="A718" s="407">
        <v>717</v>
      </c>
      <c r="B718" s="405">
        <v>71.5</v>
      </c>
      <c r="C718" s="405">
        <v>26.94</v>
      </c>
      <c r="D718" s="405">
        <v>309</v>
      </c>
      <c r="E718" s="405">
        <v>116.05</v>
      </c>
      <c r="F718" s="405">
        <v>0</v>
      </c>
      <c r="G718" s="405">
        <v>29.26</v>
      </c>
      <c r="H718" s="405">
        <v>1.1000000000000001</v>
      </c>
      <c r="I718" s="405">
        <v>6</v>
      </c>
      <c r="J718" s="405">
        <v>1.61</v>
      </c>
      <c r="K718" s="405">
        <v>19</v>
      </c>
      <c r="L718" s="405">
        <v>1358.5</v>
      </c>
      <c r="M718" s="405">
        <v>684.74</v>
      </c>
      <c r="N718" s="405">
        <v>673.76</v>
      </c>
      <c r="O718" s="405">
        <v>41.42</v>
      </c>
      <c r="P718" s="405">
        <v>1.1499999999999999</v>
      </c>
      <c r="Q718" s="405">
        <v>-0.02</v>
      </c>
      <c r="R718" s="405">
        <v>5</v>
      </c>
      <c r="S718" s="405">
        <v>1</v>
      </c>
      <c r="T718" s="405">
        <v>0.15</v>
      </c>
      <c r="U718" s="405">
        <v>2.25</v>
      </c>
      <c r="V718" s="405">
        <v>41.42</v>
      </c>
      <c r="W718" s="405">
        <v>-0.67</v>
      </c>
      <c r="X718" s="405">
        <v>43.71</v>
      </c>
      <c r="Y718" s="405">
        <v>7</v>
      </c>
      <c r="Z718" s="405" t="s">
        <v>255</v>
      </c>
      <c r="AA718" s="405" t="s">
        <v>250</v>
      </c>
    </row>
    <row r="719" spans="1:27" ht="16.350000000000001" customHeight="1">
      <c r="A719" s="407">
        <v>718</v>
      </c>
      <c r="B719" s="405">
        <v>71.599999999999994</v>
      </c>
      <c r="C719" s="405">
        <v>32.47</v>
      </c>
      <c r="D719" s="405">
        <v>332.2</v>
      </c>
      <c r="E719" s="405">
        <v>138.71</v>
      </c>
      <c r="F719" s="405">
        <v>0</v>
      </c>
      <c r="G719" s="405">
        <v>29.44</v>
      </c>
      <c r="H719" s="405">
        <v>1.19</v>
      </c>
      <c r="I719" s="405">
        <v>6</v>
      </c>
      <c r="J719" s="405">
        <v>1.64</v>
      </c>
      <c r="K719" s="405">
        <v>19</v>
      </c>
      <c r="L719" s="405">
        <v>1360.4</v>
      </c>
      <c r="M719" s="405">
        <v>685.72</v>
      </c>
      <c r="N719" s="405">
        <v>674.68</v>
      </c>
      <c r="O719" s="405">
        <v>41.62</v>
      </c>
      <c r="P719" s="405">
        <v>1.25</v>
      </c>
      <c r="Q719" s="405">
        <v>-0.02</v>
      </c>
      <c r="R719" s="405">
        <v>5</v>
      </c>
      <c r="S719" s="405">
        <v>1</v>
      </c>
      <c r="T719" s="405">
        <v>0.15</v>
      </c>
      <c r="U719" s="405">
        <v>2.27</v>
      </c>
      <c r="V719" s="405">
        <v>41.62</v>
      </c>
      <c r="W719" s="405">
        <v>-0.9</v>
      </c>
      <c r="X719" s="405">
        <v>42.36</v>
      </c>
      <c r="Y719" s="405">
        <v>7</v>
      </c>
      <c r="Z719" s="405" t="s">
        <v>255</v>
      </c>
      <c r="AA719" s="405" t="s">
        <v>250</v>
      </c>
    </row>
    <row r="720" spans="1:27" ht="16.350000000000001" customHeight="1">
      <c r="A720" s="407">
        <v>719</v>
      </c>
      <c r="B720" s="405">
        <v>71.7</v>
      </c>
      <c r="C720" s="405">
        <v>28.85</v>
      </c>
      <c r="D720" s="405">
        <v>408.4</v>
      </c>
      <c r="E720" s="405">
        <v>-15.79</v>
      </c>
      <c r="F720" s="405">
        <v>0</v>
      </c>
      <c r="G720" s="405">
        <v>25.5</v>
      </c>
      <c r="H720" s="405">
        <v>1.1299999999999999</v>
      </c>
      <c r="I720" s="405">
        <v>6</v>
      </c>
      <c r="J720" s="405">
        <v>1.66</v>
      </c>
      <c r="K720" s="405">
        <v>19</v>
      </c>
      <c r="L720" s="405">
        <v>1362.3</v>
      </c>
      <c r="M720" s="405">
        <v>686.7</v>
      </c>
      <c r="N720" s="405">
        <v>675.6</v>
      </c>
      <c r="O720" s="405">
        <v>35.729999999999997</v>
      </c>
      <c r="P720" s="405">
        <v>1.19</v>
      </c>
      <c r="Q720" s="405">
        <v>-0.02</v>
      </c>
      <c r="R720" s="405">
        <v>5</v>
      </c>
      <c r="S720" s="405">
        <v>1</v>
      </c>
      <c r="T720" s="405">
        <v>0.15</v>
      </c>
      <c r="U720" s="405">
        <v>2.31</v>
      </c>
      <c r="V720" s="405">
        <v>35.729999999999997</v>
      </c>
      <c r="W720" s="405">
        <v>-0.75</v>
      </c>
      <c r="X720" s="405">
        <v>40.58</v>
      </c>
      <c r="Y720" s="405">
        <v>7</v>
      </c>
      <c r="Z720" s="405" t="s">
        <v>255</v>
      </c>
      <c r="AA720" s="405" t="s">
        <v>250</v>
      </c>
    </row>
    <row r="721" spans="1:27" ht="16.350000000000001" customHeight="1">
      <c r="A721" s="407">
        <v>720</v>
      </c>
      <c r="B721" s="405">
        <v>71.8</v>
      </c>
      <c r="C721" s="405">
        <v>15.07</v>
      </c>
      <c r="D721" s="405">
        <v>124.6</v>
      </c>
      <c r="E721" s="405">
        <v>423.4</v>
      </c>
      <c r="F721" s="405">
        <v>0</v>
      </c>
      <c r="G721" s="405">
        <v>17.22</v>
      </c>
      <c r="H721" s="405">
        <v>1.54</v>
      </c>
      <c r="I721" s="405">
        <v>6</v>
      </c>
      <c r="J721" s="405">
        <v>1.88</v>
      </c>
      <c r="K721" s="405">
        <v>19</v>
      </c>
      <c r="L721" s="405">
        <v>1364.2</v>
      </c>
      <c r="M721" s="405">
        <v>687.68</v>
      </c>
      <c r="N721" s="405">
        <v>676.52</v>
      </c>
      <c r="O721" s="405">
        <v>23.43</v>
      </c>
      <c r="P721" s="405">
        <v>1.67</v>
      </c>
      <c r="Q721" s="405">
        <v>-0.01</v>
      </c>
      <c r="R721" s="405">
        <v>4</v>
      </c>
      <c r="S721" s="405">
        <v>1</v>
      </c>
      <c r="T721" s="405">
        <v>0.15</v>
      </c>
      <c r="U721" s="405">
        <v>2.5499999999999998</v>
      </c>
      <c r="V721" s="405">
        <v>23.43</v>
      </c>
      <c r="W721" s="405">
        <v>-0.27</v>
      </c>
      <c r="X721" s="405">
        <v>30.64</v>
      </c>
      <c r="Y721" s="405">
        <v>4</v>
      </c>
      <c r="Z721" s="405" t="s">
        <v>252</v>
      </c>
      <c r="AA721" s="405" t="s">
        <v>256</v>
      </c>
    </row>
    <row r="722" spans="1:27" ht="16.350000000000001" customHeight="1">
      <c r="A722" s="407">
        <v>721</v>
      </c>
      <c r="B722" s="405">
        <v>71.900000000000006</v>
      </c>
      <c r="C722" s="405">
        <v>7.43</v>
      </c>
      <c r="D722" s="405">
        <v>260.8</v>
      </c>
      <c r="E722" s="405">
        <v>1108.73</v>
      </c>
      <c r="F722" s="405">
        <v>0</v>
      </c>
      <c r="G722" s="405">
        <v>9.64</v>
      </c>
      <c r="H722" s="405">
        <v>1.93</v>
      </c>
      <c r="I722" s="405">
        <v>5</v>
      </c>
      <c r="J722" s="405">
        <v>2.12</v>
      </c>
      <c r="K722" s="405">
        <v>19</v>
      </c>
      <c r="L722" s="405">
        <v>1366.1</v>
      </c>
      <c r="M722" s="405">
        <v>688.66</v>
      </c>
      <c r="N722" s="405">
        <v>677.44</v>
      </c>
      <c r="O722" s="405">
        <v>12.22</v>
      </c>
      <c r="P722" s="405">
        <v>2.2400000000000002</v>
      </c>
      <c r="Q722" s="405">
        <v>0.03</v>
      </c>
      <c r="R722" s="405">
        <v>4</v>
      </c>
      <c r="S722" s="405">
        <v>1</v>
      </c>
      <c r="T722" s="405">
        <v>0.15</v>
      </c>
      <c r="U722" s="405">
        <v>2.85</v>
      </c>
      <c r="V722" s="405">
        <v>12.22</v>
      </c>
      <c r="W722" s="405">
        <v>0.42</v>
      </c>
      <c r="X722" s="405">
        <v>22.81</v>
      </c>
      <c r="Y722" s="405">
        <v>4</v>
      </c>
      <c r="Z722" s="405" t="s">
        <v>252</v>
      </c>
      <c r="AA722" s="405" t="s">
        <v>256</v>
      </c>
    </row>
    <row r="723" spans="1:27" ht="16.350000000000001" customHeight="1">
      <c r="A723" s="407">
        <v>722</v>
      </c>
      <c r="B723" s="405">
        <v>72</v>
      </c>
      <c r="C723" s="405">
        <v>5.85</v>
      </c>
      <c r="D723" s="405">
        <v>171.5</v>
      </c>
      <c r="E723" s="405">
        <v>1387.23</v>
      </c>
      <c r="F723" s="405">
        <v>0</v>
      </c>
      <c r="G723" s="405">
        <v>7.22</v>
      </c>
      <c r="H723" s="405">
        <v>2.4500000000000002</v>
      </c>
      <c r="I723" s="405">
        <v>5</v>
      </c>
      <c r="J723" s="405">
        <v>2.2799999999999998</v>
      </c>
      <c r="K723" s="405">
        <v>19</v>
      </c>
      <c r="L723" s="405">
        <v>1368</v>
      </c>
      <c r="M723" s="405">
        <v>689.64</v>
      </c>
      <c r="N723" s="405">
        <v>678.36</v>
      </c>
      <c r="O723" s="405">
        <v>8.6199999999999992</v>
      </c>
      <c r="P723" s="405">
        <v>3.02</v>
      </c>
      <c r="Q723" s="405">
        <v>0.1</v>
      </c>
      <c r="R723" s="405">
        <v>3</v>
      </c>
      <c r="S723" s="405">
        <v>1</v>
      </c>
      <c r="T723" s="405">
        <v>0.15</v>
      </c>
      <c r="U723" s="405">
        <v>3.05</v>
      </c>
      <c r="V723" s="405">
        <v>8.6199999999999992</v>
      </c>
      <c r="W723" s="405">
        <v>0.9</v>
      </c>
      <c r="X723" s="405">
        <v>19.39</v>
      </c>
      <c r="Y723" s="405">
        <v>2</v>
      </c>
      <c r="Z723" s="405" t="s">
        <v>259</v>
      </c>
      <c r="AA723" s="405" t="s">
        <v>260</v>
      </c>
    </row>
    <row r="724" spans="1:27" ht="16.350000000000001" customHeight="1">
      <c r="A724" s="407">
        <v>723</v>
      </c>
      <c r="B724" s="405">
        <v>72.099999999999994</v>
      </c>
      <c r="C724" s="405">
        <v>7.59</v>
      </c>
      <c r="D724" s="405">
        <v>97.3</v>
      </c>
      <c r="E724" s="405">
        <v>1409.7</v>
      </c>
      <c r="F724" s="405">
        <v>0</v>
      </c>
      <c r="G724" s="405">
        <v>11.81</v>
      </c>
      <c r="H724" s="405">
        <v>1.28</v>
      </c>
      <c r="I724" s="405">
        <v>6</v>
      </c>
      <c r="J724" s="405">
        <v>1.93</v>
      </c>
      <c r="K724" s="405">
        <v>19</v>
      </c>
      <c r="L724" s="405">
        <v>1369.9</v>
      </c>
      <c r="M724" s="405">
        <v>690.62</v>
      </c>
      <c r="N724" s="405">
        <v>679.28</v>
      </c>
      <c r="O724" s="405">
        <v>15.37</v>
      </c>
      <c r="P724" s="405">
        <v>1.45</v>
      </c>
      <c r="Q724" s="405">
        <v>0.04</v>
      </c>
      <c r="R724" s="405">
        <v>4</v>
      </c>
      <c r="S724" s="405">
        <v>1</v>
      </c>
      <c r="T724" s="405">
        <v>0.15</v>
      </c>
      <c r="U724" s="405">
        <v>2.67</v>
      </c>
      <c r="V724" s="405">
        <v>15.37</v>
      </c>
      <c r="W724" s="405">
        <v>0.64</v>
      </c>
      <c r="X724" s="405">
        <v>27.5</v>
      </c>
      <c r="Y724" s="405">
        <v>4</v>
      </c>
      <c r="Z724" s="405" t="s">
        <v>252</v>
      </c>
      <c r="AA724" s="405" t="s">
        <v>256</v>
      </c>
    </row>
    <row r="725" spans="1:27" ht="16.350000000000001" customHeight="1">
      <c r="A725" s="407">
        <v>724</v>
      </c>
      <c r="B725" s="405">
        <v>72.2</v>
      </c>
      <c r="C725" s="405">
        <v>21.33</v>
      </c>
      <c r="D725" s="405">
        <v>184.8</v>
      </c>
      <c r="E725" s="405">
        <v>579.08000000000004</v>
      </c>
      <c r="F725" s="405">
        <v>0</v>
      </c>
      <c r="G725" s="405">
        <v>17.920000000000002</v>
      </c>
      <c r="H725" s="405">
        <v>0.94</v>
      </c>
      <c r="I725" s="405">
        <v>6</v>
      </c>
      <c r="J725" s="405">
        <v>1.71</v>
      </c>
      <c r="K725" s="405">
        <v>19</v>
      </c>
      <c r="L725" s="405">
        <v>1371.8</v>
      </c>
      <c r="M725" s="405">
        <v>691.61</v>
      </c>
      <c r="N725" s="405">
        <v>680.19</v>
      </c>
      <c r="O725" s="405">
        <v>24.32</v>
      </c>
      <c r="P725" s="405">
        <v>1.02</v>
      </c>
      <c r="Q725" s="405">
        <v>0</v>
      </c>
      <c r="R725" s="405">
        <v>5</v>
      </c>
      <c r="S725" s="405">
        <v>1</v>
      </c>
      <c r="T725" s="405">
        <v>0.15</v>
      </c>
      <c r="U725" s="405">
        <v>2.42</v>
      </c>
      <c r="V725" s="405">
        <v>24.32</v>
      </c>
      <c r="W725" s="405">
        <v>-0.05</v>
      </c>
      <c r="X725" s="405">
        <v>36.200000000000003</v>
      </c>
      <c r="Y725" s="405">
        <v>6</v>
      </c>
      <c r="Z725" s="405" t="s">
        <v>255</v>
      </c>
      <c r="AA725" s="405" t="s">
        <v>254</v>
      </c>
    </row>
    <row r="726" spans="1:27" ht="16.350000000000001" customHeight="1">
      <c r="A726" s="407">
        <v>725</v>
      </c>
      <c r="B726" s="405">
        <v>72.3</v>
      </c>
      <c r="C726" s="405">
        <v>24.44</v>
      </c>
      <c r="D726" s="405">
        <v>224.1</v>
      </c>
      <c r="E726" s="405">
        <v>-11.58</v>
      </c>
      <c r="F726" s="405">
        <v>0</v>
      </c>
      <c r="G726" s="405">
        <v>24.77</v>
      </c>
      <c r="H726" s="405">
        <v>0.89</v>
      </c>
      <c r="I726" s="405">
        <v>6</v>
      </c>
      <c r="J726" s="405">
        <v>1.59</v>
      </c>
      <c r="K726" s="405">
        <v>19</v>
      </c>
      <c r="L726" s="405">
        <v>1373.7</v>
      </c>
      <c r="M726" s="405">
        <v>692.59</v>
      </c>
      <c r="N726" s="405">
        <v>681.11</v>
      </c>
      <c r="O726" s="405">
        <v>34.35</v>
      </c>
      <c r="P726" s="405">
        <v>0.94</v>
      </c>
      <c r="Q726" s="405">
        <v>-0.02</v>
      </c>
      <c r="R726" s="405">
        <v>5</v>
      </c>
      <c r="S726" s="405">
        <v>1</v>
      </c>
      <c r="T726" s="405">
        <v>0.15</v>
      </c>
      <c r="U726" s="405">
        <v>2.27</v>
      </c>
      <c r="V726" s="405">
        <v>34.35</v>
      </c>
      <c r="W726" s="405">
        <v>-0.67</v>
      </c>
      <c r="X726" s="405">
        <v>43.36</v>
      </c>
      <c r="Y726" s="405">
        <v>6</v>
      </c>
      <c r="Z726" s="405" t="s">
        <v>255</v>
      </c>
      <c r="AA726" s="405" t="s">
        <v>254</v>
      </c>
    </row>
    <row r="727" spans="1:27" ht="16.350000000000001" customHeight="1">
      <c r="A727" s="407">
        <v>726</v>
      </c>
      <c r="B727" s="405">
        <v>72.400000000000006</v>
      </c>
      <c r="C727" s="405">
        <v>28.41</v>
      </c>
      <c r="D727" s="405">
        <v>251.2</v>
      </c>
      <c r="E727" s="405">
        <v>148.62</v>
      </c>
      <c r="F727" s="405">
        <v>0</v>
      </c>
      <c r="G727" s="405">
        <v>28.45</v>
      </c>
      <c r="H727" s="405">
        <v>0.92</v>
      </c>
      <c r="I727" s="405">
        <v>6</v>
      </c>
      <c r="J727" s="405">
        <v>1.56</v>
      </c>
      <c r="K727" s="405">
        <v>19</v>
      </c>
      <c r="L727" s="405">
        <v>1375.6</v>
      </c>
      <c r="M727" s="405">
        <v>693.57</v>
      </c>
      <c r="N727" s="405">
        <v>682.03</v>
      </c>
      <c r="O727" s="405">
        <v>39.69</v>
      </c>
      <c r="P727" s="405">
        <v>0.96</v>
      </c>
      <c r="Q727" s="405">
        <v>-0.02</v>
      </c>
      <c r="R727" s="405">
        <v>5</v>
      </c>
      <c r="S727" s="405">
        <v>1</v>
      </c>
      <c r="T727" s="405">
        <v>0.15</v>
      </c>
      <c r="U727" s="405">
        <v>2.2200000000000002</v>
      </c>
      <c r="V727" s="405">
        <v>39.69</v>
      </c>
      <c r="W727" s="405">
        <v>-0.75</v>
      </c>
      <c r="X727" s="405">
        <v>45.94</v>
      </c>
      <c r="Y727" s="405">
        <v>7</v>
      </c>
      <c r="Z727" s="405" t="s">
        <v>255</v>
      </c>
      <c r="AA727" s="405" t="s">
        <v>250</v>
      </c>
    </row>
    <row r="728" spans="1:27" ht="16.350000000000001" customHeight="1">
      <c r="A728" s="407">
        <v>727</v>
      </c>
      <c r="B728" s="405">
        <v>72.5</v>
      </c>
      <c r="C728" s="405">
        <v>32.380000000000003</v>
      </c>
      <c r="D728" s="405">
        <v>305.8</v>
      </c>
      <c r="E728" s="405">
        <v>409.08</v>
      </c>
      <c r="F728" s="405">
        <v>0</v>
      </c>
      <c r="G728" s="405">
        <v>29.81</v>
      </c>
      <c r="H728" s="405">
        <v>0.97</v>
      </c>
      <c r="I728" s="405">
        <v>6</v>
      </c>
      <c r="J728" s="405">
        <v>1.57</v>
      </c>
      <c r="K728" s="405">
        <v>19</v>
      </c>
      <c r="L728" s="405">
        <v>1377.5</v>
      </c>
      <c r="M728" s="405">
        <v>694.55</v>
      </c>
      <c r="N728" s="405">
        <v>682.95</v>
      </c>
      <c r="O728" s="405">
        <v>41.64</v>
      </c>
      <c r="P728" s="405">
        <v>1.01</v>
      </c>
      <c r="Q728" s="405">
        <v>-0.01</v>
      </c>
      <c r="R728" s="405">
        <v>5</v>
      </c>
      <c r="S728" s="405">
        <v>1</v>
      </c>
      <c r="T728" s="405">
        <v>0.15</v>
      </c>
      <c r="U728" s="405">
        <v>2.2200000000000002</v>
      </c>
      <c r="V728" s="405">
        <v>41.64</v>
      </c>
      <c r="W728" s="405">
        <v>-0.5</v>
      </c>
      <c r="X728" s="405">
        <v>46.05</v>
      </c>
      <c r="Y728" s="405">
        <v>7</v>
      </c>
      <c r="Z728" s="405" t="s">
        <v>255</v>
      </c>
      <c r="AA728" s="405" t="s">
        <v>250</v>
      </c>
    </row>
    <row r="729" spans="1:27" ht="16.350000000000001" customHeight="1">
      <c r="A729" s="407">
        <v>728</v>
      </c>
      <c r="B729" s="405">
        <v>72.599999999999994</v>
      </c>
      <c r="C729" s="405">
        <v>28.44</v>
      </c>
      <c r="D729" s="405">
        <v>306.10000000000002</v>
      </c>
      <c r="E729" s="405">
        <v>498.84</v>
      </c>
      <c r="F729" s="405">
        <v>0</v>
      </c>
      <c r="G729" s="405">
        <v>30.4</v>
      </c>
      <c r="H729" s="405">
        <v>0.97</v>
      </c>
      <c r="I729" s="405">
        <v>6</v>
      </c>
      <c r="J729" s="405">
        <v>1.56</v>
      </c>
      <c r="K729" s="405">
        <v>19</v>
      </c>
      <c r="L729" s="405">
        <v>1379.4</v>
      </c>
      <c r="M729" s="405">
        <v>695.53</v>
      </c>
      <c r="N729" s="405">
        <v>683.87</v>
      </c>
      <c r="O729" s="405">
        <v>42.44</v>
      </c>
      <c r="P729" s="405">
        <v>1.01</v>
      </c>
      <c r="Q729" s="405">
        <v>-0.01</v>
      </c>
      <c r="R729" s="405">
        <v>5</v>
      </c>
      <c r="S729" s="405">
        <v>1</v>
      </c>
      <c r="T729" s="405">
        <v>0.15</v>
      </c>
      <c r="U729" s="405">
        <v>2.21</v>
      </c>
      <c r="V729" s="405">
        <v>42.44</v>
      </c>
      <c r="W729" s="405">
        <v>-0.34</v>
      </c>
      <c r="X729" s="405">
        <v>46.43</v>
      </c>
      <c r="Y729" s="405">
        <v>7</v>
      </c>
      <c r="Z729" s="405" t="s">
        <v>255</v>
      </c>
      <c r="AA729" s="405" t="s">
        <v>250</v>
      </c>
    </row>
    <row r="730" spans="1:27" ht="16.350000000000001" customHeight="1">
      <c r="A730" s="407">
        <v>729</v>
      </c>
      <c r="B730" s="405">
        <v>72.7</v>
      </c>
      <c r="C730" s="405">
        <v>30.12</v>
      </c>
      <c r="D730" s="405">
        <v>269.39999999999998</v>
      </c>
      <c r="E730" s="405">
        <v>481.97</v>
      </c>
      <c r="F730" s="405">
        <v>0</v>
      </c>
      <c r="G730" s="405">
        <v>28.14</v>
      </c>
      <c r="H730" s="405">
        <v>0.92</v>
      </c>
      <c r="I730" s="405">
        <v>6</v>
      </c>
      <c r="J730" s="405">
        <v>1.57</v>
      </c>
      <c r="K730" s="405">
        <v>19</v>
      </c>
      <c r="L730" s="405">
        <v>1381.3</v>
      </c>
      <c r="M730" s="405">
        <v>696.51</v>
      </c>
      <c r="N730" s="405">
        <v>684.79</v>
      </c>
      <c r="O730" s="405">
        <v>39.08</v>
      </c>
      <c r="P730" s="405">
        <v>0.97</v>
      </c>
      <c r="Q730" s="405">
        <v>-0.01</v>
      </c>
      <c r="R730" s="405">
        <v>5</v>
      </c>
      <c r="S730" s="405">
        <v>1</v>
      </c>
      <c r="T730" s="405">
        <v>0.15</v>
      </c>
      <c r="U730" s="405">
        <v>2.23</v>
      </c>
      <c r="V730" s="405">
        <v>39.08</v>
      </c>
      <c r="W730" s="405">
        <v>-0.27</v>
      </c>
      <c r="X730" s="405">
        <v>45.55</v>
      </c>
      <c r="Y730" s="405">
        <v>7</v>
      </c>
      <c r="Z730" s="405" t="s">
        <v>255</v>
      </c>
      <c r="AA730" s="405" t="s">
        <v>250</v>
      </c>
    </row>
    <row r="731" spans="1:27" ht="16.350000000000001" customHeight="1">
      <c r="A731" s="407">
        <v>730</v>
      </c>
      <c r="B731" s="405">
        <v>72.8</v>
      </c>
      <c r="C731" s="405">
        <v>25.56</v>
      </c>
      <c r="D731" s="405">
        <v>200.2</v>
      </c>
      <c r="E731" s="405">
        <v>559.95000000000005</v>
      </c>
      <c r="F731" s="405">
        <v>0</v>
      </c>
      <c r="G731" s="405">
        <v>27.24</v>
      </c>
      <c r="H731" s="405">
        <v>0.85</v>
      </c>
      <c r="I731" s="405">
        <v>6</v>
      </c>
      <c r="J731" s="405">
        <v>1.55</v>
      </c>
      <c r="K731" s="405">
        <v>19</v>
      </c>
      <c r="L731" s="405">
        <v>1383.2</v>
      </c>
      <c r="M731" s="405">
        <v>697.49</v>
      </c>
      <c r="N731" s="405">
        <v>685.71</v>
      </c>
      <c r="O731" s="405">
        <v>37.71</v>
      </c>
      <c r="P731" s="405">
        <v>0.89</v>
      </c>
      <c r="Q731" s="405">
        <v>-0.01</v>
      </c>
      <c r="R731" s="405">
        <v>5</v>
      </c>
      <c r="S731" s="405">
        <v>1</v>
      </c>
      <c r="T731" s="405">
        <v>0.15</v>
      </c>
      <c r="U731" s="405">
        <v>2.23</v>
      </c>
      <c r="V731" s="405">
        <v>37.71</v>
      </c>
      <c r="W731" s="405">
        <v>-0.24</v>
      </c>
      <c r="X731" s="405">
        <v>46.03</v>
      </c>
      <c r="Y731" s="405">
        <v>6</v>
      </c>
      <c r="Z731" s="405" t="s">
        <v>255</v>
      </c>
      <c r="AA731" s="405" t="s">
        <v>254</v>
      </c>
    </row>
    <row r="732" spans="1:27" ht="16.350000000000001" customHeight="1">
      <c r="A732" s="407">
        <v>731</v>
      </c>
      <c r="B732" s="405">
        <v>72.900000000000006</v>
      </c>
      <c r="C732" s="405">
        <v>25.72</v>
      </c>
      <c r="D732" s="405">
        <v>222.6</v>
      </c>
      <c r="E732" s="405">
        <v>556.52</v>
      </c>
      <c r="F732" s="405">
        <v>0</v>
      </c>
      <c r="G732" s="405">
        <v>27.33</v>
      </c>
      <c r="H732" s="405">
        <v>0.77</v>
      </c>
      <c r="I732" s="405">
        <v>6</v>
      </c>
      <c r="J732" s="405">
        <v>1.52</v>
      </c>
      <c r="K732" s="405">
        <v>19</v>
      </c>
      <c r="L732" s="405">
        <v>1385.1</v>
      </c>
      <c r="M732" s="405">
        <v>698.47</v>
      </c>
      <c r="N732" s="405">
        <v>686.63</v>
      </c>
      <c r="O732" s="405">
        <v>37.78</v>
      </c>
      <c r="P732" s="405">
        <v>0.81</v>
      </c>
      <c r="Q732" s="405">
        <v>0</v>
      </c>
      <c r="R732" s="405">
        <v>5</v>
      </c>
      <c r="S732" s="405">
        <v>1</v>
      </c>
      <c r="T732" s="405">
        <v>0.15</v>
      </c>
      <c r="U732" s="405">
        <v>2.2000000000000002</v>
      </c>
      <c r="V732" s="405">
        <v>37.78</v>
      </c>
      <c r="W732" s="405">
        <v>-0.18</v>
      </c>
      <c r="X732" s="405">
        <v>47.41</v>
      </c>
      <c r="Y732" s="405">
        <v>6</v>
      </c>
      <c r="Z732" s="405" t="s">
        <v>255</v>
      </c>
      <c r="AA732" s="405" t="s">
        <v>254</v>
      </c>
    </row>
    <row r="733" spans="1:27" ht="16.350000000000001" customHeight="1">
      <c r="A733" s="407">
        <v>732</v>
      </c>
      <c r="B733" s="405">
        <v>73</v>
      </c>
      <c r="C733" s="405">
        <v>30.35</v>
      </c>
      <c r="D733" s="405">
        <v>211.4</v>
      </c>
      <c r="E733" s="405">
        <v>618.03</v>
      </c>
      <c r="F733" s="405">
        <v>0</v>
      </c>
      <c r="G733" s="405">
        <v>29.07</v>
      </c>
      <c r="H733" s="405">
        <v>0.7</v>
      </c>
      <c r="I733" s="405">
        <v>6</v>
      </c>
      <c r="J733" s="405">
        <v>1.47</v>
      </c>
      <c r="K733" s="405">
        <v>19</v>
      </c>
      <c r="L733" s="405">
        <v>1387</v>
      </c>
      <c r="M733" s="405">
        <v>699.45</v>
      </c>
      <c r="N733" s="405">
        <v>687.55</v>
      </c>
      <c r="O733" s="405">
        <v>40.26</v>
      </c>
      <c r="P733" s="405">
        <v>0.74</v>
      </c>
      <c r="Q733" s="405">
        <v>0</v>
      </c>
      <c r="R733" s="405">
        <v>5</v>
      </c>
      <c r="S733" s="405">
        <v>1</v>
      </c>
      <c r="T733" s="405">
        <v>0.15</v>
      </c>
      <c r="U733" s="405">
        <v>2.16</v>
      </c>
      <c r="V733" s="405">
        <v>40.26</v>
      </c>
      <c r="W733" s="405">
        <v>-0.17</v>
      </c>
      <c r="X733" s="405">
        <v>50.45</v>
      </c>
      <c r="Y733" s="405">
        <v>6</v>
      </c>
      <c r="Z733" s="405" t="s">
        <v>255</v>
      </c>
      <c r="AA733" s="405" t="s">
        <v>254</v>
      </c>
    </row>
    <row r="734" spans="1:27" ht="16.350000000000001" customHeight="1">
      <c r="A734" s="407">
        <v>733</v>
      </c>
      <c r="B734" s="405">
        <v>73.099999999999994</v>
      </c>
      <c r="C734" s="405">
        <v>30.79</v>
      </c>
      <c r="D734" s="405">
        <v>177.3</v>
      </c>
      <c r="E734" s="405">
        <v>582.41999999999996</v>
      </c>
      <c r="F734" s="405">
        <v>0</v>
      </c>
      <c r="G734" s="405">
        <v>30.24</v>
      </c>
      <c r="H734" s="405">
        <v>0.67</v>
      </c>
      <c r="I734" s="405">
        <v>6</v>
      </c>
      <c r="J734" s="405">
        <v>1.44</v>
      </c>
      <c r="K734" s="405">
        <v>19</v>
      </c>
      <c r="L734" s="405">
        <v>1388.9</v>
      </c>
      <c r="M734" s="405">
        <v>700.43</v>
      </c>
      <c r="N734" s="405">
        <v>688.47</v>
      </c>
      <c r="O734" s="405">
        <v>41.9</v>
      </c>
      <c r="P734" s="405">
        <v>0.7</v>
      </c>
      <c r="Q734" s="405">
        <v>0</v>
      </c>
      <c r="R734" s="405">
        <v>5</v>
      </c>
      <c r="S734" s="405">
        <v>1</v>
      </c>
      <c r="T734" s="405">
        <v>0.15</v>
      </c>
      <c r="U734" s="405">
        <v>2.13</v>
      </c>
      <c r="V734" s="405">
        <v>41.9</v>
      </c>
      <c r="W734" s="405">
        <v>-0.16</v>
      </c>
      <c r="X734" s="405">
        <v>52.31</v>
      </c>
      <c r="Y734" s="405">
        <v>6</v>
      </c>
      <c r="Z734" s="405" t="s">
        <v>255</v>
      </c>
      <c r="AA734" s="405" t="s">
        <v>254</v>
      </c>
    </row>
    <row r="735" spans="1:27" ht="16.350000000000001" customHeight="1">
      <c r="A735" s="407">
        <v>734</v>
      </c>
      <c r="B735" s="405">
        <v>73.2</v>
      </c>
      <c r="C735" s="405">
        <v>29.22</v>
      </c>
      <c r="D735" s="405">
        <v>214.7</v>
      </c>
      <c r="E735" s="405">
        <v>576.24</v>
      </c>
      <c r="F735" s="405">
        <v>0</v>
      </c>
      <c r="G735" s="405">
        <v>29.82</v>
      </c>
      <c r="H735" s="405">
        <v>0.72</v>
      </c>
      <c r="I735" s="405">
        <v>6</v>
      </c>
      <c r="J735" s="405">
        <v>1.47</v>
      </c>
      <c r="K735" s="405">
        <v>19</v>
      </c>
      <c r="L735" s="405">
        <v>1390.8</v>
      </c>
      <c r="M735" s="405">
        <v>701.42</v>
      </c>
      <c r="N735" s="405">
        <v>689.38</v>
      </c>
      <c r="O735" s="405">
        <v>41.24</v>
      </c>
      <c r="P735" s="405">
        <v>0.75</v>
      </c>
      <c r="Q735" s="405">
        <v>0</v>
      </c>
      <c r="R735" s="405">
        <v>5</v>
      </c>
      <c r="S735" s="405">
        <v>1</v>
      </c>
      <c r="T735" s="405">
        <v>0.15</v>
      </c>
      <c r="U735" s="405">
        <v>2.15</v>
      </c>
      <c r="V735" s="405">
        <v>41.24</v>
      </c>
      <c r="W735" s="405">
        <v>-0.17</v>
      </c>
      <c r="X735" s="405">
        <v>50.74</v>
      </c>
      <c r="Y735" s="405">
        <v>6</v>
      </c>
      <c r="Z735" s="405" t="s">
        <v>255</v>
      </c>
      <c r="AA735" s="405" t="s">
        <v>254</v>
      </c>
    </row>
    <row r="736" spans="1:27" ht="16.350000000000001" customHeight="1">
      <c r="A736" s="407">
        <v>735</v>
      </c>
      <c r="B736" s="405">
        <v>73.3</v>
      </c>
      <c r="C736" s="405">
        <v>29.11</v>
      </c>
      <c r="D736" s="405">
        <v>248.6</v>
      </c>
      <c r="E736" s="405">
        <v>585.07000000000005</v>
      </c>
      <c r="F736" s="405">
        <v>0</v>
      </c>
      <c r="G736" s="405">
        <v>28.92</v>
      </c>
      <c r="H736" s="405">
        <v>0.84</v>
      </c>
      <c r="I736" s="405">
        <v>6</v>
      </c>
      <c r="J736" s="405">
        <v>1.53</v>
      </c>
      <c r="K736" s="405">
        <v>19</v>
      </c>
      <c r="L736" s="405">
        <v>1392.7</v>
      </c>
      <c r="M736" s="405">
        <v>702.4</v>
      </c>
      <c r="N736" s="405">
        <v>690.3</v>
      </c>
      <c r="O736" s="405">
        <v>39.880000000000003</v>
      </c>
      <c r="P736" s="405">
        <v>0.88</v>
      </c>
      <c r="Q736" s="405">
        <v>-0.01</v>
      </c>
      <c r="R736" s="405">
        <v>5</v>
      </c>
      <c r="S736" s="405">
        <v>1</v>
      </c>
      <c r="T736" s="405">
        <v>0.15</v>
      </c>
      <c r="U736" s="405">
        <v>2.2000000000000002</v>
      </c>
      <c r="V736" s="405">
        <v>39.880000000000003</v>
      </c>
      <c r="W736" s="405">
        <v>-0.23</v>
      </c>
      <c r="X736" s="405">
        <v>47.42</v>
      </c>
      <c r="Y736" s="405">
        <v>6</v>
      </c>
      <c r="Z736" s="405" t="s">
        <v>255</v>
      </c>
      <c r="AA736" s="405" t="s">
        <v>254</v>
      </c>
    </row>
    <row r="737" spans="1:27" ht="16.350000000000001" customHeight="1">
      <c r="A737" s="407">
        <v>736</v>
      </c>
      <c r="B737" s="405">
        <v>73.400000000000006</v>
      </c>
      <c r="C737" s="405">
        <v>28.11</v>
      </c>
      <c r="D737" s="405">
        <v>265.3</v>
      </c>
      <c r="E737" s="405">
        <v>464.5</v>
      </c>
      <c r="F737" s="405">
        <v>0</v>
      </c>
      <c r="G737" s="405">
        <v>29.51</v>
      </c>
      <c r="H737" s="405">
        <v>0.87</v>
      </c>
      <c r="I737" s="405">
        <v>6</v>
      </c>
      <c r="J737" s="405">
        <v>1.54</v>
      </c>
      <c r="K737" s="405">
        <v>19</v>
      </c>
      <c r="L737" s="405">
        <v>1394.6</v>
      </c>
      <c r="M737" s="405">
        <v>703.38</v>
      </c>
      <c r="N737" s="405">
        <v>691.22</v>
      </c>
      <c r="O737" s="405">
        <v>40.67</v>
      </c>
      <c r="P737" s="405">
        <v>0.92</v>
      </c>
      <c r="Q737" s="405">
        <v>-0.01</v>
      </c>
      <c r="R737" s="405">
        <v>5</v>
      </c>
      <c r="S737" s="405">
        <v>1</v>
      </c>
      <c r="T737" s="405">
        <v>0.15</v>
      </c>
      <c r="U737" s="405">
        <v>2.2000000000000002</v>
      </c>
      <c r="V737" s="405">
        <v>40.67</v>
      </c>
      <c r="W737" s="405">
        <v>-0.25</v>
      </c>
      <c r="X737" s="405">
        <v>47.21</v>
      </c>
      <c r="Y737" s="405">
        <v>7</v>
      </c>
      <c r="Z737" s="405" t="s">
        <v>255</v>
      </c>
      <c r="AA737" s="405" t="s">
        <v>250</v>
      </c>
    </row>
    <row r="738" spans="1:27" ht="16.350000000000001" customHeight="1">
      <c r="A738" s="407">
        <v>737</v>
      </c>
      <c r="B738" s="405">
        <v>73.5</v>
      </c>
      <c r="C738" s="405">
        <v>30.98</v>
      </c>
      <c r="D738" s="405">
        <v>260.39999999999998</v>
      </c>
      <c r="E738" s="405">
        <v>547.01</v>
      </c>
      <c r="F738" s="405">
        <v>0</v>
      </c>
      <c r="G738" s="405">
        <v>34.549999999999997</v>
      </c>
      <c r="H738" s="405">
        <v>0.77</v>
      </c>
      <c r="I738" s="405">
        <v>6</v>
      </c>
      <c r="J738" s="405">
        <v>1.45</v>
      </c>
      <c r="K738" s="405">
        <v>19</v>
      </c>
      <c r="L738" s="405">
        <v>1396.5</v>
      </c>
      <c r="M738" s="405">
        <v>704.36</v>
      </c>
      <c r="N738" s="405">
        <v>692.14</v>
      </c>
      <c r="O738" s="405">
        <v>47.9</v>
      </c>
      <c r="P738" s="405">
        <v>0.81</v>
      </c>
      <c r="Q738" s="405">
        <v>-0.01</v>
      </c>
      <c r="R738" s="405">
        <v>5</v>
      </c>
      <c r="S738" s="405">
        <v>1</v>
      </c>
      <c r="T738" s="405">
        <v>0.15</v>
      </c>
      <c r="U738" s="405">
        <v>2.11</v>
      </c>
      <c r="V738" s="405">
        <v>48.15</v>
      </c>
      <c r="W738" s="405">
        <v>-0.27</v>
      </c>
      <c r="X738" s="405">
        <v>53.43</v>
      </c>
      <c r="Y738" s="405">
        <v>7</v>
      </c>
      <c r="Z738" s="405" t="s">
        <v>255</v>
      </c>
      <c r="AA738" s="405" t="s">
        <v>250</v>
      </c>
    </row>
    <row r="739" spans="1:27" ht="16.350000000000001" customHeight="1">
      <c r="A739" s="407">
        <v>738</v>
      </c>
      <c r="B739" s="405">
        <v>73.599999999999994</v>
      </c>
      <c r="C739" s="405">
        <v>44.24</v>
      </c>
      <c r="D739" s="405">
        <v>276.5</v>
      </c>
      <c r="E739" s="405">
        <v>540.33000000000004</v>
      </c>
      <c r="F739" s="405">
        <v>0</v>
      </c>
      <c r="G739" s="405">
        <v>39.75</v>
      </c>
      <c r="H739" s="405">
        <v>0.82</v>
      </c>
      <c r="I739" s="405">
        <v>6</v>
      </c>
      <c r="J739" s="405">
        <v>1.43</v>
      </c>
      <c r="K739" s="405">
        <v>19</v>
      </c>
      <c r="L739" s="405">
        <v>1398.4</v>
      </c>
      <c r="M739" s="405">
        <v>705.34</v>
      </c>
      <c r="N739" s="405">
        <v>693.06</v>
      </c>
      <c r="O739" s="405">
        <v>55.33</v>
      </c>
      <c r="P739" s="405">
        <v>0.85</v>
      </c>
      <c r="Q739" s="405">
        <v>0</v>
      </c>
      <c r="R739" s="405">
        <v>6</v>
      </c>
      <c r="S739" s="405">
        <v>0.98</v>
      </c>
      <c r="T739" s="405">
        <v>0.15</v>
      </c>
      <c r="U739" s="405">
        <v>2.06</v>
      </c>
      <c r="V739" s="405">
        <v>57.69</v>
      </c>
      <c r="W739" s="405">
        <v>-0.16</v>
      </c>
      <c r="X739" s="405">
        <v>56.75</v>
      </c>
      <c r="Y739" s="405">
        <v>7</v>
      </c>
      <c r="Z739" s="405" t="s">
        <v>249</v>
      </c>
      <c r="AA739" s="405" t="s">
        <v>250</v>
      </c>
    </row>
    <row r="740" spans="1:27" ht="16.350000000000001" customHeight="1">
      <c r="A740" s="407">
        <v>739</v>
      </c>
      <c r="B740" s="405">
        <v>73.7</v>
      </c>
      <c r="C740" s="405">
        <v>43.67</v>
      </c>
      <c r="D740" s="405">
        <v>445.8</v>
      </c>
      <c r="E740" s="405">
        <v>699.55</v>
      </c>
      <c r="F740" s="405">
        <v>0</v>
      </c>
      <c r="G740" s="405">
        <v>43.68</v>
      </c>
      <c r="H740" s="405">
        <v>0.86</v>
      </c>
      <c r="I740" s="405">
        <v>6</v>
      </c>
      <c r="J740" s="405">
        <v>1.43</v>
      </c>
      <c r="K740" s="405">
        <v>19</v>
      </c>
      <c r="L740" s="405">
        <v>1400.3</v>
      </c>
      <c r="M740" s="405">
        <v>706.32</v>
      </c>
      <c r="N740" s="405">
        <v>693.98</v>
      </c>
      <c r="O740" s="405">
        <v>60.92</v>
      </c>
      <c r="P740" s="405">
        <v>0.89</v>
      </c>
      <c r="Q740" s="405">
        <v>0</v>
      </c>
      <c r="R740" s="405">
        <v>6</v>
      </c>
      <c r="S740" s="405">
        <v>0.97</v>
      </c>
      <c r="T740" s="405">
        <v>0.16</v>
      </c>
      <c r="U740" s="405">
        <v>2.0299999999999998</v>
      </c>
      <c r="V740" s="405">
        <v>64.87</v>
      </c>
      <c r="W740" s="405">
        <v>-0.16</v>
      </c>
      <c r="X740" s="405">
        <v>58.57</v>
      </c>
      <c r="Y740" s="405">
        <v>7</v>
      </c>
      <c r="Z740" s="405" t="s">
        <v>249</v>
      </c>
      <c r="AA740" s="405" t="s">
        <v>250</v>
      </c>
    </row>
    <row r="741" spans="1:27" ht="16.350000000000001" customHeight="1">
      <c r="A741" s="407">
        <v>740</v>
      </c>
      <c r="B741" s="405">
        <v>73.8</v>
      </c>
      <c r="C741" s="405">
        <v>42.77</v>
      </c>
      <c r="D741" s="405">
        <v>408.3</v>
      </c>
      <c r="E741" s="405">
        <v>551.91</v>
      </c>
      <c r="F741" s="405">
        <v>0</v>
      </c>
      <c r="G741" s="405">
        <v>38.51</v>
      </c>
      <c r="H741" s="405">
        <v>0.99</v>
      </c>
      <c r="I741" s="405">
        <v>6</v>
      </c>
      <c r="J741" s="405">
        <v>1.51</v>
      </c>
      <c r="K741" s="405">
        <v>19</v>
      </c>
      <c r="L741" s="405">
        <v>1402.2</v>
      </c>
      <c r="M741" s="405">
        <v>707.3</v>
      </c>
      <c r="N741" s="405">
        <v>694.9</v>
      </c>
      <c r="O741" s="405">
        <v>53.4</v>
      </c>
      <c r="P741" s="405">
        <v>1.03</v>
      </c>
      <c r="Q741" s="405">
        <v>0</v>
      </c>
      <c r="R741" s="405">
        <v>5</v>
      </c>
      <c r="S741" s="405">
        <v>1</v>
      </c>
      <c r="T741" s="405">
        <v>0.15</v>
      </c>
      <c r="U741" s="405">
        <v>2.13</v>
      </c>
      <c r="V741" s="405">
        <v>53.4</v>
      </c>
      <c r="W741" s="405">
        <v>-0.12</v>
      </c>
      <c r="X741" s="405">
        <v>50.76</v>
      </c>
      <c r="Y741" s="405">
        <v>7</v>
      </c>
      <c r="Z741" s="405" t="s">
        <v>255</v>
      </c>
      <c r="AA741" s="405" t="s">
        <v>250</v>
      </c>
    </row>
    <row r="742" spans="1:27" ht="16.350000000000001" customHeight="1">
      <c r="A742" s="407">
        <v>741</v>
      </c>
      <c r="B742" s="405">
        <v>73.900000000000006</v>
      </c>
      <c r="C742" s="405">
        <v>28.73</v>
      </c>
      <c r="D742" s="405">
        <v>290.8</v>
      </c>
      <c r="E742" s="405">
        <v>616.36</v>
      </c>
      <c r="F742" s="405">
        <v>0</v>
      </c>
      <c r="G742" s="405">
        <v>32.54</v>
      </c>
      <c r="H742" s="405">
        <v>0.92</v>
      </c>
      <c r="I742" s="405">
        <v>6</v>
      </c>
      <c r="J742" s="405">
        <v>1.53</v>
      </c>
      <c r="K742" s="405">
        <v>19</v>
      </c>
      <c r="L742" s="405">
        <v>1404.1</v>
      </c>
      <c r="M742" s="405">
        <v>708.28</v>
      </c>
      <c r="N742" s="405">
        <v>695.82</v>
      </c>
      <c r="O742" s="405">
        <v>44.75</v>
      </c>
      <c r="P742" s="405">
        <v>0.96</v>
      </c>
      <c r="Q742" s="405">
        <v>0</v>
      </c>
      <c r="R742" s="405">
        <v>5</v>
      </c>
      <c r="S742" s="405">
        <v>1</v>
      </c>
      <c r="T742" s="405">
        <v>0.15</v>
      </c>
      <c r="U742" s="405">
        <v>2.1800000000000002</v>
      </c>
      <c r="V742" s="405">
        <v>44.75</v>
      </c>
      <c r="W742" s="405">
        <v>-0.16</v>
      </c>
      <c r="X742" s="405">
        <v>48.46</v>
      </c>
      <c r="Y742" s="405">
        <v>7</v>
      </c>
      <c r="Z742" s="405" t="s">
        <v>255</v>
      </c>
      <c r="AA742" s="405" t="s">
        <v>250</v>
      </c>
    </row>
    <row r="743" spans="1:27" ht="16.350000000000001" customHeight="1">
      <c r="A743" s="407">
        <v>742</v>
      </c>
      <c r="B743" s="405">
        <v>74</v>
      </c>
      <c r="C743" s="405">
        <v>25.77</v>
      </c>
      <c r="D743" s="405">
        <v>198.3</v>
      </c>
      <c r="E743" s="405">
        <v>619.79999999999995</v>
      </c>
      <c r="F743" s="405">
        <v>0</v>
      </c>
      <c r="G743" s="405">
        <v>26.8</v>
      </c>
      <c r="H743" s="405">
        <v>0.81</v>
      </c>
      <c r="I743" s="405">
        <v>6</v>
      </c>
      <c r="J743" s="405">
        <v>1.54</v>
      </c>
      <c r="K743" s="405">
        <v>19</v>
      </c>
      <c r="L743" s="405">
        <v>1406</v>
      </c>
      <c r="M743" s="405">
        <v>709.26</v>
      </c>
      <c r="N743" s="405">
        <v>696.74</v>
      </c>
      <c r="O743" s="405">
        <v>36.450000000000003</v>
      </c>
      <c r="P743" s="405">
        <v>0.85</v>
      </c>
      <c r="Q743" s="405">
        <v>0</v>
      </c>
      <c r="R743" s="405">
        <v>5</v>
      </c>
      <c r="S743" s="405">
        <v>1</v>
      </c>
      <c r="T743" s="405">
        <v>0.15</v>
      </c>
      <c r="U743" s="405">
        <v>2.23</v>
      </c>
      <c r="V743" s="405">
        <v>36.450000000000003</v>
      </c>
      <c r="W743" s="405">
        <v>-0.16</v>
      </c>
      <c r="X743" s="405">
        <v>46</v>
      </c>
      <c r="Y743" s="405">
        <v>6</v>
      </c>
      <c r="Z743" s="405" t="s">
        <v>255</v>
      </c>
      <c r="AA743" s="405" t="s">
        <v>254</v>
      </c>
    </row>
    <row r="744" spans="1:27" ht="16.350000000000001" customHeight="1">
      <c r="A744" s="407">
        <v>743</v>
      </c>
      <c r="B744" s="405">
        <v>74.099999999999994</v>
      </c>
      <c r="C744" s="405">
        <v>25.54</v>
      </c>
      <c r="D744" s="405">
        <v>158.30000000000001</v>
      </c>
      <c r="E744" s="405">
        <v>555.25</v>
      </c>
      <c r="F744" s="405">
        <v>0</v>
      </c>
      <c r="G744" s="405">
        <v>25.59</v>
      </c>
      <c r="H744" s="405">
        <v>0.62</v>
      </c>
      <c r="I744" s="405">
        <v>6</v>
      </c>
      <c r="J744" s="405">
        <v>1.47</v>
      </c>
      <c r="K744" s="405">
        <v>19</v>
      </c>
      <c r="L744" s="405">
        <v>1407.9</v>
      </c>
      <c r="M744" s="405">
        <v>710.24</v>
      </c>
      <c r="N744" s="405">
        <v>697.66</v>
      </c>
      <c r="O744" s="405">
        <v>34.659999999999997</v>
      </c>
      <c r="P744" s="405">
        <v>0.66</v>
      </c>
      <c r="Q744" s="405">
        <v>0</v>
      </c>
      <c r="R744" s="405">
        <v>5</v>
      </c>
      <c r="S744" s="405">
        <v>1</v>
      </c>
      <c r="T744" s="405">
        <v>0.15</v>
      </c>
      <c r="U744" s="405">
        <v>2.19</v>
      </c>
      <c r="V744" s="405">
        <v>34.659999999999997</v>
      </c>
      <c r="W744" s="405">
        <v>-0.16</v>
      </c>
      <c r="X744" s="405">
        <v>48.17</v>
      </c>
      <c r="Y744" s="405">
        <v>6</v>
      </c>
      <c r="Z744" s="405" t="s">
        <v>255</v>
      </c>
      <c r="AA744" s="405" t="s">
        <v>254</v>
      </c>
    </row>
    <row r="745" spans="1:27" ht="16.350000000000001" customHeight="1">
      <c r="A745" s="407">
        <v>744</v>
      </c>
      <c r="B745" s="405">
        <v>74.2</v>
      </c>
      <c r="C745" s="405">
        <v>25.09</v>
      </c>
      <c r="D745" s="405">
        <v>118.6</v>
      </c>
      <c r="E745" s="405">
        <v>628.33000000000004</v>
      </c>
      <c r="F745" s="405">
        <v>0</v>
      </c>
      <c r="G745" s="405">
        <v>25.16</v>
      </c>
      <c r="H745" s="405">
        <v>0.49</v>
      </c>
      <c r="I745" s="405">
        <v>6</v>
      </c>
      <c r="J745" s="405">
        <v>1.41</v>
      </c>
      <c r="K745" s="405">
        <v>19</v>
      </c>
      <c r="L745" s="405">
        <v>1409.8</v>
      </c>
      <c r="M745" s="405">
        <v>711.23</v>
      </c>
      <c r="N745" s="405">
        <v>698.57</v>
      </c>
      <c r="O745" s="405">
        <v>34</v>
      </c>
      <c r="P745" s="405">
        <v>0.52</v>
      </c>
      <c r="Q745" s="405">
        <v>0</v>
      </c>
      <c r="R745" s="405">
        <v>5</v>
      </c>
      <c r="S745" s="405">
        <v>1</v>
      </c>
      <c r="T745" s="405">
        <v>0.15</v>
      </c>
      <c r="U745" s="405">
        <v>2.15</v>
      </c>
      <c r="V745" s="405">
        <v>34</v>
      </c>
      <c r="W745" s="405">
        <v>-0.15</v>
      </c>
      <c r="X745" s="405">
        <v>50.2</v>
      </c>
      <c r="Y745" s="405">
        <v>6</v>
      </c>
      <c r="Z745" s="405" t="s">
        <v>255</v>
      </c>
      <c r="AA745" s="405" t="s">
        <v>254</v>
      </c>
    </row>
    <row r="746" spans="1:27" ht="16.350000000000001" customHeight="1">
      <c r="A746" s="407">
        <v>745</v>
      </c>
      <c r="B746" s="405">
        <v>74.3</v>
      </c>
      <c r="C746" s="405">
        <v>24.5</v>
      </c>
      <c r="D746" s="405">
        <v>93.2</v>
      </c>
      <c r="E746" s="405">
        <v>636.77</v>
      </c>
      <c r="F746" s="405">
        <v>0</v>
      </c>
      <c r="G746" s="405">
        <v>24.95</v>
      </c>
      <c r="H746" s="405">
        <v>0.43</v>
      </c>
      <c r="I746" s="405">
        <v>6</v>
      </c>
      <c r="J746" s="405">
        <v>1.37</v>
      </c>
      <c r="K746" s="405">
        <v>19</v>
      </c>
      <c r="L746" s="405">
        <v>1411.7</v>
      </c>
      <c r="M746" s="405">
        <v>712.21</v>
      </c>
      <c r="N746" s="405">
        <v>699.49</v>
      </c>
      <c r="O746" s="405">
        <v>33.659999999999997</v>
      </c>
      <c r="P746" s="405">
        <v>0.45</v>
      </c>
      <c r="Q746" s="405">
        <v>0</v>
      </c>
      <c r="R746" s="405">
        <v>5</v>
      </c>
      <c r="S746" s="405">
        <v>1</v>
      </c>
      <c r="T746" s="405">
        <v>0.14000000000000001</v>
      </c>
      <c r="U746" s="405">
        <v>2.13</v>
      </c>
      <c r="V746" s="405">
        <v>33.659999999999997</v>
      </c>
      <c r="W746" s="405">
        <v>-0.13</v>
      </c>
      <c r="X746" s="405">
        <v>51.24</v>
      </c>
      <c r="Y746" s="405">
        <v>6</v>
      </c>
      <c r="Z746" s="405" t="s">
        <v>255</v>
      </c>
      <c r="AA746" s="405" t="s">
        <v>254</v>
      </c>
    </row>
    <row r="747" spans="1:27" ht="16.350000000000001" customHeight="1">
      <c r="A747" s="407">
        <v>746</v>
      </c>
      <c r="B747" s="405">
        <v>74.400000000000006</v>
      </c>
      <c r="C747" s="405">
        <v>24.9</v>
      </c>
      <c r="D747" s="405">
        <v>107.3</v>
      </c>
      <c r="E747" s="405">
        <v>607.83000000000004</v>
      </c>
      <c r="F747" s="405">
        <v>0</v>
      </c>
      <c r="G747" s="405">
        <v>25.57</v>
      </c>
      <c r="H747" s="405">
        <v>0.41</v>
      </c>
      <c r="I747" s="405">
        <v>6</v>
      </c>
      <c r="J747" s="405">
        <v>1.36</v>
      </c>
      <c r="K747" s="405">
        <v>19</v>
      </c>
      <c r="L747" s="405">
        <v>1413.6</v>
      </c>
      <c r="M747" s="405">
        <v>713.19</v>
      </c>
      <c r="N747" s="405">
        <v>700.41</v>
      </c>
      <c r="O747" s="405">
        <v>34.49</v>
      </c>
      <c r="P747" s="405">
        <v>0.44</v>
      </c>
      <c r="Q747" s="405">
        <v>0</v>
      </c>
      <c r="R747" s="405">
        <v>5</v>
      </c>
      <c r="S747" s="405">
        <v>1</v>
      </c>
      <c r="T747" s="405">
        <v>0.14000000000000001</v>
      </c>
      <c r="U747" s="405">
        <v>2.12</v>
      </c>
      <c r="V747" s="405">
        <v>34.49</v>
      </c>
      <c r="W747" s="405">
        <v>-0.17</v>
      </c>
      <c r="X747" s="405">
        <v>52.27</v>
      </c>
      <c r="Y747" s="405">
        <v>6</v>
      </c>
      <c r="Z747" s="405" t="s">
        <v>255</v>
      </c>
      <c r="AA747" s="405" t="s">
        <v>254</v>
      </c>
    </row>
    <row r="748" spans="1:27" ht="16.350000000000001" customHeight="1">
      <c r="A748" s="407">
        <v>747</v>
      </c>
      <c r="B748" s="405">
        <v>74.5</v>
      </c>
      <c r="C748" s="405">
        <v>26.95</v>
      </c>
      <c r="D748" s="405">
        <v>117</v>
      </c>
      <c r="E748" s="405">
        <v>536.21</v>
      </c>
      <c r="F748" s="405">
        <v>0</v>
      </c>
      <c r="G748" s="405">
        <v>24.84</v>
      </c>
      <c r="H748" s="405">
        <v>0.38</v>
      </c>
      <c r="I748" s="405">
        <v>6</v>
      </c>
      <c r="J748" s="405">
        <v>1.34</v>
      </c>
      <c r="K748" s="405">
        <v>19</v>
      </c>
      <c r="L748" s="405">
        <v>1415.5</v>
      </c>
      <c r="M748" s="405">
        <v>714.17</v>
      </c>
      <c r="N748" s="405">
        <v>701.33</v>
      </c>
      <c r="O748" s="405">
        <v>33.4</v>
      </c>
      <c r="P748" s="405">
        <v>0.4</v>
      </c>
      <c r="Q748" s="405">
        <v>-0.01</v>
      </c>
      <c r="R748" s="405">
        <v>5</v>
      </c>
      <c r="S748" s="405">
        <v>1</v>
      </c>
      <c r="T748" s="405">
        <v>0.14000000000000001</v>
      </c>
      <c r="U748" s="405">
        <v>2.11</v>
      </c>
      <c r="V748" s="405">
        <v>33.4</v>
      </c>
      <c r="W748" s="405">
        <v>-0.18</v>
      </c>
      <c r="X748" s="405">
        <v>52.08</v>
      </c>
      <c r="Y748" s="405">
        <v>6</v>
      </c>
      <c r="Z748" s="405" t="s">
        <v>255</v>
      </c>
      <c r="AA748" s="405" t="s">
        <v>254</v>
      </c>
    </row>
    <row r="749" spans="1:27" ht="16.350000000000001" customHeight="1">
      <c r="A749" s="407">
        <v>748</v>
      </c>
      <c r="B749" s="405">
        <v>74.599999999999994</v>
      </c>
      <c r="C749" s="405">
        <v>22.32</v>
      </c>
      <c r="D749" s="405">
        <v>56.4</v>
      </c>
      <c r="E749" s="405">
        <v>624.70000000000005</v>
      </c>
      <c r="F749" s="405">
        <v>0</v>
      </c>
      <c r="G749" s="405">
        <v>24.4</v>
      </c>
      <c r="H749" s="405">
        <v>0.34</v>
      </c>
      <c r="I749" s="405">
        <v>6</v>
      </c>
      <c r="J749" s="405">
        <v>1.32</v>
      </c>
      <c r="K749" s="405">
        <v>19</v>
      </c>
      <c r="L749" s="405">
        <v>1417.4</v>
      </c>
      <c r="M749" s="405">
        <v>715.15</v>
      </c>
      <c r="N749" s="405">
        <v>702.25</v>
      </c>
      <c r="O749" s="405">
        <v>32.729999999999997</v>
      </c>
      <c r="P749" s="405">
        <v>0.36</v>
      </c>
      <c r="Q749" s="405">
        <v>-0.01</v>
      </c>
      <c r="R749" s="405">
        <v>5</v>
      </c>
      <c r="S749" s="405">
        <v>1</v>
      </c>
      <c r="T749" s="405">
        <v>0.14000000000000001</v>
      </c>
      <c r="U749" s="405">
        <v>2.1</v>
      </c>
      <c r="V749" s="405">
        <v>32.82</v>
      </c>
      <c r="W749" s="405">
        <v>-0.18</v>
      </c>
      <c r="X749" s="405">
        <v>52.27</v>
      </c>
      <c r="Y749" s="405">
        <v>6</v>
      </c>
      <c r="Z749" s="405" t="s">
        <v>255</v>
      </c>
      <c r="AA749" s="405" t="s">
        <v>254</v>
      </c>
    </row>
    <row r="750" spans="1:27" ht="16.350000000000001" customHeight="1">
      <c r="A750" s="407">
        <v>749</v>
      </c>
      <c r="B750" s="405">
        <v>74.7</v>
      </c>
      <c r="C750" s="405">
        <v>23.57</v>
      </c>
      <c r="D750" s="405">
        <v>77</v>
      </c>
      <c r="E750" s="405">
        <v>599.39</v>
      </c>
      <c r="F750" s="405">
        <v>0</v>
      </c>
      <c r="G750" s="405">
        <v>24.02</v>
      </c>
      <c r="H750" s="405">
        <v>0.34</v>
      </c>
      <c r="I750" s="405">
        <v>6</v>
      </c>
      <c r="J750" s="405">
        <v>1.33</v>
      </c>
      <c r="K750" s="405">
        <v>19</v>
      </c>
      <c r="L750" s="405">
        <v>1419.3</v>
      </c>
      <c r="M750" s="405">
        <v>716.13</v>
      </c>
      <c r="N750" s="405">
        <v>703.17</v>
      </c>
      <c r="O750" s="405">
        <v>32.130000000000003</v>
      </c>
      <c r="P750" s="405">
        <v>0.36</v>
      </c>
      <c r="Q750" s="405">
        <v>-0.01</v>
      </c>
      <c r="R750" s="405">
        <v>5</v>
      </c>
      <c r="S750" s="405">
        <v>1</v>
      </c>
      <c r="T750" s="405">
        <v>0.14000000000000001</v>
      </c>
      <c r="U750" s="405">
        <v>2.11</v>
      </c>
      <c r="V750" s="405">
        <v>32.130000000000003</v>
      </c>
      <c r="W750" s="405">
        <v>-0.38</v>
      </c>
      <c r="X750" s="405">
        <v>51.68</v>
      </c>
      <c r="Y750" s="405">
        <v>6</v>
      </c>
      <c r="Z750" s="405" t="s">
        <v>255</v>
      </c>
      <c r="AA750" s="405" t="s">
        <v>254</v>
      </c>
    </row>
    <row r="751" spans="1:27" ht="16.350000000000001" customHeight="1">
      <c r="A751" s="407">
        <v>750</v>
      </c>
      <c r="B751" s="405">
        <v>74.8</v>
      </c>
      <c r="C751" s="405">
        <v>25.88</v>
      </c>
      <c r="D751" s="405">
        <v>109.7</v>
      </c>
      <c r="E751" s="405">
        <v>122.33</v>
      </c>
      <c r="F751" s="405">
        <v>0</v>
      </c>
      <c r="G751" s="405">
        <v>21.31</v>
      </c>
      <c r="H751" s="405">
        <v>0.43</v>
      </c>
      <c r="I751" s="405">
        <v>6</v>
      </c>
      <c r="J751" s="405">
        <v>1.43</v>
      </c>
      <c r="K751" s="405">
        <v>19</v>
      </c>
      <c r="L751" s="405">
        <v>1421.2</v>
      </c>
      <c r="M751" s="405">
        <v>717.11</v>
      </c>
      <c r="N751" s="405">
        <v>704.09</v>
      </c>
      <c r="O751" s="405">
        <v>28.25</v>
      </c>
      <c r="P751" s="405">
        <v>0.46</v>
      </c>
      <c r="Q751" s="405">
        <v>-0.02</v>
      </c>
      <c r="R751" s="405">
        <v>5</v>
      </c>
      <c r="S751" s="405">
        <v>1</v>
      </c>
      <c r="T751" s="405">
        <v>0.14000000000000001</v>
      </c>
      <c r="U751" s="405">
        <v>2.2000000000000002</v>
      </c>
      <c r="V751" s="405">
        <v>28.25</v>
      </c>
      <c r="W751" s="405">
        <v>-0.65</v>
      </c>
      <c r="X751" s="405">
        <v>46.06</v>
      </c>
      <c r="Y751" s="405">
        <v>6</v>
      </c>
      <c r="Z751" s="405" t="s">
        <v>255</v>
      </c>
      <c r="AA751" s="405" t="s">
        <v>254</v>
      </c>
    </row>
    <row r="752" spans="1:27" ht="16.350000000000001" customHeight="1">
      <c r="A752" s="407">
        <v>751</v>
      </c>
      <c r="B752" s="405">
        <v>74.900000000000006</v>
      </c>
      <c r="C752" s="405">
        <v>14.33</v>
      </c>
      <c r="D752" s="405">
        <v>89.1</v>
      </c>
      <c r="E752" s="405">
        <v>59.84</v>
      </c>
      <c r="F752" s="405">
        <v>0</v>
      </c>
      <c r="G752" s="405">
        <v>16.72</v>
      </c>
      <c r="H752" s="405">
        <v>0.76</v>
      </c>
      <c r="I752" s="405">
        <v>6</v>
      </c>
      <c r="J752" s="405">
        <v>1.67</v>
      </c>
      <c r="K752" s="405">
        <v>19</v>
      </c>
      <c r="L752" s="405">
        <v>1423.1</v>
      </c>
      <c r="M752" s="405">
        <v>718.09</v>
      </c>
      <c r="N752" s="405">
        <v>705.01</v>
      </c>
      <c r="O752" s="405">
        <v>21.7</v>
      </c>
      <c r="P752" s="405">
        <v>0.83</v>
      </c>
      <c r="Q752" s="405">
        <v>-0.03</v>
      </c>
      <c r="R752" s="405">
        <v>5</v>
      </c>
      <c r="S752" s="405">
        <v>1</v>
      </c>
      <c r="T752" s="405">
        <v>0.14000000000000001</v>
      </c>
      <c r="U752" s="405">
        <v>2.42</v>
      </c>
      <c r="V752" s="405">
        <v>21.7</v>
      </c>
      <c r="W752" s="405">
        <v>-0.56000000000000005</v>
      </c>
      <c r="X752" s="405">
        <v>36</v>
      </c>
      <c r="Y752" s="405">
        <v>6</v>
      </c>
      <c r="Z752" s="405" t="s">
        <v>255</v>
      </c>
      <c r="AA752" s="405" t="s">
        <v>254</v>
      </c>
    </row>
    <row r="753" spans="1:27" ht="16.350000000000001" customHeight="1">
      <c r="A753" s="407">
        <v>752</v>
      </c>
      <c r="B753" s="405">
        <v>75</v>
      </c>
      <c r="C753" s="405">
        <v>9.77</v>
      </c>
      <c r="D753" s="405">
        <v>183.4</v>
      </c>
      <c r="E753" s="405">
        <v>779.31</v>
      </c>
      <c r="F753" s="405">
        <v>0</v>
      </c>
      <c r="G753" s="405">
        <v>11.68</v>
      </c>
      <c r="H753" s="405">
        <v>1.23</v>
      </c>
      <c r="I753" s="405">
        <v>6</v>
      </c>
      <c r="J753" s="405">
        <v>1.92</v>
      </c>
      <c r="K753" s="405">
        <v>19</v>
      </c>
      <c r="L753" s="405">
        <v>1425</v>
      </c>
      <c r="M753" s="405">
        <v>719.07</v>
      </c>
      <c r="N753" s="405">
        <v>705.93</v>
      </c>
      <c r="O753" s="405">
        <v>14.52</v>
      </c>
      <c r="P753" s="405">
        <v>1.4</v>
      </c>
      <c r="Q753" s="405">
        <v>-0.02</v>
      </c>
      <c r="R753" s="405">
        <v>4</v>
      </c>
      <c r="S753" s="405">
        <v>1</v>
      </c>
      <c r="T753" s="405">
        <v>0.14000000000000001</v>
      </c>
      <c r="U753" s="405">
        <v>2.68</v>
      </c>
      <c r="V753" s="405">
        <v>14.52</v>
      </c>
      <c r="W753" s="405">
        <v>-0.35</v>
      </c>
      <c r="X753" s="405">
        <v>27.15</v>
      </c>
      <c r="Y753" s="405">
        <v>4</v>
      </c>
      <c r="Z753" s="405" t="s">
        <v>252</v>
      </c>
      <c r="AA753" s="405" t="s">
        <v>256</v>
      </c>
    </row>
    <row r="754" spans="1:27" ht="16.350000000000001" customHeight="1">
      <c r="A754" s="407">
        <v>753</v>
      </c>
      <c r="B754" s="405">
        <v>75.099999999999994</v>
      </c>
      <c r="C754" s="405">
        <v>10.65</v>
      </c>
      <c r="D754" s="405">
        <v>157.4</v>
      </c>
      <c r="E754" s="405">
        <v>571.53</v>
      </c>
      <c r="F754" s="405">
        <v>0</v>
      </c>
      <c r="G754" s="405">
        <v>10.15</v>
      </c>
      <c r="H754" s="405">
        <v>1.53</v>
      </c>
      <c r="I754" s="405">
        <v>5</v>
      </c>
      <c r="J754" s="405">
        <v>2.0299999999999998</v>
      </c>
      <c r="K754" s="405">
        <v>19</v>
      </c>
      <c r="L754" s="405">
        <v>1426.9</v>
      </c>
      <c r="M754" s="405">
        <v>720.05</v>
      </c>
      <c r="N754" s="405">
        <v>706.85</v>
      </c>
      <c r="O754" s="405">
        <v>12.34</v>
      </c>
      <c r="P754" s="405">
        <v>1.78</v>
      </c>
      <c r="Q754" s="405">
        <v>-0.01</v>
      </c>
      <c r="R754" s="405">
        <v>4</v>
      </c>
      <c r="S754" s="405">
        <v>1</v>
      </c>
      <c r="T754" s="405">
        <v>0.14000000000000001</v>
      </c>
      <c r="U754" s="405">
        <v>2.8</v>
      </c>
      <c r="V754" s="405">
        <v>12.34</v>
      </c>
      <c r="W754" s="405">
        <v>-7.0000000000000007E-2</v>
      </c>
      <c r="X754" s="405">
        <v>24.3</v>
      </c>
      <c r="Y754" s="405">
        <v>4</v>
      </c>
      <c r="Z754" s="405" t="s">
        <v>252</v>
      </c>
      <c r="AA754" s="405" t="s">
        <v>256</v>
      </c>
    </row>
    <row r="755" spans="1:27" ht="16.350000000000001" customHeight="1">
      <c r="A755" s="407">
        <v>754</v>
      </c>
      <c r="B755" s="405">
        <v>75.2</v>
      </c>
      <c r="C755" s="405">
        <v>9.6300000000000008</v>
      </c>
      <c r="D755" s="405">
        <v>124.5</v>
      </c>
      <c r="E755" s="405">
        <v>669.53</v>
      </c>
      <c r="F755" s="405">
        <v>0</v>
      </c>
      <c r="G755" s="405">
        <v>12.77</v>
      </c>
      <c r="H755" s="405">
        <v>1.2</v>
      </c>
      <c r="I755" s="405">
        <v>6</v>
      </c>
      <c r="J755" s="405">
        <v>1.89</v>
      </c>
      <c r="K755" s="405">
        <v>19</v>
      </c>
      <c r="L755" s="405">
        <v>1428.8</v>
      </c>
      <c r="M755" s="405">
        <v>721.04</v>
      </c>
      <c r="N755" s="405">
        <v>707.76</v>
      </c>
      <c r="O755" s="405">
        <v>16.03</v>
      </c>
      <c r="P755" s="405">
        <v>1.35</v>
      </c>
      <c r="Q755" s="405">
        <v>0</v>
      </c>
      <c r="R755" s="405">
        <v>4</v>
      </c>
      <c r="S755" s="405">
        <v>1</v>
      </c>
      <c r="T755" s="405">
        <v>0.14000000000000001</v>
      </c>
      <c r="U755" s="405">
        <v>2.64</v>
      </c>
      <c r="V755" s="405">
        <v>16.03</v>
      </c>
      <c r="W755" s="405">
        <v>-0.06</v>
      </c>
      <c r="X755" s="405">
        <v>28.39</v>
      </c>
      <c r="Y755" s="405">
        <v>4</v>
      </c>
      <c r="Z755" s="405" t="s">
        <v>252</v>
      </c>
      <c r="AA755" s="405" t="s">
        <v>256</v>
      </c>
    </row>
    <row r="756" spans="1:27" ht="16.350000000000001" customHeight="1">
      <c r="A756" s="407">
        <v>755</v>
      </c>
      <c r="B756" s="405">
        <v>75.3</v>
      </c>
      <c r="C756" s="405">
        <v>17.64</v>
      </c>
      <c r="D756" s="405">
        <v>178.2</v>
      </c>
      <c r="E756" s="405">
        <v>784.9</v>
      </c>
      <c r="F756" s="405">
        <v>0</v>
      </c>
      <c r="G756" s="405">
        <v>17.18</v>
      </c>
      <c r="H756" s="405">
        <v>0.94</v>
      </c>
      <c r="I756" s="405">
        <v>6</v>
      </c>
      <c r="J756" s="405">
        <v>1.72</v>
      </c>
      <c r="K756" s="405">
        <v>19</v>
      </c>
      <c r="L756" s="405">
        <v>1430.7</v>
      </c>
      <c r="M756" s="405">
        <v>722.02</v>
      </c>
      <c r="N756" s="405">
        <v>708.68</v>
      </c>
      <c r="O756" s="405">
        <v>22.23</v>
      </c>
      <c r="P756" s="405">
        <v>1.02</v>
      </c>
      <c r="Q756" s="405">
        <v>-0.01</v>
      </c>
      <c r="R756" s="405">
        <v>5</v>
      </c>
      <c r="S756" s="405">
        <v>1</v>
      </c>
      <c r="T756" s="405">
        <v>0.14000000000000001</v>
      </c>
      <c r="U756" s="405">
        <v>2.4500000000000002</v>
      </c>
      <c r="V756" s="405">
        <v>22.23</v>
      </c>
      <c r="W756" s="405">
        <v>-0.28999999999999998</v>
      </c>
      <c r="X756" s="405">
        <v>34.76</v>
      </c>
      <c r="Y756" s="405">
        <v>6</v>
      </c>
      <c r="Z756" s="405" t="s">
        <v>255</v>
      </c>
      <c r="AA756" s="405" t="s">
        <v>254</v>
      </c>
    </row>
    <row r="757" spans="1:27" ht="16.350000000000001" customHeight="1">
      <c r="A757" s="407">
        <v>756</v>
      </c>
      <c r="B757" s="405">
        <v>75.400000000000006</v>
      </c>
      <c r="C757" s="405">
        <v>23.97</v>
      </c>
      <c r="D757" s="405">
        <v>180.2</v>
      </c>
      <c r="E757" s="405">
        <v>104.77</v>
      </c>
      <c r="F757" s="405">
        <v>0</v>
      </c>
      <c r="G757" s="405">
        <v>22.06</v>
      </c>
      <c r="H757" s="405">
        <v>0.93</v>
      </c>
      <c r="I757" s="405">
        <v>6</v>
      </c>
      <c r="J757" s="405">
        <v>1.64</v>
      </c>
      <c r="K757" s="405">
        <v>19</v>
      </c>
      <c r="L757" s="405">
        <v>1432.6</v>
      </c>
      <c r="M757" s="405">
        <v>723</v>
      </c>
      <c r="N757" s="405">
        <v>709.6</v>
      </c>
      <c r="O757" s="405">
        <v>29.07</v>
      </c>
      <c r="P757" s="405">
        <v>1</v>
      </c>
      <c r="Q757" s="405">
        <v>-0.02</v>
      </c>
      <c r="R757" s="405">
        <v>5</v>
      </c>
      <c r="S757" s="405">
        <v>1</v>
      </c>
      <c r="T757" s="405">
        <v>0.14000000000000001</v>
      </c>
      <c r="U757" s="405">
        <v>2.35</v>
      </c>
      <c r="V757" s="405">
        <v>29.07</v>
      </c>
      <c r="W757" s="405">
        <v>-0.61</v>
      </c>
      <c r="X757" s="405">
        <v>39.450000000000003</v>
      </c>
      <c r="Y757" s="405">
        <v>6</v>
      </c>
      <c r="Z757" s="405" t="s">
        <v>255</v>
      </c>
      <c r="AA757" s="405" t="s">
        <v>254</v>
      </c>
    </row>
    <row r="758" spans="1:27" ht="16.350000000000001" customHeight="1">
      <c r="A758" s="407">
        <v>757</v>
      </c>
      <c r="B758" s="405">
        <v>75.5</v>
      </c>
      <c r="C758" s="405">
        <v>24.41</v>
      </c>
      <c r="D758" s="405">
        <v>259.8</v>
      </c>
      <c r="E758" s="405">
        <v>-21.78</v>
      </c>
      <c r="F758" s="405">
        <v>0</v>
      </c>
      <c r="G758" s="405">
        <v>23.65</v>
      </c>
      <c r="H758" s="405">
        <v>0.86</v>
      </c>
      <c r="I758" s="405">
        <v>6</v>
      </c>
      <c r="J758" s="405">
        <v>1.59</v>
      </c>
      <c r="K758" s="405">
        <v>19</v>
      </c>
      <c r="L758" s="405">
        <v>1434.5</v>
      </c>
      <c r="M758" s="405">
        <v>723.98</v>
      </c>
      <c r="N758" s="405">
        <v>710.52</v>
      </c>
      <c r="O758" s="405">
        <v>31.27</v>
      </c>
      <c r="P758" s="405">
        <v>0.91</v>
      </c>
      <c r="Q758" s="405">
        <v>-0.03</v>
      </c>
      <c r="R758" s="405">
        <v>5</v>
      </c>
      <c r="S758" s="405">
        <v>1</v>
      </c>
      <c r="T758" s="405">
        <v>0.14000000000000001</v>
      </c>
      <c r="U758" s="405">
        <v>2.2999999999999998</v>
      </c>
      <c r="V758" s="405">
        <v>31.27</v>
      </c>
      <c r="W758" s="405">
        <v>-0.95</v>
      </c>
      <c r="X758" s="405">
        <v>41.9</v>
      </c>
      <c r="Y758" s="405">
        <v>6</v>
      </c>
      <c r="Z758" s="405" t="s">
        <v>255</v>
      </c>
      <c r="AA758" s="405" t="s">
        <v>254</v>
      </c>
    </row>
    <row r="759" spans="1:27" ht="16.350000000000001" customHeight="1">
      <c r="A759" s="407">
        <v>758</v>
      </c>
      <c r="B759" s="405">
        <v>75.599999999999994</v>
      </c>
      <c r="C759" s="405">
        <v>22.54</v>
      </c>
      <c r="D759" s="405">
        <v>167.4</v>
      </c>
      <c r="E759" s="405">
        <v>74.069999999999993</v>
      </c>
      <c r="F759" s="405">
        <v>0</v>
      </c>
      <c r="G759" s="405">
        <v>24.25</v>
      </c>
      <c r="H759" s="405">
        <v>0.96</v>
      </c>
      <c r="I759" s="405">
        <v>6</v>
      </c>
      <c r="J759" s="405">
        <v>1.62</v>
      </c>
      <c r="K759" s="405">
        <v>19</v>
      </c>
      <c r="L759" s="405">
        <v>1436.4</v>
      </c>
      <c r="M759" s="405">
        <v>724.96</v>
      </c>
      <c r="N759" s="405">
        <v>711.44</v>
      </c>
      <c r="O759" s="405">
        <v>32.07</v>
      </c>
      <c r="P759" s="405">
        <v>1.03</v>
      </c>
      <c r="Q759" s="405">
        <v>-0.03</v>
      </c>
      <c r="R759" s="405">
        <v>5</v>
      </c>
      <c r="S759" s="405">
        <v>1</v>
      </c>
      <c r="T759" s="405">
        <v>0.14000000000000001</v>
      </c>
      <c r="U759" s="405">
        <v>2.3199999999999998</v>
      </c>
      <c r="V759" s="405">
        <v>32.07</v>
      </c>
      <c r="W759" s="405">
        <v>-0.98</v>
      </c>
      <c r="X759" s="405">
        <v>40.89</v>
      </c>
      <c r="Y759" s="405">
        <v>6</v>
      </c>
      <c r="Z759" s="405" t="s">
        <v>255</v>
      </c>
      <c r="AA759" s="405" t="s">
        <v>254</v>
      </c>
    </row>
    <row r="760" spans="1:27" ht="16.350000000000001" customHeight="1">
      <c r="A760" s="407">
        <v>759</v>
      </c>
      <c r="B760" s="405">
        <v>75.7</v>
      </c>
      <c r="C760" s="405">
        <v>25.79</v>
      </c>
      <c r="D760" s="405">
        <v>274.60000000000002</v>
      </c>
      <c r="E760" s="405">
        <v>40.909999999999997</v>
      </c>
      <c r="F760" s="405">
        <v>0</v>
      </c>
      <c r="G760" s="405">
        <v>23.48</v>
      </c>
      <c r="H760" s="405">
        <v>0.87</v>
      </c>
      <c r="I760" s="405">
        <v>6</v>
      </c>
      <c r="J760" s="405">
        <v>1.6</v>
      </c>
      <c r="K760" s="405">
        <v>19</v>
      </c>
      <c r="L760" s="405">
        <v>1438.3</v>
      </c>
      <c r="M760" s="405">
        <v>725.94</v>
      </c>
      <c r="N760" s="405">
        <v>712.36</v>
      </c>
      <c r="O760" s="405">
        <v>30.95</v>
      </c>
      <c r="P760" s="405">
        <v>0.93</v>
      </c>
      <c r="Q760" s="405">
        <v>-0.03</v>
      </c>
      <c r="R760" s="405">
        <v>5</v>
      </c>
      <c r="S760" s="405">
        <v>1</v>
      </c>
      <c r="T760" s="405">
        <v>0.14000000000000001</v>
      </c>
      <c r="U760" s="405">
        <v>2.31</v>
      </c>
      <c r="V760" s="405">
        <v>30.95</v>
      </c>
      <c r="W760" s="405">
        <v>-0.98</v>
      </c>
      <c r="X760" s="405">
        <v>41.45</v>
      </c>
      <c r="Y760" s="405">
        <v>6</v>
      </c>
      <c r="Z760" s="405" t="s">
        <v>255</v>
      </c>
      <c r="AA760" s="405" t="s">
        <v>254</v>
      </c>
    </row>
    <row r="761" spans="1:27" ht="16.350000000000001" customHeight="1">
      <c r="A761" s="407">
        <v>760</v>
      </c>
      <c r="B761" s="405">
        <v>75.8</v>
      </c>
      <c r="C761" s="405">
        <v>22.1</v>
      </c>
      <c r="D761" s="405">
        <v>173.2</v>
      </c>
      <c r="E761" s="405">
        <v>-23.45</v>
      </c>
      <c r="F761" s="405">
        <v>0</v>
      </c>
      <c r="G761" s="405">
        <v>22.9</v>
      </c>
      <c r="H761" s="405">
        <v>1.03</v>
      </c>
      <c r="I761" s="405">
        <v>6</v>
      </c>
      <c r="J761" s="405">
        <v>1.66</v>
      </c>
      <c r="K761" s="405">
        <v>19</v>
      </c>
      <c r="L761" s="405">
        <v>1440.2</v>
      </c>
      <c r="M761" s="405">
        <v>726.92</v>
      </c>
      <c r="N761" s="405">
        <v>713.28</v>
      </c>
      <c r="O761" s="405">
        <v>30.08</v>
      </c>
      <c r="P761" s="405">
        <v>1.1000000000000001</v>
      </c>
      <c r="Q761" s="405">
        <v>-0.03</v>
      </c>
      <c r="R761" s="405">
        <v>5</v>
      </c>
      <c r="S761" s="405">
        <v>1</v>
      </c>
      <c r="T761" s="405">
        <v>0.14000000000000001</v>
      </c>
      <c r="U761" s="405">
        <v>2.36</v>
      </c>
      <c r="V761" s="405">
        <v>30.08</v>
      </c>
      <c r="W761" s="405">
        <v>-0.78</v>
      </c>
      <c r="X761" s="405">
        <v>38.92</v>
      </c>
      <c r="Y761" s="405">
        <v>6</v>
      </c>
      <c r="Z761" s="405" t="s">
        <v>255</v>
      </c>
      <c r="AA761" s="405" t="s">
        <v>254</v>
      </c>
    </row>
    <row r="762" spans="1:27" ht="16.350000000000001" customHeight="1">
      <c r="A762" s="407">
        <v>761</v>
      </c>
      <c r="B762" s="405">
        <v>75.900000000000006</v>
      </c>
      <c r="C762" s="405">
        <v>20.7</v>
      </c>
      <c r="D762" s="405">
        <v>258.2</v>
      </c>
      <c r="E762" s="405">
        <v>490.79</v>
      </c>
      <c r="F762" s="405">
        <v>0</v>
      </c>
      <c r="G762" s="405">
        <v>22.39</v>
      </c>
      <c r="H762" s="405">
        <v>1.03</v>
      </c>
      <c r="I762" s="405">
        <v>6</v>
      </c>
      <c r="J762" s="405">
        <v>1.67</v>
      </c>
      <c r="K762" s="405">
        <v>19</v>
      </c>
      <c r="L762" s="405">
        <v>1442.1</v>
      </c>
      <c r="M762" s="405">
        <v>727.9</v>
      </c>
      <c r="N762" s="405">
        <v>714.2</v>
      </c>
      <c r="O762" s="405">
        <v>29.33</v>
      </c>
      <c r="P762" s="405">
        <v>1.1000000000000001</v>
      </c>
      <c r="Q762" s="405">
        <v>-0.03</v>
      </c>
      <c r="R762" s="405">
        <v>5</v>
      </c>
      <c r="S762" s="405">
        <v>1</v>
      </c>
      <c r="T762" s="405">
        <v>0.14000000000000001</v>
      </c>
      <c r="U762" s="405">
        <v>2.37</v>
      </c>
      <c r="V762" s="405">
        <v>29.33</v>
      </c>
      <c r="W762" s="405">
        <v>-0.8</v>
      </c>
      <c r="X762" s="405">
        <v>38.450000000000003</v>
      </c>
      <c r="Y762" s="405">
        <v>6</v>
      </c>
      <c r="Z762" s="405" t="s">
        <v>255</v>
      </c>
      <c r="AA762" s="405" t="s">
        <v>254</v>
      </c>
    </row>
    <row r="763" spans="1:27" ht="16.350000000000001" customHeight="1">
      <c r="A763" s="407">
        <v>762</v>
      </c>
      <c r="B763" s="405">
        <v>76</v>
      </c>
      <c r="C763" s="405">
        <v>24.28</v>
      </c>
      <c r="D763" s="405">
        <v>260.3</v>
      </c>
      <c r="E763" s="405">
        <v>0.59</v>
      </c>
      <c r="F763" s="405">
        <v>0</v>
      </c>
      <c r="G763" s="405">
        <v>23.2</v>
      </c>
      <c r="H763" s="405">
        <v>1.03</v>
      </c>
      <c r="I763" s="405">
        <v>6</v>
      </c>
      <c r="J763" s="405">
        <v>1.66</v>
      </c>
      <c r="K763" s="405">
        <v>19</v>
      </c>
      <c r="L763" s="405">
        <v>1444</v>
      </c>
      <c r="M763" s="405">
        <v>728.88</v>
      </c>
      <c r="N763" s="405">
        <v>715.12</v>
      </c>
      <c r="O763" s="405">
        <v>30.43</v>
      </c>
      <c r="P763" s="405">
        <v>1.0900000000000001</v>
      </c>
      <c r="Q763" s="405">
        <v>-0.02</v>
      </c>
      <c r="R763" s="405">
        <v>5</v>
      </c>
      <c r="S763" s="405">
        <v>1</v>
      </c>
      <c r="T763" s="405">
        <v>0.14000000000000001</v>
      </c>
      <c r="U763" s="405">
        <v>2.35</v>
      </c>
      <c r="V763" s="405">
        <v>30.43</v>
      </c>
      <c r="W763" s="405">
        <v>-0.72</v>
      </c>
      <c r="X763" s="405">
        <v>39.130000000000003</v>
      </c>
      <c r="Y763" s="405">
        <v>6</v>
      </c>
      <c r="Z763" s="405" t="s">
        <v>255</v>
      </c>
      <c r="AA763" s="405" t="s">
        <v>254</v>
      </c>
    </row>
    <row r="764" spans="1:27" ht="16.350000000000001" customHeight="1">
      <c r="A764" s="407">
        <v>763</v>
      </c>
      <c r="B764" s="405">
        <v>76.099999999999994</v>
      </c>
      <c r="C764" s="405">
        <v>24.5</v>
      </c>
      <c r="D764" s="405">
        <v>196.2</v>
      </c>
      <c r="E764" s="405">
        <v>145.47999999999999</v>
      </c>
      <c r="F764" s="405">
        <v>0</v>
      </c>
      <c r="G764" s="405">
        <v>24.75</v>
      </c>
      <c r="H764" s="405">
        <v>0.91</v>
      </c>
      <c r="I764" s="405">
        <v>6</v>
      </c>
      <c r="J764" s="405">
        <v>1.6</v>
      </c>
      <c r="K764" s="405">
        <v>19</v>
      </c>
      <c r="L764" s="405">
        <v>1445.9</v>
      </c>
      <c r="M764" s="405">
        <v>729.86</v>
      </c>
      <c r="N764" s="405">
        <v>716.04</v>
      </c>
      <c r="O764" s="405">
        <v>32.549999999999997</v>
      </c>
      <c r="P764" s="405">
        <v>0.97</v>
      </c>
      <c r="Q764" s="405">
        <v>-0.02</v>
      </c>
      <c r="R764" s="405">
        <v>5</v>
      </c>
      <c r="S764" s="405">
        <v>1</v>
      </c>
      <c r="T764" s="405">
        <v>0.14000000000000001</v>
      </c>
      <c r="U764" s="405">
        <v>2.2999999999999998</v>
      </c>
      <c r="V764" s="405">
        <v>32.549999999999997</v>
      </c>
      <c r="W764" s="405">
        <v>-0.73</v>
      </c>
      <c r="X764" s="405">
        <v>41.9</v>
      </c>
      <c r="Y764" s="405">
        <v>6</v>
      </c>
      <c r="Z764" s="405" t="s">
        <v>255</v>
      </c>
      <c r="AA764" s="405" t="s">
        <v>254</v>
      </c>
    </row>
    <row r="765" spans="1:27" ht="16.350000000000001" customHeight="1">
      <c r="A765" s="407">
        <v>764</v>
      </c>
      <c r="B765" s="405">
        <v>76.2</v>
      </c>
      <c r="C765" s="405">
        <v>25.35</v>
      </c>
      <c r="D765" s="405">
        <v>221.5</v>
      </c>
      <c r="E765" s="405">
        <v>482.65</v>
      </c>
      <c r="F765" s="405">
        <v>0</v>
      </c>
      <c r="G765" s="405">
        <v>24.28</v>
      </c>
      <c r="H765" s="405">
        <v>0.85</v>
      </c>
      <c r="I765" s="405">
        <v>6</v>
      </c>
      <c r="J765" s="405">
        <v>1.58</v>
      </c>
      <c r="K765" s="405">
        <v>19</v>
      </c>
      <c r="L765" s="405">
        <v>1447.8</v>
      </c>
      <c r="M765" s="405">
        <v>730.85</v>
      </c>
      <c r="N765" s="405">
        <v>716.95</v>
      </c>
      <c r="O765" s="405">
        <v>31.85</v>
      </c>
      <c r="P765" s="405">
        <v>0.9</v>
      </c>
      <c r="Q765" s="405">
        <v>-0.02</v>
      </c>
      <c r="R765" s="405">
        <v>5</v>
      </c>
      <c r="S765" s="405">
        <v>1</v>
      </c>
      <c r="T765" s="405">
        <v>0.14000000000000001</v>
      </c>
      <c r="U765" s="405">
        <v>2.29</v>
      </c>
      <c r="V765" s="405">
        <v>31.85</v>
      </c>
      <c r="W765" s="405">
        <v>-0.5</v>
      </c>
      <c r="X765" s="405">
        <v>42.38</v>
      </c>
      <c r="Y765" s="405">
        <v>6</v>
      </c>
      <c r="Z765" s="405" t="s">
        <v>255</v>
      </c>
      <c r="AA765" s="405" t="s">
        <v>254</v>
      </c>
    </row>
    <row r="766" spans="1:27" ht="16.350000000000001" customHeight="1">
      <c r="A766" s="407">
        <v>765</v>
      </c>
      <c r="B766" s="405">
        <v>76.3</v>
      </c>
      <c r="C766" s="405">
        <v>22.77</v>
      </c>
      <c r="D766" s="405">
        <v>200.6</v>
      </c>
      <c r="E766" s="405">
        <v>497.76</v>
      </c>
      <c r="F766" s="405">
        <v>0</v>
      </c>
      <c r="G766" s="405">
        <v>23.42</v>
      </c>
      <c r="H766" s="405">
        <v>0.89</v>
      </c>
      <c r="I766" s="405">
        <v>6</v>
      </c>
      <c r="J766" s="405">
        <v>1.61</v>
      </c>
      <c r="K766" s="405">
        <v>19</v>
      </c>
      <c r="L766" s="405">
        <v>1449.7</v>
      </c>
      <c r="M766" s="405">
        <v>731.83</v>
      </c>
      <c r="N766" s="405">
        <v>717.87</v>
      </c>
      <c r="O766" s="405">
        <v>30.61</v>
      </c>
      <c r="P766" s="405">
        <v>0.95</v>
      </c>
      <c r="Q766" s="405">
        <v>-0.01</v>
      </c>
      <c r="R766" s="405">
        <v>5</v>
      </c>
      <c r="S766" s="405">
        <v>1</v>
      </c>
      <c r="T766" s="405">
        <v>0.14000000000000001</v>
      </c>
      <c r="U766" s="405">
        <v>2.3199999999999998</v>
      </c>
      <c r="V766" s="405">
        <v>30.61</v>
      </c>
      <c r="W766" s="405">
        <v>-0.28999999999999998</v>
      </c>
      <c r="X766" s="405">
        <v>40.98</v>
      </c>
      <c r="Y766" s="405">
        <v>6</v>
      </c>
      <c r="Z766" s="405" t="s">
        <v>255</v>
      </c>
      <c r="AA766" s="405" t="s">
        <v>254</v>
      </c>
    </row>
    <row r="767" spans="1:27" ht="16.350000000000001" customHeight="1">
      <c r="A767" s="407">
        <v>766</v>
      </c>
      <c r="B767" s="405">
        <v>76.400000000000006</v>
      </c>
      <c r="C767" s="405">
        <v>21.82</v>
      </c>
      <c r="D767" s="405">
        <v>204.5</v>
      </c>
      <c r="E767" s="405">
        <v>600.47</v>
      </c>
      <c r="F767" s="405">
        <v>0</v>
      </c>
      <c r="G767" s="405">
        <v>22.56</v>
      </c>
      <c r="H767" s="405">
        <v>0.95</v>
      </c>
      <c r="I767" s="405">
        <v>6</v>
      </c>
      <c r="J767" s="405">
        <v>1.64</v>
      </c>
      <c r="K767" s="405">
        <v>19</v>
      </c>
      <c r="L767" s="405">
        <v>1451.6</v>
      </c>
      <c r="M767" s="405">
        <v>732.81</v>
      </c>
      <c r="N767" s="405">
        <v>718.79</v>
      </c>
      <c r="O767" s="405">
        <v>29.36</v>
      </c>
      <c r="P767" s="405">
        <v>1.01</v>
      </c>
      <c r="Q767" s="405">
        <v>-0.01</v>
      </c>
      <c r="R767" s="405">
        <v>5</v>
      </c>
      <c r="S767" s="405">
        <v>1</v>
      </c>
      <c r="T767" s="405">
        <v>0.14000000000000001</v>
      </c>
      <c r="U767" s="405">
        <v>2.35</v>
      </c>
      <c r="V767" s="405">
        <v>29.36</v>
      </c>
      <c r="W767" s="405">
        <v>-0.21</v>
      </c>
      <c r="X767" s="405">
        <v>39.5</v>
      </c>
      <c r="Y767" s="405">
        <v>6</v>
      </c>
      <c r="Z767" s="405" t="s">
        <v>255</v>
      </c>
      <c r="AA767" s="405" t="s">
        <v>254</v>
      </c>
    </row>
    <row r="768" spans="1:27" ht="16.350000000000001" customHeight="1">
      <c r="A768" s="407">
        <v>767</v>
      </c>
      <c r="B768" s="405">
        <v>76.5</v>
      </c>
      <c r="C768" s="405">
        <v>22.73</v>
      </c>
      <c r="D768" s="405">
        <v>234.4</v>
      </c>
      <c r="E768" s="405">
        <v>637.16</v>
      </c>
      <c r="F768" s="405">
        <v>0</v>
      </c>
      <c r="G768" s="405">
        <v>23.37</v>
      </c>
      <c r="H768" s="405">
        <v>0.95</v>
      </c>
      <c r="I768" s="405">
        <v>6</v>
      </c>
      <c r="J768" s="405">
        <v>1.63</v>
      </c>
      <c r="K768" s="405">
        <v>19</v>
      </c>
      <c r="L768" s="405">
        <v>1453.5</v>
      </c>
      <c r="M768" s="405">
        <v>733.79</v>
      </c>
      <c r="N768" s="405">
        <v>719.71</v>
      </c>
      <c r="O768" s="405">
        <v>30.45</v>
      </c>
      <c r="P768" s="405">
        <v>1.01</v>
      </c>
      <c r="Q768" s="405">
        <v>0</v>
      </c>
      <c r="R768" s="405">
        <v>5</v>
      </c>
      <c r="S768" s="405">
        <v>1</v>
      </c>
      <c r="T768" s="405">
        <v>0.14000000000000001</v>
      </c>
      <c r="U768" s="405">
        <v>2.33</v>
      </c>
      <c r="V768" s="405">
        <v>30.45</v>
      </c>
      <c r="W768" s="405">
        <v>-0.12</v>
      </c>
      <c r="X768" s="405">
        <v>40.119999999999997</v>
      </c>
      <c r="Y768" s="405">
        <v>6</v>
      </c>
      <c r="Z768" s="405" t="s">
        <v>255</v>
      </c>
      <c r="AA768" s="405" t="s">
        <v>254</v>
      </c>
    </row>
    <row r="769" spans="1:27" ht="16.350000000000001" customHeight="1">
      <c r="A769" s="407">
        <v>768</v>
      </c>
      <c r="B769" s="405">
        <v>76.599999999999994</v>
      </c>
      <c r="C769" s="405">
        <v>25.16</v>
      </c>
      <c r="D769" s="405">
        <v>226.1</v>
      </c>
      <c r="E769" s="405">
        <v>694.74</v>
      </c>
      <c r="F769" s="405">
        <v>0</v>
      </c>
      <c r="G769" s="405">
        <v>24.42</v>
      </c>
      <c r="H769" s="405">
        <v>0.93</v>
      </c>
      <c r="I769" s="405">
        <v>6</v>
      </c>
      <c r="J769" s="405">
        <v>1.61</v>
      </c>
      <c r="K769" s="405">
        <v>19</v>
      </c>
      <c r="L769" s="405">
        <v>1455.4</v>
      </c>
      <c r="M769" s="405">
        <v>734.77</v>
      </c>
      <c r="N769" s="405">
        <v>720.63</v>
      </c>
      <c r="O769" s="405">
        <v>31.87</v>
      </c>
      <c r="P769" s="405">
        <v>0.99</v>
      </c>
      <c r="Q769" s="405">
        <v>0</v>
      </c>
      <c r="R769" s="405">
        <v>5</v>
      </c>
      <c r="S769" s="405">
        <v>1</v>
      </c>
      <c r="T769" s="405">
        <v>0.14000000000000001</v>
      </c>
      <c r="U769" s="405">
        <v>2.31</v>
      </c>
      <c r="V769" s="405">
        <v>31.87</v>
      </c>
      <c r="W769" s="405">
        <v>-0.1</v>
      </c>
      <c r="X769" s="405">
        <v>41.22</v>
      </c>
      <c r="Y769" s="405">
        <v>6</v>
      </c>
      <c r="Z769" s="405" t="s">
        <v>255</v>
      </c>
      <c r="AA769" s="405" t="s">
        <v>254</v>
      </c>
    </row>
    <row r="770" spans="1:27" ht="16.350000000000001" customHeight="1">
      <c r="A770" s="407">
        <v>769</v>
      </c>
      <c r="B770" s="405">
        <v>76.7</v>
      </c>
      <c r="C770" s="405">
        <v>24.97</v>
      </c>
      <c r="D770" s="405">
        <v>222.1</v>
      </c>
      <c r="E770" s="405">
        <v>653.92999999999995</v>
      </c>
      <c r="F770" s="405">
        <v>0</v>
      </c>
      <c r="G770" s="405">
        <v>26.58</v>
      </c>
      <c r="H770" s="405">
        <v>0.8</v>
      </c>
      <c r="I770" s="405">
        <v>6</v>
      </c>
      <c r="J770" s="405">
        <v>1.54</v>
      </c>
      <c r="K770" s="405">
        <v>19</v>
      </c>
      <c r="L770" s="405">
        <v>1457.3</v>
      </c>
      <c r="M770" s="405">
        <v>735.75</v>
      </c>
      <c r="N770" s="405">
        <v>721.55</v>
      </c>
      <c r="O770" s="405">
        <v>34.81</v>
      </c>
      <c r="P770" s="405">
        <v>0.84</v>
      </c>
      <c r="Q770" s="405">
        <v>0</v>
      </c>
      <c r="R770" s="405">
        <v>5</v>
      </c>
      <c r="S770" s="405">
        <v>1</v>
      </c>
      <c r="T770" s="405">
        <v>0.14000000000000001</v>
      </c>
      <c r="U770" s="405">
        <v>2.2400000000000002</v>
      </c>
      <c r="V770" s="405">
        <v>34.81</v>
      </c>
      <c r="W770" s="405">
        <v>-0.09</v>
      </c>
      <c r="X770" s="405">
        <v>45.08</v>
      </c>
      <c r="Y770" s="405">
        <v>6</v>
      </c>
      <c r="Z770" s="405" t="s">
        <v>255</v>
      </c>
      <c r="AA770" s="405" t="s">
        <v>254</v>
      </c>
    </row>
    <row r="771" spans="1:27" ht="16.350000000000001" customHeight="1">
      <c r="A771" s="407">
        <v>770</v>
      </c>
      <c r="B771" s="405">
        <v>76.8</v>
      </c>
      <c r="C771" s="405">
        <v>29.2</v>
      </c>
      <c r="D771" s="405">
        <v>188.1</v>
      </c>
      <c r="E771" s="405">
        <v>653.54</v>
      </c>
      <c r="F771" s="405">
        <v>0</v>
      </c>
      <c r="G771" s="405">
        <v>27.1</v>
      </c>
      <c r="H771" s="405">
        <v>0.75</v>
      </c>
      <c r="I771" s="405">
        <v>6</v>
      </c>
      <c r="J771" s="405">
        <v>1.51</v>
      </c>
      <c r="K771" s="405">
        <v>19</v>
      </c>
      <c r="L771" s="405">
        <v>1459.2</v>
      </c>
      <c r="M771" s="405">
        <v>736.73</v>
      </c>
      <c r="N771" s="405">
        <v>722.47</v>
      </c>
      <c r="O771" s="405">
        <v>35.5</v>
      </c>
      <c r="P771" s="405">
        <v>0.79</v>
      </c>
      <c r="Q771" s="405">
        <v>0</v>
      </c>
      <c r="R771" s="405">
        <v>5</v>
      </c>
      <c r="S771" s="405">
        <v>1</v>
      </c>
      <c r="T771" s="405">
        <v>0.14000000000000001</v>
      </c>
      <c r="U771" s="405">
        <v>2.2200000000000002</v>
      </c>
      <c r="V771" s="405">
        <v>35.5</v>
      </c>
      <c r="W771" s="405">
        <v>-0.13</v>
      </c>
      <c r="X771" s="405">
        <v>46.4</v>
      </c>
      <c r="Y771" s="405">
        <v>6</v>
      </c>
      <c r="Z771" s="405" t="s">
        <v>255</v>
      </c>
      <c r="AA771" s="405" t="s">
        <v>254</v>
      </c>
    </row>
    <row r="772" spans="1:27" ht="16.350000000000001" customHeight="1">
      <c r="A772" s="407">
        <v>771</v>
      </c>
      <c r="B772" s="405">
        <v>76.900000000000006</v>
      </c>
      <c r="C772" s="405">
        <v>26.76</v>
      </c>
      <c r="D772" s="405">
        <v>197.6</v>
      </c>
      <c r="E772" s="405">
        <v>614.20000000000005</v>
      </c>
      <c r="F772" s="405">
        <v>0</v>
      </c>
      <c r="G772" s="405">
        <v>26.82</v>
      </c>
      <c r="H772" s="405">
        <v>0.69</v>
      </c>
      <c r="I772" s="405">
        <v>6</v>
      </c>
      <c r="J772" s="405">
        <v>1.49</v>
      </c>
      <c r="K772" s="405">
        <v>19</v>
      </c>
      <c r="L772" s="405">
        <v>1461.1</v>
      </c>
      <c r="M772" s="405">
        <v>737.71</v>
      </c>
      <c r="N772" s="405">
        <v>723.39</v>
      </c>
      <c r="O772" s="405">
        <v>35.049999999999997</v>
      </c>
      <c r="P772" s="405">
        <v>0.73</v>
      </c>
      <c r="Q772" s="405">
        <v>0</v>
      </c>
      <c r="R772" s="405">
        <v>5</v>
      </c>
      <c r="S772" s="405">
        <v>1</v>
      </c>
      <c r="T772" s="405">
        <v>0.14000000000000001</v>
      </c>
      <c r="U772" s="405">
        <v>2.21</v>
      </c>
      <c r="V772" s="405">
        <v>35.049999999999997</v>
      </c>
      <c r="W772" s="405">
        <v>-0.14000000000000001</v>
      </c>
      <c r="X772" s="405">
        <v>47.07</v>
      </c>
      <c r="Y772" s="405">
        <v>6</v>
      </c>
      <c r="Z772" s="405" t="s">
        <v>255</v>
      </c>
      <c r="AA772" s="405" t="s">
        <v>254</v>
      </c>
    </row>
    <row r="773" spans="1:27" ht="16.350000000000001" customHeight="1">
      <c r="A773" s="407">
        <v>772</v>
      </c>
      <c r="B773" s="405">
        <v>77</v>
      </c>
      <c r="C773" s="405">
        <v>24.11</v>
      </c>
      <c r="D773" s="405">
        <v>172</v>
      </c>
      <c r="E773" s="405">
        <v>644.80999999999995</v>
      </c>
      <c r="F773" s="405">
        <v>0</v>
      </c>
      <c r="G773" s="405">
        <v>25.33</v>
      </c>
      <c r="H773" s="405">
        <v>0.66</v>
      </c>
      <c r="I773" s="405">
        <v>6</v>
      </c>
      <c r="J773" s="405">
        <v>1.49</v>
      </c>
      <c r="K773" s="405">
        <v>19</v>
      </c>
      <c r="L773" s="405">
        <v>1463</v>
      </c>
      <c r="M773" s="405">
        <v>738.69</v>
      </c>
      <c r="N773" s="405">
        <v>724.31</v>
      </c>
      <c r="O773" s="405">
        <v>32.94</v>
      </c>
      <c r="P773" s="405">
        <v>0.7</v>
      </c>
      <c r="Q773" s="405">
        <v>0</v>
      </c>
      <c r="R773" s="405">
        <v>5</v>
      </c>
      <c r="S773" s="405">
        <v>1</v>
      </c>
      <c r="T773" s="405">
        <v>0.14000000000000001</v>
      </c>
      <c r="U773" s="405">
        <v>2.2200000000000002</v>
      </c>
      <c r="V773" s="405">
        <v>32.94</v>
      </c>
      <c r="W773" s="405">
        <v>-0.12</v>
      </c>
      <c r="X773" s="405">
        <v>46.18</v>
      </c>
      <c r="Y773" s="405">
        <v>6</v>
      </c>
      <c r="Z773" s="405" t="s">
        <v>255</v>
      </c>
      <c r="AA773" s="405" t="s">
        <v>254</v>
      </c>
    </row>
    <row r="774" spans="1:27" ht="16.350000000000001" customHeight="1">
      <c r="A774" s="407">
        <v>773</v>
      </c>
      <c r="B774" s="405">
        <v>77.099999999999994</v>
      </c>
      <c r="C774" s="405">
        <v>24.72</v>
      </c>
      <c r="D774" s="405">
        <v>130.1</v>
      </c>
      <c r="E774" s="405">
        <v>689.35</v>
      </c>
      <c r="F774" s="405">
        <v>0</v>
      </c>
      <c r="G774" s="405">
        <v>25.25</v>
      </c>
      <c r="H774" s="405">
        <v>0.6</v>
      </c>
      <c r="I774" s="405">
        <v>6</v>
      </c>
      <c r="J774" s="405">
        <v>1.47</v>
      </c>
      <c r="K774" s="405">
        <v>19</v>
      </c>
      <c r="L774" s="405">
        <v>1464.9</v>
      </c>
      <c r="M774" s="405">
        <v>739.67</v>
      </c>
      <c r="N774" s="405">
        <v>725.23</v>
      </c>
      <c r="O774" s="405">
        <v>32.799999999999997</v>
      </c>
      <c r="P774" s="405">
        <v>0.64</v>
      </c>
      <c r="Q774" s="405">
        <v>0</v>
      </c>
      <c r="R774" s="405">
        <v>5</v>
      </c>
      <c r="S774" s="405">
        <v>1</v>
      </c>
      <c r="T774" s="405">
        <v>0.14000000000000001</v>
      </c>
      <c r="U774" s="405">
        <v>2.21</v>
      </c>
      <c r="V774" s="405">
        <v>32.799999999999997</v>
      </c>
      <c r="W774" s="405">
        <v>-0.09</v>
      </c>
      <c r="X774" s="405">
        <v>47.1</v>
      </c>
      <c r="Y774" s="405">
        <v>6</v>
      </c>
      <c r="Z774" s="405" t="s">
        <v>255</v>
      </c>
      <c r="AA774" s="405" t="s">
        <v>254</v>
      </c>
    </row>
    <row r="775" spans="1:27" ht="16.350000000000001" customHeight="1">
      <c r="A775" s="407">
        <v>774</v>
      </c>
      <c r="B775" s="405">
        <v>77.2</v>
      </c>
      <c r="C775" s="405">
        <v>26.52</v>
      </c>
      <c r="D775" s="405">
        <v>152</v>
      </c>
      <c r="E775" s="405">
        <v>680.52</v>
      </c>
      <c r="F775" s="405">
        <v>0</v>
      </c>
      <c r="G775" s="405">
        <v>26.16</v>
      </c>
      <c r="H775" s="405">
        <v>0.61</v>
      </c>
      <c r="I775" s="405">
        <v>6</v>
      </c>
      <c r="J775" s="405">
        <v>1.46</v>
      </c>
      <c r="K775" s="405">
        <v>19</v>
      </c>
      <c r="L775" s="405">
        <v>1466.8</v>
      </c>
      <c r="M775" s="405">
        <v>740.66</v>
      </c>
      <c r="N775" s="405">
        <v>726.14</v>
      </c>
      <c r="O775" s="405">
        <v>34</v>
      </c>
      <c r="P775" s="405">
        <v>0.65</v>
      </c>
      <c r="Q775" s="405">
        <v>0</v>
      </c>
      <c r="R775" s="405">
        <v>5</v>
      </c>
      <c r="S775" s="405">
        <v>1</v>
      </c>
      <c r="T775" s="405">
        <v>0.14000000000000001</v>
      </c>
      <c r="U775" s="405">
        <v>2.2000000000000002</v>
      </c>
      <c r="V775" s="405">
        <v>34</v>
      </c>
      <c r="W775" s="405">
        <v>-0.09</v>
      </c>
      <c r="X775" s="405">
        <v>47.77</v>
      </c>
      <c r="Y775" s="405">
        <v>6</v>
      </c>
      <c r="Z775" s="405" t="s">
        <v>255</v>
      </c>
      <c r="AA775" s="405" t="s">
        <v>254</v>
      </c>
    </row>
    <row r="776" spans="1:27" ht="16.350000000000001" customHeight="1">
      <c r="A776" s="407">
        <v>775</v>
      </c>
      <c r="B776" s="405">
        <v>77.3</v>
      </c>
      <c r="C776" s="405">
        <v>26.83</v>
      </c>
      <c r="D776" s="405">
        <v>199.6</v>
      </c>
      <c r="E776" s="405">
        <v>655.11</v>
      </c>
      <c r="F776" s="405">
        <v>0</v>
      </c>
      <c r="G776" s="405">
        <v>27.73</v>
      </c>
      <c r="H776" s="405">
        <v>0.66</v>
      </c>
      <c r="I776" s="405">
        <v>6</v>
      </c>
      <c r="J776" s="405">
        <v>1.46</v>
      </c>
      <c r="K776" s="405">
        <v>19</v>
      </c>
      <c r="L776" s="405">
        <v>1468.7</v>
      </c>
      <c r="M776" s="405">
        <v>741.64</v>
      </c>
      <c r="N776" s="405">
        <v>727.06</v>
      </c>
      <c r="O776" s="405">
        <v>36.11</v>
      </c>
      <c r="P776" s="405">
        <v>0.69</v>
      </c>
      <c r="Q776" s="405">
        <v>0</v>
      </c>
      <c r="R776" s="405">
        <v>5</v>
      </c>
      <c r="S776" s="405">
        <v>1</v>
      </c>
      <c r="T776" s="405">
        <v>0.14000000000000001</v>
      </c>
      <c r="U776" s="405">
        <v>2.19</v>
      </c>
      <c r="V776" s="405">
        <v>36.11</v>
      </c>
      <c r="W776" s="405">
        <v>-0.1</v>
      </c>
      <c r="X776" s="405">
        <v>48.5</v>
      </c>
      <c r="Y776" s="405">
        <v>6</v>
      </c>
      <c r="Z776" s="405" t="s">
        <v>255</v>
      </c>
      <c r="AA776" s="405" t="s">
        <v>254</v>
      </c>
    </row>
    <row r="777" spans="1:27" ht="16.350000000000001" customHeight="1">
      <c r="A777" s="407">
        <v>776</v>
      </c>
      <c r="B777" s="405">
        <v>77.400000000000006</v>
      </c>
      <c r="C777" s="405">
        <v>29.42</v>
      </c>
      <c r="D777" s="405">
        <v>195.2</v>
      </c>
      <c r="E777" s="405">
        <v>663.16</v>
      </c>
      <c r="F777" s="405">
        <v>0</v>
      </c>
      <c r="G777" s="405">
        <v>27.5</v>
      </c>
      <c r="H777" s="405">
        <v>0.66</v>
      </c>
      <c r="I777" s="405">
        <v>6</v>
      </c>
      <c r="J777" s="405">
        <v>1.47</v>
      </c>
      <c r="K777" s="405">
        <v>19</v>
      </c>
      <c r="L777" s="405">
        <v>1470.6</v>
      </c>
      <c r="M777" s="405">
        <v>742.62</v>
      </c>
      <c r="N777" s="405">
        <v>727.98</v>
      </c>
      <c r="O777" s="405">
        <v>35.76</v>
      </c>
      <c r="P777" s="405">
        <v>0.69</v>
      </c>
      <c r="Q777" s="405">
        <v>0</v>
      </c>
      <c r="R777" s="405">
        <v>5</v>
      </c>
      <c r="S777" s="405">
        <v>1</v>
      </c>
      <c r="T777" s="405">
        <v>0.14000000000000001</v>
      </c>
      <c r="U777" s="405">
        <v>2.19</v>
      </c>
      <c r="V777" s="405">
        <v>35.76</v>
      </c>
      <c r="W777" s="405">
        <v>-0.11</v>
      </c>
      <c r="X777" s="405">
        <v>48.27</v>
      </c>
      <c r="Y777" s="405">
        <v>6</v>
      </c>
      <c r="Z777" s="405" t="s">
        <v>255</v>
      </c>
      <c r="AA777" s="405" t="s">
        <v>254</v>
      </c>
    </row>
    <row r="778" spans="1:27" ht="16.350000000000001" customHeight="1">
      <c r="A778" s="407">
        <v>777</v>
      </c>
      <c r="B778" s="405">
        <v>77.5</v>
      </c>
      <c r="C778" s="405">
        <v>25.85</v>
      </c>
      <c r="D778" s="405">
        <v>146.80000000000001</v>
      </c>
      <c r="E778" s="405">
        <v>661.68</v>
      </c>
      <c r="F778" s="405">
        <v>0</v>
      </c>
      <c r="G778" s="405">
        <v>27.8</v>
      </c>
      <c r="H778" s="405">
        <v>0.64</v>
      </c>
      <c r="I778" s="405">
        <v>6</v>
      </c>
      <c r="J778" s="405">
        <v>1.46</v>
      </c>
      <c r="K778" s="405">
        <v>19</v>
      </c>
      <c r="L778" s="405">
        <v>1472.5</v>
      </c>
      <c r="M778" s="405">
        <v>743.6</v>
      </c>
      <c r="N778" s="405">
        <v>728.9</v>
      </c>
      <c r="O778" s="405">
        <v>36.130000000000003</v>
      </c>
      <c r="P778" s="405">
        <v>0.68</v>
      </c>
      <c r="Q778" s="405">
        <v>0</v>
      </c>
      <c r="R778" s="405">
        <v>5</v>
      </c>
      <c r="S778" s="405">
        <v>1</v>
      </c>
      <c r="T778" s="405">
        <v>0.14000000000000001</v>
      </c>
      <c r="U778" s="405">
        <v>2.1800000000000002</v>
      </c>
      <c r="V778" s="405">
        <v>36.130000000000003</v>
      </c>
      <c r="W778" s="405">
        <v>-0.11</v>
      </c>
      <c r="X778" s="405">
        <v>48.84</v>
      </c>
      <c r="Y778" s="405">
        <v>6</v>
      </c>
      <c r="Z778" s="405" t="s">
        <v>255</v>
      </c>
      <c r="AA778" s="405" t="s">
        <v>254</v>
      </c>
    </row>
    <row r="779" spans="1:27" ht="16.350000000000001" customHeight="1">
      <c r="A779" s="407">
        <v>778</v>
      </c>
      <c r="B779" s="405">
        <v>77.599999999999994</v>
      </c>
      <c r="C779" s="405">
        <v>27.74</v>
      </c>
      <c r="D779" s="405">
        <v>192.4</v>
      </c>
      <c r="E779" s="405">
        <v>670.42</v>
      </c>
      <c r="F779" s="405">
        <v>0</v>
      </c>
      <c r="G779" s="405">
        <v>28.24</v>
      </c>
      <c r="H779" s="405">
        <v>0.65</v>
      </c>
      <c r="I779" s="405">
        <v>6</v>
      </c>
      <c r="J779" s="405">
        <v>1.45</v>
      </c>
      <c r="K779" s="405">
        <v>19</v>
      </c>
      <c r="L779" s="405">
        <v>1474.4</v>
      </c>
      <c r="M779" s="405">
        <v>744.58</v>
      </c>
      <c r="N779" s="405">
        <v>729.82</v>
      </c>
      <c r="O779" s="405">
        <v>36.68</v>
      </c>
      <c r="P779" s="405">
        <v>0.68</v>
      </c>
      <c r="Q779" s="405">
        <v>0</v>
      </c>
      <c r="R779" s="405">
        <v>5</v>
      </c>
      <c r="S779" s="405">
        <v>1</v>
      </c>
      <c r="T779" s="405">
        <v>0.14000000000000001</v>
      </c>
      <c r="U779" s="405">
        <v>2.1800000000000002</v>
      </c>
      <c r="V779" s="405">
        <v>36.68</v>
      </c>
      <c r="W779" s="405">
        <v>-0.13</v>
      </c>
      <c r="X779" s="405">
        <v>49.09</v>
      </c>
      <c r="Y779" s="405">
        <v>6</v>
      </c>
      <c r="Z779" s="405" t="s">
        <v>255</v>
      </c>
      <c r="AA779" s="405" t="s">
        <v>254</v>
      </c>
    </row>
    <row r="780" spans="1:27" ht="16.350000000000001" customHeight="1">
      <c r="A780" s="407">
        <v>779</v>
      </c>
      <c r="B780" s="405">
        <v>77.7</v>
      </c>
      <c r="C780" s="405">
        <v>30.75</v>
      </c>
      <c r="D780" s="405">
        <v>210</v>
      </c>
      <c r="E780" s="405">
        <v>609.29999999999995</v>
      </c>
      <c r="F780" s="405">
        <v>0</v>
      </c>
      <c r="G780" s="405">
        <v>29.25</v>
      </c>
      <c r="H780" s="405">
        <v>0.62</v>
      </c>
      <c r="I780" s="405">
        <v>6</v>
      </c>
      <c r="J780" s="405">
        <v>1.43</v>
      </c>
      <c r="K780" s="405">
        <v>19</v>
      </c>
      <c r="L780" s="405">
        <v>1476.3</v>
      </c>
      <c r="M780" s="405">
        <v>745.56</v>
      </c>
      <c r="N780" s="405">
        <v>730.74</v>
      </c>
      <c r="O780" s="405">
        <v>38</v>
      </c>
      <c r="P780" s="405">
        <v>0.65</v>
      </c>
      <c r="Q780" s="405">
        <v>0</v>
      </c>
      <c r="R780" s="405">
        <v>5</v>
      </c>
      <c r="S780" s="405">
        <v>1</v>
      </c>
      <c r="T780" s="405">
        <v>0.14000000000000001</v>
      </c>
      <c r="U780" s="405">
        <v>2.15</v>
      </c>
      <c r="V780" s="405">
        <v>38</v>
      </c>
      <c r="W780" s="405">
        <v>-0.16</v>
      </c>
      <c r="X780" s="405">
        <v>50.71</v>
      </c>
      <c r="Y780" s="405">
        <v>6</v>
      </c>
      <c r="Z780" s="405" t="s">
        <v>255</v>
      </c>
      <c r="AA780" s="405" t="s">
        <v>254</v>
      </c>
    </row>
    <row r="781" spans="1:27" ht="16.350000000000001" customHeight="1">
      <c r="A781" s="407">
        <v>780</v>
      </c>
      <c r="B781" s="405">
        <v>77.8</v>
      </c>
      <c r="C781" s="405">
        <v>28.88</v>
      </c>
      <c r="D781" s="405">
        <v>138.1</v>
      </c>
      <c r="E781" s="405">
        <v>605.28</v>
      </c>
      <c r="F781" s="405">
        <v>0</v>
      </c>
      <c r="G781" s="405">
        <v>28.64</v>
      </c>
      <c r="H781" s="405">
        <v>0.56000000000000005</v>
      </c>
      <c r="I781" s="405">
        <v>6</v>
      </c>
      <c r="J781" s="405">
        <v>1.4</v>
      </c>
      <c r="K781" s="405">
        <v>19</v>
      </c>
      <c r="L781" s="405">
        <v>1478.2</v>
      </c>
      <c r="M781" s="405">
        <v>746.54</v>
      </c>
      <c r="N781" s="405">
        <v>731.66</v>
      </c>
      <c r="O781" s="405">
        <v>37.119999999999997</v>
      </c>
      <c r="P781" s="405">
        <v>0.59</v>
      </c>
      <c r="Q781" s="405">
        <v>0</v>
      </c>
      <c r="R781" s="405">
        <v>5</v>
      </c>
      <c r="S781" s="405">
        <v>1</v>
      </c>
      <c r="T781" s="405">
        <v>0.14000000000000001</v>
      </c>
      <c r="U781" s="405">
        <v>2.14</v>
      </c>
      <c r="V781" s="405">
        <v>37.119999999999997</v>
      </c>
      <c r="W781" s="405">
        <v>-0.17</v>
      </c>
      <c r="X781" s="405">
        <v>51.37</v>
      </c>
      <c r="Y781" s="405">
        <v>6</v>
      </c>
      <c r="Z781" s="405" t="s">
        <v>255</v>
      </c>
      <c r="AA781" s="405" t="s">
        <v>254</v>
      </c>
    </row>
    <row r="782" spans="1:27" ht="16.350000000000001" customHeight="1">
      <c r="A782" s="407">
        <v>781</v>
      </c>
      <c r="B782" s="405">
        <v>77.900000000000006</v>
      </c>
      <c r="C782" s="405">
        <v>25.92</v>
      </c>
      <c r="D782" s="405">
        <v>128.9</v>
      </c>
      <c r="E782" s="405">
        <v>658.74</v>
      </c>
      <c r="F782" s="405">
        <v>0</v>
      </c>
      <c r="G782" s="405">
        <v>27.38</v>
      </c>
      <c r="H782" s="405">
        <v>0.49</v>
      </c>
      <c r="I782" s="405">
        <v>6</v>
      </c>
      <c r="J782" s="405">
        <v>1.38</v>
      </c>
      <c r="K782" s="405">
        <v>19</v>
      </c>
      <c r="L782" s="405">
        <v>1480.1</v>
      </c>
      <c r="M782" s="405">
        <v>747.52</v>
      </c>
      <c r="N782" s="405">
        <v>732.58</v>
      </c>
      <c r="O782" s="405">
        <v>35.35</v>
      </c>
      <c r="P782" s="405">
        <v>0.52</v>
      </c>
      <c r="Q782" s="405">
        <v>0</v>
      </c>
      <c r="R782" s="405">
        <v>5</v>
      </c>
      <c r="S782" s="405">
        <v>1</v>
      </c>
      <c r="T782" s="405">
        <v>0.14000000000000001</v>
      </c>
      <c r="U782" s="405">
        <v>2.14</v>
      </c>
      <c r="V782" s="405">
        <v>35.35</v>
      </c>
      <c r="W782" s="405">
        <v>-0.13</v>
      </c>
      <c r="X782" s="405">
        <v>51.39</v>
      </c>
      <c r="Y782" s="405">
        <v>6</v>
      </c>
      <c r="Z782" s="405" t="s">
        <v>255</v>
      </c>
      <c r="AA782" s="405" t="s">
        <v>254</v>
      </c>
    </row>
    <row r="783" spans="1:27" ht="16.350000000000001" customHeight="1">
      <c r="A783" s="407">
        <v>782</v>
      </c>
      <c r="B783" s="405">
        <v>78</v>
      </c>
      <c r="C783" s="405">
        <v>26.95</v>
      </c>
      <c r="D783" s="405">
        <v>134.19999999999999</v>
      </c>
      <c r="E783" s="405">
        <v>687.98</v>
      </c>
      <c r="F783" s="405">
        <v>0</v>
      </c>
      <c r="G783" s="405">
        <v>25.39</v>
      </c>
      <c r="H783" s="405">
        <v>0.57999999999999996</v>
      </c>
      <c r="I783" s="405">
        <v>6</v>
      </c>
      <c r="J783" s="405">
        <v>1.45</v>
      </c>
      <c r="K783" s="405">
        <v>19</v>
      </c>
      <c r="L783" s="405">
        <v>1482</v>
      </c>
      <c r="M783" s="405">
        <v>748.5</v>
      </c>
      <c r="N783" s="405">
        <v>733.5</v>
      </c>
      <c r="O783" s="405">
        <v>32.6</v>
      </c>
      <c r="P783" s="405">
        <v>0.61</v>
      </c>
      <c r="Q783" s="405">
        <v>-0.01</v>
      </c>
      <c r="R783" s="405">
        <v>5</v>
      </c>
      <c r="S783" s="405">
        <v>1</v>
      </c>
      <c r="T783" s="405">
        <v>0.14000000000000001</v>
      </c>
      <c r="U783" s="405">
        <v>2.2000000000000002</v>
      </c>
      <c r="V783" s="405">
        <v>32.6</v>
      </c>
      <c r="W783" s="405">
        <v>-0.33</v>
      </c>
      <c r="X783" s="405">
        <v>47.32</v>
      </c>
      <c r="Y783" s="405">
        <v>6</v>
      </c>
      <c r="Z783" s="405" t="s">
        <v>255</v>
      </c>
      <c r="AA783" s="405" t="s">
        <v>254</v>
      </c>
    </row>
    <row r="784" spans="1:27" ht="16.350000000000001" customHeight="1">
      <c r="A784" s="407">
        <v>783</v>
      </c>
      <c r="B784" s="405">
        <v>78.099999999999994</v>
      </c>
      <c r="C784" s="405">
        <v>23.01</v>
      </c>
      <c r="D784" s="405">
        <v>177.7</v>
      </c>
      <c r="E784" s="405">
        <v>181.29</v>
      </c>
      <c r="F784" s="405">
        <v>0</v>
      </c>
      <c r="G784" s="405">
        <v>22.24</v>
      </c>
      <c r="H784" s="405">
        <v>0.94</v>
      </c>
      <c r="I784" s="405">
        <v>6</v>
      </c>
      <c r="J784" s="405">
        <v>1.64</v>
      </c>
      <c r="K784" s="405">
        <v>19</v>
      </c>
      <c r="L784" s="405">
        <v>1483.9</v>
      </c>
      <c r="M784" s="405">
        <v>749.48</v>
      </c>
      <c r="N784" s="405">
        <v>734.42</v>
      </c>
      <c r="O784" s="405">
        <v>28.27</v>
      </c>
      <c r="P784" s="405">
        <v>1.01</v>
      </c>
      <c r="Q784" s="405">
        <v>-0.01</v>
      </c>
      <c r="R784" s="405">
        <v>5</v>
      </c>
      <c r="S784" s="405">
        <v>1</v>
      </c>
      <c r="T784" s="405">
        <v>0.14000000000000001</v>
      </c>
      <c r="U784" s="405">
        <v>2.36</v>
      </c>
      <c r="V784" s="405">
        <v>28.27</v>
      </c>
      <c r="W784" s="405">
        <v>-0.23</v>
      </c>
      <c r="X784" s="405">
        <v>38.82</v>
      </c>
      <c r="Y784" s="405">
        <v>6</v>
      </c>
      <c r="Z784" s="405" t="s">
        <v>255</v>
      </c>
      <c r="AA784" s="405" t="s">
        <v>254</v>
      </c>
    </row>
    <row r="785" spans="1:27" ht="16.350000000000001" customHeight="1">
      <c r="A785" s="407">
        <v>784</v>
      </c>
      <c r="B785" s="405">
        <v>78.2</v>
      </c>
      <c r="C785" s="405">
        <v>16.43</v>
      </c>
      <c r="D785" s="405">
        <v>317.5</v>
      </c>
      <c r="E785" s="405">
        <v>862.69</v>
      </c>
      <c r="F785" s="405">
        <v>0</v>
      </c>
      <c r="G785" s="405">
        <v>20.97</v>
      </c>
      <c r="H785" s="405">
        <v>1.35</v>
      </c>
      <c r="I785" s="405">
        <v>6</v>
      </c>
      <c r="J785" s="405">
        <v>1.78</v>
      </c>
      <c r="K785" s="405">
        <v>19</v>
      </c>
      <c r="L785" s="405">
        <v>1485.8</v>
      </c>
      <c r="M785" s="405">
        <v>750.47</v>
      </c>
      <c r="N785" s="405">
        <v>735.33</v>
      </c>
      <c r="O785" s="405">
        <v>26.49</v>
      </c>
      <c r="P785" s="405">
        <v>1.45</v>
      </c>
      <c r="Q785" s="405">
        <v>-0.02</v>
      </c>
      <c r="R785" s="405">
        <v>5</v>
      </c>
      <c r="S785" s="405">
        <v>1</v>
      </c>
      <c r="T785" s="405">
        <v>0.14000000000000001</v>
      </c>
      <c r="U785" s="405">
        <v>2.4700000000000002</v>
      </c>
      <c r="V785" s="405">
        <v>26.49</v>
      </c>
      <c r="W785" s="405">
        <v>-0.54</v>
      </c>
      <c r="X785" s="405">
        <v>33.630000000000003</v>
      </c>
      <c r="Y785" s="405">
        <v>6</v>
      </c>
      <c r="Z785" s="405" t="s">
        <v>255</v>
      </c>
      <c r="AA785" s="405" t="s">
        <v>254</v>
      </c>
    </row>
    <row r="786" spans="1:27" ht="16.350000000000001" customHeight="1">
      <c r="A786" s="407">
        <v>785</v>
      </c>
      <c r="B786" s="405">
        <v>78.3</v>
      </c>
      <c r="C786" s="405">
        <v>23.24</v>
      </c>
      <c r="D786" s="405">
        <v>354.3</v>
      </c>
      <c r="E786" s="405">
        <v>23.35</v>
      </c>
      <c r="F786" s="405">
        <v>0</v>
      </c>
      <c r="G786" s="405">
        <v>18.420000000000002</v>
      </c>
      <c r="H786" s="405">
        <v>1.47</v>
      </c>
      <c r="I786" s="405">
        <v>6</v>
      </c>
      <c r="J786" s="405">
        <v>1.84</v>
      </c>
      <c r="K786" s="405">
        <v>19</v>
      </c>
      <c r="L786" s="405">
        <v>1487.7</v>
      </c>
      <c r="M786" s="405">
        <v>751.45</v>
      </c>
      <c r="N786" s="405">
        <v>736.25</v>
      </c>
      <c r="O786" s="405">
        <v>23</v>
      </c>
      <c r="P786" s="405">
        <v>1.6</v>
      </c>
      <c r="Q786" s="405">
        <v>-0.03</v>
      </c>
      <c r="R786" s="405">
        <v>4</v>
      </c>
      <c r="S786" s="405">
        <v>1</v>
      </c>
      <c r="T786" s="405">
        <v>0.14000000000000001</v>
      </c>
      <c r="U786" s="405">
        <v>2.54</v>
      </c>
      <c r="V786" s="405">
        <v>23</v>
      </c>
      <c r="W786" s="405">
        <v>-0.62</v>
      </c>
      <c r="X786" s="405">
        <v>30.92</v>
      </c>
      <c r="Y786" s="405">
        <v>4</v>
      </c>
      <c r="Z786" s="405" t="s">
        <v>252</v>
      </c>
      <c r="AA786" s="405" t="s">
        <v>256</v>
      </c>
    </row>
    <row r="787" spans="1:27" ht="16.350000000000001" customHeight="1">
      <c r="A787" s="407">
        <v>786</v>
      </c>
      <c r="B787" s="405">
        <v>78.400000000000006</v>
      </c>
      <c r="C787" s="405">
        <v>15.41</v>
      </c>
      <c r="D787" s="405">
        <v>139</v>
      </c>
      <c r="E787" s="405">
        <v>-6.57</v>
      </c>
      <c r="F787" s="405">
        <v>0</v>
      </c>
      <c r="G787" s="405">
        <v>19.260000000000002</v>
      </c>
      <c r="H787" s="405">
        <v>1.33</v>
      </c>
      <c r="I787" s="405">
        <v>6</v>
      </c>
      <c r="J787" s="405">
        <v>1.8</v>
      </c>
      <c r="K787" s="405">
        <v>19</v>
      </c>
      <c r="L787" s="405">
        <v>1489.6</v>
      </c>
      <c r="M787" s="405">
        <v>752.43</v>
      </c>
      <c r="N787" s="405">
        <v>737.17</v>
      </c>
      <c r="O787" s="405">
        <v>24.11</v>
      </c>
      <c r="P787" s="405">
        <v>1.45</v>
      </c>
      <c r="Q787" s="405">
        <v>-0.03</v>
      </c>
      <c r="R787" s="405">
        <v>5</v>
      </c>
      <c r="S787" s="405">
        <v>1</v>
      </c>
      <c r="T787" s="405">
        <v>0.14000000000000001</v>
      </c>
      <c r="U787" s="405">
        <v>2.5</v>
      </c>
      <c r="V787" s="405">
        <v>24.11</v>
      </c>
      <c r="W787" s="405">
        <v>-0.84</v>
      </c>
      <c r="X787" s="405">
        <v>32.53</v>
      </c>
      <c r="Y787" s="405">
        <v>6</v>
      </c>
      <c r="Z787" s="405" t="s">
        <v>255</v>
      </c>
      <c r="AA787" s="405" t="s">
        <v>254</v>
      </c>
    </row>
    <row r="788" spans="1:27" ht="16.350000000000001" customHeight="1">
      <c r="A788" s="407">
        <v>787</v>
      </c>
      <c r="B788" s="405">
        <v>78.5</v>
      </c>
      <c r="C788" s="405">
        <v>19.059999999999999</v>
      </c>
      <c r="D788" s="405">
        <v>277.5</v>
      </c>
      <c r="E788" s="405">
        <v>378.08</v>
      </c>
      <c r="F788" s="405">
        <v>0</v>
      </c>
      <c r="G788" s="405">
        <v>20.010000000000002</v>
      </c>
      <c r="H788" s="405">
        <v>1.27</v>
      </c>
      <c r="I788" s="405">
        <v>6</v>
      </c>
      <c r="J788" s="405">
        <v>1.77</v>
      </c>
      <c r="K788" s="405">
        <v>19</v>
      </c>
      <c r="L788" s="405">
        <v>1491.5</v>
      </c>
      <c r="M788" s="405">
        <v>753.41</v>
      </c>
      <c r="N788" s="405">
        <v>738.09</v>
      </c>
      <c r="O788" s="405">
        <v>25.09</v>
      </c>
      <c r="P788" s="405">
        <v>1.37</v>
      </c>
      <c r="Q788" s="405">
        <v>-0.03</v>
      </c>
      <c r="R788" s="405">
        <v>5</v>
      </c>
      <c r="S788" s="405">
        <v>1</v>
      </c>
      <c r="T788" s="405">
        <v>0.14000000000000001</v>
      </c>
      <c r="U788" s="405">
        <v>2.48</v>
      </c>
      <c r="V788" s="405">
        <v>25.09</v>
      </c>
      <c r="W788" s="405">
        <v>-0.85</v>
      </c>
      <c r="X788" s="405">
        <v>33.6</v>
      </c>
      <c r="Y788" s="405">
        <v>6</v>
      </c>
      <c r="Z788" s="405" t="s">
        <v>255</v>
      </c>
      <c r="AA788" s="405" t="s">
        <v>254</v>
      </c>
    </row>
    <row r="789" spans="1:27" ht="16.350000000000001" customHeight="1">
      <c r="A789" s="407">
        <v>788</v>
      </c>
      <c r="B789" s="405">
        <v>78.599999999999994</v>
      </c>
      <c r="C789" s="405">
        <v>25.47</v>
      </c>
      <c r="D789" s="405">
        <v>345.9</v>
      </c>
      <c r="E789" s="405">
        <v>-0.98</v>
      </c>
      <c r="F789" s="405">
        <v>0</v>
      </c>
      <c r="G789" s="405">
        <v>23.83</v>
      </c>
      <c r="H789" s="405">
        <v>1.24</v>
      </c>
      <c r="I789" s="405">
        <v>6</v>
      </c>
      <c r="J789" s="405">
        <v>1.71</v>
      </c>
      <c r="K789" s="405">
        <v>19</v>
      </c>
      <c r="L789" s="405">
        <v>1493.4</v>
      </c>
      <c r="M789" s="405">
        <v>754.39</v>
      </c>
      <c r="N789" s="405">
        <v>739.01</v>
      </c>
      <c r="O789" s="405">
        <v>30.22</v>
      </c>
      <c r="P789" s="405">
        <v>1.32</v>
      </c>
      <c r="Q789" s="405">
        <v>-0.03</v>
      </c>
      <c r="R789" s="405">
        <v>5</v>
      </c>
      <c r="S789" s="405">
        <v>1</v>
      </c>
      <c r="T789" s="405">
        <v>0.14000000000000001</v>
      </c>
      <c r="U789" s="405">
        <v>2.4</v>
      </c>
      <c r="V789" s="405">
        <v>30.22</v>
      </c>
      <c r="W789" s="405">
        <v>-0.81</v>
      </c>
      <c r="X789" s="405">
        <v>36.58</v>
      </c>
      <c r="Y789" s="405">
        <v>7</v>
      </c>
      <c r="Z789" s="405" t="s">
        <v>255</v>
      </c>
      <c r="AA789" s="405" t="s">
        <v>250</v>
      </c>
    </row>
    <row r="790" spans="1:27" ht="16.350000000000001" customHeight="1">
      <c r="A790" s="407">
        <v>789</v>
      </c>
      <c r="B790" s="405">
        <v>78.7</v>
      </c>
      <c r="C790" s="405">
        <v>26.86</v>
      </c>
      <c r="D790" s="405">
        <v>262.7</v>
      </c>
      <c r="E790" s="405">
        <v>84.46</v>
      </c>
      <c r="F790" s="405">
        <v>0</v>
      </c>
      <c r="G790" s="405">
        <v>26.41</v>
      </c>
      <c r="H790" s="405">
        <v>1.17</v>
      </c>
      <c r="I790" s="405">
        <v>6</v>
      </c>
      <c r="J790" s="405">
        <v>1.66</v>
      </c>
      <c r="K790" s="405">
        <v>19</v>
      </c>
      <c r="L790" s="405">
        <v>1495.3</v>
      </c>
      <c r="M790" s="405">
        <v>755.37</v>
      </c>
      <c r="N790" s="405">
        <v>739.93</v>
      </c>
      <c r="O790" s="405">
        <v>33.67</v>
      </c>
      <c r="P790" s="405">
        <v>1.24</v>
      </c>
      <c r="Q790" s="405">
        <v>-0.02</v>
      </c>
      <c r="R790" s="405">
        <v>5</v>
      </c>
      <c r="S790" s="405">
        <v>1</v>
      </c>
      <c r="T790" s="405">
        <v>0.14000000000000001</v>
      </c>
      <c r="U790" s="405">
        <v>2.34</v>
      </c>
      <c r="V790" s="405">
        <v>33.67</v>
      </c>
      <c r="W790" s="405">
        <v>-0.83</v>
      </c>
      <c r="X790" s="405">
        <v>39.11</v>
      </c>
      <c r="Y790" s="405">
        <v>7</v>
      </c>
      <c r="Z790" s="405" t="s">
        <v>255</v>
      </c>
      <c r="AA790" s="405" t="s">
        <v>250</v>
      </c>
    </row>
    <row r="791" spans="1:27" ht="16.350000000000001" customHeight="1">
      <c r="A791" s="407">
        <v>790</v>
      </c>
      <c r="B791" s="405">
        <v>78.8</v>
      </c>
      <c r="C791" s="405">
        <v>26.81</v>
      </c>
      <c r="D791" s="405">
        <v>315.8</v>
      </c>
      <c r="E791" s="405">
        <v>330.7</v>
      </c>
      <c r="F791" s="405">
        <v>0</v>
      </c>
      <c r="G791" s="405">
        <v>26.15</v>
      </c>
      <c r="H791" s="405">
        <v>1.1499999999999999</v>
      </c>
      <c r="I791" s="405">
        <v>6</v>
      </c>
      <c r="J791" s="405">
        <v>1.66</v>
      </c>
      <c r="K791" s="405">
        <v>19</v>
      </c>
      <c r="L791" s="405">
        <v>1497.2</v>
      </c>
      <c r="M791" s="405">
        <v>756.35</v>
      </c>
      <c r="N791" s="405">
        <v>740.85</v>
      </c>
      <c r="O791" s="405">
        <v>33.28</v>
      </c>
      <c r="P791" s="405">
        <v>1.22</v>
      </c>
      <c r="Q791" s="405">
        <v>-0.02</v>
      </c>
      <c r="R791" s="405">
        <v>5</v>
      </c>
      <c r="S791" s="405">
        <v>1</v>
      </c>
      <c r="T791" s="405">
        <v>0.14000000000000001</v>
      </c>
      <c r="U791" s="405">
        <v>2.35</v>
      </c>
      <c r="V791" s="405">
        <v>33.28</v>
      </c>
      <c r="W791" s="405">
        <v>-0.69</v>
      </c>
      <c r="X791" s="405">
        <v>39.1</v>
      </c>
      <c r="Y791" s="405">
        <v>7</v>
      </c>
      <c r="Z791" s="405" t="s">
        <v>255</v>
      </c>
      <c r="AA791" s="405" t="s">
        <v>250</v>
      </c>
    </row>
    <row r="792" spans="1:27" ht="16.350000000000001" customHeight="1">
      <c r="A792" s="407">
        <v>791</v>
      </c>
      <c r="B792" s="405">
        <v>78.900000000000006</v>
      </c>
      <c r="C792" s="405">
        <v>24.65</v>
      </c>
      <c r="D792" s="405">
        <v>326.2</v>
      </c>
      <c r="E792" s="405">
        <v>315.10000000000002</v>
      </c>
      <c r="F792" s="405">
        <v>0</v>
      </c>
      <c r="G792" s="405">
        <v>23.88</v>
      </c>
      <c r="H792" s="405">
        <v>1.27</v>
      </c>
      <c r="I792" s="405">
        <v>6</v>
      </c>
      <c r="J792" s="405">
        <v>1.72</v>
      </c>
      <c r="K792" s="405">
        <v>19</v>
      </c>
      <c r="L792" s="405">
        <v>1499.1</v>
      </c>
      <c r="M792" s="405">
        <v>757.33</v>
      </c>
      <c r="N792" s="405">
        <v>741.77</v>
      </c>
      <c r="O792" s="405">
        <v>30.17</v>
      </c>
      <c r="P792" s="405">
        <v>1.35</v>
      </c>
      <c r="Q792" s="405">
        <v>-0.02</v>
      </c>
      <c r="R792" s="405">
        <v>5</v>
      </c>
      <c r="S792" s="405">
        <v>1</v>
      </c>
      <c r="T792" s="405">
        <v>0.14000000000000001</v>
      </c>
      <c r="U792" s="405">
        <v>2.41</v>
      </c>
      <c r="V792" s="405">
        <v>30.17</v>
      </c>
      <c r="W792" s="405">
        <v>-0.66</v>
      </c>
      <c r="X792" s="405">
        <v>36.270000000000003</v>
      </c>
      <c r="Y792" s="405">
        <v>7</v>
      </c>
      <c r="Z792" s="405" t="s">
        <v>255</v>
      </c>
      <c r="AA792" s="405" t="s">
        <v>250</v>
      </c>
    </row>
    <row r="793" spans="1:27" ht="16.350000000000001" customHeight="1">
      <c r="A793" s="407">
        <v>792</v>
      </c>
      <c r="B793" s="405">
        <v>79</v>
      </c>
      <c r="C793" s="405">
        <v>20.02</v>
      </c>
      <c r="D793" s="405">
        <v>265.2</v>
      </c>
      <c r="E793" s="405">
        <v>166.28</v>
      </c>
      <c r="F793" s="405">
        <v>0</v>
      </c>
      <c r="G793" s="405">
        <v>20.98</v>
      </c>
      <c r="H793" s="405">
        <v>1.34</v>
      </c>
      <c r="I793" s="405">
        <v>6</v>
      </c>
      <c r="J793" s="405">
        <v>1.77</v>
      </c>
      <c r="K793" s="405">
        <v>19</v>
      </c>
      <c r="L793" s="405">
        <v>1501</v>
      </c>
      <c r="M793" s="405">
        <v>758.31</v>
      </c>
      <c r="N793" s="405">
        <v>742.69</v>
      </c>
      <c r="O793" s="405">
        <v>26.23</v>
      </c>
      <c r="P793" s="405">
        <v>1.44</v>
      </c>
      <c r="Q793" s="405">
        <v>-0.03</v>
      </c>
      <c r="R793" s="405">
        <v>5</v>
      </c>
      <c r="S793" s="405">
        <v>1</v>
      </c>
      <c r="T793" s="405">
        <v>0.14000000000000001</v>
      </c>
      <c r="U793" s="405">
        <v>2.4700000000000002</v>
      </c>
      <c r="V793" s="405">
        <v>26.23</v>
      </c>
      <c r="W793" s="405">
        <v>-0.76</v>
      </c>
      <c r="X793" s="405">
        <v>33.630000000000003</v>
      </c>
      <c r="Y793" s="405">
        <v>6</v>
      </c>
      <c r="Z793" s="405" t="s">
        <v>255</v>
      </c>
      <c r="AA793" s="405" t="s">
        <v>254</v>
      </c>
    </row>
    <row r="794" spans="1:27" ht="16.350000000000001" customHeight="1">
      <c r="A794" s="407">
        <v>793</v>
      </c>
      <c r="B794" s="405">
        <v>79.099999999999994</v>
      </c>
      <c r="C794" s="405">
        <v>18.170000000000002</v>
      </c>
      <c r="D794" s="405">
        <v>249.5</v>
      </c>
      <c r="E794" s="405">
        <v>97.32</v>
      </c>
      <c r="F794" s="405">
        <v>0</v>
      </c>
      <c r="G794" s="405">
        <v>20.36</v>
      </c>
      <c r="H794" s="405">
        <v>1.31</v>
      </c>
      <c r="I794" s="405">
        <v>6</v>
      </c>
      <c r="J794" s="405">
        <v>1.78</v>
      </c>
      <c r="K794" s="405">
        <v>19</v>
      </c>
      <c r="L794" s="405">
        <v>1502.9</v>
      </c>
      <c r="M794" s="405">
        <v>759.29</v>
      </c>
      <c r="N794" s="405">
        <v>743.61</v>
      </c>
      <c r="O794" s="405">
        <v>25.36</v>
      </c>
      <c r="P794" s="405">
        <v>1.42</v>
      </c>
      <c r="Q794" s="405">
        <v>-0.03</v>
      </c>
      <c r="R794" s="405">
        <v>5</v>
      </c>
      <c r="S794" s="405">
        <v>1</v>
      </c>
      <c r="T794" s="405">
        <v>0.14000000000000001</v>
      </c>
      <c r="U794" s="405">
        <v>2.48</v>
      </c>
      <c r="V794" s="405">
        <v>25.36</v>
      </c>
      <c r="W794" s="405">
        <v>-0.88</v>
      </c>
      <c r="X794" s="405">
        <v>33.39</v>
      </c>
      <c r="Y794" s="405">
        <v>6</v>
      </c>
      <c r="Z794" s="405" t="s">
        <v>255</v>
      </c>
      <c r="AA794" s="405" t="s">
        <v>254</v>
      </c>
    </row>
    <row r="795" spans="1:27" ht="16.350000000000001" customHeight="1">
      <c r="A795" s="407">
        <v>794</v>
      </c>
      <c r="B795" s="405">
        <v>79.2</v>
      </c>
      <c r="C795" s="405">
        <v>22.83</v>
      </c>
      <c r="D795" s="405">
        <v>286.10000000000002</v>
      </c>
      <c r="E795" s="405">
        <v>55.03</v>
      </c>
      <c r="F795" s="405">
        <v>0</v>
      </c>
      <c r="G795" s="405">
        <v>23.24</v>
      </c>
      <c r="H795" s="405">
        <v>1.18</v>
      </c>
      <c r="I795" s="405">
        <v>6</v>
      </c>
      <c r="J795" s="405">
        <v>1.7</v>
      </c>
      <c r="K795" s="405">
        <v>19</v>
      </c>
      <c r="L795" s="405">
        <v>1504.8</v>
      </c>
      <c r="M795" s="405">
        <v>760.28</v>
      </c>
      <c r="N795" s="405">
        <v>744.52</v>
      </c>
      <c r="O795" s="405">
        <v>29.2</v>
      </c>
      <c r="P795" s="405">
        <v>1.27</v>
      </c>
      <c r="Q795" s="405">
        <v>-0.03</v>
      </c>
      <c r="R795" s="405">
        <v>5</v>
      </c>
      <c r="S795" s="405">
        <v>1</v>
      </c>
      <c r="T795" s="405">
        <v>0.14000000000000001</v>
      </c>
      <c r="U795" s="405">
        <v>2.4</v>
      </c>
      <c r="V795" s="405">
        <v>29.2</v>
      </c>
      <c r="W795" s="405">
        <v>-0.96</v>
      </c>
      <c r="X795" s="405">
        <v>36.64</v>
      </c>
      <c r="Y795" s="405">
        <v>6</v>
      </c>
      <c r="Z795" s="405" t="s">
        <v>255</v>
      </c>
      <c r="AA795" s="405" t="s">
        <v>254</v>
      </c>
    </row>
    <row r="796" spans="1:27" ht="16.350000000000001" customHeight="1">
      <c r="A796" s="407">
        <v>795</v>
      </c>
      <c r="B796" s="405">
        <v>79.3</v>
      </c>
      <c r="C796" s="405">
        <v>28.71</v>
      </c>
      <c r="D796" s="405">
        <v>290.60000000000002</v>
      </c>
      <c r="E796" s="405">
        <v>-13.05</v>
      </c>
      <c r="F796" s="405">
        <v>0</v>
      </c>
      <c r="G796" s="405">
        <v>26.2</v>
      </c>
      <c r="H796" s="405">
        <v>1.03</v>
      </c>
      <c r="I796" s="405">
        <v>6</v>
      </c>
      <c r="J796" s="405">
        <v>1.62</v>
      </c>
      <c r="K796" s="405">
        <v>19</v>
      </c>
      <c r="L796" s="405">
        <v>1506.7</v>
      </c>
      <c r="M796" s="405">
        <v>761.26</v>
      </c>
      <c r="N796" s="405">
        <v>745.44</v>
      </c>
      <c r="O796" s="405">
        <v>33.119999999999997</v>
      </c>
      <c r="P796" s="405">
        <v>1.0900000000000001</v>
      </c>
      <c r="Q796" s="405">
        <v>-0.03</v>
      </c>
      <c r="R796" s="405">
        <v>5</v>
      </c>
      <c r="S796" s="405">
        <v>1</v>
      </c>
      <c r="T796" s="405">
        <v>0.14000000000000001</v>
      </c>
      <c r="U796" s="405">
        <v>2.3199999999999998</v>
      </c>
      <c r="V796" s="405">
        <v>33.119999999999997</v>
      </c>
      <c r="W796" s="405">
        <v>-0.98</v>
      </c>
      <c r="X796" s="405">
        <v>40.67</v>
      </c>
      <c r="Y796" s="405">
        <v>6</v>
      </c>
      <c r="Z796" s="405" t="s">
        <v>255</v>
      </c>
      <c r="AA796" s="405" t="s">
        <v>254</v>
      </c>
    </row>
    <row r="797" spans="1:27" ht="16.350000000000001" customHeight="1">
      <c r="A797" s="407">
        <v>796</v>
      </c>
      <c r="B797" s="405">
        <v>79.400000000000006</v>
      </c>
      <c r="C797" s="405">
        <v>27.04</v>
      </c>
      <c r="D797" s="405">
        <v>229.2</v>
      </c>
      <c r="E797" s="405">
        <v>48.85</v>
      </c>
      <c r="F797" s="405">
        <v>0</v>
      </c>
      <c r="G797" s="405">
        <v>27.45</v>
      </c>
      <c r="H797" s="405">
        <v>0.97</v>
      </c>
      <c r="I797" s="405">
        <v>6</v>
      </c>
      <c r="J797" s="405">
        <v>1.59</v>
      </c>
      <c r="K797" s="405">
        <v>19</v>
      </c>
      <c r="L797" s="405">
        <v>1508.6</v>
      </c>
      <c r="M797" s="405">
        <v>762.24</v>
      </c>
      <c r="N797" s="405">
        <v>746.36</v>
      </c>
      <c r="O797" s="405">
        <v>34.76</v>
      </c>
      <c r="P797" s="405">
        <v>1.03</v>
      </c>
      <c r="Q797" s="405">
        <v>-0.02</v>
      </c>
      <c r="R797" s="405">
        <v>5</v>
      </c>
      <c r="S797" s="405">
        <v>1</v>
      </c>
      <c r="T797" s="405">
        <v>0.14000000000000001</v>
      </c>
      <c r="U797" s="405">
        <v>2.29</v>
      </c>
      <c r="V797" s="405">
        <v>34.76</v>
      </c>
      <c r="W797" s="405">
        <v>-0.86</v>
      </c>
      <c r="X797" s="405">
        <v>42.36</v>
      </c>
      <c r="Y797" s="405">
        <v>6</v>
      </c>
      <c r="Z797" s="405" t="s">
        <v>255</v>
      </c>
      <c r="AA797" s="405" t="s">
        <v>254</v>
      </c>
    </row>
    <row r="798" spans="1:27" ht="16.350000000000001" customHeight="1">
      <c r="A798" s="407">
        <v>797</v>
      </c>
      <c r="B798" s="405">
        <v>79.5</v>
      </c>
      <c r="C798" s="405">
        <v>26.53</v>
      </c>
      <c r="D798" s="405">
        <v>279</v>
      </c>
      <c r="E798" s="405">
        <v>325.39999999999998</v>
      </c>
      <c r="F798" s="405">
        <v>0</v>
      </c>
      <c r="G798" s="405">
        <v>26.56</v>
      </c>
      <c r="H798" s="405">
        <v>0.97</v>
      </c>
      <c r="I798" s="405">
        <v>6</v>
      </c>
      <c r="J798" s="405">
        <v>1.6</v>
      </c>
      <c r="K798" s="405">
        <v>19</v>
      </c>
      <c r="L798" s="405">
        <v>1510.5</v>
      </c>
      <c r="M798" s="405">
        <v>763.22</v>
      </c>
      <c r="N798" s="405">
        <v>747.28</v>
      </c>
      <c r="O798" s="405">
        <v>33.520000000000003</v>
      </c>
      <c r="P798" s="405">
        <v>1.03</v>
      </c>
      <c r="Q798" s="405">
        <v>-0.02</v>
      </c>
      <c r="R798" s="405">
        <v>5</v>
      </c>
      <c r="S798" s="405">
        <v>1</v>
      </c>
      <c r="T798" s="405">
        <v>0.14000000000000001</v>
      </c>
      <c r="U798" s="405">
        <v>2.2999999999999998</v>
      </c>
      <c r="V798" s="405">
        <v>33.520000000000003</v>
      </c>
      <c r="W798" s="405">
        <v>-0.65</v>
      </c>
      <c r="X798" s="405">
        <v>41.6</v>
      </c>
      <c r="Y798" s="405">
        <v>6</v>
      </c>
      <c r="Z798" s="405" t="s">
        <v>255</v>
      </c>
      <c r="AA798" s="405" t="s">
        <v>254</v>
      </c>
    </row>
    <row r="799" spans="1:27" ht="16.350000000000001" customHeight="1">
      <c r="A799" s="407">
        <v>798</v>
      </c>
      <c r="B799" s="405">
        <v>79.599999999999994</v>
      </c>
      <c r="C799" s="405">
        <v>25.94</v>
      </c>
      <c r="D799" s="405">
        <v>267.7</v>
      </c>
      <c r="E799" s="405">
        <v>456.46</v>
      </c>
      <c r="F799" s="405">
        <v>0</v>
      </c>
      <c r="G799" s="405">
        <v>25.54</v>
      </c>
      <c r="H799" s="405">
        <v>1.05</v>
      </c>
      <c r="I799" s="405">
        <v>6</v>
      </c>
      <c r="J799" s="405">
        <v>1.64</v>
      </c>
      <c r="K799" s="405">
        <v>19</v>
      </c>
      <c r="L799" s="405">
        <v>1512.4</v>
      </c>
      <c r="M799" s="405">
        <v>764.2</v>
      </c>
      <c r="N799" s="405">
        <v>748.2</v>
      </c>
      <c r="O799" s="405">
        <v>32.11</v>
      </c>
      <c r="P799" s="405">
        <v>1.1100000000000001</v>
      </c>
      <c r="Q799" s="405">
        <v>-0.01</v>
      </c>
      <c r="R799" s="405">
        <v>5</v>
      </c>
      <c r="S799" s="405">
        <v>1</v>
      </c>
      <c r="T799" s="405">
        <v>0.14000000000000001</v>
      </c>
      <c r="U799" s="405">
        <v>2.34</v>
      </c>
      <c r="V799" s="405">
        <v>32.11</v>
      </c>
      <c r="W799" s="405">
        <v>-0.42</v>
      </c>
      <c r="X799" s="405">
        <v>39.82</v>
      </c>
      <c r="Y799" s="405">
        <v>6</v>
      </c>
      <c r="Z799" s="405" t="s">
        <v>255</v>
      </c>
      <c r="AA799" s="405" t="s">
        <v>254</v>
      </c>
    </row>
    <row r="800" spans="1:27" ht="16.350000000000001" customHeight="1">
      <c r="A800" s="407">
        <v>799</v>
      </c>
      <c r="B800" s="405">
        <v>79.7</v>
      </c>
      <c r="C800" s="405">
        <v>23.87</v>
      </c>
      <c r="D800" s="405">
        <v>255.8</v>
      </c>
      <c r="E800" s="405">
        <v>560.74</v>
      </c>
      <c r="F800" s="405">
        <v>0</v>
      </c>
      <c r="G800" s="405">
        <v>24.23</v>
      </c>
      <c r="H800" s="405">
        <v>1.08</v>
      </c>
      <c r="I800" s="405">
        <v>6</v>
      </c>
      <c r="J800" s="405">
        <v>1.66</v>
      </c>
      <c r="K800" s="405">
        <v>19</v>
      </c>
      <c r="L800" s="405">
        <v>1514.3</v>
      </c>
      <c r="M800" s="405">
        <v>765.18</v>
      </c>
      <c r="N800" s="405">
        <v>749.12</v>
      </c>
      <c r="O800" s="405">
        <v>30.32</v>
      </c>
      <c r="P800" s="405">
        <v>1.1499999999999999</v>
      </c>
      <c r="Q800" s="405">
        <v>-0.01</v>
      </c>
      <c r="R800" s="405">
        <v>5</v>
      </c>
      <c r="S800" s="405">
        <v>1</v>
      </c>
      <c r="T800" s="405">
        <v>0.14000000000000001</v>
      </c>
      <c r="U800" s="405">
        <v>2.37</v>
      </c>
      <c r="V800" s="405">
        <v>30.32</v>
      </c>
      <c r="W800" s="405">
        <v>-0.31</v>
      </c>
      <c r="X800" s="405">
        <v>38.409999999999997</v>
      </c>
      <c r="Y800" s="405">
        <v>6</v>
      </c>
      <c r="Z800" s="405" t="s">
        <v>255</v>
      </c>
      <c r="AA800" s="405" t="s">
        <v>254</v>
      </c>
    </row>
    <row r="801" spans="1:27" ht="16.350000000000001" customHeight="1">
      <c r="A801" s="407">
        <v>800</v>
      </c>
      <c r="B801" s="405">
        <v>79.8</v>
      </c>
      <c r="C801" s="405">
        <v>22.55</v>
      </c>
      <c r="D801" s="405">
        <v>262.39999999999998</v>
      </c>
      <c r="E801" s="405">
        <v>583.6</v>
      </c>
      <c r="F801" s="405">
        <v>0</v>
      </c>
      <c r="G801" s="405">
        <v>22.66</v>
      </c>
      <c r="H801" s="405">
        <v>1.1499999999999999</v>
      </c>
      <c r="I801" s="405">
        <v>6</v>
      </c>
      <c r="J801" s="405">
        <v>1.7</v>
      </c>
      <c r="K801" s="405">
        <v>19</v>
      </c>
      <c r="L801" s="405">
        <v>1516.2</v>
      </c>
      <c r="M801" s="405">
        <v>766.16</v>
      </c>
      <c r="N801" s="405">
        <v>750.04</v>
      </c>
      <c r="O801" s="405">
        <v>28.18</v>
      </c>
      <c r="P801" s="405">
        <v>1.23</v>
      </c>
      <c r="Q801" s="405">
        <v>-0.02</v>
      </c>
      <c r="R801" s="405">
        <v>5</v>
      </c>
      <c r="S801" s="405">
        <v>1</v>
      </c>
      <c r="T801" s="405">
        <v>0.14000000000000001</v>
      </c>
      <c r="U801" s="405">
        <v>2.41</v>
      </c>
      <c r="V801" s="405">
        <v>28.18</v>
      </c>
      <c r="W801" s="405">
        <v>-0.52</v>
      </c>
      <c r="X801" s="405">
        <v>36.450000000000003</v>
      </c>
      <c r="Y801" s="405">
        <v>6</v>
      </c>
      <c r="Z801" s="405" t="s">
        <v>255</v>
      </c>
      <c r="AA801" s="405" t="s">
        <v>254</v>
      </c>
    </row>
    <row r="802" spans="1:27" ht="16.350000000000001" customHeight="1">
      <c r="A802" s="407">
        <v>801</v>
      </c>
      <c r="B802" s="405">
        <v>79.900000000000006</v>
      </c>
      <c r="C802" s="405">
        <v>21.32</v>
      </c>
      <c r="D802" s="405">
        <v>264.2</v>
      </c>
      <c r="E802" s="405">
        <v>-9.81</v>
      </c>
      <c r="F802" s="405">
        <v>0</v>
      </c>
      <c r="G802" s="405">
        <v>22.25</v>
      </c>
      <c r="H802" s="405">
        <v>1.21</v>
      </c>
      <c r="I802" s="405">
        <v>6</v>
      </c>
      <c r="J802" s="405">
        <v>1.72</v>
      </c>
      <c r="K802" s="405">
        <v>19</v>
      </c>
      <c r="L802" s="405">
        <v>1518.1</v>
      </c>
      <c r="M802" s="405">
        <v>767.14</v>
      </c>
      <c r="N802" s="405">
        <v>750.96</v>
      </c>
      <c r="O802" s="405">
        <v>27.61</v>
      </c>
      <c r="P802" s="405">
        <v>1.3</v>
      </c>
      <c r="Q802" s="405">
        <v>-0.03</v>
      </c>
      <c r="R802" s="405">
        <v>5</v>
      </c>
      <c r="S802" s="405">
        <v>1</v>
      </c>
      <c r="T802" s="405">
        <v>0.13</v>
      </c>
      <c r="U802" s="405">
        <v>2.4300000000000002</v>
      </c>
      <c r="V802" s="405">
        <v>27.61</v>
      </c>
      <c r="W802" s="405">
        <v>-0.77</v>
      </c>
      <c r="X802" s="405">
        <v>35.549999999999997</v>
      </c>
      <c r="Y802" s="405">
        <v>6</v>
      </c>
      <c r="Z802" s="405" t="s">
        <v>255</v>
      </c>
      <c r="AA802" s="405" t="s">
        <v>254</v>
      </c>
    </row>
    <row r="803" spans="1:27" ht="16.350000000000001" customHeight="1">
      <c r="A803" s="407">
        <v>802</v>
      </c>
      <c r="B803" s="405">
        <v>80</v>
      </c>
      <c r="C803" s="405">
        <v>22.77</v>
      </c>
      <c r="D803" s="405">
        <v>280</v>
      </c>
      <c r="E803" s="405">
        <v>-15.3</v>
      </c>
      <c r="F803" s="405">
        <v>0</v>
      </c>
      <c r="G803" s="405">
        <v>22.07</v>
      </c>
      <c r="H803" s="405">
        <v>1.17</v>
      </c>
      <c r="I803" s="405">
        <v>6</v>
      </c>
      <c r="J803" s="405">
        <v>1.72</v>
      </c>
      <c r="K803" s="405">
        <v>19</v>
      </c>
      <c r="L803" s="405">
        <v>1520</v>
      </c>
      <c r="M803" s="405">
        <v>768.12</v>
      </c>
      <c r="N803" s="405">
        <v>751.88</v>
      </c>
      <c r="O803" s="405">
        <v>27.33</v>
      </c>
      <c r="P803" s="405">
        <v>1.26</v>
      </c>
      <c r="Q803" s="405">
        <v>-0.04</v>
      </c>
      <c r="R803" s="405">
        <v>5</v>
      </c>
      <c r="S803" s="405">
        <v>1</v>
      </c>
      <c r="T803" s="405">
        <v>0.13</v>
      </c>
      <c r="U803" s="405">
        <v>2.42</v>
      </c>
      <c r="V803" s="405">
        <v>27.33</v>
      </c>
      <c r="W803" s="405">
        <v>-1.04</v>
      </c>
      <c r="X803" s="405">
        <v>35.770000000000003</v>
      </c>
      <c r="Y803" s="405">
        <v>6</v>
      </c>
      <c r="Z803" s="405" t="s">
        <v>255</v>
      </c>
      <c r="AA803" s="405" t="s">
        <v>254</v>
      </c>
    </row>
    <row r="804" spans="1:27" ht="16.350000000000001" customHeight="1">
      <c r="A804" s="407">
        <v>803</v>
      </c>
      <c r="B804" s="405">
        <v>80.099999999999994</v>
      </c>
      <c r="C804" s="405">
        <v>22.13</v>
      </c>
      <c r="D804" s="405">
        <v>231</v>
      </c>
      <c r="E804" s="405">
        <v>-13.05</v>
      </c>
      <c r="F804" s="405">
        <v>0</v>
      </c>
      <c r="G804" s="405">
        <v>24.06</v>
      </c>
      <c r="H804" s="405">
        <v>1.0900000000000001</v>
      </c>
      <c r="I804" s="405">
        <v>6</v>
      </c>
      <c r="J804" s="405">
        <v>1.67</v>
      </c>
      <c r="K804" s="405">
        <v>19</v>
      </c>
      <c r="L804" s="405">
        <v>1521.9</v>
      </c>
      <c r="M804" s="405">
        <v>769.1</v>
      </c>
      <c r="N804" s="405">
        <v>752.8</v>
      </c>
      <c r="O804" s="405">
        <v>29.94</v>
      </c>
      <c r="P804" s="405">
        <v>1.1599999999999999</v>
      </c>
      <c r="Q804" s="405">
        <v>-0.03</v>
      </c>
      <c r="R804" s="405">
        <v>5</v>
      </c>
      <c r="S804" s="405">
        <v>1</v>
      </c>
      <c r="T804" s="405">
        <v>0.13</v>
      </c>
      <c r="U804" s="405">
        <v>2.37</v>
      </c>
      <c r="V804" s="405">
        <v>29.94</v>
      </c>
      <c r="W804" s="405">
        <v>-1.04</v>
      </c>
      <c r="X804" s="405">
        <v>38.1</v>
      </c>
      <c r="Y804" s="405">
        <v>6</v>
      </c>
      <c r="Z804" s="405" t="s">
        <v>255</v>
      </c>
      <c r="AA804" s="405" t="s">
        <v>254</v>
      </c>
    </row>
    <row r="805" spans="1:27" ht="16.350000000000001" customHeight="1">
      <c r="A805" s="407">
        <v>804</v>
      </c>
      <c r="B805" s="405">
        <v>80.2</v>
      </c>
      <c r="C805" s="405">
        <v>27.3</v>
      </c>
      <c r="D805" s="405">
        <v>275.5</v>
      </c>
      <c r="E805" s="405">
        <v>-12.07</v>
      </c>
      <c r="F805" s="405">
        <v>0</v>
      </c>
      <c r="G805" s="405">
        <v>23.32</v>
      </c>
      <c r="H805" s="405">
        <v>1.02</v>
      </c>
      <c r="I805" s="405">
        <v>6</v>
      </c>
      <c r="J805" s="405">
        <v>1.65</v>
      </c>
      <c r="K805" s="405">
        <v>19</v>
      </c>
      <c r="L805" s="405">
        <v>1523.8</v>
      </c>
      <c r="M805" s="405">
        <v>770.09</v>
      </c>
      <c r="N805" s="405">
        <v>753.71</v>
      </c>
      <c r="O805" s="405">
        <v>28.92</v>
      </c>
      <c r="P805" s="405">
        <v>1.0900000000000001</v>
      </c>
      <c r="Q805" s="405">
        <v>-0.04</v>
      </c>
      <c r="R805" s="405">
        <v>5</v>
      </c>
      <c r="S805" s="405">
        <v>1</v>
      </c>
      <c r="T805" s="405">
        <v>0.13</v>
      </c>
      <c r="U805" s="405">
        <v>2.37</v>
      </c>
      <c r="V805" s="405">
        <v>28.92</v>
      </c>
      <c r="W805" s="405">
        <v>-1.04</v>
      </c>
      <c r="X805" s="405">
        <v>38.299999999999997</v>
      </c>
      <c r="Y805" s="405">
        <v>6</v>
      </c>
      <c r="Z805" s="405" t="s">
        <v>255</v>
      </c>
      <c r="AA805" s="405" t="s">
        <v>254</v>
      </c>
    </row>
    <row r="806" spans="1:27" ht="16.350000000000001" customHeight="1">
      <c r="A806" s="407">
        <v>805</v>
      </c>
      <c r="B806" s="405">
        <v>80.3</v>
      </c>
      <c r="C806" s="405">
        <v>20.54</v>
      </c>
      <c r="D806" s="405">
        <v>208.3</v>
      </c>
      <c r="E806" s="405">
        <v>-7.85</v>
      </c>
      <c r="F806" s="405">
        <v>0</v>
      </c>
      <c r="G806" s="405">
        <v>23.19</v>
      </c>
      <c r="H806" s="405">
        <v>1.2</v>
      </c>
      <c r="I806" s="405">
        <v>6</v>
      </c>
      <c r="J806" s="405">
        <v>1.71</v>
      </c>
      <c r="K806" s="405">
        <v>19</v>
      </c>
      <c r="L806" s="405">
        <v>1525.7</v>
      </c>
      <c r="M806" s="405">
        <v>771.07</v>
      </c>
      <c r="N806" s="405">
        <v>754.63</v>
      </c>
      <c r="O806" s="405">
        <v>28.71</v>
      </c>
      <c r="P806" s="405">
        <v>1.29</v>
      </c>
      <c r="Q806" s="405">
        <v>-0.04</v>
      </c>
      <c r="R806" s="405">
        <v>5</v>
      </c>
      <c r="S806" s="405">
        <v>1</v>
      </c>
      <c r="T806" s="405">
        <v>0.13</v>
      </c>
      <c r="U806" s="405">
        <v>2.41</v>
      </c>
      <c r="V806" s="405">
        <v>28.71</v>
      </c>
      <c r="W806" s="405">
        <v>-1.02</v>
      </c>
      <c r="X806" s="405">
        <v>36.21</v>
      </c>
      <c r="Y806" s="405">
        <v>6</v>
      </c>
      <c r="Z806" s="405" t="s">
        <v>255</v>
      </c>
      <c r="AA806" s="405" t="s">
        <v>254</v>
      </c>
    </row>
    <row r="807" spans="1:27" ht="16.350000000000001" customHeight="1">
      <c r="A807" s="407">
        <v>806</v>
      </c>
      <c r="B807" s="405">
        <v>80.400000000000006</v>
      </c>
      <c r="C807" s="405">
        <v>21.75</v>
      </c>
      <c r="D807" s="405">
        <v>352.2</v>
      </c>
      <c r="E807" s="405">
        <v>25.8</v>
      </c>
      <c r="F807" s="405">
        <v>0</v>
      </c>
      <c r="G807" s="405">
        <v>21.85</v>
      </c>
      <c r="H807" s="405">
        <v>1.43</v>
      </c>
      <c r="I807" s="405">
        <v>6</v>
      </c>
      <c r="J807" s="405">
        <v>1.78</v>
      </c>
      <c r="K807" s="405">
        <v>19</v>
      </c>
      <c r="L807" s="405">
        <v>1527.6</v>
      </c>
      <c r="M807" s="405">
        <v>772.05</v>
      </c>
      <c r="N807" s="405">
        <v>755.55</v>
      </c>
      <c r="O807" s="405">
        <v>26.89</v>
      </c>
      <c r="P807" s="405">
        <v>1.53</v>
      </c>
      <c r="Q807" s="405">
        <v>-0.04</v>
      </c>
      <c r="R807" s="405">
        <v>5</v>
      </c>
      <c r="S807" s="405">
        <v>1</v>
      </c>
      <c r="T807" s="405">
        <v>0.13</v>
      </c>
      <c r="U807" s="405">
        <v>2.48</v>
      </c>
      <c r="V807" s="405">
        <v>26.89</v>
      </c>
      <c r="W807" s="405">
        <v>-1.01</v>
      </c>
      <c r="X807" s="405">
        <v>33.159999999999997</v>
      </c>
      <c r="Y807" s="405">
        <v>7</v>
      </c>
      <c r="Z807" s="405" t="s">
        <v>255</v>
      </c>
      <c r="AA807" s="405" t="s">
        <v>250</v>
      </c>
    </row>
    <row r="808" spans="1:27" ht="16.350000000000001" customHeight="1">
      <c r="A808" s="407">
        <v>807</v>
      </c>
      <c r="B808" s="405">
        <v>80.5</v>
      </c>
      <c r="C808" s="405">
        <v>23.24</v>
      </c>
      <c r="D808" s="405">
        <v>374.6</v>
      </c>
      <c r="E808" s="405">
        <v>-1.47</v>
      </c>
      <c r="F808" s="405">
        <v>0</v>
      </c>
      <c r="G808" s="405">
        <v>20.64</v>
      </c>
      <c r="H808" s="405">
        <v>1.54</v>
      </c>
      <c r="I808" s="405">
        <v>6</v>
      </c>
      <c r="J808" s="405">
        <v>1.83</v>
      </c>
      <c r="K808" s="405">
        <v>19</v>
      </c>
      <c r="L808" s="405">
        <v>1529.5</v>
      </c>
      <c r="M808" s="405">
        <v>773.03</v>
      </c>
      <c r="N808" s="405">
        <v>756.47</v>
      </c>
      <c r="O808" s="405">
        <v>25.27</v>
      </c>
      <c r="P808" s="405">
        <v>1.67</v>
      </c>
      <c r="Q808" s="405">
        <v>-0.04</v>
      </c>
      <c r="R808" s="405">
        <v>4</v>
      </c>
      <c r="S808" s="405">
        <v>1</v>
      </c>
      <c r="T808" s="405">
        <v>0.13</v>
      </c>
      <c r="U808" s="405">
        <v>2.52</v>
      </c>
      <c r="V808" s="405">
        <v>25.27</v>
      </c>
      <c r="W808" s="405">
        <v>-1.02</v>
      </c>
      <c r="X808" s="405">
        <v>31.44</v>
      </c>
      <c r="Y808" s="405">
        <v>5</v>
      </c>
      <c r="Z808" s="405" t="s">
        <v>252</v>
      </c>
      <c r="AA808" s="405" t="s">
        <v>253</v>
      </c>
    </row>
    <row r="809" spans="1:27" ht="16.350000000000001" customHeight="1">
      <c r="A809" s="407">
        <v>808</v>
      </c>
      <c r="B809" s="405">
        <v>80.599999999999994</v>
      </c>
      <c r="C809" s="405">
        <v>16.940000000000001</v>
      </c>
      <c r="D809" s="405">
        <v>230</v>
      </c>
      <c r="E809" s="405">
        <v>-12.95</v>
      </c>
      <c r="F809" s="405">
        <v>0</v>
      </c>
      <c r="G809" s="405">
        <v>19.8</v>
      </c>
      <c r="H809" s="405">
        <v>1.54</v>
      </c>
      <c r="I809" s="405">
        <v>6</v>
      </c>
      <c r="J809" s="405">
        <v>1.84</v>
      </c>
      <c r="K809" s="405">
        <v>19</v>
      </c>
      <c r="L809" s="405">
        <v>1531.4</v>
      </c>
      <c r="M809" s="405">
        <v>774.01</v>
      </c>
      <c r="N809" s="405">
        <v>757.39</v>
      </c>
      <c r="O809" s="405">
        <v>24.12</v>
      </c>
      <c r="P809" s="405">
        <v>1.67</v>
      </c>
      <c r="Q809" s="405">
        <v>-0.04</v>
      </c>
      <c r="R809" s="405">
        <v>4</v>
      </c>
      <c r="S809" s="405">
        <v>1</v>
      </c>
      <c r="T809" s="405">
        <v>0.13</v>
      </c>
      <c r="U809" s="405">
        <v>2.54</v>
      </c>
      <c r="V809" s="405">
        <v>24.12</v>
      </c>
      <c r="W809" s="405">
        <v>-1.03</v>
      </c>
      <c r="X809" s="405">
        <v>30.96</v>
      </c>
      <c r="Y809" s="405">
        <v>4</v>
      </c>
      <c r="Z809" s="405" t="s">
        <v>252</v>
      </c>
      <c r="AA809" s="405" t="s">
        <v>256</v>
      </c>
    </row>
    <row r="810" spans="1:27" ht="16.350000000000001" customHeight="1">
      <c r="A810" s="407">
        <v>809</v>
      </c>
      <c r="B810" s="405">
        <v>80.7</v>
      </c>
      <c r="C810" s="405">
        <v>19.21</v>
      </c>
      <c r="D810" s="405">
        <v>308.60000000000002</v>
      </c>
      <c r="E810" s="405">
        <v>-1.86</v>
      </c>
      <c r="F810" s="405">
        <v>0</v>
      </c>
      <c r="G810" s="405">
        <v>19.27</v>
      </c>
      <c r="H810" s="405">
        <v>1.37</v>
      </c>
      <c r="I810" s="405">
        <v>6</v>
      </c>
      <c r="J810" s="405">
        <v>1.8</v>
      </c>
      <c r="K810" s="405">
        <v>19</v>
      </c>
      <c r="L810" s="405">
        <v>1533.3</v>
      </c>
      <c r="M810" s="405">
        <v>774.99</v>
      </c>
      <c r="N810" s="405">
        <v>758.31</v>
      </c>
      <c r="O810" s="405">
        <v>23.39</v>
      </c>
      <c r="P810" s="405">
        <v>1.48</v>
      </c>
      <c r="Q810" s="405">
        <v>-0.04</v>
      </c>
      <c r="R810" s="405">
        <v>5</v>
      </c>
      <c r="S810" s="405">
        <v>1</v>
      </c>
      <c r="T810" s="405">
        <v>0.13</v>
      </c>
      <c r="U810" s="405">
        <v>2.52</v>
      </c>
      <c r="V810" s="405">
        <v>23.39</v>
      </c>
      <c r="W810" s="405">
        <v>-1.03</v>
      </c>
      <c r="X810" s="405">
        <v>31.89</v>
      </c>
      <c r="Y810" s="405">
        <v>4</v>
      </c>
      <c r="Z810" s="405" t="s">
        <v>255</v>
      </c>
      <c r="AA810" s="405" t="s">
        <v>256</v>
      </c>
    </row>
    <row r="811" spans="1:27" ht="16.350000000000001" customHeight="1">
      <c r="A811" s="407">
        <v>810</v>
      </c>
      <c r="B811" s="405">
        <v>80.8</v>
      </c>
      <c r="C811" s="405">
        <v>21.66</v>
      </c>
      <c r="D811" s="405">
        <v>251.1</v>
      </c>
      <c r="E811" s="405">
        <v>-14.72</v>
      </c>
      <c r="F811" s="405">
        <v>0</v>
      </c>
      <c r="G811" s="405">
        <v>21.36</v>
      </c>
      <c r="H811" s="405">
        <v>1.22</v>
      </c>
      <c r="I811" s="405">
        <v>6</v>
      </c>
      <c r="J811" s="405">
        <v>1.74</v>
      </c>
      <c r="K811" s="405">
        <v>19</v>
      </c>
      <c r="L811" s="405">
        <v>1535.2</v>
      </c>
      <c r="M811" s="405">
        <v>775.97</v>
      </c>
      <c r="N811" s="405">
        <v>759.23</v>
      </c>
      <c r="O811" s="405">
        <v>26.11</v>
      </c>
      <c r="P811" s="405">
        <v>1.32</v>
      </c>
      <c r="Q811" s="405">
        <v>-0.04</v>
      </c>
      <c r="R811" s="405">
        <v>5</v>
      </c>
      <c r="S811" s="405">
        <v>1</v>
      </c>
      <c r="T811" s="405">
        <v>0.13</v>
      </c>
      <c r="U811" s="405">
        <v>2.4500000000000002</v>
      </c>
      <c r="V811" s="405">
        <v>26.11</v>
      </c>
      <c r="W811" s="405">
        <v>-1.03</v>
      </c>
      <c r="X811" s="405">
        <v>34.590000000000003</v>
      </c>
      <c r="Y811" s="405">
        <v>6</v>
      </c>
      <c r="Z811" s="405" t="s">
        <v>255</v>
      </c>
      <c r="AA811" s="405" t="s">
        <v>254</v>
      </c>
    </row>
    <row r="812" spans="1:27" ht="16.350000000000001" customHeight="1">
      <c r="A812" s="407">
        <v>811</v>
      </c>
      <c r="B812" s="405">
        <v>80.900000000000006</v>
      </c>
      <c r="C812" s="405">
        <v>23.21</v>
      </c>
      <c r="D812" s="405">
        <v>223.7</v>
      </c>
      <c r="E812" s="405">
        <v>-12.46</v>
      </c>
      <c r="F812" s="405">
        <v>0</v>
      </c>
      <c r="G812" s="405">
        <v>22.22</v>
      </c>
      <c r="H812" s="405">
        <v>0.99</v>
      </c>
      <c r="I812" s="405">
        <v>6</v>
      </c>
      <c r="J812" s="405">
        <v>1.66</v>
      </c>
      <c r="K812" s="405">
        <v>19</v>
      </c>
      <c r="L812" s="405">
        <v>1537.1</v>
      </c>
      <c r="M812" s="405">
        <v>776.95</v>
      </c>
      <c r="N812" s="405">
        <v>760.15</v>
      </c>
      <c r="O812" s="405">
        <v>27.21</v>
      </c>
      <c r="P812" s="405">
        <v>1.07</v>
      </c>
      <c r="Q812" s="405">
        <v>-0.04</v>
      </c>
      <c r="R812" s="405">
        <v>5</v>
      </c>
      <c r="S812" s="405">
        <v>1</v>
      </c>
      <c r="T812" s="405">
        <v>0.13</v>
      </c>
      <c r="U812" s="405">
        <v>2.39</v>
      </c>
      <c r="V812" s="405">
        <v>27.21</v>
      </c>
      <c r="W812" s="405">
        <v>-1.04</v>
      </c>
      <c r="X812" s="405">
        <v>37.56</v>
      </c>
      <c r="Y812" s="405">
        <v>6</v>
      </c>
      <c r="Z812" s="405" t="s">
        <v>255</v>
      </c>
      <c r="AA812" s="405" t="s">
        <v>254</v>
      </c>
    </row>
    <row r="813" spans="1:27" ht="16.350000000000001" customHeight="1">
      <c r="A813" s="407">
        <v>812</v>
      </c>
      <c r="B813" s="405">
        <v>81</v>
      </c>
      <c r="C813" s="405">
        <v>21.79</v>
      </c>
      <c r="D813" s="405">
        <v>188.3</v>
      </c>
      <c r="E813" s="405">
        <v>-11.67</v>
      </c>
      <c r="F813" s="405">
        <v>0</v>
      </c>
      <c r="G813" s="405">
        <v>23.07</v>
      </c>
      <c r="H813" s="405">
        <v>0.93</v>
      </c>
      <c r="I813" s="405">
        <v>6</v>
      </c>
      <c r="J813" s="405">
        <v>1.63</v>
      </c>
      <c r="K813" s="405">
        <v>19</v>
      </c>
      <c r="L813" s="405">
        <v>1539</v>
      </c>
      <c r="M813" s="405">
        <v>777.93</v>
      </c>
      <c r="N813" s="405">
        <v>761.07</v>
      </c>
      <c r="O813" s="405">
        <v>28.29</v>
      </c>
      <c r="P813" s="405">
        <v>0.99</v>
      </c>
      <c r="Q813" s="405">
        <v>-0.04</v>
      </c>
      <c r="R813" s="405">
        <v>5</v>
      </c>
      <c r="S813" s="405">
        <v>1</v>
      </c>
      <c r="T813" s="405">
        <v>0.13</v>
      </c>
      <c r="U813" s="405">
        <v>2.36</v>
      </c>
      <c r="V813" s="405">
        <v>28.29</v>
      </c>
      <c r="W813" s="405">
        <v>-1.04</v>
      </c>
      <c r="X813" s="405">
        <v>39.049999999999997</v>
      </c>
      <c r="Y813" s="405">
        <v>6</v>
      </c>
      <c r="Z813" s="405" t="s">
        <v>255</v>
      </c>
      <c r="AA813" s="405" t="s">
        <v>254</v>
      </c>
    </row>
    <row r="814" spans="1:27" ht="16.350000000000001" customHeight="1">
      <c r="A814" s="407">
        <v>813</v>
      </c>
      <c r="B814" s="405">
        <v>81.099999999999994</v>
      </c>
      <c r="C814" s="405">
        <v>24.2</v>
      </c>
      <c r="D814" s="405">
        <v>228.1</v>
      </c>
      <c r="E814" s="405">
        <v>-10.69</v>
      </c>
      <c r="F814" s="405">
        <v>0</v>
      </c>
      <c r="G814" s="405">
        <v>24.27</v>
      </c>
      <c r="H814" s="405">
        <v>1.02</v>
      </c>
      <c r="I814" s="405">
        <v>6</v>
      </c>
      <c r="J814" s="405">
        <v>1.64</v>
      </c>
      <c r="K814" s="405">
        <v>19</v>
      </c>
      <c r="L814" s="405">
        <v>1540.9</v>
      </c>
      <c r="M814" s="405">
        <v>778.91</v>
      </c>
      <c r="N814" s="405">
        <v>761.99</v>
      </c>
      <c r="O814" s="405">
        <v>29.83</v>
      </c>
      <c r="P814" s="405">
        <v>1.08</v>
      </c>
      <c r="Q814" s="405">
        <v>-0.03</v>
      </c>
      <c r="R814" s="405">
        <v>5</v>
      </c>
      <c r="S814" s="405">
        <v>1</v>
      </c>
      <c r="T814" s="405">
        <v>0.13</v>
      </c>
      <c r="U814" s="405">
        <v>2.36</v>
      </c>
      <c r="V814" s="405">
        <v>29.83</v>
      </c>
      <c r="W814" s="405">
        <v>-1.04</v>
      </c>
      <c r="X814" s="405">
        <v>38.92</v>
      </c>
      <c r="Y814" s="405">
        <v>6</v>
      </c>
      <c r="Z814" s="405" t="s">
        <v>255</v>
      </c>
      <c r="AA814" s="405" t="s">
        <v>254</v>
      </c>
    </row>
    <row r="815" spans="1:27" ht="16.350000000000001" customHeight="1">
      <c r="A815" s="407">
        <v>814</v>
      </c>
      <c r="B815" s="405">
        <v>81.2</v>
      </c>
      <c r="C815" s="405">
        <v>26.83</v>
      </c>
      <c r="D815" s="405">
        <v>322.7</v>
      </c>
      <c r="E815" s="405">
        <v>-11.67</v>
      </c>
      <c r="F815" s="405">
        <v>0</v>
      </c>
      <c r="G815" s="405">
        <v>25.83</v>
      </c>
      <c r="H815" s="405">
        <v>1.03</v>
      </c>
      <c r="I815" s="405">
        <v>6</v>
      </c>
      <c r="J815" s="405">
        <v>1.63</v>
      </c>
      <c r="K815" s="405">
        <v>19</v>
      </c>
      <c r="L815" s="405">
        <v>1542.8</v>
      </c>
      <c r="M815" s="405">
        <v>779.9</v>
      </c>
      <c r="N815" s="405">
        <v>762.9</v>
      </c>
      <c r="O815" s="405">
        <v>31.84</v>
      </c>
      <c r="P815" s="405">
        <v>1.0900000000000001</v>
      </c>
      <c r="Q815" s="405">
        <v>-0.03</v>
      </c>
      <c r="R815" s="405">
        <v>5</v>
      </c>
      <c r="S815" s="405">
        <v>1</v>
      </c>
      <c r="T815" s="405">
        <v>0.13</v>
      </c>
      <c r="U815" s="405">
        <v>2.33</v>
      </c>
      <c r="V815" s="405">
        <v>31.84</v>
      </c>
      <c r="W815" s="405">
        <v>-1.04</v>
      </c>
      <c r="X815" s="405">
        <v>39.950000000000003</v>
      </c>
      <c r="Y815" s="405">
        <v>6</v>
      </c>
      <c r="Z815" s="405" t="s">
        <v>255</v>
      </c>
      <c r="AA815" s="405" t="s">
        <v>254</v>
      </c>
    </row>
    <row r="816" spans="1:27" ht="16.350000000000001" customHeight="1">
      <c r="A816" s="407">
        <v>815</v>
      </c>
      <c r="B816" s="405">
        <v>81.3</v>
      </c>
      <c r="C816" s="405">
        <v>26.47</v>
      </c>
      <c r="D816" s="405">
        <v>243.8</v>
      </c>
      <c r="E816" s="405">
        <v>-8.0399999999999991</v>
      </c>
      <c r="F816" s="405">
        <v>0</v>
      </c>
      <c r="G816" s="405">
        <v>27.97</v>
      </c>
      <c r="H816" s="405">
        <v>1</v>
      </c>
      <c r="I816" s="405">
        <v>6</v>
      </c>
      <c r="J816" s="405">
        <v>1.6</v>
      </c>
      <c r="K816" s="405">
        <v>19</v>
      </c>
      <c r="L816" s="405">
        <v>1544.7</v>
      </c>
      <c r="M816" s="405">
        <v>780.88</v>
      </c>
      <c r="N816" s="405">
        <v>763.82</v>
      </c>
      <c r="O816" s="405">
        <v>34.590000000000003</v>
      </c>
      <c r="P816" s="405">
        <v>1.06</v>
      </c>
      <c r="Q816" s="405">
        <v>-0.03</v>
      </c>
      <c r="R816" s="405">
        <v>5</v>
      </c>
      <c r="S816" s="405">
        <v>1</v>
      </c>
      <c r="T816" s="405">
        <v>0.13</v>
      </c>
      <c r="U816" s="405">
        <v>2.2999999999999998</v>
      </c>
      <c r="V816" s="405">
        <v>34.590000000000003</v>
      </c>
      <c r="W816" s="405">
        <v>-1.03</v>
      </c>
      <c r="X816" s="405">
        <v>41.83</v>
      </c>
      <c r="Y816" s="405">
        <v>6</v>
      </c>
      <c r="Z816" s="405" t="s">
        <v>255</v>
      </c>
      <c r="AA816" s="405" t="s">
        <v>254</v>
      </c>
    </row>
    <row r="817" spans="1:27" ht="16.350000000000001" customHeight="1">
      <c r="A817" s="407">
        <v>816</v>
      </c>
      <c r="B817" s="405">
        <v>81.400000000000006</v>
      </c>
      <c r="C817" s="405">
        <v>30.61</v>
      </c>
      <c r="D817" s="405">
        <v>272.3</v>
      </c>
      <c r="E817" s="405">
        <v>12.85</v>
      </c>
      <c r="F817" s="405">
        <v>0</v>
      </c>
      <c r="G817" s="405">
        <v>28.51</v>
      </c>
      <c r="H817" s="405">
        <v>0.95</v>
      </c>
      <c r="I817" s="405">
        <v>6</v>
      </c>
      <c r="J817" s="405">
        <v>1.57</v>
      </c>
      <c r="K817" s="405">
        <v>19</v>
      </c>
      <c r="L817" s="405">
        <v>1546.6</v>
      </c>
      <c r="M817" s="405">
        <v>781.86</v>
      </c>
      <c r="N817" s="405">
        <v>764.74</v>
      </c>
      <c r="O817" s="405">
        <v>35.26</v>
      </c>
      <c r="P817" s="405">
        <v>1.01</v>
      </c>
      <c r="Q817" s="405">
        <v>-0.03</v>
      </c>
      <c r="R817" s="405">
        <v>5</v>
      </c>
      <c r="S817" s="405">
        <v>1</v>
      </c>
      <c r="T817" s="405">
        <v>0.13</v>
      </c>
      <c r="U817" s="405">
        <v>2.2799999999999998</v>
      </c>
      <c r="V817" s="405">
        <v>35.26</v>
      </c>
      <c r="W817" s="405">
        <v>-1.01</v>
      </c>
      <c r="X817" s="405">
        <v>42.9</v>
      </c>
      <c r="Y817" s="405">
        <v>6</v>
      </c>
      <c r="Z817" s="405" t="s">
        <v>255</v>
      </c>
      <c r="AA817" s="405" t="s">
        <v>254</v>
      </c>
    </row>
    <row r="818" spans="1:27" ht="16.350000000000001" customHeight="1">
      <c r="A818" s="407">
        <v>817</v>
      </c>
      <c r="B818" s="405">
        <v>81.5</v>
      </c>
      <c r="C818" s="405">
        <v>28.44</v>
      </c>
      <c r="D818" s="405">
        <v>298.3</v>
      </c>
      <c r="E818" s="405">
        <v>30.02</v>
      </c>
      <c r="F818" s="405">
        <v>0</v>
      </c>
      <c r="G818" s="405">
        <v>29.9</v>
      </c>
      <c r="H818" s="405">
        <v>0.97</v>
      </c>
      <c r="I818" s="405">
        <v>6</v>
      </c>
      <c r="J818" s="405">
        <v>1.57</v>
      </c>
      <c r="K818" s="405">
        <v>19</v>
      </c>
      <c r="L818" s="405">
        <v>1548.5</v>
      </c>
      <c r="M818" s="405">
        <v>782.84</v>
      </c>
      <c r="N818" s="405">
        <v>765.66</v>
      </c>
      <c r="O818" s="405">
        <v>37.03</v>
      </c>
      <c r="P818" s="405">
        <v>1.02</v>
      </c>
      <c r="Q818" s="405">
        <v>-0.03</v>
      </c>
      <c r="R818" s="405">
        <v>5</v>
      </c>
      <c r="S818" s="405">
        <v>1</v>
      </c>
      <c r="T818" s="405">
        <v>0.13</v>
      </c>
      <c r="U818" s="405">
        <v>2.2599999999999998</v>
      </c>
      <c r="V818" s="405">
        <v>37.03</v>
      </c>
      <c r="W818" s="405">
        <v>-0.95</v>
      </c>
      <c r="X818" s="405">
        <v>43.65</v>
      </c>
      <c r="Y818" s="405">
        <v>7</v>
      </c>
      <c r="Z818" s="405" t="s">
        <v>255</v>
      </c>
      <c r="AA818" s="405" t="s">
        <v>250</v>
      </c>
    </row>
    <row r="819" spans="1:27" ht="16.350000000000001" customHeight="1">
      <c r="A819" s="407">
        <v>818</v>
      </c>
      <c r="B819" s="405">
        <v>81.599999999999994</v>
      </c>
      <c r="C819" s="405">
        <v>30.61</v>
      </c>
      <c r="D819" s="405">
        <v>295.89999999999998</v>
      </c>
      <c r="E819" s="405">
        <v>130.96</v>
      </c>
      <c r="F819" s="405">
        <v>0</v>
      </c>
      <c r="G819" s="405">
        <v>29.73</v>
      </c>
      <c r="H819" s="405">
        <v>1.01</v>
      </c>
      <c r="I819" s="405">
        <v>6</v>
      </c>
      <c r="J819" s="405">
        <v>1.58</v>
      </c>
      <c r="K819" s="405">
        <v>19</v>
      </c>
      <c r="L819" s="405">
        <v>1550.4</v>
      </c>
      <c r="M819" s="405">
        <v>783.82</v>
      </c>
      <c r="N819" s="405">
        <v>766.58</v>
      </c>
      <c r="O819" s="405">
        <v>36.76</v>
      </c>
      <c r="P819" s="405">
        <v>1.06</v>
      </c>
      <c r="Q819" s="405">
        <v>-0.02</v>
      </c>
      <c r="R819" s="405">
        <v>5</v>
      </c>
      <c r="S819" s="405">
        <v>1</v>
      </c>
      <c r="T819" s="405">
        <v>0.13</v>
      </c>
      <c r="U819" s="405">
        <v>2.2799999999999998</v>
      </c>
      <c r="V819" s="405">
        <v>36.76</v>
      </c>
      <c r="W819" s="405">
        <v>-0.88</v>
      </c>
      <c r="X819" s="405">
        <v>42.84</v>
      </c>
      <c r="Y819" s="405">
        <v>7</v>
      </c>
      <c r="Z819" s="405" t="s">
        <v>255</v>
      </c>
      <c r="AA819" s="405" t="s">
        <v>250</v>
      </c>
    </row>
    <row r="820" spans="1:27" ht="16.350000000000001" customHeight="1">
      <c r="A820" s="407">
        <v>819</v>
      </c>
      <c r="B820" s="405">
        <v>81.7</v>
      </c>
      <c r="C820" s="405">
        <v>30.06</v>
      </c>
      <c r="D820" s="405">
        <v>305.8</v>
      </c>
      <c r="E820" s="405">
        <v>159.80000000000001</v>
      </c>
      <c r="F820" s="405">
        <v>0</v>
      </c>
      <c r="G820" s="405">
        <v>28.45</v>
      </c>
      <c r="H820" s="405">
        <v>0.94</v>
      </c>
      <c r="I820" s="405">
        <v>6</v>
      </c>
      <c r="J820" s="405">
        <v>1.57</v>
      </c>
      <c r="K820" s="405">
        <v>19</v>
      </c>
      <c r="L820" s="405">
        <v>1552.3</v>
      </c>
      <c r="M820" s="405">
        <v>784.8</v>
      </c>
      <c r="N820" s="405">
        <v>767.5</v>
      </c>
      <c r="O820" s="405">
        <v>35.04</v>
      </c>
      <c r="P820" s="405">
        <v>1</v>
      </c>
      <c r="Q820" s="405">
        <v>-0.02</v>
      </c>
      <c r="R820" s="405">
        <v>5</v>
      </c>
      <c r="S820" s="405">
        <v>1</v>
      </c>
      <c r="T820" s="405">
        <v>0.13</v>
      </c>
      <c r="U820" s="405">
        <v>2.2799999999999998</v>
      </c>
      <c r="V820" s="405">
        <v>35.04</v>
      </c>
      <c r="W820" s="405">
        <v>-0.73</v>
      </c>
      <c r="X820" s="405">
        <v>42.91</v>
      </c>
      <c r="Y820" s="405">
        <v>6</v>
      </c>
      <c r="Z820" s="405" t="s">
        <v>255</v>
      </c>
      <c r="AA820" s="405" t="s">
        <v>254</v>
      </c>
    </row>
    <row r="821" spans="1:27" ht="16.350000000000001" customHeight="1">
      <c r="A821" s="407">
        <v>820</v>
      </c>
      <c r="B821" s="405">
        <v>81.8</v>
      </c>
      <c r="C821" s="405">
        <v>24.54</v>
      </c>
      <c r="D821" s="405">
        <v>203.7</v>
      </c>
      <c r="E821" s="405">
        <v>375.33</v>
      </c>
      <c r="F821" s="405">
        <v>0</v>
      </c>
      <c r="G821" s="405">
        <v>27.15</v>
      </c>
      <c r="H821" s="405">
        <v>0.96</v>
      </c>
      <c r="I821" s="405">
        <v>6</v>
      </c>
      <c r="J821" s="405">
        <v>1.59</v>
      </c>
      <c r="K821" s="405">
        <v>19</v>
      </c>
      <c r="L821" s="405">
        <v>1554.2</v>
      </c>
      <c r="M821" s="405">
        <v>785.78</v>
      </c>
      <c r="N821" s="405">
        <v>768.42</v>
      </c>
      <c r="O821" s="405">
        <v>33.31</v>
      </c>
      <c r="P821" s="405">
        <v>1.01</v>
      </c>
      <c r="Q821" s="405">
        <v>-0.02</v>
      </c>
      <c r="R821" s="405">
        <v>5</v>
      </c>
      <c r="S821" s="405">
        <v>1</v>
      </c>
      <c r="T821" s="405">
        <v>0.13</v>
      </c>
      <c r="U821" s="405">
        <v>2.2999999999999998</v>
      </c>
      <c r="V821" s="405">
        <v>33.31</v>
      </c>
      <c r="W821" s="405">
        <v>-0.69</v>
      </c>
      <c r="X821" s="405">
        <v>41.73</v>
      </c>
      <c r="Y821" s="405">
        <v>6</v>
      </c>
      <c r="Z821" s="405" t="s">
        <v>255</v>
      </c>
      <c r="AA821" s="405" t="s">
        <v>254</v>
      </c>
    </row>
    <row r="822" spans="1:27" ht="16.350000000000001" customHeight="1">
      <c r="A822" s="407">
        <v>821</v>
      </c>
      <c r="B822" s="405">
        <v>81.900000000000006</v>
      </c>
      <c r="C822" s="405">
        <v>26.69</v>
      </c>
      <c r="D822" s="405">
        <v>269.39999999999998</v>
      </c>
      <c r="E822" s="405">
        <v>236.32</v>
      </c>
      <c r="F822" s="405">
        <v>0</v>
      </c>
      <c r="G822" s="405">
        <v>27.27</v>
      </c>
      <c r="H822" s="405">
        <v>0.87</v>
      </c>
      <c r="I822" s="405">
        <v>6</v>
      </c>
      <c r="J822" s="405">
        <v>1.56</v>
      </c>
      <c r="K822" s="405">
        <v>19</v>
      </c>
      <c r="L822" s="405">
        <v>1556.1</v>
      </c>
      <c r="M822" s="405">
        <v>786.76</v>
      </c>
      <c r="N822" s="405">
        <v>769.34</v>
      </c>
      <c r="O822" s="405">
        <v>33.42</v>
      </c>
      <c r="P822" s="405">
        <v>0.92</v>
      </c>
      <c r="Q822" s="405">
        <v>-0.02</v>
      </c>
      <c r="R822" s="405">
        <v>5</v>
      </c>
      <c r="S822" s="405">
        <v>1</v>
      </c>
      <c r="T822" s="405">
        <v>0.13</v>
      </c>
      <c r="U822" s="405">
        <v>2.2799999999999998</v>
      </c>
      <c r="V822" s="405">
        <v>33.42</v>
      </c>
      <c r="W822" s="405">
        <v>-0.68</v>
      </c>
      <c r="X822" s="405">
        <v>43.09</v>
      </c>
      <c r="Y822" s="405">
        <v>6</v>
      </c>
      <c r="Z822" s="405" t="s">
        <v>255</v>
      </c>
      <c r="AA822" s="405" t="s">
        <v>254</v>
      </c>
    </row>
    <row r="823" spans="1:27" ht="16.350000000000001" customHeight="1">
      <c r="A823" s="407">
        <v>822</v>
      </c>
      <c r="B823" s="405">
        <v>82</v>
      </c>
      <c r="C823" s="405">
        <v>30.41</v>
      </c>
      <c r="D823" s="405">
        <v>236.7</v>
      </c>
      <c r="E823" s="405">
        <v>186.88</v>
      </c>
      <c r="F823" s="405">
        <v>0</v>
      </c>
      <c r="G823" s="405">
        <v>29.9</v>
      </c>
      <c r="H823" s="405">
        <v>0.88</v>
      </c>
      <c r="I823" s="405">
        <v>6</v>
      </c>
      <c r="J823" s="405">
        <v>1.54</v>
      </c>
      <c r="K823" s="405">
        <v>19</v>
      </c>
      <c r="L823" s="405">
        <v>1558</v>
      </c>
      <c r="M823" s="405">
        <v>787.74</v>
      </c>
      <c r="N823" s="405">
        <v>770.26</v>
      </c>
      <c r="O823" s="405">
        <v>36.79</v>
      </c>
      <c r="P823" s="405">
        <v>0.93</v>
      </c>
      <c r="Q823" s="405">
        <v>-0.02</v>
      </c>
      <c r="R823" s="405">
        <v>5</v>
      </c>
      <c r="S823" s="405">
        <v>1</v>
      </c>
      <c r="T823" s="405">
        <v>0.13</v>
      </c>
      <c r="U823" s="405">
        <v>2.25</v>
      </c>
      <c r="V823" s="405">
        <v>36.79</v>
      </c>
      <c r="W823" s="405">
        <v>-0.79</v>
      </c>
      <c r="X823" s="405">
        <v>44.86</v>
      </c>
      <c r="Y823" s="405">
        <v>6</v>
      </c>
      <c r="Z823" s="405" t="s">
        <v>255</v>
      </c>
      <c r="AA823" s="405" t="s">
        <v>254</v>
      </c>
    </row>
    <row r="824" spans="1:27" ht="16.350000000000001" customHeight="1">
      <c r="A824" s="407">
        <v>823</v>
      </c>
      <c r="B824" s="405">
        <v>82.1</v>
      </c>
      <c r="C824" s="405">
        <v>32.49</v>
      </c>
      <c r="D824" s="405">
        <v>286.89999999999998</v>
      </c>
      <c r="E824" s="405">
        <v>121.06</v>
      </c>
      <c r="F824" s="405">
        <v>0</v>
      </c>
      <c r="G824" s="405">
        <v>31.16</v>
      </c>
      <c r="H824" s="405">
        <v>0.89</v>
      </c>
      <c r="I824" s="405">
        <v>6</v>
      </c>
      <c r="J824" s="405">
        <v>1.53</v>
      </c>
      <c r="K824" s="405">
        <v>19</v>
      </c>
      <c r="L824" s="405">
        <v>1559.9</v>
      </c>
      <c r="M824" s="405">
        <v>788.72</v>
      </c>
      <c r="N824" s="405">
        <v>771.18</v>
      </c>
      <c r="O824" s="405">
        <v>38.380000000000003</v>
      </c>
      <c r="P824" s="405">
        <v>0.93</v>
      </c>
      <c r="Q824" s="405">
        <v>-0.02</v>
      </c>
      <c r="R824" s="405">
        <v>5</v>
      </c>
      <c r="S824" s="405">
        <v>1</v>
      </c>
      <c r="T824" s="405">
        <v>0.13</v>
      </c>
      <c r="U824" s="405">
        <v>2.23</v>
      </c>
      <c r="V824" s="405">
        <v>38.380000000000003</v>
      </c>
      <c r="W824" s="405">
        <v>-0.69</v>
      </c>
      <c r="X824" s="405">
        <v>45.7</v>
      </c>
      <c r="Y824" s="405">
        <v>6</v>
      </c>
      <c r="Z824" s="405" t="s">
        <v>255</v>
      </c>
      <c r="AA824" s="405" t="s">
        <v>254</v>
      </c>
    </row>
    <row r="825" spans="1:27" ht="16.350000000000001" customHeight="1">
      <c r="A825" s="407">
        <v>824</v>
      </c>
      <c r="B825" s="405">
        <v>82.2</v>
      </c>
      <c r="C825" s="405">
        <v>30.43</v>
      </c>
      <c r="D825" s="405">
        <v>306.39999999999998</v>
      </c>
      <c r="E825" s="405">
        <v>462.15</v>
      </c>
      <c r="F825" s="405">
        <v>0</v>
      </c>
      <c r="G825" s="405">
        <v>31.2</v>
      </c>
      <c r="H825" s="405">
        <v>0.99</v>
      </c>
      <c r="I825" s="405">
        <v>6</v>
      </c>
      <c r="J825" s="405">
        <v>1.56</v>
      </c>
      <c r="K825" s="405">
        <v>19</v>
      </c>
      <c r="L825" s="405">
        <v>1561.8</v>
      </c>
      <c r="M825" s="405">
        <v>789.71</v>
      </c>
      <c r="N825" s="405">
        <v>772.09</v>
      </c>
      <c r="O825" s="405">
        <v>38.380000000000003</v>
      </c>
      <c r="P825" s="405">
        <v>1.05</v>
      </c>
      <c r="Q825" s="405">
        <v>-0.01</v>
      </c>
      <c r="R825" s="405">
        <v>5</v>
      </c>
      <c r="S825" s="405">
        <v>1</v>
      </c>
      <c r="T825" s="405">
        <v>0.13</v>
      </c>
      <c r="U825" s="405">
        <v>2.2599999999999998</v>
      </c>
      <c r="V825" s="405">
        <v>38.380000000000003</v>
      </c>
      <c r="W825" s="405">
        <v>-0.52</v>
      </c>
      <c r="X825" s="405">
        <v>43.93</v>
      </c>
      <c r="Y825" s="405">
        <v>7</v>
      </c>
      <c r="Z825" s="405" t="s">
        <v>255</v>
      </c>
      <c r="AA825" s="405" t="s">
        <v>250</v>
      </c>
    </row>
    <row r="826" spans="1:27" ht="16.350000000000001" customHeight="1">
      <c r="A826" s="407">
        <v>825</v>
      </c>
      <c r="B826" s="405">
        <v>82.3</v>
      </c>
      <c r="C826" s="405">
        <v>30.44</v>
      </c>
      <c r="D826" s="405">
        <v>336.1</v>
      </c>
      <c r="E826" s="405">
        <v>588.4</v>
      </c>
      <c r="F826" s="405">
        <v>0</v>
      </c>
      <c r="G826" s="405">
        <v>29.7</v>
      </c>
      <c r="H826" s="405">
        <v>1.1100000000000001</v>
      </c>
      <c r="I826" s="405">
        <v>6</v>
      </c>
      <c r="J826" s="405">
        <v>1.61</v>
      </c>
      <c r="K826" s="405">
        <v>19</v>
      </c>
      <c r="L826" s="405">
        <v>1563.7</v>
      </c>
      <c r="M826" s="405">
        <v>790.69</v>
      </c>
      <c r="N826" s="405">
        <v>773.01</v>
      </c>
      <c r="O826" s="405">
        <v>36.4</v>
      </c>
      <c r="P826" s="405">
        <v>1.17</v>
      </c>
      <c r="Q826" s="405">
        <v>-0.01</v>
      </c>
      <c r="R826" s="405">
        <v>5</v>
      </c>
      <c r="S826" s="405">
        <v>1</v>
      </c>
      <c r="T826" s="405">
        <v>0.13</v>
      </c>
      <c r="U826" s="405">
        <v>2.2999999999999998</v>
      </c>
      <c r="V826" s="405">
        <v>36.4</v>
      </c>
      <c r="W826" s="405">
        <v>-0.33</v>
      </c>
      <c r="X826" s="405">
        <v>41.18</v>
      </c>
      <c r="Y826" s="405">
        <v>7</v>
      </c>
      <c r="Z826" s="405" t="s">
        <v>255</v>
      </c>
      <c r="AA826" s="405" t="s">
        <v>250</v>
      </c>
    </row>
    <row r="827" spans="1:27" ht="16.350000000000001" customHeight="1">
      <c r="A827" s="407">
        <v>826</v>
      </c>
      <c r="B827" s="405">
        <v>82.4</v>
      </c>
      <c r="C827" s="405">
        <v>27.93</v>
      </c>
      <c r="D827" s="405">
        <v>347.5</v>
      </c>
      <c r="E827" s="405">
        <v>554.16999999999996</v>
      </c>
      <c r="F827" s="405">
        <v>0</v>
      </c>
      <c r="G827" s="405">
        <v>30.37</v>
      </c>
      <c r="H827" s="405">
        <v>1.18</v>
      </c>
      <c r="I827" s="405">
        <v>6</v>
      </c>
      <c r="J827" s="405">
        <v>1.63</v>
      </c>
      <c r="K827" s="405">
        <v>19</v>
      </c>
      <c r="L827" s="405">
        <v>1565.6</v>
      </c>
      <c r="M827" s="405">
        <v>791.67</v>
      </c>
      <c r="N827" s="405">
        <v>773.93</v>
      </c>
      <c r="O827" s="405">
        <v>37.22</v>
      </c>
      <c r="P827" s="405">
        <v>1.24</v>
      </c>
      <c r="Q827" s="405">
        <v>-0.01</v>
      </c>
      <c r="R827" s="405">
        <v>5</v>
      </c>
      <c r="S827" s="405">
        <v>1</v>
      </c>
      <c r="T827" s="405">
        <v>0.13</v>
      </c>
      <c r="U827" s="405">
        <v>2.31</v>
      </c>
      <c r="V827" s="405">
        <v>37.22</v>
      </c>
      <c r="W827" s="405">
        <v>-0.51</v>
      </c>
      <c r="X827" s="405">
        <v>40.6</v>
      </c>
      <c r="Y827" s="405">
        <v>7</v>
      </c>
      <c r="Z827" s="405" t="s">
        <v>255</v>
      </c>
      <c r="AA827" s="405" t="s">
        <v>250</v>
      </c>
    </row>
    <row r="828" spans="1:27" ht="16.350000000000001" customHeight="1">
      <c r="A828" s="407">
        <v>827</v>
      </c>
      <c r="B828" s="405">
        <v>82.5</v>
      </c>
      <c r="C828" s="405">
        <v>32.5</v>
      </c>
      <c r="D828" s="405">
        <v>391.4</v>
      </c>
      <c r="E828" s="405">
        <v>56.02</v>
      </c>
      <c r="F828" s="405">
        <v>0</v>
      </c>
      <c r="G828" s="405">
        <v>30.78</v>
      </c>
      <c r="H828" s="405">
        <v>1.1499999999999999</v>
      </c>
      <c r="I828" s="405">
        <v>6</v>
      </c>
      <c r="J828" s="405">
        <v>1.62</v>
      </c>
      <c r="K828" s="405">
        <v>19</v>
      </c>
      <c r="L828" s="405">
        <v>1567.5</v>
      </c>
      <c r="M828" s="405">
        <v>792.65</v>
      </c>
      <c r="N828" s="405">
        <v>774.85</v>
      </c>
      <c r="O828" s="405">
        <v>37.700000000000003</v>
      </c>
      <c r="P828" s="405">
        <v>1.21</v>
      </c>
      <c r="Q828" s="405">
        <v>-0.02</v>
      </c>
      <c r="R828" s="405">
        <v>5</v>
      </c>
      <c r="S828" s="405">
        <v>1</v>
      </c>
      <c r="T828" s="405">
        <v>0.13</v>
      </c>
      <c r="U828" s="405">
        <v>2.2999999999999998</v>
      </c>
      <c r="V828" s="405">
        <v>37.700000000000003</v>
      </c>
      <c r="W828" s="405">
        <v>-0.65</v>
      </c>
      <c r="X828" s="405">
        <v>41.25</v>
      </c>
      <c r="Y828" s="405">
        <v>7</v>
      </c>
      <c r="Z828" s="405" t="s">
        <v>255</v>
      </c>
      <c r="AA828" s="405" t="s">
        <v>250</v>
      </c>
    </row>
    <row r="829" spans="1:27" ht="16.350000000000001" customHeight="1">
      <c r="A829" s="407">
        <v>828</v>
      </c>
      <c r="B829" s="405">
        <v>82.6</v>
      </c>
      <c r="C829" s="405">
        <v>31.75</v>
      </c>
      <c r="D829" s="405">
        <v>322.2</v>
      </c>
      <c r="E829" s="405">
        <v>251.53</v>
      </c>
      <c r="F829" s="405">
        <v>0</v>
      </c>
      <c r="G829" s="405">
        <v>31.43</v>
      </c>
      <c r="H829" s="405">
        <v>1.07</v>
      </c>
      <c r="I829" s="405">
        <v>6</v>
      </c>
      <c r="J829" s="405">
        <v>1.59</v>
      </c>
      <c r="K829" s="405">
        <v>19</v>
      </c>
      <c r="L829" s="405">
        <v>1569.4</v>
      </c>
      <c r="M829" s="405">
        <v>793.63</v>
      </c>
      <c r="N829" s="405">
        <v>775.77</v>
      </c>
      <c r="O829" s="405">
        <v>38.49</v>
      </c>
      <c r="P829" s="405">
        <v>1.1200000000000001</v>
      </c>
      <c r="Q829" s="405">
        <v>-0.02</v>
      </c>
      <c r="R829" s="405">
        <v>5</v>
      </c>
      <c r="S829" s="405">
        <v>1</v>
      </c>
      <c r="T829" s="405">
        <v>0.13</v>
      </c>
      <c r="U829" s="405">
        <v>2.27</v>
      </c>
      <c r="V829" s="405">
        <v>38.49</v>
      </c>
      <c r="W829" s="405">
        <v>-0.85</v>
      </c>
      <c r="X829" s="405">
        <v>42.83</v>
      </c>
      <c r="Y829" s="405">
        <v>7</v>
      </c>
      <c r="Z829" s="405" t="s">
        <v>255</v>
      </c>
      <c r="AA829" s="405" t="s">
        <v>250</v>
      </c>
    </row>
    <row r="830" spans="1:27" ht="16.350000000000001" customHeight="1">
      <c r="A830" s="407">
        <v>829</v>
      </c>
      <c r="B830" s="405">
        <v>82.7</v>
      </c>
      <c r="C830" s="405">
        <v>29.96</v>
      </c>
      <c r="D830" s="405">
        <v>292.3</v>
      </c>
      <c r="E830" s="405">
        <v>104.18</v>
      </c>
      <c r="F830" s="405">
        <v>0</v>
      </c>
      <c r="G830" s="405">
        <v>30.02</v>
      </c>
      <c r="H830" s="405">
        <v>0.92</v>
      </c>
      <c r="I830" s="405">
        <v>6</v>
      </c>
      <c r="J830" s="405">
        <v>1.55</v>
      </c>
      <c r="K830" s="405">
        <v>19</v>
      </c>
      <c r="L830" s="405">
        <v>1571.3</v>
      </c>
      <c r="M830" s="405">
        <v>794.61</v>
      </c>
      <c r="N830" s="405">
        <v>776.69</v>
      </c>
      <c r="O830" s="405">
        <v>36.619999999999997</v>
      </c>
      <c r="P830" s="405">
        <v>0.97</v>
      </c>
      <c r="Q830" s="405">
        <v>-0.02</v>
      </c>
      <c r="R830" s="405">
        <v>5</v>
      </c>
      <c r="S830" s="405">
        <v>1</v>
      </c>
      <c r="T830" s="405">
        <v>0.13</v>
      </c>
      <c r="U830" s="405">
        <v>2.2599999999999998</v>
      </c>
      <c r="V830" s="405">
        <v>36.619999999999997</v>
      </c>
      <c r="W830" s="405">
        <v>-0.64</v>
      </c>
      <c r="X830" s="405">
        <v>44.12</v>
      </c>
      <c r="Y830" s="405">
        <v>6</v>
      </c>
      <c r="Z830" s="405" t="s">
        <v>255</v>
      </c>
      <c r="AA830" s="405" t="s">
        <v>254</v>
      </c>
    </row>
    <row r="831" spans="1:27" ht="16.350000000000001" customHeight="1">
      <c r="A831" s="407">
        <v>830</v>
      </c>
      <c r="B831" s="405">
        <v>82.8</v>
      </c>
      <c r="C831" s="405">
        <v>28.16</v>
      </c>
      <c r="D831" s="405">
        <v>216.8</v>
      </c>
      <c r="E831" s="405">
        <v>526.5</v>
      </c>
      <c r="F831" s="405">
        <v>0</v>
      </c>
      <c r="G831" s="405">
        <v>28.51</v>
      </c>
      <c r="H831" s="405">
        <v>0.87</v>
      </c>
      <c r="I831" s="405">
        <v>6</v>
      </c>
      <c r="J831" s="405">
        <v>1.54</v>
      </c>
      <c r="K831" s="405">
        <v>19</v>
      </c>
      <c r="L831" s="405">
        <v>1573.2</v>
      </c>
      <c r="M831" s="405">
        <v>795.59</v>
      </c>
      <c r="N831" s="405">
        <v>777.61</v>
      </c>
      <c r="O831" s="405">
        <v>34.64</v>
      </c>
      <c r="P831" s="405">
        <v>0.92</v>
      </c>
      <c r="Q831" s="405">
        <v>-0.01</v>
      </c>
      <c r="R831" s="405">
        <v>5</v>
      </c>
      <c r="S831" s="405">
        <v>1</v>
      </c>
      <c r="T831" s="405">
        <v>0.13</v>
      </c>
      <c r="U831" s="405">
        <v>2.2599999999999998</v>
      </c>
      <c r="V831" s="405">
        <v>34.64</v>
      </c>
      <c r="W831" s="405">
        <v>-0.51</v>
      </c>
      <c r="X831" s="405">
        <v>43.88</v>
      </c>
      <c r="Y831" s="405">
        <v>6</v>
      </c>
      <c r="Z831" s="405" t="s">
        <v>255</v>
      </c>
      <c r="AA831" s="405" t="s">
        <v>254</v>
      </c>
    </row>
    <row r="832" spans="1:27" ht="16.350000000000001" customHeight="1">
      <c r="A832" s="407">
        <v>831</v>
      </c>
      <c r="B832" s="405">
        <v>82.9</v>
      </c>
      <c r="C832" s="405">
        <v>27.16</v>
      </c>
      <c r="D832" s="405">
        <v>231.3</v>
      </c>
      <c r="E832" s="405">
        <v>555.44000000000005</v>
      </c>
      <c r="F832" s="405">
        <v>0</v>
      </c>
      <c r="G832" s="405">
        <v>27.33</v>
      </c>
      <c r="H832" s="405">
        <v>0.69</v>
      </c>
      <c r="I832" s="405">
        <v>6</v>
      </c>
      <c r="J832" s="405">
        <v>1.48</v>
      </c>
      <c r="K832" s="405">
        <v>19</v>
      </c>
      <c r="L832" s="405">
        <v>1575.1</v>
      </c>
      <c r="M832" s="405">
        <v>796.57</v>
      </c>
      <c r="N832" s="405">
        <v>778.53</v>
      </c>
      <c r="O832" s="405">
        <v>33.08</v>
      </c>
      <c r="P832" s="405">
        <v>0.73</v>
      </c>
      <c r="Q832" s="405">
        <v>-0.01</v>
      </c>
      <c r="R832" s="405">
        <v>5</v>
      </c>
      <c r="S832" s="405">
        <v>1</v>
      </c>
      <c r="T832" s="405">
        <v>0.13</v>
      </c>
      <c r="U832" s="405">
        <v>2.23</v>
      </c>
      <c r="V832" s="405">
        <v>33.08</v>
      </c>
      <c r="W832" s="405">
        <v>-0.26</v>
      </c>
      <c r="X832" s="405">
        <v>45.78</v>
      </c>
      <c r="Y832" s="405">
        <v>6</v>
      </c>
      <c r="Z832" s="405" t="s">
        <v>255</v>
      </c>
      <c r="AA832" s="405" t="s">
        <v>254</v>
      </c>
    </row>
    <row r="833" spans="1:27" ht="16.350000000000001" customHeight="1">
      <c r="A833" s="407">
        <v>832</v>
      </c>
      <c r="B833" s="405">
        <v>83</v>
      </c>
      <c r="C833" s="405">
        <v>26.3</v>
      </c>
      <c r="D833" s="405">
        <v>114.6</v>
      </c>
      <c r="E833" s="405">
        <v>705.73</v>
      </c>
      <c r="F833" s="405">
        <v>0</v>
      </c>
      <c r="G833" s="405">
        <v>27.86</v>
      </c>
      <c r="H833" s="405">
        <v>0.67</v>
      </c>
      <c r="I833" s="405">
        <v>6</v>
      </c>
      <c r="J833" s="405">
        <v>1.47</v>
      </c>
      <c r="K833" s="405">
        <v>19</v>
      </c>
      <c r="L833" s="405">
        <v>1577</v>
      </c>
      <c r="M833" s="405">
        <v>797.55</v>
      </c>
      <c r="N833" s="405">
        <v>779.45</v>
      </c>
      <c r="O833" s="405">
        <v>33.729999999999997</v>
      </c>
      <c r="P833" s="405">
        <v>0.71</v>
      </c>
      <c r="Q833" s="405">
        <v>0</v>
      </c>
      <c r="R833" s="405">
        <v>5</v>
      </c>
      <c r="S833" s="405">
        <v>1</v>
      </c>
      <c r="T833" s="405">
        <v>0.13</v>
      </c>
      <c r="U833" s="405">
        <v>2.2200000000000002</v>
      </c>
      <c r="V833" s="405">
        <v>33.729999999999997</v>
      </c>
      <c r="W833" s="405">
        <v>-0.16</v>
      </c>
      <c r="X833" s="405">
        <v>46.58</v>
      </c>
      <c r="Y833" s="405">
        <v>6</v>
      </c>
      <c r="Z833" s="405" t="s">
        <v>255</v>
      </c>
      <c r="AA833" s="405" t="s">
        <v>254</v>
      </c>
    </row>
    <row r="834" spans="1:27" ht="16.350000000000001" customHeight="1">
      <c r="A834" s="407">
        <v>833</v>
      </c>
      <c r="B834" s="405">
        <v>83.1</v>
      </c>
      <c r="C834" s="405">
        <v>29.73</v>
      </c>
      <c r="D834" s="405">
        <v>212.5</v>
      </c>
      <c r="E834" s="405">
        <v>746.74</v>
      </c>
      <c r="F834" s="405">
        <v>0</v>
      </c>
      <c r="G834" s="405">
        <v>28.73</v>
      </c>
      <c r="H834" s="405">
        <v>0.64</v>
      </c>
      <c r="I834" s="405">
        <v>6</v>
      </c>
      <c r="J834" s="405">
        <v>1.44</v>
      </c>
      <c r="K834" s="405">
        <v>19</v>
      </c>
      <c r="L834" s="405">
        <v>1578.9</v>
      </c>
      <c r="M834" s="405">
        <v>798.53</v>
      </c>
      <c r="N834" s="405">
        <v>780.37</v>
      </c>
      <c r="O834" s="405">
        <v>34.79</v>
      </c>
      <c r="P834" s="405">
        <v>0.68</v>
      </c>
      <c r="Q834" s="405">
        <v>0</v>
      </c>
      <c r="R834" s="405">
        <v>5</v>
      </c>
      <c r="S834" s="405">
        <v>1</v>
      </c>
      <c r="T834" s="405">
        <v>0.13</v>
      </c>
      <c r="U834" s="405">
        <v>2.2000000000000002</v>
      </c>
      <c r="V834" s="405">
        <v>34.79</v>
      </c>
      <c r="W834" s="405">
        <v>-0.11</v>
      </c>
      <c r="X834" s="405">
        <v>47.89</v>
      </c>
      <c r="Y834" s="405">
        <v>6</v>
      </c>
      <c r="Z834" s="405" t="s">
        <v>255</v>
      </c>
      <c r="AA834" s="405" t="s">
        <v>254</v>
      </c>
    </row>
    <row r="835" spans="1:27" ht="16.350000000000001" customHeight="1">
      <c r="A835" s="407">
        <v>834</v>
      </c>
      <c r="B835" s="405">
        <v>83.2</v>
      </c>
      <c r="C835" s="405">
        <v>29.72</v>
      </c>
      <c r="D835" s="405">
        <v>223.4</v>
      </c>
      <c r="E835" s="405">
        <v>684.25</v>
      </c>
      <c r="F835" s="405">
        <v>0</v>
      </c>
      <c r="G835" s="405">
        <v>29.21</v>
      </c>
      <c r="H835" s="405">
        <v>0.75</v>
      </c>
      <c r="I835" s="405">
        <v>6</v>
      </c>
      <c r="J835" s="405">
        <v>1.49</v>
      </c>
      <c r="K835" s="405">
        <v>19</v>
      </c>
      <c r="L835" s="405">
        <v>1580.8</v>
      </c>
      <c r="M835" s="405">
        <v>799.52</v>
      </c>
      <c r="N835" s="405">
        <v>781.28</v>
      </c>
      <c r="O835" s="405">
        <v>35.36</v>
      </c>
      <c r="P835" s="405">
        <v>0.8</v>
      </c>
      <c r="Q835" s="405">
        <v>0</v>
      </c>
      <c r="R835" s="405">
        <v>5</v>
      </c>
      <c r="S835" s="405">
        <v>1</v>
      </c>
      <c r="T835" s="405">
        <v>0.13</v>
      </c>
      <c r="U835" s="405">
        <v>2.2200000000000002</v>
      </c>
      <c r="V835" s="405">
        <v>35.36</v>
      </c>
      <c r="W835" s="405">
        <v>-0.12</v>
      </c>
      <c r="X835" s="405">
        <v>46.19</v>
      </c>
      <c r="Y835" s="405">
        <v>6</v>
      </c>
      <c r="Z835" s="405" t="s">
        <v>255</v>
      </c>
      <c r="AA835" s="405" t="s">
        <v>254</v>
      </c>
    </row>
    <row r="836" spans="1:27" ht="16.350000000000001" customHeight="1">
      <c r="A836" s="407">
        <v>835</v>
      </c>
      <c r="B836" s="405">
        <v>83.3</v>
      </c>
      <c r="C836" s="405">
        <v>27.75</v>
      </c>
      <c r="D836" s="405">
        <v>224.9</v>
      </c>
      <c r="E836" s="405">
        <v>680.32</v>
      </c>
      <c r="F836" s="405">
        <v>0</v>
      </c>
      <c r="G836" s="405">
        <v>28.46</v>
      </c>
      <c r="H836" s="405">
        <v>0.81</v>
      </c>
      <c r="I836" s="405">
        <v>6</v>
      </c>
      <c r="J836" s="405">
        <v>1.52</v>
      </c>
      <c r="K836" s="405">
        <v>19</v>
      </c>
      <c r="L836" s="405">
        <v>1582.7</v>
      </c>
      <c r="M836" s="405">
        <v>800.5</v>
      </c>
      <c r="N836" s="405">
        <v>782.2</v>
      </c>
      <c r="O836" s="405">
        <v>34.36</v>
      </c>
      <c r="P836" s="405">
        <v>0.86</v>
      </c>
      <c r="Q836" s="405">
        <v>-0.01</v>
      </c>
      <c r="R836" s="405">
        <v>5</v>
      </c>
      <c r="S836" s="405">
        <v>1</v>
      </c>
      <c r="T836" s="405">
        <v>0.13</v>
      </c>
      <c r="U836" s="405">
        <v>2.25</v>
      </c>
      <c r="V836" s="405">
        <v>34.36</v>
      </c>
      <c r="W836" s="405">
        <v>-0.26</v>
      </c>
      <c r="X836" s="405">
        <v>44.55</v>
      </c>
      <c r="Y836" s="405">
        <v>6</v>
      </c>
      <c r="Z836" s="405" t="s">
        <v>255</v>
      </c>
      <c r="AA836" s="405" t="s">
        <v>254</v>
      </c>
    </row>
    <row r="837" spans="1:27" ht="16.350000000000001" customHeight="1">
      <c r="A837" s="407">
        <v>836</v>
      </c>
      <c r="B837" s="405">
        <v>83.4</v>
      </c>
      <c r="C837" s="405">
        <v>27.54</v>
      </c>
      <c r="D837" s="405">
        <v>245.6</v>
      </c>
      <c r="E837" s="405">
        <v>437.82</v>
      </c>
      <c r="F837" s="405">
        <v>0</v>
      </c>
      <c r="G837" s="405">
        <v>28.66</v>
      </c>
      <c r="H837" s="405">
        <v>0.76</v>
      </c>
      <c r="I837" s="405">
        <v>6</v>
      </c>
      <c r="J837" s="405">
        <v>1.5</v>
      </c>
      <c r="K837" s="405">
        <v>19</v>
      </c>
      <c r="L837" s="405">
        <v>1584.6</v>
      </c>
      <c r="M837" s="405">
        <v>801.48</v>
      </c>
      <c r="N837" s="405">
        <v>783.12</v>
      </c>
      <c r="O837" s="405">
        <v>34.57</v>
      </c>
      <c r="P837" s="405">
        <v>0.8</v>
      </c>
      <c r="Q837" s="405">
        <v>-0.01</v>
      </c>
      <c r="R837" s="405">
        <v>5</v>
      </c>
      <c r="S837" s="405">
        <v>1</v>
      </c>
      <c r="T837" s="405">
        <v>0.13</v>
      </c>
      <c r="U837" s="405">
        <v>2.2400000000000002</v>
      </c>
      <c r="V837" s="405">
        <v>34.57</v>
      </c>
      <c r="W837" s="405">
        <v>-0.34</v>
      </c>
      <c r="X837" s="405">
        <v>45.58</v>
      </c>
      <c r="Y837" s="405">
        <v>6</v>
      </c>
      <c r="Z837" s="405" t="s">
        <v>255</v>
      </c>
      <c r="AA837" s="405" t="s">
        <v>254</v>
      </c>
    </row>
    <row r="838" spans="1:27" ht="16.350000000000001" customHeight="1">
      <c r="A838" s="407">
        <v>837</v>
      </c>
      <c r="B838" s="405">
        <v>83.5</v>
      </c>
      <c r="C838" s="405">
        <v>30.36</v>
      </c>
      <c r="D838" s="405">
        <v>182.4</v>
      </c>
      <c r="E838" s="405">
        <v>492.27</v>
      </c>
      <c r="F838" s="405">
        <v>0</v>
      </c>
      <c r="G838" s="405">
        <v>29.31</v>
      </c>
      <c r="H838" s="405">
        <v>0.73</v>
      </c>
      <c r="I838" s="405">
        <v>6</v>
      </c>
      <c r="J838" s="405">
        <v>1.48</v>
      </c>
      <c r="K838" s="405">
        <v>19</v>
      </c>
      <c r="L838" s="405">
        <v>1586.5</v>
      </c>
      <c r="M838" s="405">
        <v>802.46</v>
      </c>
      <c r="N838" s="405">
        <v>784.04</v>
      </c>
      <c r="O838" s="405">
        <v>35.36</v>
      </c>
      <c r="P838" s="405">
        <v>0.77</v>
      </c>
      <c r="Q838" s="405">
        <v>-0.01</v>
      </c>
      <c r="R838" s="405">
        <v>5</v>
      </c>
      <c r="S838" s="405">
        <v>1</v>
      </c>
      <c r="T838" s="405">
        <v>0.13</v>
      </c>
      <c r="U838" s="405">
        <v>2.2200000000000002</v>
      </c>
      <c r="V838" s="405">
        <v>35.36</v>
      </c>
      <c r="W838" s="405">
        <v>-0.4</v>
      </c>
      <c r="X838" s="405">
        <v>46.69</v>
      </c>
      <c r="Y838" s="405">
        <v>6</v>
      </c>
      <c r="Z838" s="405" t="s">
        <v>255</v>
      </c>
      <c r="AA838" s="405" t="s">
        <v>254</v>
      </c>
    </row>
    <row r="839" spans="1:27" ht="16.350000000000001" customHeight="1">
      <c r="A839" s="407">
        <v>838</v>
      </c>
      <c r="B839" s="405">
        <v>83.6</v>
      </c>
      <c r="C839" s="405">
        <v>29.74</v>
      </c>
      <c r="D839" s="405">
        <v>210.7</v>
      </c>
      <c r="E839" s="405">
        <v>526.4</v>
      </c>
      <c r="F839" s="405">
        <v>0</v>
      </c>
      <c r="G839" s="405">
        <v>29.43</v>
      </c>
      <c r="H839" s="405">
        <v>0.71</v>
      </c>
      <c r="I839" s="405">
        <v>6</v>
      </c>
      <c r="J839" s="405">
        <v>1.47</v>
      </c>
      <c r="K839" s="405">
        <v>19</v>
      </c>
      <c r="L839" s="405">
        <v>1588.4</v>
      </c>
      <c r="M839" s="405">
        <v>803.44</v>
      </c>
      <c r="N839" s="405">
        <v>784.96</v>
      </c>
      <c r="O839" s="405">
        <v>35.47</v>
      </c>
      <c r="P839" s="405">
        <v>0.75</v>
      </c>
      <c r="Q839" s="405">
        <v>-0.01</v>
      </c>
      <c r="R839" s="405">
        <v>5</v>
      </c>
      <c r="S839" s="405">
        <v>1</v>
      </c>
      <c r="T839" s="405">
        <v>0.13</v>
      </c>
      <c r="U839" s="405">
        <v>2.21</v>
      </c>
      <c r="V839" s="405">
        <v>35.47</v>
      </c>
      <c r="W839" s="405">
        <v>-0.28000000000000003</v>
      </c>
      <c r="X839" s="405">
        <v>47.11</v>
      </c>
      <c r="Y839" s="405">
        <v>6</v>
      </c>
      <c r="Z839" s="405" t="s">
        <v>255</v>
      </c>
      <c r="AA839" s="405" t="s">
        <v>254</v>
      </c>
    </row>
    <row r="840" spans="1:27" ht="16.350000000000001" customHeight="1">
      <c r="A840" s="407">
        <v>839</v>
      </c>
      <c r="B840" s="405">
        <v>83.7</v>
      </c>
      <c r="C840" s="405">
        <v>27.86</v>
      </c>
      <c r="D840" s="405">
        <v>231.5</v>
      </c>
      <c r="E840" s="405">
        <v>722.7</v>
      </c>
      <c r="F840" s="405">
        <v>0</v>
      </c>
      <c r="G840" s="405">
        <v>29.23</v>
      </c>
      <c r="H840" s="405">
        <v>0.74</v>
      </c>
      <c r="I840" s="405">
        <v>6</v>
      </c>
      <c r="J840" s="405">
        <v>1.48</v>
      </c>
      <c r="K840" s="405">
        <v>19</v>
      </c>
      <c r="L840" s="405">
        <v>1590.3</v>
      </c>
      <c r="M840" s="405">
        <v>804.42</v>
      </c>
      <c r="N840" s="405">
        <v>785.88</v>
      </c>
      <c r="O840" s="405">
        <v>35.17</v>
      </c>
      <c r="P840" s="405">
        <v>0.78</v>
      </c>
      <c r="Q840" s="405">
        <v>0</v>
      </c>
      <c r="R840" s="405">
        <v>5</v>
      </c>
      <c r="S840" s="405">
        <v>1</v>
      </c>
      <c r="T840" s="405">
        <v>0.13</v>
      </c>
      <c r="U840" s="405">
        <v>2.2200000000000002</v>
      </c>
      <c r="V840" s="405">
        <v>35.17</v>
      </c>
      <c r="W840" s="405">
        <v>-0.15</v>
      </c>
      <c r="X840" s="405">
        <v>46.4</v>
      </c>
      <c r="Y840" s="405">
        <v>6</v>
      </c>
      <c r="Z840" s="405" t="s">
        <v>255</v>
      </c>
      <c r="AA840" s="405" t="s">
        <v>254</v>
      </c>
    </row>
    <row r="841" spans="1:27" ht="16.350000000000001" customHeight="1">
      <c r="A841" s="407">
        <v>840</v>
      </c>
      <c r="B841" s="405">
        <v>83.8</v>
      </c>
      <c r="C841" s="405">
        <v>29.69</v>
      </c>
      <c r="D841" s="405">
        <v>202.8</v>
      </c>
      <c r="E841" s="405">
        <v>801.87</v>
      </c>
      <c r="F841" s="405">
        <v>0</v>
      </c>
      <c r="G841" s="405">
        <v>28.49</v>
      </c>
      <c r="H841" s="405">
        <v>0.84</v>
      </c>
      <c r="I841" s="405">
        <v>6</v>
      </c>
      <c r="J841" s="405">
        <v>1.53</v>
      </c>
      <c r="K841" s="405">
        <v>19</v>
      </c>
      <c r="L841" s="405">
        <v>1592.2</v>
      </c>
      <c r="M841" s="405">
        <v>805.4</v>
      </c>
      <c r="N841" s="405">
        <v>786.8</v>
      </c>
      <c r="O841" s="405">
        <v>34.18</v>
      </c>
      <c r="P841" s="405">
        <v>0.89</v>
      </c>
      <c r="Q841" s="405">
        <v>-0.01</v>
      </c>
      <c r="R841" s="405">
        <v>5</v>
      </c>
      <c r="S841" s="405">
        <v>1</v>
      </c>
      <c r="T841" s="405">
        <v>0.13</v>
      </c>
      <c r="U841" s="405">
        <v>2.2599999999999998</v>
      </c>
      <c r="V841" s="405">
        <v>34.18</v>
      </c>
      <c r="W841" s="405">
        <v>-0.31</v>
      </c>
      <c r="X841" s="405">
        <v>44.07</v>
      </c>
      <c r="Y841" s="405">
        <v>6</v>
      </c>
      <c r="Z841" s="405" t="s">
        <v>255</v>
      </c>
      <c r="AA841" s="405" t="s">
        <v>254</v>
      </c>
    </row>
    <row r="842" spans="1:27" ht="16.350000000000001" customHeight="1">
      <c r="A842" s="407">
        <v>841</v>
      </c>
      <c r="B842" s="405">
        <v>83.9</v>
      </c>
      <c r="C842" s="405">
        <v>27.58</v>
      </c>
      <c r="D842" s="405">
        <v>279.89999999999998</v>
      </c>
      <c r="E842" s="405">
        <v>153.82</v>
      </c>
      <c r="F842" s="405">
        <v>0</v>
      </c>
      <c r="G842" s="405">
        <v>27.95</v>
      </c>
      <c r="H842" s="405">
        <v>0.78</v>
      </c>
      <c r="I842" s="405">
        <v>6</v>
      </c>
      <c r="J842" s="405">
        <v>1.51</v>
      </c>
      <c r="K842" s="405">
        <v>19</v>
      </c>
      <c r="L842" s="405">
        <v>1594.1</v>
      </c>
      <c r="M842" s="405">
        <v>806.38</v>
      </c>
      <c r="N842" s="405">
        <v>787.72</v>
      </c>
      <c r="O842" s="405">
        <v>33.46</v>
      </c>
      <c r="P842" s="405">
        <v>0.82</v>
      </c>
      <c r="Q842" s="405">
        <v>-0.01</v>
      </c>
      <c r="R842" s="405">
        <v>5</v>
      </c>
      <c r="S842" s="405">
        <v>1</v>
      </c>
      <c r="T842" s="405">
        <v>0.13</v>
      </c>
      <c r="U842" s="405">
        <v>2.25</v>
      </c>
      <c r="V842" s="405">
        <v>33.46</v>
      </c>
      <c r="W842" s="405">
        <v>-0.42</v>
      </c>
      <c r="X842" s="405">
        <v>44.58</v>
      </c>
      <c r="Y842" s="405">
        <v>6</v>
      </c>
      <c r="Z842" s="405" t="s">
        <v>255</v>
      </c>
      <c r="AA842" s="405" t="s">
        <v>254</v>
      </c>
    </row>
    <row r="843" spans="1:27" ht="16.350000000000001" customHeight="1">
      <c r="A843" s="407">
        <v>842</v>
      </c>
      <c r="B843" s="405">
        <v>84</v>
      </c>
      <c r="C843" s="405">
        <v>26.31</v>
      </c>
      <c r="D843" s="405">
        <v>167.3</v>
      </c>
      <c r="E843" s="405">
        <v>472.16</v>
      </c>
      <c r="F843" s="405">
        <v>0</v>
      </c>
      <c r="G843" s="405">
        <v>26.19</v>
      </c>
      <c r="H843" s="405">
        <v>0.82</v>
      </c>
      <c r="I843" s="405">
        <v>6</v>
      </c>
      <c r="J843" s="405">
        <v>1.55</v>
      </c>
      <c r="K843" s="405">
        <v>19</v>
      </c>
      <c r="L843" s="405">
        <v>1596</v>
      </c>
      <c r="M843" s="405">
        <v>807.36</v>
      </c>
      <c r="N843" s="405">
        <v>788.64</v>
      </c>
      <c r="O843" s="405">
        <v>31.19</v>
      </c>
      <c r="P843" s="405">
        <v>0.88</v>
      </c>
      <c r="Q843" s="405">
        <v>-0.02</v>
      </c>
      <c r="R843" s="405">
        <v>5</v>
      </c>
      <c r="S843" s="405">
        <v>1</v>
      </c>
      <c r="T843" s="405">
        <v>0.13</v>
      </c>
      <c r="U843" s="405">
        <v>2.29</v>
      </c>
      <c r="V843" s="405">
        <v>31.19</v>
      </c>
      <c r="W843" s="405">
        <v>-0.53</v>
      </c>
      <c r="X843" s="405">
        <v>42.29</v>
      </c>
      <c r="Y843" s="405">
        <v>6</v>
      </c>
      <c r="Z843" s="405" t="s">
        <v>255</v>
      </c>
      <c r="AA843" s="405" t="s">
        <v>254</v>
      </c>
    </row>
    <row r="844" spans="1:27" ht="16.350000000000001" customHeight="1">
      <c r="A844" s="407">
        <v>843</v>
      </c>
      <c r="B844" s="405">
        <v>84.1</v>
      </c>
      <c r="C844" s="405">
        <v>24.46</v>
      </c>
      <c r="D844" s="405">
        <v>201.1</v>
      </c>
      <c r="E844" s="405">
        <v>540.53</v>
      </c>
      <c r="F844" s="405">
        <v>0</v>
      </c>
      <c r="G844" s="405">
        <v>24.8</v>
      </c>
      <c r="H844" s="405">
        <v>0.82</v>
      </c>
      <c r="I844" s="405">
        <v>6</v>
      </c>
      <c r="J844" s="405">
        <v>1.57</v>
      </c>
      <c r="K844" s="405">
        <v>19</v>
      </c>
      <c r="L844" s="405">
        <v>1597.9</v>
      </c>
      <c r="M844" s="405">
        <v>808.34</v>
      </c>
      <c r="N844" s="405">
        <v>789.56</v>
      </c>
      <c r="O844" s="405">
        <v>29.38</v>
      </c>
      <c r="P844" s="405">
        <v>0.87</v>
      </c>
      <c r="Q844" s="405">
        <v>-0.01</v>
      </c>
      <c r="R844" s="405">
        <v>5</v>
      </c>
      <c r="S844" s="405">
        <v>1</v>
      </c>
      <c r="T844" s="405">
        <v>0.13</v>
      </c>
      <c r="U844" s="405">
        <v>2.31</v>
      </c>
      <c r="V844" s="405">
        <v>29.38</v>
      </c>
      <c r="W844" s="405">
        <v>-0.28000000000000003</v>
      </c>
      <c r="X844" s="405">
        <v>41.17</v>
      </c>
      <c r="Y844" s="405">
        <v>6</v>
      </c>
      <c r="Z844" s="405" t="s">
        <v>255</v>
      </c>
      <c r="AA844" s="405" t="s">
        <v>254</v>
      </c>
    </row>
    <row r="845" spans="1:27" ht="16.350000000000001" customHeight="1">
      <c r="A845" s="407">
        <v>844</v>
      </c>
      <c r="B845" s="405">
        <v>84.2</v>
      </c>
      <c r="C845" s="405">
        <v>23.27</v>
      </c>
      <c r="D845" s="405">
        <v>239.5</v>
      </c>
      <c r="E845" s="405">
        <v>750.66</v>
      </c>
      <c r="F845" s="405">
        <v>0</v>
      </c>
      <c r="G845" s="405">
        <v>23.49</v>
      </c>
      <c r="H845" s="405">
        <v>0.98</v>
      </c>
      <c r="I845" s="405">
        <v>6</v>
      </c>
      <c r="J845" s="405">
        <v>1.64</v>
      </c>
      <c r="K845" s="405">
        <v>19</v>
      </c>
      <c r="L845" s="405">
        <v>1599.8</v>
      </c>
      <c r="M845" s="405">
        <v>809.33</v>
      </c>
      <c r="N845" s="405">
        <v>790.47</v>
      </c>
      <c r="O845" s="405">
        <v>27.69</v>
      </c>
      <c r="P845" s="405">
        <v>1.06</v>
      </c>
      <c r="Q845" s="405">
        <v>-0.01</v>
      </c>
      <c r="R845" s="405">
        <v>5</v>
      </c>
      <c r="S845" s="405">
        <v>1</v>
      </c>
      <c r="T845" s="405">
        <v>0.13</v>
      </c>
      <c r="U845" s="405">
        <v>2.38</v>
      </c>
      <c r="V845" s="405">
        <v>27.69</v>
      </c>
      <c r="W845" s="405">
        <v>-0.2</v>
      </c>
      <c r="X845" s="405">
        <v>37.979999999999997</v>
      </c>
      <c r="Y845" s="405">
        <v>6</v>
      </c>
      <c r="Z845" s="405" t="s">
        <v>255</v>
      </c>
      <c r="AA845" s="405" t="s">
        <v>254</v>
      </c>
    </row>
    <row r="846" spans="1:27" ht="16.350000000000001" customHeight="1">
      <c r="A846" s="407">
        <v>845</v>
      </c>
      <c r="B846" s="405">
        <v>84.3</v>
      </c>
      <c r="C846" s="405">
        <v>22.33</v>
      </c>
      <c r="D846" s="405">
        <v>252.6</v>
      </c>
      <c r="E846" s="405">
        <v>668.45</v>
      </c>
      <c r="F846" s="405">
        <v>0</v>
      </c>
      <c r="G846" s="405">
        <v>22.9</v>
      </c>
      <c r="H846" s="405">
        <v>1.06</v>
      </c>
      <c r="I846" s="405">
        <v>6</v>
      </c>
      <c r="J846" s="405">
        <v>1.67</v>
      </c>
      <c r="K846" s="405">
        <v>19</v>
      </c>
      <c r="L846" s="405">
        <v>1601.7</v>
      </c>
      <c r="M846" s="405">
        <v>810.31</v>
      </c>
      <c r="N846" s="405">
        <v>791.39</v>
      </c>
      <c r="O846" s="405">
        <v>26.91</v>
      </c>
      <c r="P846" s="405">
        <v>1.1399999999999999</v>
      </c>
      <c r="Q846" s="405">
        <v>0</v>
      </c>
      <c r="R846" s="405">
        <v>5</v>
      </c>
      <c r="S846" s="405">
        <v>1</v>
      </c>
      <c r="T846" s="405">
        <v>0.13</v>
      </c>
      <c r="U846" s="405">
        <v>2.41</v>
      </c>
      <c r="V846" s="405">
        <v>26.91</v>
      </c>
      <c r="W846" s="405">
        <v>-0.11</v>
      </c>
      <c r="X846" s="405">
        <v>36.65</v>
      </c>
      <c r="Y846" s="405">
        <v>6</v>
      </c>
      <c r="Z846" s="405" t="s">
        <v>255</v>
      </c>
      <c r="AA846" s="405" t="s">
        <v>254</v>
      </c>
    </row>
    <row r="847" spans="1:27" ht="16.350000000000001" customHeight="1">
      <c r="A847" s="407">
        <v>846</v>
      </c>
      <c r="B847" s="405">
        <v>84.4</v>
      </c>
      <c r="C847" s="405">
        <v>22.66</v>
      </c>
      <c r="D847" s="405">
        <v>237</v>
      </c>
      <c r="E847" s="405">
        <v>742.81</v>
      </c>
      <c r="F847" s="405">
        <v>0</v>
      </c>
      <c r="G847" s="405">
        <v>23.66</v>
      </c>
      <c r="H847" s="405">
        <v>1.03</v>
      </c>
      <c r="I847" s="405">
        <v>6</v>
      </c>
      <c r="J847" s="405">
        <v>1.65</v>
      </c>
      <c r="K847" s="405">
        <v>19</v>
      </c>
      <c r="L847" s="405">
        <v>1603.6</v>
      </c>
      <c r="M847" s="405">
        <v>811.29</v>
      </c>
      <c r="N847" s="405">
        <v>792.31</v>
      </c>
      <c r="O847" s="405">
        <v>27.84</v>
      </c>
      <c r="P847" s="405">
        <v>1.1100000000000001</v>
      </c>
      <c r="Q847" s="405">
        <v>0</v>
      </c>
      <c r="R847" s="405">
        <v>5</v>
      </c>
      <c r="S847" s="405">
        <v>1</v>
      </c>
      <c r="T847" s="405">
        <v>0.13</v>
      </c>
      <c r="U847" s="405">
        <v>2.39</v>
      </c>
      <c r="V847" s="405">
        <v>27.84</v>
      </c>
      <c r="W847" s="405">
        <v>-0.11</v>
      </c>
      <c r="X847" s="405">
        <v>37.520000000000003</v>
      </c>
      <c r="Y847" s="405">
        <v>6</v>
      </c>
      <c r="Z847" s="405" t="s">
        <v>255</v>
      </c>
      <c r="AA847" s="405" t="s">
        <v>254</v>
      </c>
    </row>
    <row r="848" spans="1:27" ht="16.350000000000001" customHeight="1">
      <c r="A848" s="407">
        <v>847</v>
      </c>
      <c r="B848" s="405">
        <v>84.5</v>
      </c>
      <c r="C848" s="405">
        <v>25.55</v>
      </c>
      <c r="D848" s="405">
        <v>244</v>
      </c>
      <c r="E848" s="405">
        <v>770.87</v>
      </c>
      <c r="F848" s="405">
        <v>0</v>
      </c>
      <c r="G848" s="405">
        <v>24.45</v>
      </c>
      <c r="H848" s="405">
        <v>0.97</v>
      </c>
      <c r="I848" s="405">
        <v>6</v>
      </c>
      <c r="J848" s="405">
        <v>1.63</v>
      </c>
      <c r="K848" s="405">
        <v>19</v>
      </c>
      <c r="L848" s="405">
        <v>1605.5</v>
      </c>
      <c r="M848" s="405">
        <v>812.27</v>
      </c>
      <c r="N848" s="405">
        <v>793.23</v>
      </c>
      <c r="O848" s="405">
        <v>28.8</v>
      </c>
      <c r="P848" s="405">
        <v>1.04</v>
      </c>
      <c r="Q848" s="405">
        <v>0</v>
      </c>
      <c r="R848" s="405">
        <v>5</v>
      </c>
      <c r="S848" s="405">
        <v>1</v>
      </c>
      <c r="T848" s="405">
        <v>0.13</v>
      </c>
      <c r="U848" s="405">
        <v>2.36</v>
      </c>
      <c r="V848" s="405">
        <v>28.8</v>
      </c>
      <c r="W848" s="405">
        <v>-0.09</v>
      </c>
      <c r="X848" s="405">
        <v>38.79</v>
      </c>
      <c r="Y848" s="405">
        <v>6</v>
      </c>
      <c r="Z848" s="405" t="s">
        <v>255</v>
      </c>
      <c r="AA848" s="405" t="s">
        <v>254</v>
      </c>
    </row>
    <row r="849" spans="1:27" ht="16.350000000000001" customHeight="1">
      <c r="A849" s="407">
        <v>848</v>
      </c>
      <c r="B849" s="405">
        <v>84.6</v>
      </c>
      <c r="C849" s="405">
        <v>24.7</v>
      </c>
      <c r="D849" s="405">
        <v>234</v>
      </c>
      <c r="E849" s="405">
        <v>711.81</v>
      </c>
      <c r="F849" s="405">
        <v>0</v>
      </c>
      <c r="G849" s="405">
        <v>25.7</v>
      </c>
      <c r="H849" s="405">
        <v>0.9</v>
      </c>
      <c r="I849" s="405">
        <v>6</v>
      </c>
      <c r="J849" s="405">
        <v>1.59</v>
      </c>
      <c r="K849" s="405">
        <v>19</v>
      </c>
      <c r="L849" s="405">
        <v>1607.4</v>
      </c>
      <c r="M849" s="405">
        <v>813.25</v>
      </c>
      <c r="N849" s="405">
        <v>794.15</v>
      </c>
      <c r="O849" s="405">
        <v>30.33</v>
      </c>
      <c r="P849" s="405">
        <v>0.96</v>
      </c>
      <c r="Q849" s="405">
        <v>0</v>
      </c>
      <c r="R849" s="405">
        <v>5</v>
      </c>
      <c r="S849" s="405">
        <v>1</v>
      </c>
      <c r="T849" s="405">
        <v>0.13</v>
      </c>
      <c r="U849" s="405">
        <v>2.3199999999999998</v>
      </c>
      <c r="V849" s="405">
        <v>30.33</v>
      </c>
      <c r="W849" s="405">
        <v>-0.09</v>
      </c>
      <c r="X849" s="405">
        <v>40.67</v>
      </c>
      <c r="Y849" s="405">
        <v>6</v>
      </c>
      <c r="Z849" s="405" t="s">
        <v>255</v>
      </c>
      <c r="AA849" s="405" t="s">
        <v>254</v>
      </c>
    </row>
    <row r="850" spans="1:27" ht="16.350000000000001" customHeight="1">
      <c r="A850" s="407">
        <v>849</v>
      </c>
      <c r="B850" s="405">
        <v>84.7</v>
      </c>
      <c r="C850" s="405">
        <v>26.39</v>
      </c>
      <c r="D850" s="405">
        <v>217.2</v>
      </c>
      <c r="E850" s="405">
        <v>739.28</v>
      </c>
      <c r="F850" s="405">
        <v>0</v>
      </c>
      <c r="G850" s="405">
        <v>25.63</v>
      </c>
      <c r="H850" s="405">
        <v>0.82</v>
      </c>
      <c r="I850" s="405">
        <v>6</v>
      </c>
      <c r="J850" s="405">
        <v>1.56</v>
      </c>
      <c r="K850" s="405">
        <v>19</v>
      </c>
      <c r="L850" s="405">
        <v>1609.3</v>
      </c>
      <c r="M850" s="405">
        <v>814.23</v>
      </c>
      <c r="N850" s="405">
        <v>795.07</v>
      </c>
      <c r="O850" s="405">
        <v>30.21</v>
      </c>
      <c r="P850" s="405">
        <v>0.87</v>
      </c>
      <c r="Q850" s="405">
        <v>0</v>
      </c>
      <c r="R850" s="405">
        <v>5</v>
      </c>
      <c r="S850" s="405">
        <v>1</v>
      </c>
      <c r="T850" s="405">
        <v>0.13</v>
      </c>
      <c r="U850" s="405">
        <v>2.2999999999999998</v>
      </c>
      <c r="V850" s="405">
        <v>30.21</v>
      </c>
      <c r="W850" s="405">
        <v>-0.11</v>
      </c>
      <c r="X850" s="405">
        <v>41.77</v>
      </c>
      <c r="Y850" s="405">
        <v>6</v>
      </c>
      <c r="Z850" s="405" t="s">
        <v>255</v>
      </c>
      <c r="AA850" s="405" t="s">
        <v>254</v>
      </c>
    </row>
    <row r="851" spans="1:27" ht="16.350000000000001" customHeight="1">
      <c r="A851" s="407">
        <v>850</v>
      </c>
      <c r="B851" s="405">
        <v>84.8</v>
      </c>
      <c r="C851" s="405">
        <v>25.35</v>
      </c>
      <c r="D851" s="405">
        <v>175.4</v>
      </c>
      <c r="E851" s="405">
        <v>740.16</v>
      </c>
      <c r="F851" s="405">
        <v>0</v>
      </c>
      <c r="G851" s="405">
        <v>26.04</v>
      </c>
      <c r="H851" s="405">
        <v>0.71</v>
      </c>
      <c r="I851" s="405">
        <v>6</v>
      </c>
      <c r="J851" s="405">
        <v>1.51</v>
      </c>
      <c r="K851" s="405">
        <v>19</v>
      </c>
      <c r="L851" s="405">
        <v>1611.2</v>
      </c>
      <c r="M851" s="405">
        <v>815.21</v>
      </c>
      <c r="N851" s="405">
        <v>795.99</v>
      </c>
      <c r="O851" s="405">
        <v>30.68</v>
      </c>
      <c r="P851" s="405">
        <v>0.76</v>
      </c>
      <c r="Q851" s="405">
        <v>0</v>
      </c>
      <c r="R851" s="405">
        <v>5</v>
      </c>
      <c r="S851" s="405">
        <v>1</v>
      </c>
      <c r="T851" s="405">
        <v>0.13</v>
      </c>
      <c r="U851" s="405">
        <v>2.27</v>
      </c>
      <c r="V851" s="405">
        <v>30.68</v>
      </c>
      <c r="W851" s="405">
        <v>-0.09</v>
      </c>
      <c r="X851" s="405">
        <v>43.57</v>
      </c>
      <c r="Y851" s="405">
        <v>6</v>
      </c>
      <c r="Z851" s="405" t="s">
        <v>255</v>
      </c>
      <c r="AA851" s="405" t="s">
        <v>254</v>
      </c>
    </row>
    <row r="852" spans="1:27" ht="16.350000000000001" customHeight="1">
      <c r="A852" s="407">
        <v>851</v>
      </c>
      <c r="B852" s="405">
        <v>84.9</v>
      </c>
      <c r="C852" s="405">
        <v>25.92</v>
      </c>
      <c r="D852" s="405">
        <v>165.8</v>
      </c>
      <c r="E852" s="405">
        <v>759.69</v>
      </c>
      <c r="F852" s="405">
        <v>0</v>
      </c>
      <c r="G852" s="405">
        <v>27.17</v>
      </c>
      <c r="H852" s="405">
        <v>0.63</v>
      </c>
      <c r="I852" s="405">
        <v>6</v>
      </c>
      <c r="J852" s="405">
        <v>1.46</v>
      </c>
      <c r="K852" s="405">
        <v>19</v>
      </c>
      <c r="L852" s="405">
        <v>1613.1</v>
      </c>
      <c r="M852" s="405">
        <v>816.19</v>
      </c>
      <c r="N852" s="405">
        <v>796.91</v>
      </c>
      <c r="O852" s="405">
        <v>32.08</v>
      </c>
      <c r="P852" s="405">
        <v>0.67</v>
      </c>
      <c r="Q852" s="405">
        <v>0</v>
      </c>
      <c r="R852" s="405">
        <v>5</v>
      </c>
      <c r="S852" s="405">
        <v>1</v>
      </c>
      <c r="T852" s="405">
        <v>0.13</v>
      </c>
      <c r="U852" s="405">
        <v>2.2200000000000002</v>
      </c>
      <c r="V852" s="405">
        <v>32.08</v>
      </c>
      <c r="W852" s="405">
        <v>-7.0000000000000007E-2</v>
      </c>
      <c r="X852" s="405">
        <v>46.03</v>
      </c>
      <c r="Y852" s="405">
        <v>6</v>
      </c>
      <c r="Z852" s="405" t="s">
        <v>255</v>
      </c>
      <c r="AA852" s="405" t="s">
        <v>254</v>
      </c>
    </row>
    <row r="853" spans="1:27" ht="16.350000000000001" customHeight="1">
      <c r="A853" s="407">
        <v>852</v>
      </c>
      <c r="B853" s="405">
        <v>85</v>
      </c>
      <c r="C853" s="405">
        <v>29.79</v>
      </c>
      <c r="D853" s="405">
        <v>170.6</v>
      </c>
      <c r="E853" s="405">
        <v>791.37</v>
      </c>
      <c r="F853" s="405">
        <v>0</v>
      </c>
      <c r="G853" s="405">
        <v>29.7</v>
      </c>
      <c r="H853" s="405">
        <v>0.55000000000000004</v>
      </c>
      <c r="I853" s="405">
        <v>6</v>
      </c>
      <c r="J853" s="405">
        <v>1.39</v>
      </c>
      <c r="K853" s="405">
        <v>19</v>
      </c>
      <c r="L853" s="405">
        <v>1615</v>
      </c>
      <c r="M853" s="405">
        <v>817.17</v>
      </c>
      <c r="N853" s="405">
        <v>797.83</v>
      </c>
      <c r="O853" s="405">
        <v>35.200000000000003</v>
      </c>
      <c r="P853" s="405">
        <v>0.57999999999999996</v>
      </c>
      <c r="Q853" s="405">
        <v>0</v>
      </c>
      <c r="R853" s="405">
        <v>5</v>
      </c>
      <c r="S853" s="405">
        <v>1</v>
      </c>
      <c r="T853" s="405">
        <v>0.13</v>
      </c>
      <c r="U853" s="405">
        <v>2.16</v>
      </c>
      <c r="V853" s="405">
        <v>35.200000000000003</v>
      </c>
      <c r="W853" s="405">
        <v>-0.06</v>
      </c>
      <c r="X853" s="405">
        <v>49.96</v>
      </c>
      <c r="Y853" s="405">
        <v>6</v>
      </c>
      <c r="Z853" s="405" t="s">
        <v>255</v>
      </c>
      <c r="AA853" s="405" t="s">
        <v>254</v>
      </c>
    </row>
    <row r="854" spans="1:27" ht="16.350000000000001" customHeight="1">
      <c r="A854" s="407">
        <v>853</v>
      </c>
      <c r="B854" s="405">
        <v>85.1</v>
      </c>
      <c r="C854" s="405">
        <v>32.909999999999997</v>
      </c>
      <c r="D854" s="405">
        <v>153.6</v>
      </c>
      <c r="E854" s="405">
        <v>767.93</v>
      </c>
      <c r="F854" s="405">
        <v>0</v>
      </c>
      <c r="G854" s="405">
        <v>31.95</v>
      </c>
      <c r="H854" s="405">
        <v>0.46</v>
      </c>
      <c r="I854" s="405">
        <v>7</v>
      </c>
      <c r="J854" s="405">
        <v>1.31</v>
      </c>
      <c r="K854" s="405">
        <v>19</v>
      </c>
      <c r="L854" s="405">
        <v>1616.9</v>
      </c>
      <c r="M854" s="405">
        <v>818.15</v>
      </c>
      <c r="N854" s="405">
        <v>798.75</v>
      </c>
      <c r="O854" s="405">
        <v>37.979999999999997</v>
      </c>
      <c r="P854" s="405">
        <v>0.48</v>
      </c>
      <c r="Q854" s="405">
        <v>0</v>
      </c>
      <c r="R854" s="405">
        <v>5</v>
      </c>
      <c r="S854" s="405">
        <v>1</v>
      </c>
      <c r="T854" s="405">
        <v>0.13</v>
      </c>
      <c r="U854" s="405">
        <v>2.09</v>
      </c>
      <c r="V854" s="405">
        <v>37.979999999999997</v>
      </c>
      <c r="W854" s="405">
        <v>-0.11</v>
      </c>
      <c r="X854" s="405">
        <v>54.34</v>
      </c>
      <c r="Y854" s="405">
        <v>6</v>
      </c>
      <c r="Z854" s="405" t="s">
        <v>255</v>
      </c>
      <c r="AA854" s="405" t="s">
        <v>254</v>
      </c>
    </row>
    <row r="855" spans="1:27" ht="16.350000000000001" customHeight="1">
      <c r="A855" s="407">
        <v>854</v>
      </c>
      <c r="B855" s="405">
        <v>85.2</v>
      </c>
      <c r="C855" s="405">
        <v>32.71</v>
      </c>
      <c r="D855" s="405">
        <v>114.1</v>
      </c>
      <c r="E855" s="405">
        <v>622.74</v>
      </c>
      <c r="F855" s="405">
        <v>0</v>
      </c>
      <c r="G855" s="405">
        <v>30.32</v>
      </c>
      <c r="H855" s="405">
        <v>0.38</v>
      </c>
      <c r="I855" s="405">
        <v>7</v>
      </c>
      <c r="J855" s="405">
        <v>1.28</v>
      </c>
      <c r="K855" s="405">
        <v>19</v>
      </c>
      <c r="L855" s="405">
        <v>1618.8</v>
      </c>
      <c r="M855" s="405">
        <v>819.14</v>
      </c>
      <c r="N855" s="405">
        <v>799.66</v>
      </c>
      <c r="O855" s="405">
        <v>35.89</v>
      </c>
      <c r="P855" s="405">
        <v>0.4</v>
      </c>
      <c r="Q855" s="405">
        <v>0</v>
      </c>
      <c r="R855" s="405">
        <v>5</v>
      </c>
      <c r="S855" s="405">
        <v>1</v>
      </c>
      <c r="T855" s="405">
        <v>0.13</v>
      </c>
      <c r="U855" s="405">
        <v>2.08</v>
      </c>
      <c r="V855" s="405">
        <v>35.89</v>
      </c>
      <c r="W855" s="405">
        <v>-0.17</v>
      </c>
      <c r="X855" s="405">
        <v>54.36</v>
      </c>
      <c r="Y855" s="405">
        <v>6</v>
      </c>
      <c r="Z855" s="405" t="s">
        <v>255</v>
      </c>
      <c r="AA855" s="405" t="s">
        <v>254</v>
      </c>
    </row>
    <row r="856" spans="1:27" ht="16.350000000000001" customHeight="1">
      <c r="A856" s="407">
        <v>855</v>
      </c>
      <c r="B856" s="405">
        <v>85.3</v>
      </c>
      <c r="C856" s="405">
        <v>24.93</v>
      </c>
      <c r="D856" s="405">
        <v>78.400000000000006</v>
      </c>
      <c r="E856" s="405">
        <v>653.92999999999995</v>
      </c>
      <c r="F856" s="405">
        <v>0</v>
      </c>
      <c r="G856" s="405">
        <v>27.81</v>
      </c>
      <c r="H856" s="405">
        <v>0.4</v>
      </c>
      <c r="I856" s="405">
        <v>7</v>
      </c>
      <c r="J856" s="405">
        <v>1.32</v>
      </c>
      <c r="K856" s="405">
        <v>19</v>
      </c>
      <c r="L856" s="405">
        <v>1620.7</v>
      </c>
      <c r="M856" s="405">
        <v>820.12</v>
      </c>
      <c r="N856" s="405">
        <v>800.58</v>
      </c>
      <c r="O856" s="405">
        <v>32.72</v>
      </c>
      <c r="P856" s="405">
        <v>0.43</v>
      </c>
      <c r="Q856" s="405">
        <v>-0.01</v>
      </c>
      <c r="R856" s="405">
        <v>5</v>
      </c>
      <c r="S856" s="405">
        <v>1</v>
      </c>
      <c r="T856" s="405">
        <v>0.13</v>
      </c>
      <c r="U856" s="405">
        <v>2.13</v>
      </c>
      <c r="V856" s="405">
        <v>32.72</v>
      </c>
      <c r="W856" s="405">
        <v>-0.28000000000000003</v>
      </c>
      <c r="X856" s="405">
        <v>50.81</v>
      </c>
      <c r="Y856" s="405">
        <v>6</v>
      </c>
      <c r="Z856" s="405" t="s">
        <v>255</v>
      </c>
      <c r="AA856" s="405" t="s">
        <v>254</v>
      </c>
    </row>
    <row r="857" spans="1:27" ht="16.350000000000001" customHeight="1">
      <c r="A857" s="407">
        <v>856</v>
      </c>
      <c r="B857" s="405">
        <v>85.4</v>
      </c>
      <c r="C857" s="405">
        <v>25.44</v>
      </c>
      <c r="D857" s="405">
        <v>145.30000000000001</v>
      </c>
      <c r="E857" s="405">
        <v>501.98</v>
      </c>
      <c r="F857" s="405">
        <v>0</v>
      </c>
      <c r="G857" s="405">
        <v>22.42</v>
      </c>
      <c r="H857" s="405">
        <v>0.65</v>
      </c>
      <c r="I857" s="405">
        <v>6</v>
      </c>
      <c r="J857" s="405">
        <v>1.53</v>
      </c>
      <c r="K857" s="405">
        <v>19</v>
      </c>
      <c r="L857" s="405">
        <v>1622.6</v>
      </c>
      <c r="M857" s="405">
        <v>821.1</v>
      </c>
      <c r="N857" s="405">
        <v>801.5</v>
      </c>
      <c r="O857" s="405">
        <v>25.94</v>
      </c>
      <c r="P857" s="405">
        <v>0.7</v>
      </c>
      <c r="Q857" s="405">
        <v>-0.02</v>
      </c>
      <c r="R857" s="405">
        <v>5</v>
      </c>
      <c r="S857" s="405">
        <v>1</v>
      </c>
      <c r="T857" s="405">
        <v>0.13</v>
      </c>
      <c r="U857" s="405">
        <v>2.3199999999999998</v>
      </c>
      <c r="V857" s="405">
        <v>25.94</v>
      </c>
      <c r="W857" s="405">
        <v>-0.48</v>
      </c>
      <c r="X857" s="405">
        <v>40.79</v>
      </c>
      <c r="Y857" s="405">
        <v>6</v>
      </c>
      <c r="Z857" s="405" t="s">
        <v>255</v>
      </c>
      <c r="AA857" s="405" t="s">
        <v>254</v>
      </c>
    </row>
    <row r="858" spans="1:27" ht="16.350000000000001" customHeight="1">
      <c r="A858" s="407">
        <v>857</v>
      </c>
      <c r="B858" s="405">
        <v>85.5</v>
      </c>
      <c r="C858" s="405">
        <v>16.62</v>
      </c>
      <c r="D858" s="405">
        <v>212.2</v>
      </c>
      <c r="E858" s="405">
        <v>155.59</v>
      </c>
      <c r="F858" s="405">
        <v>0</v>
      </c>
      <c r="G858" s="405">
        <v>19.75</v>
      </c>
      <c r="H858" s="405">
        <v>1.35</v>
      </c>
      <c r="I858" s="405">
        <v>6</v>
      </c>
      <c r="J858" s="405">
        <v>1.79</v>
      </c>
      <c r="K858" s="405">
        <v>19</v>
      </c>
      <c r="L858" s="405">
        <v>1624.5</v>
      </c>
      <c r="M858" s="405">
        <v>822.08</v>
      </c>
      <c r="N858" s="405">
        <v>802.42</v>
      </c>
      <c r="O858" s="405">
        <v>22.59</v>
      </c>
      <c r="P858" s="405">
        <v>1.47</v>
      </c>
      <c r="Q858" s="405">
        <v>-0.01</v>
      </c>
      <c r="R858" s="405">
        <v>5</v>
      </c>
      <c r="S858" s="405">
        <v>1</v>
      </c>
      <c r="T858" s="405">
        <v>0.13</v>
      </c>
      <c r="U858" s="405">
        <v>2.5299999999999998</v>
      </c>
      <c r="V858" s="405">
        <v>22.59</v>
      </c>
      <c r="W858" s="405">
        <v>-0.21</v>
      </c>
      <c r="X858" s="405">
        <v>31.56</v>
      </c>
      <c r="Y858" s="405">
        <v>4</v>
      </c>
      <c r="Z858" s="405" t="s">
        <v>255</v>
      </c>
      <c r="AA858" s="405" t="s">
        <v>256</v>
      </c>
    </row>
    <row r="859" spans="1:27" ht="16.350000000000001" customHeight="1">
      <c r="A859" s="407">
        <v>858</v>
      </c>
      <c r="B859" s="405">
        <v>85.6</v>
      </c>
      <c r="C859" s="405">
        <v>16.82</v>
      </c>
      <c r="D859" s="405">
        <v>443.2</v>
      </c>
      <c r="E859" s="405">
        <v>1300.9000000000001</v>
      </c>
      <c r="F859" s="405">
        <v>0</v>
      </c>
      <c r="G859" s="405">
        <v>18.79</v>
      </c>
      <c r="H859" s="405">
        <v>2.12</v>
      </c>
      <c r="I859" s="405">
        <v>6</v>
      </c>
      <c r="J859" s="405">
        <v>1.96</v>
      </c>
      <c r="K859" s="405">
        <v>19</v>
      </c>
      <c r="L859" s="405">
        <v>1626.4</v>
      </c>
      <c r="M859" s="405">
        <v>823.06</v>
      </c>
      <c r="N859" s="405">
        <v>803.34</v>
      </c>
      <c r="O859" s="405">
        <v>21.36</v>
      </c>
      <c r="P859" s="405">
        <v>2.3199999999999998</v>
      </c>
      <c r="Q859" s="405">
        <v>-0.02</v>
      </c>
      <c r="R859" s="405">
        <v>4</v>
      </c>
      <c r="S859" s="405">
        <v>1</v>
      </c>
      <c r="T859" s="405">
        <v>0.13</v>
      </c>
      <c r="U859" s="405">
        <v>2.66</v>
      </c>
      <c r="V859" s="405">
        <v>21.36</v>
      </c>
      <c r="W859" s="405">
        <v>-0.41</v>
      </c>
      <c r="X859" s="405">
        <v>26.24</v>
      </c>
      <c r="Y859" s="405">
        <v>5</v>
      </c>
      <c r="Z859" s="405" t="s">
        <v>252</v>
      </c>
      <c r="AA859" s="405" t="s">
        <v>253</v>
      </c>
    </row>
    <row r="860" spans="1:27" ht="16.350000000000001" customHeight="1">
      <c r="A860" s="407">
        <v>859</v>
      </c>
      <c r="B860" s="405">
        <v>85.7</v>
      </c>
      <c r="C860" s="405">
        <v>22.64</v>
      </c>
      <c r="D860" s="405">
        <v>538.29999999999995</v>
      </c>
      <c r="E860" s="405">
        <v>29.92</v>
      </c>
      <c r="F860" s="405">
        <v>0</v>
      </c>
      <c r="G860" s="405">
        <v>22.13</v>
      </c>
      <c r="H860" s="405">
        <v>1.88</v>
      </c>
      <c r="I860" s="405">
        <v>6</v>
      </c>
      <c r="J860" s="405">
        <v>1.87</v>
      </c>
      <c r="K860" s="405">
        <v>19</v>
      </c>
      <c r="L860" s="405">
        <v>1628.3</v>
      </c>
      <c r="M860" s="405">
        <v>824.04</v>
      </c>
      <c r="N860" s="405">
        <v>804.26</v>
      </c>
      <c r="O860" s="405">
        <v>25.5</v>
      </c>
      <c r="P860" s="405">
        <v>2.0299999999999998</v>
      </c>
      <c r="Q860" s="405">
        <v>-0.02</v>
      </c>
      <c r="R860" s="405">
        <v>4</v>
      </c>
      <c r="S860" s="405">
        <v>1</v>
      </c>
      <c r="T860" s="405">
        <v>0.13</v>
      </c>
      <c r="U860" s="405">
        <v>2.57</v>
      </c>
      <c r="V860" s="405">
        <v>25.5</v>
      </c>
      <c r="W860" s="405">
        <v>-0.46</v>
      </c>
      <c r="X860" s="405">
        <v>29.17</v>
      </c>
      <c r="Y860" s="405">
        <v>5</v>
      </c>
      <c r="Z860" s="405" t="s">
        <v>252</v>
      </c>
      <c r="AA860" s="405" t="s">
        <v>253</v>
      </c>
    </row>
    <row r="861" spans="1:27" ht="16.350000000000001" customHeight="1">
      <c r="A861" s="407">
        <v>860</v>
      </c>
      <c r="B861" s="405">
        <v>85.8</v>
      </c>
      <c r="C861" s="405">
        <v>26.68</v>
      </c>
      <c r="D861" s="405">
        <v>265.60000000000002</v>
      </c>
      <c r="E861" s="405">
        <v>35.119999999999997</v>
      </c>
      <c r="F861" s="405">
        <v>0</v>
      </c>
      <c r="G861" s="405">
        <v>24.74</v>
      </c>
      <c r="H861" s="405">
        <v>1.55</v>
      </c>
      <c r="I861" s="405">
        <v>6</v>
      </c>
      <c r="J861" s="405">
        <v>1.78</v>
      </c>
      <c r="K861" s="405">
        <v>19</v>
      </c>
      <c r="L861" s="405">
        <v>1630.2</v>
      </c>
      <c r="M861" s="405">
        <v>825.02</v>
      </c>
      <c r="N861" s="405">
        <v>805.18</v>
      </c>
      <c r="O861" s="405">
        <v>28.71</v>
      </c>
      <c r="P861" s="405">
        <v>1.66</v>
      </c>
      <c r="Q861" s="405">
        <v>-0.03</v>
      </c>
      <c r="R861" s="405">
        <v>5</v>
      </c>
      <c r="S861" s="405">
        <v>1</v>
      </c>
      <c r="T861" s="405">
        <v>0.13</v>
      </c>
      <c r="U861" s="405">
        <v>2.4700000000000002</v>
      </c>
      <c r="V861" s="405">
        <v>28.71</v>
      </c>
      <c r="W861" s="405">
        <v>-0.99</v>
      </c>
      <c r="X861" s="405">
        <v>32.89</v>
      </c>
      <c r="Y861" s="405">
        <v>7</v>
      </c>
      <c r="Z861" s="405" t="s">
        <v>255</v>
      </c>
      <c r="AA861" s="405" t="s">
        <v>250</v>
      </c>
    </row>
    <row r="862" spans="1:27" ht="16.350000000000001" customHeight="1">
      <c r="A862" s="407">
        <v>861</v>
      </c>
      <c r="B862" s="405">
        <v>85.9</v>
      </c>
      <c r="C862" s="405">
        <v>24.9</v>
      </c>
      <c r="D862" s="405">
        <v>347.9</v>
      </c>
      <c r="E862" s="405">
        <v>28.06</v>
      </c>
      <c r="F862" s="405">
        <v>0</v>
      </c>
      <c r="G862" s="405">
        <v>25.98</v>
      </c>
      <c r="H862" s="405">
        <v>1.22</v>
      </c>
      <c r="I862" s="405">
        <v>6</v>
      </c>
      <c r="J862" s="405">
        <v>1.68</v>
      </c>
      <c r="K862" s="405">
        <v>19</v>
      </c>
      <c r="L862" s="405">
        <v>1632.1</v>
      </c>
      <c r="M862" s="405">
        <v>826</v>
      </c>
      <c r="N862" s="405">
        <v>806.1</v>
      </c>
      <c r="O862" s="405">
        <v>30.2</v>
      </c>
      <c r="P862" s="405">
        <v>1.3</v>
      </c>
      <c r="Q862" s="405">
        <v>-0.03</v>
      </c>
      <c r="R862" s="405">
        <v>5</v>
      </c>
      <c r="S862" s="405">
        <v>1</v>
      </c>
      <c r="T862" s="405">
        <v>0.13</v>
      </c>
      <c r="U862" s="405">
        <v>2.4</v>
      </c>
      <c r="V862" s="405">
        <v>30.2</v>
      </c>
      <c r="W862" s="405">
        <v>-0.91</v>
      </c>
      <c r="X862" s="405">
        <v>36.83</v>
      </c>
      <c r="Y862" s="405">
        <v>6</v>
      </c>
      <c r="Z862" s="405" t="s">
        <v>255</v>
      </c>
      <c r="AA862" s="405" t="s">
        <v>254</v>
      </c>
    </row>
    <row r="863" spans="1:27" ht="16.350000000000001" customHeight="1">
      <c r="A863" s="407">
        <v>862</v>
      </c>
      <c r="B863" s="405">
        <v>86</v>
      </c>
      <c r="C863" s="405">
        <v>26.31</v>
      </c>
      <c r="D863" s="405">
        <v>333.7</v>
      </c>
      <c r="E863" s="405">
        <v>208.27</v>
      </c>
      <c r="F863" s="405">
        <v>0</v>
      </c>
      <c r="G863" s="405">
        <v>25.84</v>
      </c>
      <c r="H863" s="405">
        <v>1.32</v>
      </c>
      <c r="I863" s="405">
        <v>6</v>
      </c>
      <c r="J863" s="405">
        <v>1.71</v>
      </c>
      <c r="K863" s="405">
        <v>19</v>
      </c>
      <c r="L863" s="405">
        <v>1634</v>
      </c>
      <c r="M863" s="405">
        <v>826.98</v>
      </c>
      <c r="N863" s="405">
        <v>807.02</v>
      </c>
      <c r="O863" s="405">
        <v>29.99</v>
      </c>
      <c r="P863" s="405">
        <v>1.41</v>
      </c>
      <c r="Q863" s="405">
        <v>-0.03</v>
      </c>
      <c r="R863" s="405">
        <v>5</v>
      </c>
      <c r="S863" s="405">
        <v>1</v>
      </c>
      <c r="T863" s="405">
        <v>0.13</v>
      </c>
      <c r="U863" s="405">
        <v>2.42</v>
      </c>
      <c r="V863" s="405">
        <v>29.99</v>
      </c>
      <c r="W863" s="405">
        <v>-0.9</v>
      </c>
      <c r="X863" s="405">
        <v>35.619999999999997</v>
      </c>
      <c r="Y863" s="405">
        <v>7</v>
      </c>
      <c r="Z863" s="405" t="s">
        <v>255</v>
      </c>
      <c r="AA863" s="405" t="s">
        <v>250</v>
      </c>
    </row>
    <row r="864" spans="1:27" ht="16.350000000000001" customHeight="1">
      <c r="A864" s="407">
        <v>863</v>
      </c>
      <c r="B864" s="405">
        <v>86.1</v>
      </c>
      <c r="C864" s="405">
        <v>26.24</v>
      </c>
      <c r="D864" s="405">
        <v>341.6</v>
      </c>
      <c r="E864" s="405">
        <v>74.650000000000006</v>
      </c>
      <c r="F864" s="405">
        <v>0</v>
      </c>
      <c r="G864" s="405">
        <v>25.75</v>
      </c>
      <c r="H864" s="405">
        <v>1.22</v>
      </c>
      <c r="I864" s="405">
        <v>6</v>
      </c>
      <c r="J864" s="405">
        <v>1.69</v>
      </c>
      <c r="K864" s="405">
        <v>19</v>
      </c>
      <c r="L864" s="405">
        <v>1635.9</v>
      </c>
      <c r="M864" s="405">
        <v>827.96</v>
      </c>
      <c r="N864" s="405">
        <v>807.94</v>
      </c>
      <c r="O864" s="405">
        <v>29.84</v>
      </c>
      <c r="P864" s="405">
        <v>1.3</v>
      </c>
      <c r="Q864" s="405">
        <v>-0.03</v>
      </c>
      <c r="R864" s="405">
        <v>5</v>
      </c>
      <c r="S864" s="405">
        <v>1</v>
      </c>
      <c r="T864" s="405">
        <v>0.13</v>
      </c>
      <c r="U864" s="405">
        <v>2.4</v>
      </c>
      <c r="V864" s="405">
        <v>29.84</v>
      </c>
      <c r="W864" s="405">
        <v>-0.88</v>
      </c>
      <c r="X864" s="405">
        <v>36.590000000000003</v>
      </c>
      <c r="Y864" s="405">
        <v>6</v>
      </c>
      <c r="Z864" s="405" t="s">
        <v>255</v>
      </c>
      <c r="AA864" s="405" t="s">
        <v>254</v>
      </c>
    </row>
    <row r="865" spans="1:27" ht="16.350000000000001" customHeight="1">
      <c r="A865" s="407">
        <v>864</v>
      </c>
      <c r="B865" s="405">
        <v>86.2</v>
      </c>
      <c r="C865" s="405">
        <v>24.62</v>
      </c>
      <c r="D865" s="405">
        <v>267.3</v>
      </c>
      <c r="E865" s="405">
        <v>67.59</v>
      </c>
      <c r="F865" s="405">
        <v>0</v>
      </c>
      <c r="G865" s="405">
        <v>25</v>
      </c>
      <c r="H865" s="405">
        <v>1.1499999999999999</v>
      </c>
      <c r="I865" s="405">
        <v>6</v>
      </c>
      <c r="J865" s="405">
        <v>1.67</v>
      </c>
      <c r="K865" s="405">
        <v>19</v>
      </c>
      <c r="L865" s="405">
        <v>1637.8</v>
      </c>
      <c r="M865" s="405">
        <v>828.95</v>
      </c>
      <c r="N865" s="405">
        <v>808.85</v>
      </c>
      <c r="O865" s="405">
        <v>28.88</v>
      </c>
      <c r="P865" s="405">
        <v>1.23</v>
      </c>
      <c r="Q865" s="405">
        <v>-0.03</v>
      </c>
      <c r="R865" s="405">
        <v>5</v>
      </c>
      <c r="S865" s="405">
        <v>1</v>
      </c>
      <c r="T865" s="405">
        <v>0.13</v>
      </c>
      <c r="U865" s="405">
        <v>2.4</v>
      </c>
      <c r="V865" s="405">
        <v>28.88</v>
      </c>
      <c r="W865" s="405">
        <v>-0.87</v>
      </c>
      <c r="X865" s="405">
        <v>36.82</v>
      </c>
      <c r="Y865" s="405">
        <v>6</v>
      </c>
      <c r="Z865" s="405" t="s">
        <v>255</v>
      </c>
      <c r="AA865" s="405" t="s">
        <v>254</v>
      </c>
    </row>
    <row r="866" spans="1:27" ht="16.350000000000001" customHeight="1">
      <c r="A866" s="407">
        <v>865</v>
      </c>
      <c r="B866" s="405">
        <v>86.3</v>
      </c>
      <c r="C866" s="405">
        <v>24.06</v>
      </c>
      <c r="D866" s="405">
        <v>255.3</v>
      </c>
      <c r="E866" s="405">
        <v>222.79</v>
      </c>
      <c r="F866" s="405">
        <v>0</v>
      </c>
      <c r="G866" s="405">
        <v>24.59</v>
      </c>
      <c r="H866" s="405">
        <v>1.23</v>
      </c>
      <c r="I866" s="405">
        <v>6</v>
      </c>
      <c r="J866" s="405">
        <v>1.7</v>
      </c>
      <c r="K866" s="405">
        <v>19</v>
      </c>
      <c r="L866" s="405">
        <v>1639.7</v>
      </c>
      <c r="M866" s="405">
        <v>829.93</v>
      </c>
      <c r="N866" s="405">
        <v>809.77</v>
      </c>
      <c r="O866" s="405">
        <v>28.34</v>
      </c>
      <c r="P866" s="405">
        <v>1.32</v>
      </c>
      <c r="Q866" s="405">
        <v>-0.03</v>
      </c>
      <c r="R866" s="405">
        <v>5</v>
      </c>
      <c r="S866" s="405">
        <v>1</v>
      </c>
      <c r="T866" s="405">
        <v>0.13</v>
      </c>
      <c r="U866" s="405">
        <v>2.42</v>
      </c>
      <c r="V866" s="405">
        <v>28.34</v>
      </c>
      <c r="W866" s="405">
        <v>-0.87</v>
      </c>
      <c r="X866" s="405">
        <v>35.74</v>
      </c>
      <c r="Y866" s="405">
        <v>6</v>
      </c>
      <c r="Z866" s="405" t="s">
        <v>255</v>
      </c>
      <c r="AA866" s="405" t="s">
        <v>254</v>
      </c>
    </row>
    <row r="867" spans="1:27" ht="16.350000000000001" customHeight="1">
      <c r="A867" s="407">
        <v>866</v>
      </c>
      <c r="B867" s="405">
        <v>86.4</v>
      </c>
      <c r="C867" s="405">
        <v>25.01</v>
      </c>
      <c r="D867" s="405">
        <v>383.1</v>
      </c>
      <c r="E867" s="405">
        <v>81.03</v>
      </c>
      <c r="F867" s="405">
        <v>0</v>
      </c>
      <c r="G867" s="405">
        <v>24.28</v>
      </c>
      <c r="H867" s="405">
        <v>1.42</v>
      </c>
      <c r="I867" s="405">
        <v>6</v>
      </c>
      <c r="J867" s="405">
        <v>1.75</v>
      </c>
      <c r="K867" s="405">
        <v>19</v>
      </c>
      <c r="L867" s="405">
        <v>1641.6</v>
      </c>
      <c r="M867" s="405">
        <v>830.91</v>
      </c>
      <c r="N867" s="405">
        <v>810.69</v>
      </c>
      <c r="O867" s="405">
        <v>27.92</v>
      </c>
      <c r="P867" s="405">
        <v>1.52</v>
      </c>
      <c r="Q867" s="405">
        <v>-0.03</v>
      </c>
      <c r="R867" s="405">
        <v>5</v>
      </c>
      <c r="S867" s="405">
        <v>1</v>
      </c>
      <c r="T867" s="405">
        <v>0.12</v>
      </c>
      <c r="U867" s="405">
        <v>2.46</v>
      </c>
      <c r="V867" s="405">
        <v>27.92</v>
      </c>
      <c r="W867" s="405">
        <v>-0.88</v>
      </c>
      <c r="X867" s="405">
        <v>33.74</v>
      </c>
      <c r="Y867" s="405">
        <v>7</v>
      </c>
      <c r="Z867" s="405" t="s">
        <v>255</v>
      </c>
      <c r="AA867" s="405" t="s">
        <v>250</v>
      </c>
    </row>
    <row r="868" spans="1:27" ht="16.350000000000001" customHeight="1">
      <c r="A868" s="407">
        <v>867</v>
      </c>
      <c r="B868" s="405">
        <v>86.5</v>
      </c>
      <c r="C868" s="405">
        <v>23.68</v>
      </c>
      <c r="D868" s="405">
        <v>392.6</v>
      </c>
      <c r="E868" s="405">
        <v>38.85</v>
      </c>
      <c r="F868" s="405">
        <v>0</v>
      </c>
      <c r="G868" s="405">
        <v>24.61</v>
      </c>
      <c r="H868" s="405">
        <v>1.39</v>
      </c>
      <c r="I868" s="405">
        <v>6</v>
      </c>
      <c r="J868" s="405">
        <v>1.74</v>
      </c>
      <c r="K868" s="405">
        <v>19</v>
      </c>
      <c r="L868" s="405">
        <v>1643.5</v>
      </c>
      <c r="M868" s="405">
        <v>831.89</v>
      </c>
      <c r="N868" s="405">
        <v>811.61</v>
      </c>
      <c r="O868" s="405">
        <v>28.3</v>
      </c>
      <c r="P868" s="405">
        <v>1.49</v>
      </c>
      <c r="Q868" s="405">
        <v>-0.03</v>
      </c>
      <c r="R868" s="405">
        <v>5</v>
      </c>
      <c r="S868" s="405">
        <v>1</v>
      </c>
      <c r="T868" s="405">
        <v>0.12</v>
      </c>
      <c r="U868" s="405">
        <v>2.4500000000000002</v>
      </c>
      <c r="V868" s="405">
        <v>28.3</v>
      </c>
      <c r="W868" s="405">
        <v>-0.96</v>
      </c>
      <c r="X868" s="405">
        <v>34.130000000000003</v>
      </c>
      <c r="Y868" s="405">
        <v>7</v>
      </c>
      <c r="Z868" s="405" t="s">
        <v>255</v>
      </c>
      <c r="AA868" s="405" t="s">
        <v>250</v>
      </c>
    </row>
    <row r="869" spans="1:27" ht="16.350000000000001" customHeight="1">
      <c r="A869" s="407">
        <v>868</v>
      </c>
      <c r="B869" s="405">
        <v>86.6</v>
      </c>
      <c r="C869" s="405">
        <v>25.12</v>
      </c>
      <c r="D869" s="405">
        <v>252.6</v>
      </c>
      <c r="E869" s="405">
        <v>44.44</v>
      </c>
      <c r="F869" s="405">
        <v>0</v>
      </c>
      <c r="G869" s="405">
        <v>25.95</v>
      </c>
      <c r="H869" s="405">
        <v>1.23</v>
      </c>
      <c r="I869" s="405">
        <v>6</v>
      </c>
      <c r="J869" s="405">
        <v>1.69</v>
      </c>
      <c r="K869" s="405">
        <v>19</v>
      </c>
      <c r="L869" s="405">
        <v>1645.4</v>
      </c>
      <c r="M869" s="405">
        <v>832.87</v>
      </c>
      <c r="N869" s="405">
        <v>812.53</v>
      </c>
      <c r="O869" s="405">
        <v>29.92</v>
      </c>
      <c r="P869" s="405">
        <v>1.31</v>
      </c>
      <c r="Q869" s="405">
        <v>-0.03</v>
      </c>
      <c r="R869" s="405">
        <v>5</v>
      </c>
      <c r="S869" s="405">
        <v>1</v>
      </c>
      <c r="T869" s="405">
        <v>0.12</v>
      </c>
      <c r="U869" s="405">
        <v>2.4</v>
      </c>
      <c r="V869" s="405">
        <v>29.92</v>
      </c>
      <c r="W869" s="405">
        <v>-0.98</v>
      </c>
      <c r="X869" s="405">
        <v>36.520000000000003</v>
      </c>
      <c r="Y869" s="405">
        <v>6</v>
      </c>
      <c r="Z869" s="405" t="s">
        <v>255</v>
      </c>
      <c r="AA869" s="405" t="s">
        <v>254</v>
      </c>
    </row>
    <row r="870" spans="1:27" ht="16.350000000000001" customHeight="1">
      <c r="A870" s="407">
        <v>869</v>
      </c>
      <c r="B870" s="405">
        <v>86.7</v>
      </c>
      <c r="C870" s="405">
        <v>29.04</v>
      </c>
      <c r="D870" s="405">
        <v>312.5</v>
      </c>
      <c r="E870" s="405">
        <v>21.48</v>
      </c>
      <c r="F870" s="405">
        <v>0</v>
      </c>
      <c r="G870" s="405">
        <v>27.79</v>
      </c>
      <c r="H870" s="405">
        <v>0.95</v>
      </c>
      <c r="I870" s="405">
        <v>6</v>
      </c>
      <c r="J870" s="405">
        <v>1.58</v>
      </c>
      <c r="K870" s="405">
        <v>19</v>
      </c>
      <c r="L870" s="405">
        <v>1647.3</v>
      </c>
      <c r="M870" s="405">
        <v>833.85</v>
      </c>
      <c r="N870" s="405">
        <v>813.45</v>
      </c>
      <c r="O870" s="405">
        <v>32.130000000000003</v>
      </c>
      <c r="P870" s="405">
        <v>1.01</v>
      </c>
      <c r="Q870" s="405">
        <v>-0.02</v>
      </c>
      <c r="R870" s="405">
        <v>5</v>
      </c>
      <c r="S870" s="405">
        <v>1</v>
      </c>
      <c r="T870" s="405">
        <v>0.12</v>
      </c>
      <c r="U870" s="405">
        <v>2.31</v>
      </c>
      <c r="V870" s="405">
        <v>32.130000000000003</v>
      </c>
      <c r="W870" s="405">
        <v>-0.79</v>
      </c>
      <c r="X870" s="405">
        <v>41.13</v>
      </c>
      <c r="Y870" s="405">
        <v>6</v>
      </c>
      <c r="Z870" s="405" t="s">
        <v>255</v>
      </c>
      <c r="AA870" s="405" t="s">
        <v>254</v>
      </c>
    </row>
    <row r="871" spans="1:27" ht="16.350000000000001" customHeight="1">
      <c r="A871" s="407">
        <v>870</v>
      </c>
      <c r="B871" s="405">
        <v>86.8</v>
      </c>
      <c r="C871" s="405">
        <v>29.09</v>
      </c>
      <c r="D871" s="405">
        <v>226.3</v>
      </c>
      <c r="E871" s="405">
        <v>502.57</v>
      </c>
      <c r="F871" s="405">
        <v>0</v>
      </c>
      <c r="G871" s="405">
        <v>29.12</v>
      </c>
      <c r="H871" s="405">
        <v>0.99</v>
      </c>
      <c r="I871" s="405">
        <v>6</v>
      </c>
      <c r="J871" s="405">
        <v>1.58</v>
      </c>
      <c r="K871" s="405">
        <v>19</v>
      </c>
      <c r="L871" s="405">
        <v>1649.2</v>
      </c>
      <c r="M871" s="405">
        <v>834.83</v>
      </c>
      <c r="N871" s="405">
        <v>814.37</v>
      </c>
      <c r="O871" s="405">
        <v>33.729999999999997</v>
      </c>
      <c r="P871" s="405">
        <v>1.05</v>
      </c>
      <c r="Q871" s="405">
        <v>-0.02</v>
      </c>
      <c r="R871" s="405">
        <v>5</v>
      </c>
      <c r="S871" s="405">
        <v>1</v>
      </c>
      <c r="T871" s="405">
        <v>0.12</v>
      </c>
      <c r="U871" s="405">
        <v>2.2999999999999998</v>
      </c>
      <c r="V871" s="405">
        <v>33.729999999999997</v>
      </c>
      <c r="W871" s="405">
        <v>-0.54</v>
      </c>
      <c r="X871" s="405">
        <v>41.53</v>
      </c>
      <c r="Y871" s="405">
        <v>6</v>
      </c>
      <c r="Z871" s="405" t="s">
        <v>255</v>
      </c>
      <c r="AA871" s="405" t="s">
        <v>254</v>
      </c>
    </row>
    <row r="872" spans="1:27" ht="16.350000000000001" customHeight="1">
      <c r="A872" s="407">
        <v>871</v>
      </c>
      <c r="B872" s="405">
        <v>86.9</v>
      </c>
      <c r="C872" s="405">
        <v>29</v>
      </c>
      <c r="D872" s="405">
        <v>323.7</v>
      </c>
      <c r="E872" s="405">
        <v>652.55999999999995</v>
      </c>
      <c r="F872" s="405">
        <v>0</v>
      </c>
      <c r="G872" s="405">
        <v>27.72</v>
      </c>
      <c r="H872" s="405">
        <v>1.1399999999999999</v>
      </c>
      <c r="I872" s="405">
        <v>6</v>
      </c>
      <c r="J872" s="405">
        <v>1.64</v>
      </c>
      <c r="K872" s="405">
        <v>19</v>
      </c>
      <c r="L872" s="405">
        <v>1651.1</v>
      </c>
      <c r="M872" s="405">
        <v>835.81</v>
      </c>
      <c r="N872" s="405">
        <v>815.29</v>
      </c>
      <c r="O872" s="405">
        <v>31.98</v>
      </c>
      <c r="P872" s="405">
        <v>1.21</v>
      </c>
      <c r="Q872" s="405">
        <v>-0.01</v>
      </c>
      <c r="R872" s="405">
        <v>5</v>
      </c>
      <c r="S872" s="405">
        <v>1</v>
      </c>
      <c r="T872" s="405">
        <v>0.12</v>
      </c>
      <c r="U872" s="405">
        <v>2.36</v>
      </c>
      <c r="V872" s="405">
        <v>31.98</v>
      </c>
      <c r="W872" s="405">
        <v>-0.3</v>
      </c>
      <c r="X872" s="405">
        <v>38.65</v>
      </c>
      <c r="Y872" s="405">
        <v>6</v>
      </c>
      <c r="Z872" s="405" t="s">
        <v>255</v>
      </c>
      <c r="AA872" s="405" t="s">
        <v>254</v>
      </c>
    </row>
    <row r="873" spans="1:27" ht="16.350000000000001" customHeight="1">
      <c r="A873" s="407">
        <v>872</v>
      </c>
      <c r="B873" s="405">
        <v>87</v>
      </c>
      <c r="C873" s="405">
        <v>24.71</v>
      </c>
      <c r="D873" s="405">
        <v>394.3</v>
      </c>
      <c r="E873" s="405">
        <v>624.6</v>
      </c>
      <c r="F873" s="405">
        <v>0</v>
      </c>
      <c r="G873" s="405">
        <v>27.12</v>
      </c>
      <c r="H873" s="405">
        <v>1.39</v>
      </c>
      <c r="I873" s="405">
        <v>6</v>
      </c>
      <c r="J873" s="405">
        <v>1.72</v>
      </c>
      <c r="K873" s="405">
        <v>19</v>
      </c>
      <c r="L873" s="405">
        <v>1653</v>
      </c>
      <c r="M873" s="405">
        <v>836.79</v>
      </c>
      <c r="N873" s="405">
        <v>816.21</v>
      </c>
      <c r="O873" s="405">
        <v>31.2</v>
      </c>
      <c r="P873" s="405">
        <v>1.48</v>
      </c>
      <c r="Q873" s="405">
        <v>-0.01</v>
      </c>
      <c r="R873" s="405">
        <v>5</v>
      </c>
      <c r="S873" s="405">
        <v>1</v>
      </c>
      <c r="T873" s="405">
        <v>0.12</v>
      </c>
      <c r="U873" s="405">
        <v>2.42</v>
      </c>
      <c r="V873" s="405">
        <v>31.2</v>
      </c>
      <c r="W873" s="405">
        <v>-0.36</v>
      </c>
      <c r="X873" s="405">
        <v>35.49</v>
      </c>
      <c r="Y873" s="405">
        <v>7</v>
      </c>
      <c r="Z873" s="405" t="s">
        <v>255</v>
      </c>
      <c r="AA873" s="405" t="s">
        <v>250</v>
      </c>
    </row>
    <row r="874" spans="1:27" ht="16.350000000000001" customHeight="1">
      <c r="A874" s="407">
        <v>873</v>
      </c>
      <c r="B874" s="405">
        <v>87.1</v>
      </c>
      <c r="C874" s="405">
        <v>27.31</v>
      </c>
      <c r="D874" s="405">
        <v>410.6</v>
      </c>
      <c r="E874" s="405">
        <v>356.1</v>
      </c>
      <c r="F874" s="405">
        <v>0</v>
      </c>
      <c r="G874" s="405">
        <v>26.28</v>
      </c>
      <c r="H874" s="405">
        <v>1.43</v>
      </c>
      <c r="I874" s="405">
        <v>6</v>
      </c>
      <c r="J874" s="405">
        <v>1.73</v>
      </c>
      <c r="K874" s="405">
        <v>19</v>
      </c>
      <c r="L874" s="405">
        <v>1654.9</v>
      </c>
      <c r="M874" s="405">
        <v>837.77</v>
      </c>
      <c r="N874" s="405">
        <v>817.13</v>
      </c>
      <c r="O874" s="405">
        <v>30.13</v>
      </c>
      <c r="P874" s="405">
        <v>1.52</v>
      </c>
      <c r="Q874" s="405">
        <v>-0.02</v>
      </c>
      <c r="R874" s="405">
        <v>5</v>
      </c>
      <c r="S874" s="405">
        <v>1</v>
      </c>
      <c r="T874" s="405">
        <v>0.12</v>
      </c>
      <c r="U874" s="405">
        <v>2.44</v>
      </c>
      <c r="V874" s="405">
        <v>30.13</v>
      </c>
      <c r="W874" s="405">
        <v>-0.6</v>
      </c>
      <c r="X874" s="405">
        <v>34.64</v>
      </c>
      <c r="Y874" s="405">
        <v>7</v>
      </c>
      <c r="Z874" s="405" t="s">
        <v>255</v>
      </c>
      <c r="AA874" s="405" t="s">
        <v>250</v>
      </c>
    </row>
    <row r="875" spans="1:27" ht="16.350000000000001" customHeight="1">
      <c r="A875" s="407">
        <v>874</v>
      </c>
      <c r="B875" s="405">
        <v>87.2</v>
      </c>
      <c r="C875" s="405">
        <v>26.6</v>
      </c>
      <c r="D875" s="405">
        <v>319.10000000000002</v>
      </c>
      <c r="E875" s="405">
        <v>70.930000000000007</v>
      </c>
      <c r="F875" s="405">
        <v>0</v>
      </c>
      <c r="G875" s="405">
        <v>27.16</v>
      </c>
      <c r="H875" s="405">
        <v>1.25</v>
      </c>
      <c r="I875" s="405">
        <v>6</v>
      </c>
      <c r="J875" s="405">
        <v>1.68</v>
      </c>
      <c r="K875" s="405">
        <v>19</v>
      </c>
      <c r="L875" s="405">
        <v>1656.8</v>
      </c>
      <c r="M875" s="405">
        <v>838.76</v>
      </c>
      <c r="N875" s="405">
        <v>818.04</v>
      </c>
      <c r="O875" s="405">
        <v>31.18</v>
      </c>
      <c r="P875" s="405">
        <v>1.33</v>
      </c>
      <c r="Q875" s="405">
        <v>-0.03</v>
      </c>
      <c r="R875" s="405">
        <v>5</v>
      </c>
      <c r="S875" s="405">
        <v>1</v>
      </c>
      <c r="T875" s="405">
        <v>0.12</v>
      </c>
      <c r="U875" s="405">
        <v>2.39</v>
      </c>
      <c r="V875" s="405">
        <v>31.18</v>
      </c>
      <c r="W875" s="405">
        <v>-0.84</v>
      </c>
      <c r="X875" s="405">
        <v>36.979999999999997</v>
      </c>
      <c r="Y875" s="405">
        <v>7</v>
      </c>
      <c r="Z875" s="405" t="s">
        <v>255</v>
      </c>
      <c r="AA875" s="405" t="s">
        <v>250</v>
      </c>
    </row>
    <row r="876" spans="1:27" ht="16.350000000000001" customHeight="1">
      <c r="A876" s="407">
        <v>875</v>
      </c>
      <c r="B876" s="405">
        <v>87.3</v>
      </c>
      <c r="C876" s="405">
        <v>27.49</v>
      </c>
      <c r="D876" s="405">
        <v>285.5</v>
      </c>
      <c r="E876" s="405">
        <v>29.04</v>
      </c>
      <c r="F876" s="405">
        <v>0</v>
      </c>
      <c r="G876" s="405">
        <v>27.64</v>
      </c>
      <c r="H876" s="405">
        <v>0.99</v>
      </c>
      <c r="I876" s="405">
        <v>6</v>
      </c>
      <c r="J876" s="405">
        <v>1.6</v>
      </c>
      <c r="K876" s="405">
        <v>19</v>
      </c>
      <c r="L876" s="405">
        <v>1658.7</v>
      </c>
      <c r="M876" s="405">
        <v>839.74</v>
      </c>
      <c r="N876" s="405">
        <v>818.96</v>
      </c>
      <c r="O876" s="405">
        <v>31.72</v>
      </c>
      <c r="P876" s="405">
        <v>1.06</v>
      </c>
      <c r="Q876" s="405">
        <v>-0.03</v>
      </c>
      <c r="R876" s="405">
        <v>5</v>
      </c>
      <c r="S876" s="405">
        <v>1</v>
      </c>
      <c r="T876" s="405">
        <v>0.12</v>
      </c>
      <c r="U876" s="405">
        <v>2.33</v>
      </c>
      <c r="V876" s="405">
        <v>31.72</v>
      </c>
      <c r="W876" s="405">
        <v>-0.9</v>
      </c>
      <c r="X876" s="405">
        <v>40.28</v>
      </c>
      <c r="Y876" s="405">
        <v>6</v>
      </c>
      <c r="Z876" s="405" t="s">
        <v>255</v>
      </c>
      <c r="AA876" s="405" t="s">
        <v>254</v>
      </c>
    </row>
    <row r="877" spans="1:27" ht="16.350000000000001" customHeight="1">
      <c r="A877" s="407">
        <v>876</v>
      </c>
      <c r="B877" s="405">
        <v>87.4</v>
      </c>
      <c r="C877" s="405">
        <v>28.76</v>
      </c>
      <c r="D877" s="405">
        <v>220.1</v>
      </c>
      <c r="E877" s="405">
        <v>210.13</v>
      </c>
      <c r="F877" s="405">
        <v>0</v>
      </c>
      <c r="G877" s="405">
        <v>28.09</v>
      </c>
      <c r="H877" s="405">
        <v>0.95</v>
      </c>
      <c r="I877" s="405">
        <v>6</v>
      </c>
      <c r="J877" s="405">
        <v>1.58</v>
      </c>
      <c r="K877" s="405">
        <v>19</v>
      </c>
      <c r="L877" s="405">
        <v>1660.6</v>
      </c>
      <c r="M877" s="405">
        <v>840.72</v>
      </c>
      <c r="N877" s="405">
        <v>819.88</v>
      </c>
      <c r="O877" s="405">
        <v>32.24</v>
      </c>
      <c r="P877" s="405">
        <v>1.01</v>
      </c>
      <c r="Q877" s="405">
        <v>-0.03</v>
      </c>
      <c r="R877" s="405">
        <v>5</v>
      </c>
      <c r="S877" s="405">
        <v>1</v>
      </c>
      <c r="T877" s="405">
        <v>0.12</v>
      </c>
      <c r="U877" s="405">
        <v>2.31</v>
      </c>
      <c r="V877" s="405">
        <v>32.24</v>
      </c>
      <c r="W877" s="405">
        <v>-0.82</v>
      </c>
      <c r="X877" s="405">
        <v>41.22</v>
      </c>
      <c r="Y877" s="405">
        <v>6</v>
      </c>
      <c r="Z877" s="405" t="s">
        <v>255</v>
      </c>
      <c r="AA877" s="405" t="s">
        <v>254</v>
      </c>
    </row>
    <row r="878" spans="1:27" ht="16.350000000000001" customHeight="1">
      <c r="A878" s="407">
        <v>877</v>
      </c>
      <c r="B878" s="405">
        <v>87.5</v>
      </c>
      <c r="C878" s="405">
        <v>27.92</v>
      </c>
      <c r="D878" s="405">
        <v>293.39999999999998</v>
      </c>
      <c r="E878" s="405">
        <v>276.64</v>
      </c>
      <c r="F878" s="405">
        <v>0</v>
      </c>
      <c r="G878" s="405">
        <v>27.78</v>
      </c>
      <c r="H878" s="405">
        <v>0.95</v>
      </c>
      <c r="I878" s="405">
        <v>6</v>
      </c>
      <c r="J878" s="405">
        <v>1.58</v>
      </c>
      <c r="K878" s="405">
        <v>19</v>
      </c>
      <c r="L878" s="405">
        <v>1662.5</v>
      </c>
      <c r="M878" s="405">
        <v>841.7</v>
      </c>
      <c r="N878" s="405">
        <v>820.8</v>
      </c>
      <c r="O878" s="405">
        <v>31.83</v>
      </c>
      <c r="P878" s="405">
        <v>1.01</v>
      </c>
      <c r="Q878" s="405">
        <v>-0.02</v>
      </c>
      <c r="R878" s="405">
        <v>5</v>
      </c>
      <c r="S878" s="405">
        <v>1</v>
      </c>
      <c r="T878" s="405">
        <v>0.12</v>
      </c>
      <c r="U878" s="405">
        <v>2.3199999999999998</v>
      </c>
      <c r="V878" s="405">
        <v>31.83</v>
      </c>
      <c r="W878" s="405">
        <v>-0.62</v>
      </c>
      <c r="X878" s="405">
        <v>40.93</v>
      </c>
      <c r="Y878" s="405">
        <v>6</v>
      </c>
      <c r="Z878" s="405" t="s">
        <v>255</v>
      </c>
      <c r="AA878" s="405" t="s">
        <v>254</v>
      </c>
    </row>
    <row r="879" spans="1:27" ht="16.350000000000001" customHeight="1">
      <c r="A879" s="407">
        <v>878</v>
      </c>
      <c r="B879" s="405">
        <v>87.6</v>
      </c>
      <c r="C879" s="405">
        <v>26.47</v>
      </c>
      <c r="D879" s="405">
        <v>279.10000000000002</v>
      </c>
      <c r="E879" s="405">
        <v>504.82</v>
      </c>
      <c r="F879" s="405">
        <v>0</v>
      </c>
      <c r="G879" s="405">
        <v>27.01</v>
      </c>
      <c r="H879" s="405">
        <v>1.1100000000000001</v>
      </c>
      <c r="I879" s="405">
        <v>6</v>
      </c>
      <c r="J879" s="405">
        <v>1.64</v>
      </c>
      <c r="K879" s="405">
        <v>19</v>
      </c>
      <c r="L879" s="405">
        <v>1664.4</v>
      </c>
      <c r="M879" s="405">
        <v>842.68</v>
      </c>
      <c r="N879" s="405">
        <v>821.72</v>
      </c>
      <c r="O879" s="405">
        <v>30.84</v>
      </c>
      <c r="P879" s="405">
        <v>1.18</v>
      </c>
      <c r="Q879" s="405">
        <v>-0.02</v>
      </c>
      <c r="R879" s="405">
        <v>5</v>
      </c>
      <c r="S879" s="405">
        <v>1</v>
      </c>
      <c r="T879" s="405">
        <v>0.12</v>
      </c>
      <c r="U879" s="405">
        <v>2.36</v>
      </c>
      <c r="V879" s="405">
        <v>30.84</v>
      </c>
      <c r="W879" s="405">
        <v>-0.47</v>
      </c>
      <c r="X879" s="405">
        <v>38.4</v>
      </c>
      <c r="Y879" s="405">
        <v>6</v>
      </c>
      <c r="Z879" s="405" t="s">
        <v>255</v>
      </c>
      <c r="AA879" s="405" t="s">
        <v>254</v>
      </c>
    </row>
    <row r="880" spans="1:27" ht="16.350000000000001" customHeight="1">
      <c r="A880" s="407">
        <v>879</v>
      </c>
      <c r="B880" s="405">
        <v>87.7</v>
      </c>
      <c r="C880" s="405">
        <v>26.36</v>
      </c>
      <c r="D880" s="405">
        <v>323.89999999999998</v>
      </c>
      <c r="E880" s="405">
        <v>597.23</v>
      </c>
      <c r="F880" s="405">
        <v>0</v>
      </c>
      <c r="G880" s="405">
        <v>26.46</v>
      </c>
      <c r="H880" s="405">
        <v>1.1599999999999999</v>
      </c>
      <c r="I880" s="405">
        <v>6</v>
      </c>
      <c r="J880" s="405">
        <v>1.66</v>
      </c>
      <c r="K880" s="405">
        <v>19</v>
      </c>
      <c r="L880" s="405">
        <v>1666.3</v>
      </c>
      <c r="M880" s="405">
        <v>843.66</v>
      </c>
      <c r="N880" s="405">
        <v>822.64</v>
      </c>
      <c r="O880" s="405">
        <v>30.14</v>
      </c>
      <c r="P880" s="405">
        <v>1.24</v>
      </c>
      <c r="Q880" s="405">
        <v>-0.01</v>
      </c>
      <c r="R880" s="405">
        <v>5</v>
      </c>
      <c r="S880" s="405">
        <v>1</v>
      </c>
      <c r="T880" s="405">
        <v>0.12</v>
      </c>
      <c r="U880" s="405">
        <v>2.39</v>
      </c>
      <c r="V880" s="405">
        <v>30.14</v>
      </c>
      <c r="W880" s="405">
        <v>-0.3</v>
      </c>
      <c r="X880" s="405">
        <v>37.36</v>
      </c>
      <c r="Y880" s="405">
        <v>6</v>
      </c>
      <c r="Z880" s="405" t="s">
        <v>255</v>
      </c>
      <c r="AA880" s="405" t="s">
        <v>254</v>
      </c>
    </row>
    <row r="881" spans="1:27" ht="16.350000000000001" customHeight="1">
      <c r="A881" s="407">
        <v>880</v>
      </c>
      <c r="B881" s="405">
        <v>87.8</v>
      </c>
      <c r="C881" s="405">
        <v>26.19</v>
      </c>
      <c r="D881" s="405">
        <v>320.60000000000002</v>
      </c>
      <c r="E881" s="405">
        <v>686.41</v>
      </c>
      <c r="F881" s="405">
        <v>0</v>
      </c>
      <c r="G881" s="405">
        <v>26.4</v>
      </c>
      <c r="H881" s="405">
        <v>1.18</v>
      </c>
      <c r="I881" s="405">
        <v>6</v>
      </c>
      <c r="J881" s="405">
        <v>1.67</v>
      </c>
      <c r="K881" s="405">
        <v>19</v>
      </c>
      <c r="L881" s="405">
        <v>1668.2</v>
      </c>
      <c r="M881" s="405">
        <v>844.64</v>
      </c>
      <c r="N881" s="405">
        <v>823.56</v>
      </c>
      <c r="O881" s="405">
        <v>30.03</v>
      </c>
      <c r="P881" s="405">
        <v>1.26</v>
      </c>
      <c r="Q881" s="405">
        <v>-0.01</v>
      </c>
      <c r="R881" s="405">
        <v>5</v>
      </c>
      <c r="S881" s="405">
        <v>1</v>
      </c>
      <c r="T881" s="405">
        <v>0.12</v>
      </c>
      <c r="U881" s="405">
        <v>2.39</v>
      </c>
      <c r="V881" s="405">
        <v>30.03</v>
      </c>
      <c r="W881" s="405">
        <v>-0.23</v>
      </c>
      <c r="X881" s="405">
        <v>37.119999999999997</v>
      </c>
      <c r="Y881" s="405">
        <v>6</v>
      </c>
      <c r="Z881" s="405" t="s">
        <v>255</v>
      </c>
      <c r="AA881" s="405" t="s">
        <v>254</v>
      </c>
    </row>
    <row r="882" spans="1:27" ht="16.350000000000001" customHeight="1">
      <c r="A882" s="407">
        <v>881</v>
      </c>
      <c r="B882" s="405">
        <v>87.9</v>
      </c>
      <c r="C882" s="405">
        <v>26.25</v>
      </c>
      <c r="D882" s="405">
        <v>290.5</v>
      </c>
      <c r="E882" s="405">
        <v>673.75</v>
      </c>
      <c r="F882" s="405">
        <v>0</v>
      </c>
      <c r="G882" s="405">
        <v>26.12</v>
      </c>
      <c r="H882" s="405">
        <v>1.1200000000000001</v>
      </c>
      <c r="I882" s="405">
        <v>6</v>
      </c>
      <c r="J882" s="405">
        <v>1.65</v>
      </c>
      <c r="K882" s="405">
        <v>19</v>
      </c>
      <c r="L882" s="405">
        <v>1670.1</v>
      </c>
      <c r="M882" s="405">
        <v>845.62</v>
      </c>
      <c r="N882" s="405">
        <v>824.48</v>
      </c>
      <c r="O882" s="405">
        <v>29.65</v>
      </c>
      <c r="P882" s="405">
        <v>1.2</v>
      </c>
      <c r="Q882" s="405">
        <v>-0.01</v>
      </c>
      <c r="R882" s="405">
        <v>5</v>
      </c>
      <c r="S882" s="405">
        <v>1</v>
      </c>
      <c r="T882" s="405">
        <v>0.12</v>
      </c>
      <c r="U882" s="405">
        <v>2.38</v>
      </c>
      <c r="V882" s="405">
        <v>29.65</v>
      </c>
      <c r="W882" s="405">
        <v>-0.2</v>
      </c>
      <c r="X882" s="405">
        <v>37.56</v>
      </c>
      <c r="Y882" s="405">
        <v>6</v>
      </c>
      <c r="Z882" s="405" t="s">
        <v>255</v>
      </c>
      <c r="AA882" s="405" t="s">
        <v>254</v>
      </c>
    </row>
    <row r="883" spans="1:27" ht="16.350000000000001" customHeight="1">
      <c r="A883" s="407">
        <v>882</v>
      </c>
      <c r="B883" s="405">
        <v>88</v>
      </c>
      <c r="C883" s="405">
        <v>25.51</v>
      </c>
      <c r="D883" s="405">
        <v>269.2</v>
      </c>
      <c r="E883" s="405">
        <v>684.15</v>
      </c>
      <c r="F883" s="405">
        <v>0</v>
      </c>
      <c r="G883" s="405">
        <v>26.67</v>
      </c>
      <c r="H883" s="405">
        <v>1.01</v>
      </c>
      <c r="I883" s="405">
        <v>6</v>
      </c>
      <c r="J883" s="405">
        <v>1.61</v>
      </c>
      <c r="K883" s="405">
        <v>19</v>
      </c>
      <c r="L883" s="405">
        <v>1672</v>
      </c>
      <c r="M883" s="405">
        <v>846.6</v>
      </c>
      <c r="N883" s="405">
        <v>825.4</v>
      </c>
      <c r="O883" s="405">
        <v>30.29</v>
      </c>
      <c r="P883" s="405">
        <v>1.07</v>
      </c>
      <c r="Q883" s="405">
        <v>-0.01</v>
      </c>
      <c r="R883" s="405">
        <v>5</v>
      </c>
      <c r="S883" s="405">
        <v>1</v>
      </c>
      <c r="T883" s="405">
        <v>0.12</v>
      </c>
      <c r="U883" s="405">
        <v>2.35</v>
      </c>
      <c r="V883" s="405">
        <v>30.29</v>
      </c>
      <c r="W883" s="405">
        <v>-0.18</v>
      </c>
      <c r="X883" s="405">
        <v>39.299999999999997</v>
      </c>
      <c r="Y883" s="405">
        <v>6</v>
      </c>
      <c r="Z883" s="405" t="s">
        <v>255</v>
      </c>
      <c r="AA883" s="405" t="s">
        <v>254</v>
      </c>
    </row>
    <row r="884" spans="1:27" ht="16.350000000000001" customHeight="1">
      <c r="A884" s="407">
        <v>883</v>
      </c>
      <c r="B884" s="405">
        <v>88.1</v>
      </c>
      <c r="C884" s="405">
        <v>27.84</v>
      </c>
      <c r="D884" s="405">
        <v>245.2</v>
      </c>
      <c r="E884" s="405">
        <v>736.34</v>
      </c>
      <c r="F884" s="405">
        <v>0</v>
      </c>
      <c r="G884" s="405">
        <v>27.78</v>
      </c>
      <c r="H884" s="405">
        <v>0.95</v>
      </c>
      <c r="I884" s="405">
        <v>6</v>
      </c>
      <c r="J884" s="405">
        <v>1.58</v>
      </c>
      <c r="K884" s="405">
        <v>19</v>
      </c>
      <c r="L884" s="405">
        <v>1673.9</v>
      </c>
      <c r="M884" s="405">
        <v>847.58</v>
      </c>
      <c r="N884" s="405">
        <v>826.32</v>
      </c>
      <c r="O884" s="405">
        <v>31.59</v>
      </c>
      <c r="P884" s="405">
        <v>1.01</v>
      </c>
      <c r="Q884" s="405">
        <v>-0.01</v>
      </c>
      <c r="R884" s="405">
        <v>5</v>
      </c>
      <c r="S884" s="405">
        <v>1</v>
      </c>
      <c r="T884" s="405">
        <v>0.12</v>
      </c>
      <c r="U884" s="405">
        <v>2.3199999999999998</v>
      </c>
      <c r="V884" s="405">
        <v>31.59</v>
      </c>
      <c r="W884" s="405">
        <v>-0.17</v>
      </c>
      <c r="X884" s="405">
        <v>40.76</v>
      </c>
      <c r="Y884" s="405">
        <v>6</v>
      </c>
      <c r="Z884" s="405" t="s">
        <v>255</v>
      </c>
      <c r="AA884" s="405" t="s">
        <v>254</v>
      </c>
    </row>
    <row r="885" spans="1:27" ht="16.350000000000001" customHeight="1">
      <c r="A885" s="407">
        <v>884</v>
      </c>
      <c r="B885" s="405">
        <v>88.2</v>
      </c>
      <c r="C885" s="405">
        <v>29.57</v>
      </c>
      <c r="D885" s="405">
        <v>279.7</v>
      </c>
      <c r="E885" s="405">
        <v>690.62</v>
      </c>
      <c r="F885" s="405">
        <v>0</v>
      </c>
      <c r="G885" s="405">
        <v>28.11</v>
      </c>
      <c r="H885" s="405">
        <v>0.97</v>
      </c>
      <c r="I885" s="405">
        <v>6</v>
      </c>
      <c r="J885" s="405">
        <v>1.59</v>
      </c>
      <c r="K885" s="405">
        <v>19</v>
      </c>
      <c r="L885" s="405">
        <v>1675.8</v>
      </c>
      <c r="M885" s="405">
        <v>848.57</v>
      </c>
      <c r="N885" s="405">
        <v>827.23</v>
      </c>
      <c r="O885" s="405">
        <v>31.96</v>
      </c>
      <c r="P885" s="405">
        <v>1.03</v>
      </c>
      <c r="Q885" s="405">
        <v>-0.01</v>
      </c>
      <c r="R885" s="405">
        <v>5</v>
      </c>
      <c r="S885" s="405">
        <v>1</v>
      </c>
      <c r="T885" s="405">
        <v>0.12</v>
      </c>
      <c r="U885" s="405">
        <v>2.3199999999999998</v>
      </c>
      <c r="V885" s="405">
        <v>31.96</v>
      </c>
      <c r="W885" s="405">
        <v>-0.18</v>
      </c>
      <c r="X885" s="405">
        <v>40.71</v>
      </c>
      <c r="Y885" s="405">
        <v>6</v>
      </c>
      <c r="Z885" s="405" t="s">
        <v>255</v>
      </c>
      <c r="AA885" s="405" t="s">
        <v>254</v>
      </c>
    </row>
    <row r="886" spans="1:27" ht="16.350000000000001" customHeight="1">
      <c r="A886" s="407">
        <v>885</v>
      </c>
      <c r="B886" s="405">
        <v>88.3</v>
      </c>
      <c r="C886" s="405">
        <v>26.52</v>
      </c>
      <c r="D886" s="405">
        <v>295.7</v>
      </c>
      <c r="E886" s="405">
        <v>679.83</v>
      </c>
      <c r="F886" s="405">
        <v>0</v>
      </c>
      <c r="G886" s="405">
        <v>27.94</v>
      </c>
      <c r="H886" s="405">
        <v>0.99</v>
      </c>
      <c r="I886" s="405">
        <v>6</v>
      </c>
      <c r="J886" s="405">
        <v>1.59</v>
      </c>
      <c r="K886" s="405">
        <v>19</v>
      </c>
      <c r="L886" s="405">
        <v>1677.7</v>
      </c>
      <c r="M886" s="405">
        <v>849.55</v>
      </c>
      <c r="N886" s="405">
        <v>828.15</v>
      </c>
      <c r="O886" s="405">
        <v>31.72</v>
      </c>
      <c r="P886" s="405">
        <v>1.05</v>
      </c>
      <c r="Q886" s="405">
        <v>-0.01</v>
      </c>
      <c r="R886" s="405">
        <v>5</v>
      </c>
      <c r="S886" s="405">
        <v>1</v>
      </c>
      <c r="T886" s="405">
        <v>0.12</v>
      </c>
      <c r="U886" s="405">
        <v>2.33</v>
      </c>
      <c r="V886" s="405">
        <v>31.72</v>
      </c>
      <c r="W886" s="405">
        <v>-0.24</v>
      </c>
      <c r="X886" s="405">
        <v>40.36</v>
      </c>
      <c r="Y886" s="405">
        <v>6</v>
      </c>
      <c r="Z886" s="405" t="s">
        <v>255</v>
      </c>
      <c r="AA886" s="405" t="s">
        <v>254</v>
      </c>
    </row>
    <row r="887" spans="1:27" ht="16.350000000000001" customHeight="1">
      <c r="A887" s="407">
        <v>886</v>
      </c>
      <c r="B887" s="405">
        <v>88.4</v>
      </c>
      <c r="C887" s="405">
        <v>27.36</v>
      </c>
      <c r="D887" s="405">
        <v>253.7</v>
      </c>
      <c r="E887" s="405">
        <v>587.23</v>
      </c>
      <c r="F887" s="405">
        <v>0</v>
      </c>
      <c r="G887" s="405">
        <v>26.38</v>
      </c>
      <c r="H887" s="405">
        <v>0.94</v>
      </c>
      <c r="I887" s="405">
        <v>6</v>
      </c>
      <c r="J887" s="405">
        <v>1.59</v>
      </c>
      <c r="K887" s="405">
        <v>19</v>
      </c>
      <c r="L887" s="405">
        <v>1679.6</v>
      </c>
      <c r="M887" s="405">
        <v>850.53</v>
      </c>
      <c r="N887" s="405">
        <v>829.07</v>
      </c>
      <c r="O887" s="405">
        <v>29.79</v>
      </c>
      <c r="P887" s="405">
        <v>1.01</v>
      </c>
      <c r="Q887" s="405">
        <v>-0.01</v>
      </c>
      <c r="R887" s="405">
        <v>5</v>
      </c>
      <c r="S887" s="405">
        <v>1</v>
      </c>
      <c r="T887" s="405">
        <v>0.12</v>
      </c>
      <c r="U887" s="405">
        <v>2.34</v>
      </c>
      <c r="V887" s="405">
        <v>29.79</v>
      </c>
      <c r="W887" s="405">
        <v>-0.26</v>
      </c>
      <c r="X887" s="405">
        <v>39.81</v>
      </c>
      <c r="Y887" s="405">
        <v>6</v>
      </c>
      <c r="Z887" s="405" t="s">
        <v>255</v>
      </c>
      <c r="AA887" s="405" t="s">
        <v>254</v>
      </c>
    </row>
    <row r="888" spans="1:27" ht="16.350000000000001" customHeight="1">
      <c r="A888" s="407">
        <v>887</v>
      </c>
      <c r="B888" s="405">
        <v>88.5</v>
      </c>
      <c r="C888" s="405">
        <v>24.88</v>
      </c>
      <c r="D888" s="405">
        <v>195.6</v>
      </c>
      <c r="E888" s="405">
        <v>639.22</v>
      </c>
      <c r="F888" s="405">
        <v>0</v>
      </c>
      <c r="G888" s="405">
        <v>26.33</v>
      </c>
      <c r="H888" s="405">
        <v>0.98</v>
      </c>
      <c r="I888" s="405">
        <v>6</v>
      </c>
      <c r="J888" s="405">
        <v>1.61</v>
      </c>
      <c r="K888" s="405">
        <v>19</v>
      </c>
      <c r="L888" s="405">
        <v>1681.5</v>
      </c>
      <c r="M888" s="405">
        <v>851.51</v>
      </c>
      <c r="N888" s="405">
        <v>829.99</v>
      </c>
      <c r="O888" s="405">
        <v>29.7</v>
      </c>
      <c r="P888" s="405">
        <v>1.05</v>
      </c>
      <c r="Q888" s="405">
        <v>-0.02</v>
      </c>
      <c r="R888" s="405">
        <v>5</v>
      </c>
      <c r="S888" s="405">
        <v>1</v>
      </c>
      <c r="T888" s="405">
        <v>0.12</v>
      </c>
      <c r="U888" s="405">
        <v>2.35</v>
      </c>
      <c r="V888" s="405">
        <v>29.7</v>
      </c>
      <c r="W888" s="405">
        <v>-0.53</v>
      </c>
      <c r="X888" s="405">
        <v>39.24</v>
      </c>
      <c r="Y888" s="405">
        <v>6</v>
      </c>
      <c r="Z888" s="405" t="s">
        <v>255</v>
      </c>
      <c r="AA888" s="405" t="s">
        <v>254</v>
      </c>
    </row>
    <row r="889" spans="1:27" ht="16.350000000000001" customHeight="1">
      <c r="A889" s="407">
        <v>888</v>
      </c>
      <c r="B889" s="405">
        <v>88.6</v>
      </c>
      <c r="C889" s="405">
        <v>26.5</v>
      </c>
      <c r="D889" s="405">
        <v>326.8</v>
      </c>
      <c r="E889" s="405">
        <v>8.24</v>
      </c>
      <c r="F889" s="405">
        <v>0</v>
      </c>
      <c r="G889" s="405">
        <v>25.25</v>
      </c>
      <c r="H889" s="405">
        <v>1.17</v>
      </c>
      <c r="I889" s="405">
        <v>6</v>
      </c>
      <c r="J889" s="405">
        <v>1.68</v>
      </c>
      <c r="K889" s="405">
        <v>19</v>
      </c>
      <c r="L889" s="405">
        <v>1683.4</v>
      </c>
      <c r="M889" s="405">
        <v>852.49</v>
      </c>
      <c r="N889" s="405">
        <v>830.91</v>
      </c>
      <c r="O889" s="405">
        <v>28.36</v>
      </c>
      <c r="P889" s="405">
        <v>1.25</v>
      </c>
      <c r="Q889" s="405">
        <v>-0.03</v>
      </c>
      <c r="R889" s="405">
        <v>5</v>
      </c>
      <c r="S889" s="405">
        <v>1</v>
      </c>
      <c r="T889" s="405">
        <v>0.12</v>
      </c>
      <c r="U889" s="405">
        <v>2.41</v>
      </c>
      <c r="V889" s="405">
        <v>28.36</v>
      </c>
      <c r="W889" s="405">
        <v>-0.76</v>
      </c>
      <c r="X889" s="405">
        <v>36.369999999999997</v>
      </c>
      <c r="Y889" s="405">
        <v>6</v>
      </c>
      <c r="Z889" s="405" t="s">
        <v>255</v>
      </c>
      <c r="AA889" s="405" t="s">
        <v>254</v>
      </c>
    </row>
    <row r="890" spans="1:27" ht="16.350000000000001" customHeight="1">
      <c r="A890" s="407">
        <v>889</v>
      </c>
      <c r="B890" s="405">
        <v>88.7</v>
      </c>
      <c r="C890" s="405">
        <v>24.23</v>
      </c>
      <c r="D890" s="405">
        <v>361.8</v>
      </c>
      <c r="E890" s="405">
        <v>13.34</v>
      </c>
      <c r="F890" s="405">
        <v>0</v>
      </c>
      <c r="G890" s="405">
        <v>25.25</v>
      </c>
      <c r="H890" s="405">
        <v>1.51</v>
      </c>
      <c r="I890" s="405">
        <v>6</v>
      </c>
      <c r="J890" s="405">
        <v>1.76</v>
      </c>
      <c r="K890" s="405">
        <v>19</v>
      </c>
      <c r="L890" s="405">
        <v>1685.3</v>
      </c>
      <c r="M890" s="405">
        <v>853.47</v>
      </c>
      <c r="N890" s="405">
        <v>831.83</v>
      </c>
      <c r="O890" s="405">
        <v>28.32</v>
      </c>
      <c r="P890" s="405">
        <v>1.62</v>
      </c>
      <c r="Q890" s="405">
        <v>-0.04</v>
      </c>
      <c r="R890" s="405">
        <v>5</v>
      </c>
      <c r="S890" s="405">
        <v>1</v>
      </c>
      <c r="T890" s="405">
        <v>0.12</v>
      </c>
      <c r="U890" s="405">
        <v>2.4700000000000002</v>
      </c>
      <c r="V890" s="405">
        <v>28.32</v>
      </c>
      <c r="W890" s="405">
        <v>-1.02</v>
      </c>
      <c r="X890" s="405">
        <v>33.11</v>
      </c>
      <c r="Y890" s="405">
        <v>7</v>
      </c>
      <c r="Z890" s="405" t="s">
        <v>255</v>
      </c>
      <c r="AA890" s="405" t="s">
        <v>250</v>
      </c>
    </row>
    <row r="891" spans="1:27" ht="16.350000000000001" customHeight="1">
      <c r="A891" s="407">
        <v>890</v>
      </c>
      <c r="B891" s="405">
        <v>88.8</v>
      </c>
      <c r="C891" s="405">
        <v>25</v>
      </c>
      <c r="D891" s="405">
        <v>453.1</v>
      </c>
      <c r="E891" s="405">
        <v>-11.48</v>
      </c>
      <c r="F891" s="405">
        <v>0</v>
      </c>
      <c r="G891" s="405">
        <v>25.63</v>
      </c>
      <c r="H891" s="405">
        <v>1.47</v>
      </c>
      <c r="I891" s="405">
        <v>6</v>
      </c>
      <c r="J891" s="405">
        <v>1.75</v>
      </c>
      <c r="K891" s="405">
        <v>19</v>
      </c>
      <c r="L891" s="405">
        <v>1687.2</v>
      </c>
      <c r="M891" s="405">
        <v>854.45</v>
      </c>
      <c r="N891" s="405">
        <v>832.75</v>
      </c>
      <c r="O891" s="405">
        <v>28.76</v>
      </c>
      <c r="P891" s="405">
        <v>1.57</v>
      </c>
      <c r="Q891" s="405">
        <v>-0.04</v>
      </c>
      <c r="R891" s="405">
        <v>5</v>
      </c>
      <c r="S891" s="405">
        <v>1</v>
      </c>
      <c r="T891" s="405">
        <v>0.12</v>
      </c>
      <c r="U891" s="405">
        <v>2.46</v>
      </c>
      <c r="V891" s="405">
        <v>28.76</v>
      </c>
      <c r="W891" s="405">
        <v>-1.02</v>
      </c>
      <c r="X891" s="405">
        <v>33.630000000000003</v>
      </c>
      <c r="Y891" s="405">
        <v>7</v>
      </c>
      <c r="Z891" s="405" t="s">
        <v>255</v>
      </c>
      <c r="AA891" s="405" t="s">
        <v>250</v>
      </c>
    </row>
    <row r="892" spans="1:27" ht="16.350000000000001" customHeight="1">
      <c r="A892" s="407">
        <v>891</v>
      </c>
      <c r="B892" s="405">
        <v>88.9</v>
      </c>
      <c r="C892" s="405">
        <v>27.67</v>
      </c>
      <c r="D892" s="405">
        <v>315.8</v>
      </c>
      <c r="E892" s="405">
        <v>9.52</v>
      </c>
      <c r="F892" s="405">
        <v>0</v>
      </c>
      <c r="G892" s="405">
        <v>27.87</v>
      </c>
      <c r="H892" s="405">
        <v>1.4</v>
      </c>
      <c r="I892" s="405">
        <v>6</v>
      </c>
      <c r="J892" s="405">
        <v>1.71</v>
      </c>
      <c r="K892" s="405">
        <v>19</v>
      </c>
      <c r="L892" s="405">
        <v>1689.1</v>
      </c>
      <c r="M892" s="405">
        <v>855.43</v>
      </c>
      <c r="N892" s="405">
        <v>833.67</v>
      </c>
      <c r="O892" s="405">
        <v>31.4</v>
      </c>
      <c r="P892" s="405">
        <v>1.49</v>
      </c>
      <c r="Q892" s="405">
        <v>-0.03</v>
      </c>
      <c r="R892" s="405">
        <v>5</v>
      </c>
      <c r="S892" s="405">
        <v>1</v>
      </c>
      <c r="T892" s="405">
        <v>0.12</v>
      </c>
      <c r="U892" s="405">
        <v>2.42</v>
      </c>
      <c r="V892" s="405">
        <v>31.4</v>
      </c>
      <c r="W892" s="405">
        <v>-1.01</v>
      </c>
      <c r="X892" s="405">
        <v>35.44</v>
      </c>
      <c r="Y892" s="405">
        <v>7</v>
      </c>
      <c r="Z892" s="405" t="s">
        <v>255</v>
      </c>
      <c r="AA892" s="405" t="s">
        <v>250</v>
      </c>
    </row>
    <row r="893" spans="1:27" ht="16.350000000000001" customHeight="1">
      <c r="A893" s="407">
        <v>892</v>
      </c>
      <c r="B893" s="405">
        <v>89</v>
      </c>
      <c r="C893" s="405">
        <v>30.93</v>
      </c>
      <c r="D893" s="405">
        <v>402.1</v>
      </c>
      <c r="E893" s="405">
        <v>36.979999999999997</v>
      </c>
      <c r="F893" s="405">
        <v>0</v>
      </c>
      <c r="G893" s="405">
        <v>28.91</v>
      </c>
      <c r="H893" s="405">
        <v>1.1499999999999999</v>
      </c>
      <c r="I893" s="405">
        <v>6</v>
      </c>
      <c r="J893" s="405">
        <v>1.63</v>
      </c>
      <c r="K893" s="405">
        <v>19</v>
      </c>
      <c r="L893" s="405">
        <v>1691</v>
      </c>
      <c r="M893" s="405">
        <v>856.41</v>
      </c>
      <c r="N893" s="405">
        <v>834.59</v>
      </c>
      <c r="O893" s="405">
        <v>32.619999999999997</v>
      </c>
      <c r="P893" s="405">
        <v>1.22</v>
      </c>
      <c r="Q893" s="405">
        <v>-0.03</v>
      </c>
      <c r="R893" s="405">
        <v>5</v>
      </c>
      <c r="S893" s="405">
        <v>1</v>
      </c>
      <c r="T893" s="405">
        <v>0.12</v>
      </c>
      <c r="U893" s="405">
        <v>2.35</v>
      </c>
      <c r="V893" s="405">
        <v>32.619999999999997</v>
      </c>
      <c r="W893" s="405">
        <v>-0.99</v>
      </c>
      <c r="X893" s="405">
        <v>38.81</v>
      </c>
      <c r="Y893" s="405">
        <v>7</v>
      </c>
      <c r="Z893" s="405" t="s">
        <v>255</v>
      </c>
      <c r="AA893" s="405" t="s">
        <v>250</v>
      </c>
    </row>
    <row r="894" spans="1:27" ht="16.350000000000001" customHeight="1">
      <c r="A894" s="407">
        <v>893</v>
      </c>
      <c r="B894" s="405">
        <v>89.1</v>
      </c>
      <c r="C894" s="405">
        <v>28.12</v>
      </c>
      <c r="D894" s="405">
        <v>278.60000000000002</v>
      </c>
      <c r="E894" s="405">
        <v>53.46</v>
      </c>
      <c r="F894" s="405">
        <v>0</v>
      </c>
      <c r="G894" s="405">
        <v>29.46</v>
      </c>
      <c r="H894" s="405">
        <v>1.05</v>
      </c>
      <c r="I894" s="405">
        <v>6</v>
      </c>
      <c r="J894" s="405">
        <v>1.6</v>
      </c>
      <c r="K894" s="405">
        <v>19</v>
      </c>
      <c r="L894" s="405">
        <v>1692.9</v>
      </c>
      <c r="M894" s="405">
        <v>857.39</v>
      </c>
      <c r="N894" s="405">
        <v>835.51</v>
      </c>
      <c r="O894" s="405">
        <v>33.229999999999997</v>
      </c>
      <c r="P894" s="405">
        <v>1.1100000000000001</v>
      </c>
      <c r="Q894" s="405">
        <v>-0.03</v>
      </c>
      <c r="R894" s="405">
        <v>5</v>
      </c>
      <c r="S894" s="405">
        <v>1</v>
      </c>
      <c r="T894" s="405">
        <v>0.12</v>
      </c>
      <c r="U894" s="405">
        <v>2.3199999999999998</v>
      </c>
      <c r="V894" s="405">
        <v>33.229999999999997</v>
      </c>
      <c r="W894" s="405">
        <v>-0.94</v>
      </c>
      <c r="X894" s="405">
        <v>40.409999999999997</v>
      </c>
      <c r="Y894" s="405">
        <v>6</v>
      </c>
      <c r="Z894" s="405" t="s">
        <v>255</v>
      </c>
      <c r="AA894" s="405" t="s">
        <v>254</v>
      </c>
    </row>
    <row r="895" spans="1:27" ht="16.350000000000001" customHeight="1">
      <c r="A895" s="407">
        <v>894</v>
      </c>
      <c r="B895" s="405">
        <v>89.2</v>
      </c>
      <c r="C895" s="405">
        <v>29.28</v>
      </c>
      <c r="D895" s="405">
        <v>246.2</v>
      </c>
      <c r="E895" s="405">
        <v>114.58</v>
      </c>
      <c r="F895" s="405">
        <v>0</v>
      </c>
      <c r="G895" s="405">
        <v>28.58</v>
      </c>
      <c r="H895" s="405">
        <v>0.89</v>
      </c>
      <c r="I895" s="405">
        <v>6</v>
      </c>
      <c r="J895" s="405">
        <v>1.55</v>
      </c>
      <c r="K895" s="405">
        <v>19</v>
      </c>
      <c r="L895" s="405">
        <v>1694.8</v>
      </c>
      <c r="M895" s="405">
        <v>858.38</v>
      </c>
      <c r="N895" s="405">
        <v>836.42</v>
      </c>
      <c r="O895" s="405">
        <v>32.14</v>
      </c>
      <c r="P895" s="405">
        <v>0.94</v>
      </c>
      <c r="Q895" s="405">
        <v>-0.03</v>
      </c>
      <c r="R895" s="405">
        <v>5</v>
      </c>
      <c r="S895" s="405">
        <v>1</v>
      </c>
      <c r="T895" s="405">
        <v>0.12</v>
      </c>
      <c r="U895" s="405">
        <v>2.2999999999999998</v>
      </c>
      <c r="V895" s="405">
        <v>32.14</v>
      </c>
      <c r="W895" s="405">
        <v>-0.88</v>
      </c>
      <c r="X895" s="405">
        <v>42.02</v>
      </c>
      <c r="Y895" s="405">
        <v>6</v>
      </c>
      <c r="Z895" s="405" t="s">
        <v>255</v>
      </c>
      <c r="AA895" s="405" t="s">
        <v>254</v>
      </c>
    </row>
    <row r="896" spans="1:27" ht="16.350000000000001" customHeight="1">
      <c r="A896" s="407">
        <v>895</v>
      </c>
      <c r="B896" s="405">
        <v>89.3</v>
      </c>
      <c r="C896" s="405">
        <v>28.25</v>
      </c>
      <c r="D896" s="405">
        <v>235.3</v>
      </c>
      <c r="E896" s="405">
        <v>200.32</v>
      </c>
      <c r="F896" s="405">
        <v>0</v>
      </c>
      <c r="G896" s="405">
        <v>28.12</v>
      </c>
      <c r="H896" s="405">
        <v>0.87</v>
      </c>
      <c r="I896" s="405">
        <v>6</v>
      </c>
      <c r="J896" s="405">
        <v>1.55</v>
      </c>
      <c r="K896" s="405">
        <v>19</v>
      </c>
      <c r="L896" s="405">
        <v>1696.7</v>
      </c>
      <c r="M896" s="405">
        <v>859.36</v>
      </c>
      <c r="N896" s="405">
        <v>837.34</v>
      </c>
      <c r="O896" s="405">
        <v>31.56</v>
      </c>
      <c r="P896" s="405">
        <v>0.92</v>
      </c>
      <c r="Q896" s="405">
        <v>-0.02</v>
      </c>
      <c r="R896" s="405">
        <v>5</v>
      </c>
      <c r="S896" s="405">
        <v>1</v>
      </c>
      <c r="T896" s="405">
        <v>0.12</v>
      </c>
      <c r="U896" s="405">
        <v>2.2999999999999998</v>
      </c>
      <c r="V896" s="405">
        <v>31.56</v>
      </c>
      <c r="W896" s="405">
        <v>-0.79</v>
      </c>
      <c r="X896" s="405">
        <v>41.9</v>
      </c>
      <c r="Y896" s="405">
        <v>6</v>
      </c>
      <c r="Z896" s="405" t="s">
        <v>255</v>
      </c>
      <c r="AA896" s="405" t="s">
        <v>254</v>
      </c>
    </row>
    <row r="897" spans="1:27" ht="16.350000000000001" customHeight="1">
      <c r="A897" s="407">
        <v>896</v>
      </c>
      <c r="B897" s="405">
        <v>89.4</v>
      </c>
      <c r="C897" s="405">
        <v>26.72</v>
      </c>
      <c r="D897" s="405">
        <v>251.8</v>
      </c>
      <c r="E897" s="405">
        <v>284.49</v>
      </c>
      <c r="F897" s="405">
        <v>0</v>
      </c>
      <c r="G897" s="405">
        <v>26.52</v>
      </c>
      <c r="H897" s="405">
        <v>0.91</v>
      </c>
      <c r="I897" s="405">
        <v>6</v>
      </c>
      <c r="J897" s="405">
        <v>1.58</v>
      </c>
      <c r="K897" s="405">
        <v>19</v>
      </c>
      <c r="L897" s="405">
        <v>1698.6</v>
      </c>
      <c r="M897" s="405">
        <v>860.34</v>
      </c>
      <c r="N897" s="405">
        <v>838.26</v>
      </c>
      <c r="O897" s="405">
        <v>29.61</v>
      </c>
      <c r="P897" s="405">
        <v>0.97</v>
      </c>
      <c r="Q897" s="405">
        <v>-0.02</v>
      </c>
      <c r="R897" s="405">
        <v>5</v>
      </c>
      <c r="S897" s="405">
        <v>1</v>
      </c>
      <c r="T897" s="405">
        <v>0.12</v>
      </c>
      <c r="U897" s="405">
        <v>2.34</v>
      </c>
      <c r="V897" s="405">
        <v>29.61</v>
      </c>
      <c r="W897" s="405">
        <v>-0.64</v>
      </c>
      <c r="X897" s="405">
        <v>40.08</v>
      </c>
      <c r="Y897" s="405">
        <v>6</v>
      </c>
      <c r="Z897" s="405" t="s">
        <v>255</v>
      </c>
      <c r="AA897" s="405" t="s">
        <v>254</v>
      </c>
    </row>
    <row r="898" spans="1:27" ht="16.350000000000001" customHeight="1">
      <c r="A898" s="407">
        <v>897</v>
      </c>
      <c r="B898" s="405">
        <v>89.5</v>
      </c>
      <c r="C898" s="405">
        <v>24.4</v>
      </c>
      <c r="D898" s="405">
        <v>238.2</v>
      </c>
      <c r="E898" s="405">
        <v>477.55</v>
      </c>
      <c r="F898" s="405">
        <v>0</v>
      </c>
      <c r="G898" s="405">
        <v>25.72</v>
      </c>
      <c r="H898" s="405">
        <v>0.95</v>
      </c>
      <c r="I898" s="405">
        <v>6</v>
      </c>
      <c r="J898" s="405">
        <v>1.6</v>
      </c>
      <c r="K898" s="405">
        <v>19</v>
      </c>
      <c r="L898" s="405">
        <v>1700.5</v>
      </c>
      <c r="M898" s="405">
        <v>861.32</v>
      </c>
      <c r="N898" s="405">
        <v>839.18</v>
      </c>
      <c r="O898" s="405">
        <v>28.62</v>
      </c>
      <c r="P898" s="405">
        <v>1.01</v>
      </c>
      <c r="Q898" s="405">
        <v>-0.02</v>
      </c>
      <c r="R898" s="405">
        <v>5</v>
      </c>
      <c r="S898" s="405">
        <v>1</v>
      </c>
      <c r="T898" s="405">
        <v>0.12</v>
      </c>
      <c r="U898" s="405">
        <v>2.36</v>
      </c>
      <c r="V898" s="405">
        <v>28.62</v>
      </c>
      <c r="W898" s="405">
        <v>-0.51</v>
      </c>
      <c r="X898" s="405">
        <v>39.01</v>
      </c>
      <c r="Y898" s="405">
        <v>6</v>
      </c>
      <c r="Z898" s="405" t="s">
        <v>255</v>
      </c>
      <c r="AA898" s="405" t="s">
        <v>254</v>
      </c>
    </row>
    <row r="899" spans="1:27" ht="16.350000000000001" customHeight="1">
      <c r="A899" s="407">
        <v>898</v>
      </c>
      <c r="B899" s="405">
        <v>89.6</v>
      </c>
      <c r="C899" s="405">
        <v>25.78</v>
      </c>
      <c r="D899" s="405">
        <v>240.2</v>
      </c>
      <c r="E899" s="405">
        <v>532.67999999999995</v>
      </c>
      <c r="F899" s="405">
        <v>0</v>
      </c>
      <c r="G899" s="405">
        <v>24.71</v>
      </c>
      <c r="H899" s="405">
        <v>0.96</v>
      </c>
      <c r="I899" s="405">
        <v>6</v>
      </c>
      <c r="J899" s="405">
        <v>1.62</v>
      </c>
      <c r="K899" s="405">
        <v>19</v>
      </c>
      <c r="L899" s="405">
        <v>1702.4</v>
      </c>
      <c r="M899" s="405">
        <v>862.3</v>
      </c>
      <c r="N899" s="405">
        <v>840.1</v>
      </c>
      <c r="O899" s="405">
        <v>27.39</v>
      </c>
      <c r="P899" s="405">
        <v>1.03</v>
      </c>
      <c r="Q899" s="405">
        <v>-0.01</v>
      </c>
      <c r="R899" s="405">
        <v>5</v>
      </c>
      <c r="S899" s="405">
        <v>1</v>
      </c>
      <c r="T899" s="405">
        <v>0.12</v>
      </c>
      <c r="U899" s="405">
        <v>2.38</v>
      </c>
      <c r="V899" s="405">
        <v>27.39</v>
      </c>
      <c r="W899" s="405">
        <v>-0.37</v>
      </c>
      <c r="X899" s="405">
        <v>38.11</v>
      </c>
      <c r="Y899" s="405">
        <v>6</v>
      </c>
      <c r="Z899" s="405" t="s">
        <v>255</v>
      </c>
      <c r="AA899" s="405" t="s">
        <v>254</v>
      </c>
    </row>
    <row r="900" spans="1:27" ht="16.350000000000001" customHeight="1">
      <c r="A900" s="407">
        <v>899</v>
      </c>
      <c r="B900" s="405">
        <v>89.7</v>
      </c>
      <c r="C900" s="405">
        <v>23.63</v>
      </c>
      <c r="D900" s="405">
        <v>230.2</v>
      </c>
      <c r="E900" s="405">
        <v>645.11</v>
      </c>
      <c r="F900" s="405">
        <v>0</v>
      </c>
      <c r="G900" s="405">
        <v>24</v>
      </c>
      <c r="H900" s="405">
        <v>0.99</v>
      </c>
      <c r="I900" s="405">
        <v>6</v>
      </c>
      <c r="J900" s="405">
        <v>1.64</v>
      </c>
      <c r="K900" s="405">
        <v>19</v>
      </c>
      <c r="L900" s="405">
        <v>1704.3</v>
      </c>
      <c r="M900" s="405">
        <v>863.28</v>
      </c>
      <c r="N900" s="405">
        <v>841.02</v>
      </c>
      <c r="O900" s="405">
        <v>26.51</v>
      </c>
      <c r="P900" s="405">
        <v>1.07</v>
      </c>
      <c r="Q900" s="405">
        <v>-0.01</v>
      </c>
      <c r="R900" s="405">
        <v>5</v>
      </c>
      <c r="S900" s="405">
        <v>1</v>
      </c>
      <c r="T900" s="405">
        <v>0.12</v>
      </c>
      <c r="U900" s="405">
        <v>2.4</v>
      </c>
      <c r="V900" s="405">
        <v>26.51</v>
      </c>
      <c r="W900" s="405">
        <v>-0.37</v>
      </c>
      <c r="X900" s="405">
        <v>37.14</v>
      </c>
      <c r="Y900" s="405">
        <v>6</v>
      </c>
      <c r="Z900" s="405" t="s">
        <v>255</v>
      </c>
      <c r="AA900" s="405" t="s">
        <v>254</v>
      </c>
    </row>
    <row r="901" spans="1:27" ht="16.350000000000001" customHeight="1">
      <c r="A901" s="407">
        <v>900</v>
      </c>
      <c r="B901" s="405">
        <v>89.8</v>
      </c>
      <c r="C901" s="405">
        <v>22.28</v>
      </c>
      <c r="D901" s="405">
        <v>244</v>
      </c>
      <c r="E901" s="405">
        <v>469.41</v>
      </c>
      <c r="F901" s="405">
        <v>0</v>
      </c>
      <c r="G901" s="405">
        <v>22.65</v>
      </c>
      <c r="H901" s="405">
        <v>0.91</v>
      </c>
      <c r="I901" s="405">
        <v>6</v>
      </c>
      <c r="J901" s="405">
        <v>1.63</v>
      </c>
      <c r="K901" s="405">
        <v>19</v>
      </c>
      <c r="L901" s="405">
        <v>1706.2</v>
      </c>
      <c r="M901" s="405">
        <v>864.26</v>
      </c>
      <c r="N901" s="405">
        <v>841.94</v>
      </c>
      <c r="O901" s="405">
        <v>24.88</v>
      </c>
      <c r="P901" s="405">
        <v>0.98</v>
      </c>
      <c r="Q901" s="405">
        <v>-0.01</v>
      </c>
      <c r="R901" s="405">
        <v>5</v>
      </c>
      <c r="S901" s="405">
        <v>1</v>
      </c>
      <c r="T901" s="405">
        <v>0.12</v>
      </c>
      <c r="U901" s="405">
        <v>2.4</v>
      </c>
      <c r="V901" s="405">
        <v>24.88</v>
      </c>
      <c r="W901" s="405">
        <v>-0.37</v>
      </c>
      <c r="X901" s="405">
        <v>36.94</v>
      </c>
      <c r="Y901" s="405">
        <v>6</v>
      </c>
      <c r="Z901" s="405" t="s">
        <v>255</v>
      </c>
      <c r="AA901" s="405" t="s">
        <v>254</v>
      </c>
    </row>
    <row r="902" spans="1:27" ht="16.350000000000001" customHeight="1">
      <c r="A902" s="407">
        <v>901</v>
      </c>
      <c r="B902" s="405">
        <v>89.9</v>
      </c>
      <c r="C902" s="405">
        <v>21.73</v>
      </c>
      <c r="D902" s="405">
        <v>142.69999999999999</v>
      </c>
      <c r="E902" s="405">
        <v>537.29</v>
      </c>
      <c r="F902" s="405">
        <v>0</v>
      </c>
      <c r="G902" s="405">
        <v>21.24</v>
      </c>
      <c r="H902" s="405">
        <v>0.81</v>
      </c>
      <c r="I902" s="405">
        <v>6</v>
      </c>
      <c r="J902" s="405">
        <v>1.61</v>
      </c>
      <c r="K902" s="405">
        <v>19</v>
      </c>
      <c r="L902" s="405">
        <v>1708.1</v>
      </c>
      <c r="M902" s="405">
        <v>865.24</v>
      </c>
      <c r="N902" s="405">
        <v>842.86</v>
      </c>
      <c r="O902" s="405">
        <v>23.17</v>
      </c>
      <c r="P902" s="405">
        <v>0.88</v>
      </c>
      <c r="Q902" s="405">
        <v>-0.01</v>
      </c>
      <c r="R902" s="405">
        <v>5</v>
      </c>
      <c r="S902" s="405">
        <v>1</v>
      </c>
      <c r="T902" s="405">
        <v>0.12</v>
      </c>
      <c r="U902" s="405">
        <v>2.41</v>
      </c>
      <c r="V902" s="405">
        <v>23.17</v>
      </c>
      <c r="W902" s="405">
        <v>-0.34</v>
      </c>
      <c r="X902" s="405">
        <v>36.67</v>
      </c>
      <c r="Y902" s="405">
        <v>6</v>
      </c>
      <c r="Z902" s="405" t="s">
        <v>255</v>
      </c>
      <c r="AA902" s="405" t="s">
        <v>254</v>
      </c>
    </row>
    <row r="903" spans="1:27" ht="16.350000000000001" customHeight="1">
      <c r="A903" s="407">
        <v>902</v>
      </c>
      <c r="B903" s="405">
        <v>90</v>
      </c>
      <c r="C903" s="405">
        <v>19.37</v>
      </c>
      <c r="D903" s="405">
        <v>130.5</v>
      </c>
      <c r="E903" s="405">
        <v>718.19</v>
      </c>
      <c r="F903" s="405">
        <v>0</v>
      </c>
      <c r="G903" s="405">
        <v>20.29</v>
      </c>
      <c r="H903" s="405">
        <v>0.66</v>
      </c>
      <c r="I903" s="405">
        <v>6</v>
      </c>
      <c r="J903" s="405">
        <v>1.57</v>
      </c>
      <c r="K903" s="405">
        <v>19</v>
      </c>
      <c r="L903" s="405">
        <v>1710</v>
      </c>
      <c r="M903" s="405">
        <v>866.22</v>
      </c>
      <c r="N903" s="405">
        <v>843.78</v>
      </c>
      <c r="O903" s="405">
        <v>22.02</v>
      </c>
      <c r="P903" s="405">
        <v>0.72</v>
      </c>
      <c r="Q903" s="405">
        <v>-0.01</v>
      </c>
      <c r="R903" s="405">
        <v>5</v>
      </c>
      <c r="S903" s="405">
        <v>1</v>
      </c>
      <c r="T903" s="405">
        <v>0.12</v>
      </c>
      <c r="U903" s="405">
        <v>2.39</v>
      </c>
      <c r="V903" s="405">
        <v>22.02</v>
      </c>
      <c r="W903" s="405">
        <v>-0.25</v>
      </c>
      <c r="X903" s="405">
        <v>37.25</v>
      </c>
      <c r="Y903" s="405">
        <v>6</v>
      </c>
      <c r="Z903" s="405" t="s">
        <v>255</v>
      </c>
      <c r="AA903" s="405" t="s">
        <v>254</v>
      </c>
    </row>
  </sheetData>
  <mergeCells count="2">
    <mergeCell ref="B1:F1"/>
    <mergeCell ref="G1:AA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F622-FA6E-48C3-827D-2FE5FEC852A6}">
  <sheetPr codeName="Sheet6"/>
  <dimension ref="A1:J1500"/>
  <sheetViews>
    <sheetView zoomScaleNormal="100" workbookViewId="0">
      <pane ySplit="9" topLeftCell="A898" activePane="bottomLeft" state="frozen"/>
      <selection pane="bottomLeft" activeCell="D910" sqref="D910"/>
    </sheetView>
  </sheetViews>
  <sheetFormatPr defaultColWidth="0" defaultRowHeight="14.4" zeroHeight="1"/>
  <cols>
    <col min="1" max="4" width="9.109375" style="1" customWidth="1"/>
    <col min="5" max="5" width="6.6640625" style="1" customWidth="1"/>
    <col min="6" max="6" width="61.33203125" style="1" customWidth="1"/>
    <col min="7" max="7" width="10" style="1" customWidth="1"/>
    <col min="8" max="8" width="10.6640625" style="1" customWidth="1"/>
    <col min="9" max="9" width="12.109375" style="1" customWidth="1"/>
    <col min="10" max="10" width="9.88671875" style="1" customWidth="1"/>
    <col min="11" max="16384" width="9.109375" style="1" hidden="1"/>
  </cols>
  <sheetData>
    <row r="1" spans="1:10">
      <c r="A1" s="13" t="s">
        <v>42</v>
      </c>
      <c r="B1" s="412"/>
      <c r="C1" s="413"/>
      <c r="F1" s="261" t="s">
        <v>41</v>
      </c>
      <c r="G1" s="260"/>
      <c r="H1" s="260" t="s">
        <v>218</v>
      </c>
      <c r="I1" s="401">
        <v>44115</v>
      </c>
      <c r="J1" s="260"/>
    </row>
    <row r="2" spans="1:10">
      <c r="A2" s="12" t="s">
        <v>40</v>
      </c>
      <c r="B2" s="414"/>
      <c r="C2" s="415"/>
      <c r="F2" s="262" t="s">
        <v>194</v>
      </c>
      <c r="G2" s="260"/>
      <c r="H2" s="260"/>
      <c r="I2" s="260"/>
      <c r="J2" s="260"/>
    </row>
    <row r="3" spans="1:10">
      <c r="A3" s="12" t="s">
        <v>34</v>
      </c>
      <c r="B3" s="414"/>
      <c r="C3" s="415"/>
      <c r="F3" s="262" t="s">
        <v>39</v>
      </c>
      <c r="G3" s="260"/>
      <c r="H3" s="260"/>
      <c r="I3" s="260"/>
      <c r="J3" s="260"/>
    </row>
    <row r="4" spans="1:10">
      <c r="A4" s="12" t="s">
        <v>38</v>
      </c>
      <c r="B4" s="414"/>
      <c r="C4" s="415"/>
      <c r="F4" s="262" t="s">
        <v>37</v>
      </c>
      <c r="G4" s="260"/>
      <c r="H4" s="260"/>
      <c r="I4" s="260"/>
      <c r="J4" s="260"/>
    </row>
    <row r="5" spans="1:10">
      <c r="A5" s="12" t="s">
        <v>36</v>
      </c>
      <c r="B5" s="414"/>
      <c r="C5" s="415"/>
      <c r="F5" s="262" t="s">
        <v>201</v>
      </c>
      <c r="G5" s="260"/>
      <c r="H5" s="260"/>
      <c r="I5" s="260"/>
      <c r="J5" s="260"/>
    </row>
    <row r="6" spans="1:10">
      <c r="A6" s="11" t="s">
        <v>35</v>
      </c>
      <c r="B6" s="410"/>
      <c r="C6" s="411"/>
      <c r="F6" s="262" t="s">
        <v>152</v>
      </c>
      <c r="G6" s="260"/>
      <c r="H6" s="260"/>
      <c r="I6" s="260"/>
      <c r="J6" s="260"/>
    </row>
    <row r="7" spans="1:10">
      <c r="F7" s="263" t="s">
        <v>200</v>
      </c>
      <c r="G7" s="260"/>
      <c r="H7" s="260"/>
      <c r="I7" s="260"/>
      <c r="J7" s="260"/>
    </row>
    <row r="8" spans="1:10">
      <c r="A8" s="2" t="s">
        <v>31</v>
      </c>
      <c r="B8" s="2" t="s">
        <v>34</v>
      </c>
      <c r="C8" s="2" t="s">
        <v>45</v>
      </c>
      <c r="D8" s="2" t="s">
        <v>32</v>
      </c>
      <c r="F8" s="264" t="s">
        <v>199</v>
      </c>
      <c r="G8" s="260"/>
      <c r="H8" s="260"/>
      <c r="I8" s="260"/>
      <c r="J8" s="260"/>
    </row>
    <row r="9" spans="1:10" s="10" customFormat="1" ht="15" thickBot="1">
      <c r="A9" s="3"/>
      <c r="B9" s="3" t="s">
        <v>2</v>
      </c>
      <c r="C9" s="3" t="s">
        <v>26</v>
      </c>
      <c r="D9" s="3" t="s">
        <v>102</v>
      </c>
      <c r="F9" s="265"/>
      <c r="G9" s="265"/>
      <c r="H9" s="265"/>
      <c r="I9" s="265"/>
      <c r="J9" s="265"/>
    </row>
    <row r="10" spans="1:10" ht="15" thickTop="1">
      <c r="A10" s="380">
        <v>1</v>
      </c>
      <c r="B10" s="405">
        <v>0</v>
      </c>
      <c r="C10" s="382">
        <v>3.64</v>
      </c>
      <c r="D10" s="382">
        <v>0</v>
      </c>
      <c r="E10" s="267"/>
      <c r="F10" s="267"/>
      <c r="G10" s="267"/>
      <c r="H10" s="267"/>
      <c r="I10" s="267"/>
      <c r="J10" s="267"/>
    </row>
    <row r="11" spans="1:10">
      <c r="A11" s="380">
        <v>2</v>
      </c>
      <c r="B11" s="405">
        <v>0.1</v>
      </c>
      <c r="C11" s="382">
        <v>3.64</v>
      </c>
      <c r="D11" s="382">
        <v>1.32</v>
      </c>
      <c r="E11" s="267"/>
      <c r="F11" s="267"/>
      <c r="G11" s="267"/>
      <c r="H11" s="267"/>
      <c r="I11" s="267"/>
      <c r="J11" s="267"/>
    </row>
    <row r="12" spans="1:10">
      <c r="A12" s="380">
        <v>3</v>
      </c>
      <c r="B12" s="405">
        <v>0.2</v>
      </c>
      <c r="C12" s="382">
        <v>6.79</v>
      </c>
      <c r="D12" s="382">
        <v>1.22</v>
      </c>
      <c r="E12" s="267"/>
      <c r="F12" s="267"/>
      <c r="G12" s="267"/>
      <c r="H12" s="267"/>
      <c r="I12" s="267"/>
      <c r="J12" s="267"/>
    </row>
    <row r="13" spans="1:10">
      <c r="A13" s="380">
        <v>4</v>
      </c>
      <c r="B13" s="405">
        <v>0.3</v>
      </c>
      <c r="C13" s="382">
        <v>11.25</v>
      </c>
      <c r="D13" s="382">
        <v>1.23</v>
      </c>
      <c r="E13" s="267"/>
      <c r="F13" s="267"/>
      <c r="G13" s="267"/>
      <c r="H13" s="267"/>
      <c r="I13" s="267"/>
      <c r="J13" s="267"/>
    </row>
    <row r="14" spans="1:10">
      <c r="A14" s="380">
        <v>5</v>
      </c>
      <c r="B14" s="405">
        <v>0.4</v>
      </c>
      <c r="C14" s="382">
        <v>20.04</v>
      </c>
      <c r="D14" s="382">
        <v>1.1399999999999999</v>
      </c>
      <c r="E14" s="267"/>
      <c r="F14" s="267"/>
      <c r="G14" s="267"/>
      <c r="H14" s="267"/>
      <c r="I14" s="267"/>
      <c r="J14" s="267"/>
    </row>
    <row r="15" spans="1:10">
      <c r="A15" s="380">
        <v>6</v>
      </c>
      <c r="B15" s="405">
        <v>0.5</v>
      </c>
      <c r="C15" s="382">
        <v>20.8</v>
      </c>
      <c r="D15" s="382">
        <v>1.2</v>
      </c>
      <c r="E15" s="267"/>
      <c r="F15" s="267"/>
      <c r="G15" s="267"/>
      <c r="H15" s="267"/>
      <c r="I15" s="267"/>
      <c r="J15" s="267"/>
    </row>
    <row r="16" spans="1:10">
      <c r="A16" s="380">
        <v>7</v>
      </c>
      <c r="B16" s="405">
        <v>0.6</v>
      </c>
      <c r="C16" s="382">
        <v>27.09</v>
      </c>
      <c r="D16" s="382">
        <v>1.1399999999999999</v>
      </c>
      <c r="E16" s="267"/>
      <c r="F16" s="267"/>
      <c r="G16" s="267"/>
      <c r="H16" s="267"/>
      <c r="I16" s="267"/>
      <c r="J16" s="267"/>
    </row>
    <row r="17" spans="1:10">
      <c r="A17" s="380">
        <v>8</v>
      </c>
      <c r="B17" s="405">
        <v>0.7</v>
      </c>
      <c r="C17" s="382">
        <v>29.33</v>
      </c>
      <c r="D17" s="382">
        <v>1.1399999999999999</v>
      </c>
      <c r="E17" s="267"/>
      <c r="F17" s="267"/>
      <c r="G17" s="267"/>
      <c r="H17" s="267"/>
      <c r="I17" s="267"/>
      <c r="J17" s="267"/>
    </row>
    <row r="18" spans="1:10">
      <c r="A18" s="380">
        <v>9</v>
      </c>
      <c r="B18" s="405">
        <v>0.8</v>
      </c>
      <c r="C18" s="382">
        <v>21.22</v>
      </c>
      <c r="D18" s="382">
        <v>1.37</v>
      </c>
      <c r="E18" s="267"/>
      <c r="F18" s="267"/>
      <c r="G18" s="267"/>
      <c r="H18" s="267"/>
      <c r="I18" s="267"/>
      <c r="J18" s="267"/>
    </row>
    <row r="19" spans="1:10">
      <c r="A19" s="380">
        <v>10</v>
      </c>
      <c r="B19" s="405">
        <v>0.9</v>
      </c>
      <c r="C19" s="382">
        <v>30.88</v>
      </c>
      <c r="D19" s="382">
        <v>1.21</v>
      </c>
      <c r="E19" s="267"/>
      <c r="F19" s="267"/>
      <c r="G19" s="267"/>
      <c r="H19" s="267"/>
      <c r="I19" s="267"/>
      <c r="J19" s="267"/>
    </row>
    <row r="20" spans="1:10">
      <c r="A20" s="380">
        <v>11</v>
      </c>
      <c r="B20" s="405">
        <v>1</v>
      </c>
      <c r="C20" s="382">
        <v>35.549999999999997</v>
      </c>
      <c r="D20" s="382">
        <v>1.1000000000000001</v>
      </c>
      <c r="E20" s="267"/>
      <c r="F20" s="267"/>
      <c r="G20" s="267"/>
      <c r="H20" s="267"/>
      <c r="I20" s="267"/>
      <c r="J20" s="267"/>
    </row>
    <row r="21" spans="1:10">
      <c r="A21" s="380">
        <v>12</v>
      </c>
      <c r="B21" s="405">
        <v>1.1000000000000001</v>
      </c>
      <c r="C21" s="382">
        <v>38.520000000000003</v>
      </c>
      <c r="D21" s="382">
        <v>1.04</v>
      </c>
      <c r="E21" s="267"/>
      <c r="F21" s="267"/>
      <c r="G21" s="267"/>
      <c r="H21" s="267"/>
      <c r="I21" s="267"/>
      <c r="J21" s="267"/>
    </row>
    <row r="22" spans="1:10">
      <c r="A22" s="380">
        <v>13</v>
      </c>
      <c r="B22" s="405">
        <v>1.2</v>
      </c>
      <c r="C22" s="382">
        <v>41.71</v>
      </c>
      <c r="D22" s="382">
        <v>1.1000000000000001</v>
      </c>
      <c r="E22" s="267"/>
      <c r="F22" s="267"/>
      <c r="G22" s="267"/>
      <c r="H22" s="267"/>
      <c r="I22" s="267"/>
      <c r="J22" s="267"/>
    </row>
    <row r="23" spans="1:10">
      <c r="A23" s="380">
        <v>14</v>
      </c>
      <c r="B23" s="405">
        <v>1.3</v>
      </c>
      <c r="C23" s="382">
        <v>46.43</v>
      </c>
      <c r="D23" s="382">
        <v>1.1000000000000001</v>
      </c>
      <c r="E23" s="267"/>
      <c r="F23" s="267"/>
      <c r="G23" s="267"/>
      <c r="H23" s="267"/>
      <c r="I23" s="267"/>
      <c r="J23" s="267"/>
    </row>
    <row r="24" spans="1:10">
      <c r="A24" s="380">
        <v>15</v>
      </c>
      <c r="B24" s="405">
        <v>1.4</v>
      </c>
      <c r="C24" s="382">
        <v>42.64</v>
      </c>
      <c r="D24" s="382">
        <v>1.4</v>
      </c>
      <c r="E24" s="267"/>
      <c r="F24" s="267"/>
      <c r="G24" s="267"/>
      <c r="H24" s="267"/>
      <c r="I24" s="267"/>
      <c r="J24" s="267"/>
    </row>
    <row r="25" spans="1:10">
      <c r="A25" s="380">
        <v>16</v>
      </c>
      <c r="B25" s="405">
        <v>1.5</v>
      </c>
      <c r="C25" s="382">
        <v>42.93</v>
      </c>
      <c r="D25" s="382">
        <v>1.41</v>
      </c>
      <c r="E25" s="267"/>
      <c r="F25" s="267"/>
      <c r="G25" s="267"/>
      <c r="H25" s="267"/>
      <c r="I25" s="267"/>
      <c r="J25" s="267"/>
    </row>
    <row r="26" spans="1:10">
      <c r="A26" s="380">
        <v>17</v>
      </c>
      <c r="B26" s="405">
        <v>1.6</v>
      </c>
      <c r="C26" s="382">
        <v>38.32</v>
      </c>
      <c r="D26" s="382">
        <v>1.31</v>
      </c>
      <c r="E26" s="267"/>
      <c r="F26" s="267"/>
      <c r="G26" s="267"/>
      <c r="H26" s="267"/>
      <c r="I26" s="267"/>
      <c r="J26" s="267"/>
    </row>
    <row r="27" spans="1:10">
      <c r="A27" s="380">
        <v>18</v>
      </c>
      <c r="B27" s="405">
        <v>1.7</v>
      </c>
      <c r="C27" s="382">
        <v>35.090000000000003</v>
      </c>
      <c r="D27" s="382">
        <v>1.25</v>
      </c>
      <c r="E27" s="267"/>
      <c r="F27" s="267"/>
      <c r="G27" s="267"/>
      <c r="H27" s="267"/>
      <c r="I27" s="267"/>
      <c r="J27" s="267"/>
    </row>
    <row r="28" spans="1:10">
      <c r="A28" s="380">
        <v>19</v>
      </c>
      <c r="B28" s="405">
        <v>1.8</v>
      </c>
      <c r="C28" s="382">
        <v>12.35</v>
      </c>
      <c r="D28" s="382">
        <v>1.32</v>
      </c>
      <c r="E28" s="267"/>
      <c r="F28" s="267"/>
      <c r="G28" s="267"/>
      <c r="H28" s="267"/>
      <c r="I28" s="267"/>
      <c r="J28" s="267"/>
    </row>
    <row r="29" spans="1:10">
      <c r="A29" s="380">
        <v>20</v>
      </c>
      <c r="B29" s="405">
        <v>1.9</v>
      </c>
      <c r="C29" s="382">
        <v>23.91</v>
      </c>
      <c r="D29" s="382">
        <v>1.34</v>
      </c>
      <c r="E29" s="267"/>
      <c r="F29" s="267"/>
      <c r="G29" s="267"/>
      <c r="H29" s="267"/>
      <c r="I29" s="267"/>
      <c r="J29" s="267"/>
    </row>
    <row r="30" spans="1:10">
      <c r="A30" s="380">
        <v>21</v>
      </c>
      <c r="B30" s="405">
        <v>2</v>
      </c>
      <c r="C30" s="382">
        <v>23.32</v>
      </c>
      <c r="D30" s="382">
        <v>1.28</v>
      </c>
      <c r="E30" s="267"/>
      <c r="F30" s="267"/>
      <c r="G30" s="267"/>
      <c r="H30" s="267"/>
      <c r="I30" s="267"/>
      <c r="J30" s="267"/>
    </row>
    <row r="31" spans="1:10">
      <c r="A31" s="380">
        <v>22</v>
      </c>
      <c r="B31" s="405">
        <v>2.1</v>
      </c>
      <c r="C31" s="382">
        <v>17.829999999999998</v>
      </c>
      <c r="D31" s="382">
        <v>1.6</v>
      </c>
      <c r="E31" s="267"/>
      <c r="F31" s="267"/>
      <c r="G31" s="267"/>
      <c r="H31" s="267"/>
      <c r="I31" s="267"/>
      <c r="J31" s="267"/>
    </row>
    <row r="32" spans="1:10">
      <c r="A32" s="380">
        <v>23</v>
      </c>
      <c r="B32" s="405">
        <v>2.2000000000000002</v>
      </c>
      <c r="C32" s="382">
        <v>20.81</v>
      </c>
      <c r="D32" s="382">
        <v>1.27</v>
      </c>
      <c r="E32" s="267"/>
      <c r="F32" s="267"/>
      <c r="G32" s="267"/>
      <c r="H32" s="267"/>
      <c r="I32" s="267"/>
      <c r="J32" s="267"/>
    </row>
    <row r="33" spans="1:10">
      <c r="A33" s="380">
        <v>24</v>
      </c>
      <c r="B33" s="405">
        <v>2.2999999999999998</v>
      </c>
      <c r="C33" s="382">
        <v>18.91</v>
      </c>
      <c r="D33" s="382">
        <v>1.5</v>
      </c>
      <c r="E33" s="267"/>
      <c r="F33" s="267"/>
      <c r="G33" s="267"/>
      <c r="H33" s="267"/>
      <c r="I33" s="267"/>
      <c r="J33" s="267"/>
    </row>
    <row r="34" spans="1:10">
      <c r="A34" s="380">
        <v>25</v>
      </c>
      <c r="B34" s="405">
        <v>2.4</v>
      </c>
      <c r="C34" s="382">
        <v>12.71</v>
      </c>
      <c r="D34" s="382">
        <v>1.62</v>
      </c>
      <c r="E34" s="267"/>
      <c r="F34" s="267"/>
      <c r="G34" s="267"/>
      <c r="H34" s="267"/>
      <c r="I34" s="267"/>
      <c r="J34" s="267"/>
    </row>
    <row r="35" spans="1:10">
      <c r="A35" s="380">
        <v>26</v>
      </c>
      <c r="B35" s="405">
        <v>2.5</v>
      </c>
      <c r="C35" s="382">
        <v>11.93</v>
      </c>
      <c r="D35" s="382">
        <v>1.59</v>
      </c>
      <c r="E35" s="267"/>
      <c r="F35" s="267"/>
      <c r="G35" s="267"/>
      <c r="H35" s="267"/>
      <c r="I35" s="267"/>
      <c r="J35" s="267"/>
    </row>
    <row r="36" spans="1:10">
      <c r="A36" s="380">
        <v>27</v>
      </c>
      <c r="B36" s="405">
        <v>2.6</v>
      </c>
      <c r="C36" s="382">
        <v>13.41</v>
      </c>
      <c r="D36" s="382">
        <v>1.47</v>
      </c>
      <c r="E36" s="267"/>
      <c r="F36" s="267"/>
      <c r="G36" s="267"/>
      <c r="H36" s="267"/>
      <c r="I36" s="267"/>
      <c r="J36" s="267"/>
    </row>
    <row r="37" spans="1:10">
      <c r="A37" s="380">
        <v>28</v>
      </c>
      <c r="B37" s="405">
        <v>2.7</v>
      </c>
      <c r="C37" s="382">
        <v>12.89</v>
      </c>
      <c r="D37" s="382">
        <v>1.65</v>
      </c>
      <c r="E37" s="267"/>
      <c r="F37" s="267"/>
      <c r="G37" s="267"/>
      <c r="H37" s="267"/>
      <c r="I37" s="267"/>
      <c r="J37" s="267"/>
    </row>
    <row r="38" spans="1:10">
      <c r="A38" s="380">
        <v>29</v>
      </c>
      <c r="B38" s="405">
        <v>2.8</v>
      </c>
      <c r="C38" s="382">
        <v>21.99</v>
      </c>
      <c r="D38" s="382">
        <v>1.28</v>
      </c>
      <c r="E38" s="267"/>
      <c r="F38" s="267"/>
      <c r="G38" s="267"/>
      <c r="H38" s="267"/>
      <c r="I38" s="267"/>
      <c r="J38" s="267"/>
    </row>
    <row r="39" spans="1:10">
      <c r="A39" s="380">
        <v>30</v>
      </c>
      <c r="B39" s="405">
        <v>2.9</v>
      </c>
      <c r="C39" s="382">
        <v>23.16</v>
      </c>
      <c r="D39" s="382">
        <v>1.71</v>
      </c>
      <c r="E39" s="267"/>
      <c r="F39" s="267"/>
      <c r="G39" s="267"/>
      <c r="H39" s="267"/>
      <c r="I39" s="267"/>
      <c r="J39" s="267"/>
    </row>
    <row r="40" spans="1:10">
      <c r="A40" s="380">
        <v>31</v>
      </c>
      <c r="B40" s="405">
        <v>3</v>
      </c>
      <c r="C40" s="382">
        <v>22.07</v>
      </c>
      <c r="D40" s="382">
        <v>1.19</v>
      </c>
      <c r="E40" s="267"/>
      <c r="F40" s="267"/>
      <c r="G40" s="267"/>
      <c r="H40" s="267"/>
      <c r="I40" s="267"/>
      <c r="J40" s="267"/>
    </row>
    <row r="41" spans="1:10">
      <c r="A41" s="380">
        <v>32</v>
      </c>
      <c r="B41" s="405">
        <v>3.1</v>
      </c>
      <c r="C41" s="382">
        <v>16.66</v>
      </c>
      <c r="D41" s="382">
        <v>1.7</v>
      </c>
      <c r="E41" s="267"/>
      <c r="F41" s="267"/>
      <c r="G41" s="267"/>
      <c r="H41" s="267"/>
      <c r="I41" s="267"/>
      <c r="J41" s="267"/>
    </row>
    <row r="42" spans="1:10">
      <c r="A42" s="380">
        <v>33</v>
      </c>
      <c r="B42" s="405">
        <v>3.2</v>
      </c>
      <c r="C42" s="382">
        <v>13.88</v>
      </c>
      <c r="D42" s="382">
        <v>1.23</v>
      </c>
      <c r="E42" s="267"/>
      <c r="F42" s="267"/>
      <c r="G42" s="267"/>
      <c r="H42" s="267"/>
      <c r="I42" s="267"/>
      <c r="J42" s="267"/>
    </row>
    <row r="43" spans="1:10">
      <c r="A43" s="380">
        <v>34</v>
      </c>
      <c r="B43" s="405">
        <v>3.3</v>
      </c>
      <c r="C43" s="382">
        <v>16.61</v>
      </c>
      <c r="D43" s="382">
        <v>1.56</v>
      </c>
      <c r="E43" s="267"/>
      <c r="F43" s="267"/>
      <c r="G43" s="267"/>
      <c r="H43" s="267"/>
      <c r="I43" s="267"/>
      <c r="J43" s="267"/>
    </row>
    <row r="44" spans="1:10">
      <c r="A44" s="380">
        <v>35</v>
      </c>
      <c r="B44" s="405">
        <v>3.4</v>
      </c>
      <c r="C44" s="382">
        <v>18.420000000000002</v>
      </c>
      <c r="D44" s="382">
        <v>1.49</v>
      </c>
      <c r="E44" s="267"/>
      <c r="F44" s="267"/>
      <c r="G44" s="267"/>
      <c r="H44" s="267"/>
      <c r="I44" s="267"/>
      <c r="J44" s="267"/>
    </row>
    <row r="45" spans="1:10">
      <c r="A45" s="380">
        <v>36</v>
      </c>
      <c r="B45" s="405">
        <v>3.5</v>
      </c>
      <c r="C45" s="382">
        <v>12.87</v>
      </c>
      <c r="D45" s="382">
        <v>1.61</v>
      </c>
      <c r="E45" s="267"/>
      <c r="F45" s="267"/>
      <c r="G45" s="267"/>
      <c r="H45" s="267"/>
      <c r="I45" s="267"/>
      <c r="J45" s="267"/>
    </row>
    <row r="46" spans="1:10">
      <c r="A46" s="380">
        <v>37</v>
      </c>
      <c r="B46" s="405">
        <v>3.6</v>
      </c>
      <c r="C46" s="382">
        <v>23.33</v>
      </c>
      <c r="D46" s="382">
        <v>1.5</v>
      </c>
      <c r="E46" s="267"/>
      <c r="F46" s="267"/>
      <c r="G46" s="267"/>
      <c r="H46" s="267"/>
      <c r="I46" s="267"/>
      <c r="J46" s="267"/>
    </row>
    <row r="47" spans="1:10">
      <c r="A47" s="380">
        <v>38</v>
      </c>
      <c r="B47" s="405">
        <v>3.7</v>
      </c>
      <c r="C47" s="382">
        <v>10.93</v>
      </c>
      <c r="D47" s="382">
        <v>1.54</v>
      </c>
      <c r="E47" s="267"/>
      <c r="F47" s="267"/>
      <c r="G47" s="267"/>
      <c r="H47" s="267"/>
      <c r="I47" s="267"/>
      <c r="J47" s="267"/>
    </row>
    <row r="48" spans="1:10">
      <c r="A48" s="380">
        <v>39</v>
      </c>
      <c r="B48" s="405">
        <v>3.8</v>
      </c>
      <c r="C48" s="382">
        <v>14.08</v>
      </c>
      <c r="D48" s="382">
        <v>1.44</v>
      </c>
      <c r="E48" s="267"/>
      <c r="F48" s="267"/>
      <c r="G48" s="267"/>
      <c r="H48" s="267"/>
      <c r="I48" s="267"/>
      <c r="J48" s="267"/>
    </row>
    <row r="49" spans="1:10">
      <c r="A49" s="380">
        <v>40</v>
      </c>
      <c r="B49" s="405">
        <v>3.9</v>
      </c>
      <c r="C49" s="382">
        <v>10.37</v>
      </c>
      <c r="D49" s="382">
        <v>1.73</v>
      </c>
      <c r="E49" s="267"/>
      <c r="F49" s="267"/>
      <c r="G49" s="267"/>
      <c r="H49" s="267"/>
      <c r="I49" s="267"/>
      <c r="J49" s="267"/>
    </row>
    <row r="50" spans="1:10">
      <c r="A50" s="380">
        <v>41</v>
      </c>
      <c r="B50" s="405">
        <v>4</v>
      </c>
      <c r="C50" s="382">
        <v>7.19</v>
      </c>
      <c r="D50" s="382">
        <v>1.94</v>
      </c>
      <c r="E50" s="267"/>
      <c r="F50" s="267"/>
      <c r="G50" s="267"/>
      <c r="H50" s="267"/>
      <c r="I50" s="267"/>
      <c r="J50" s="267"/>
    </row>
    <row r="51" spans="1:10">
      <c r="A51" s="380">
        <v>42</v>
      </c>
      <c r="B51" s="405">
        <v>4.0999999999999996</v>
      </c>
      <c r="C51" s="382">
        <v>8.43</v>
      </c>
      <c r="D51" s="382">
        <v>1.78</v>
      </c>
      <c r="E51" s="267"/>
      <c r="F51" s="267"/>
      <c r="G51" s="267"/>
      <c r="H51" s="267"/>
      <c r="I51" s="267"/>
      <c r="J51" s="267"/>
    </row>
    <row r="52" spans="1:10">
      <c r="A52" s="380">
        <v>43</v>
      </c>
      <c r="B52" s="405">
        <v>4.2</v>
      </c>
      <c r="C52" s="382">
        <v>7.32</v>
      </c>
      <c r="D52" s="382">
        <v>1.93</v>
      </c>
      <c r="E52" s="267"/>
      <c r="F52" s="267"/>
      <c r="G52" s="267"/>
      <c r="H52" s="267"/>
      <c r="I52" s="267"/>
      <c r="J52" s="267"/>
    </row>
    <row r="53" spans="1:10">
      <c r="A53" s="380">
        <v>44</v>
      </c>
      <c r="B53" s="405">
        <v>4.3</v>
      </c>
      <c r="C53" s="382">
        <v>7.72</v>
      </c>
      <c r="D53" s="382">
        <v>1.64</v>
      </c>
      <c r="E53" s="267"/>
      <c r="F53" s="267"/>
      <c r="G53" s="267"/>
      <c r="H53" s="267"/>
      <c r="I53" s="267"/>
      <c r="J53" s="267"/>
    </row>
    <row r="54" spans="1:10">
      <c r="A54" s="380">
        <v>45</v>
      </c>
      <c r="B54" s="405">
        <v>4.4000000000000004</v>
      </c>
      <c r="C54" s="382">
        <v>8.35</v>
      </c>
      <c r="D54" s="382">
        <v>1.68</v>
      </c>
      <c r="E54" s="267"/>
      <c r="F54" s="267"/>
      <c r="G54" s="267"/>
      <c r="H54" s="267"/>
      <c r="I54" s="267"/>
      <c r="J54" s="267"/>
    </row>
    <row r="55" spans="1:10">
      <c r="A55" s="380">
        <v>46</v>
      </c>
      <c r="B55" s="405">
        <v>4.5</v>
      </c>
      <c r="C55" s="382">
        <v>6.78</v>
      </c>
      <c r="D55" s="382">
        <v>1.9</v>
      </c>
      <c r="E55" s="267"/>
      <c r="F55" s="267"/>
      <c r="G55" s="267"/>
      <c r="H55" s="267"/>
      <c r="I55" s="267"/>
      <c r="J55" s="267"/>
    </row>
    <row r="56" spans="1:10">
      <c r="A56" s="380">
        <v>47</v>
      </c>
      <c r="B56" s="405">
        <v>4.5999999999999996</v>
      </c>
      <c r="C56" s="382">
        <v>11.19</v>
      </c>
      <c r="D56" s="382">
        <v>1.6</v>
      </c>
      <c r="E56" s="267"/>
      <c r="F56" s="267"/>
      <c r="G56" s="267"/>
      <c r="H56" s="267"/>
      <c r="I56" s="267"/>
      <c r="J56" s="267"/>
    </row>
    <row r="57" spans="1:10">
      <c r="A57" s="380">
        <v>48</v>
      </c>
      <c r="B57" s="405">
        <v>4.7</v>
      </c>
      <c r="C57" s="382">
        <v>18.239999999999998</v>
      </c>
      <c r="D57" s="382">
        <v>1.23</v>
      </c>
      <c r="E57" s="267"/>
      <c r="F57" s="267"/>
      <c r="G57" s="267"/>
      <c r="H57" s="267"/>
      <c r="I57" s="267"/>
      <c r="J57" s="267"/>
    </row>
    <row r="58" spans="1:10">
      <c r="A58" s="380">
        <v>49</v>
      </c>
      <c r="B58" s="405">
        <v>4.8</v>
      </c>
      <c r="C58" s="382">
        <v>16.25</v>
      </c>
      <c r="D58" s="382">
        <v>1.64</v>
      </c>
      <c r="E58" s="267"/>
      <c r="F58" s="267"/>
      <c r="G58" s="267"/>
      <c r="H58" s="267"/>
      <c r="I58" s="267"/>
      <c r="J58" s="267"/>
    </row>
    <row r="59" spans="1:10">
      <c r="A59" s="380">
        <v>50</v>
      </c>
      <c r="B59" s="405">
        <v>4.9000000000000004</v>
      </c>
      <c r="C59" s="382">
        <v>11.18</v>
      </c>
      <c r="D59" s="382">
        <v>1.65</v>
      </c>
      <c r="E59" s="267"/>
      <c r="F59" s="267"/>
      <c r="G59" s="267"/>
      <c r="H59" s="267"/>
      <c r="I59" s="267"/>
      <c r="J59" s="267"/>
    </row>
    <row r="60" spans="1:10">
      <c r="A60" s="380">
        <v>51</v>
      </c>
      <c r="B60" s="405">
        <v>5</v>
      </c>
      <c r="C60" s="382">
        <v>15.41</v>
      </c>
      <c r="D60" s="382">
        <v>1.73</v>
      </c>
      <c r="E60" s="267"/>
      <c r="F60" s="267"/>
      <c r="G60" s="267"/>
      <c r="H60" s="267"/>
      <c r="I60" s="267"/>
      <c r="J60" s="267"/>
    </row>
    <row r="61" spans="1:10">
      <c r="A61" s="380">
        <v>52</v>
      </c>
      <c r="B61" s="405">
        <v>5.0999999999999996</v>
      </c>
      <c r="C61" s="382">
        <v>16.170000000000002</v>
      </c>
      <c r="D61" s="382">
        <v>1.62</v>
      </c>
      <c r="E61" s="267"/>
      <c r="F61" s="267"/>
      <c r="G61" s="267"/>
      <c r="H61" s="267"/>
      <c r="I61" s="267"/>
      <c r="J61" s="267"/>
    </row>
    <row r="62" spans="1:10">
      <c r="A62" s="380">
        <v>53</v>
      </c>
      <c r="B62" s="405">
        <v>5.2</v>
      </c>
      <c r="C62" s="382">
        <v>14.13</v>
      </c>
      <c r="D62" s="382">
        <v>1.78</v>
      </c>
      <c r="E62" s="267"/>
      <c r="F62" s="267"/>
      <c r="G62" s="267"/>
      <c r="H62" s="267"/>
      <c r="I62" s="267"/>
      <c r="J62" s="267"/>
    </row>
    <row r="63" spans="1:10">
      <c r="A63" s="380">
        <v>54</v>
      </c>
      <c r="B63" s="405">
        <v>5.3</v>
      </c>
      <c r="C63" s="382">
        <v>28.49</v>
      </c>
      <c r="D63" s="382">
        <v>1.41</v>
      </c>
      <c r="E63" s="267"/>
      <c r="F63" s="267"/>
      <c r="G63" s="267"/>
      <c r="H63" s="267"/>
      <c r="I63" s="267"/>
      <c r="J63" s="267"/>
    </row>
    <row r="64" spans="1:10">
      <c r="A64" s="380">
        <v>55</v>
      </c>
      <c r="B64" s="405">
        <v>5.4</v>
      </c>
      <c r="C64" s="382">
        <v>22.96</v>
      </c>
      <c r="D64" s="382">
        <v>1.78</v>
      </c>
      <c r="E64" s="267"/>
      <c r="F64" s="267"/>
      <c r="G64" s="267"/>
      <c r="H64" s="267"/>
      <c r="I64" s="267"/>
      <c r="J64" s="267"/>
    </row>
    <row r="65" spans="1:10">
      <c r="A65" s="380">
        <v>56</v>
      </c>
      <c r="B65" s="405">
        <v>5.5</v>
      </c>
      <c r="C65" s="382">
        <v>24.44</v>
      </c>
      <c r="D65" s="382">
        <v>1.71</v>
      </c>
      <c r="E65" s="267"/>
      <c r="F65" s="267"/>
      <c r="G65" s="267"/>
      <c r="H65" s="267"/>
      <c r="I65" s="267"/>
      <c r="J65" s="267"/>
    </row>
    <row r="66" spans="1:10">
      <c r="A66" s="380">
        <v>57</v>
      </c>
      <c r="B66" s="405">
        <v>5.6</v>
      </c>
      <c r="C66" s="382">
        <v>31.14</v>
      </c>
      <c r="D66" s="382">
        <v>1.19</v>
      </c>
      <c r="E66" s="267"/>
      <c r="F66" s="267"/>
      <c r="G66" s="267"/>
      <c r="H66" s="267"/>
      <c r="I66" s="267"/>
      <c r="J66" s="267"/>
    </row>
    <row r="67" spans="1:10">
      <c r="A67" s="380">
        <v>58</v>
      </c>
      <c r="B67" s="405">
        <v>5.7</v>
      </c>
      <c r="C67" s="382">
        <v>39.630000000000003</v>
      </c>
      <c r="D67" s="382">
        <v>1.0900000000000001</v>
      </c>
      <c r="E67" s="267"/>
      <c r="F67" s="267"/>
      <c r="G67" s="267"/>
      <c r="H67" s="267"/>
      <c r="I67" s="267"/>
      <c r="J67" s="267"/>
    </row>
    <row r="68" spans="1:10">
      <c r="A68" s="380">
        <v>59</v>
      </c>
      <c r="B68" s="405">
        <v>5.8</v>
      </c>
      <c r="C68" s="382">
        <v>21.85</v>
      </c>
      <c r="D68" s="382">
        <v>1.51</v>
      </c>
      <c r="E68" s="267"/>
      <c r="F68" s="267"/>
      <c r="G68" s="267"/>
      <c r="H68" s="267"/>
      <c r="I68" s="267"/>
      <c r="J68" s="267"/>
    </row>
    <row r="69" spans="1:10">
      <c r="A69" s="380">
        <v>60</v>
      </c>
      <c r="B69" s="405">
        <v>5.9</v>
      </c>
      <c r="C69" s="382">
        <v>22.03</v>
      </c>
      <c r="D69" s="382">
        <v>1.63</v>
      </c>
      <c r="E69" s="267"/>
      <c r="F69" s="267"/>
      <c r="G69" s="267"/>
      <c r="H69" s="267"/>
      <c r="I69" s="267"/>
      <c r="J69" s="267"/>
    </row>
    <row r="70" spans="1:10">
      <c r="A70" s="380">
        <v>61</v>
      </c>
      <c r="B70" s="405">
        <v>6</v>
      </c>
      <c r="C70" s="382">
        <v>20.99</v>
      </c>
      <c r="D70" s="382">
        <v>1.48</v>
      </c>
      <c r="E70" s="267"/>
      <c r="F70" s="267"/>
      <c r="G70" s="267"/>
      <c r="H70" s="267"/>
      <c r="I70" s="267"/>
      <c r="J70" s="267"/>
    </row>
    <row r="71" spans="1:10">
      <c r="A71" s="380">
        <v>62</v>
      </c>
      <c r="B71" s="405">
        <v>6.1</v>
      </c>
      <c r="C71" s="382">
        <v>31.73</v>
      </c>
      <c r="D71" s="382">
        <v>1.34</v>
      </c>
      <c r="E71" s="267"/>
      <c r="F71" s="267"/>
      <c r="G71" s="267"/>
      <c r="H71" s="267"/>
      <c r="I71" s="267"/>
      <c r="J71" s="267"/>
    </row>
    <row r="72" spans="1:10">
      <c r="A72" s="380">
        <v>63</v>
      </c>
      <c r="B72" s="405">
        <v>6.2</v>
      </c>
      <c r="C72" s="382">
        <v>32.65</v>
      </c>
      <c r="D72" s="382">
        <v>1.18</v>
      </c>
      <c r="E72" s="267"/>
      <c r="F72" s="267"/>
      <c r="G72" s="267"/>
      <c r="H72" s="267"/>
      <c r="I72" s="267"/>
      <c r="J72" s="267"/>
    </row>
    <row r="73" spans="1:10">
      <c r="A73" s="380">
        <v>64</v>
      </c>
      <c r="B73" s="405">
        <v>6.3</v>
      </c>
      <c r="C73" s="382">
        <v>43.61</v>
      </c>
      <c r="D73" s="382">
        <v>1.1399999999999999</v>
      </c>
      <c r="E73" s="267"/>
      <c r="F73" s="267"/>
      <c r="G73" s="267"/>
      <c r="H73" s="267"/>
      <c r="I73" s="267"/>
      <c r="J73" s="267"/>
    </row>
    <row r="74" spans="1:10">
      <c r="A74" s="380">
        <v>65</v>
      </c>
      <c r="B74" s="405">
        <v>6.4</v>
      </c>
      <c r="C74" s="382">
        <v>36.049999999999997</v>
      </c>
      <c r="D74" s="382">
        <v>1.32</v>
      </c>
      <c r="E74" s="267"/>
      <c r="F74" s="267"/>
      <c r="G74" s="267"/>
      <c r="H74" s="267"/>
      <c r="I74" s="267"/>
      <c r="J74" s="267"/>
    </row>
    <row r="75" spans="1:10">
      <c r="A75" s="380">
        <v>66</v>
      </c>
      <c r="B75" s="405">
        <v>6.5</v>
      </c>
      <c r="C75" s="382">
        <v>23.57</v>
      </c>
      <c r="D75" s="382">
        <v>1.65</v>
      </c>
      <c r="E75" s="267"/>
      <c r="F75" s="267"/>
      <c r="G75" s="267"/>
      <c r="H75" s="267"/>
      <c r="I75" s="267"/>
      <c r="J75" s="267"/>
    </row>
    <row r="76" spans="1:10">
      <c r="A76" s="380">
        <v>67</v>
      </c>
      <c r="B76" s="405">
        <v>6.6</v>
      </c>
      <c r="C76" s="382">
        <v>10.47</v>
      </c>
      <c r="D76" s="382">
        <v>1.94</v>
      </c>
      <c r="E76" s="267"/>
      <c r="F76" s="267"/>
      <c r="G76" s="267"/>
      <c r="H76" s="267"/>
      <c r="I76" s="267"/>
      <c r="J76" s="267"/>
    </row>
    <row r="77" spans="1:10">
      <c r="A77" s="380">
        <v>68</v>
      </c>
      <c r="B77" s="405">
        <v>6.7</v>
      </c>
      <c r="C77" s="382">
        <v>21.11</v>
      </c>
      <c r="D77" s="382">
        <v>1.67</v>
      </c>
      <c r="E77" s="267"/>
      <c r="F77" s="267"/>
      <c r="G77" s="267"/>
      <c r="H77" s="267"/>
      <c r="I77" s="267"/>
      <c r="J77" s="267"/>
    </row>
    <row r="78" spans="1:10">
      <c r="A78" s="380">
        <v>69</v>
      </c>
      <c r="B78" s="405">
        <v>6.8</v>
      </c>
      <c r="C78" s="382">
        <v>12.31</v>
      </c>
      <c r="D78" s="382">
        <v>1.91</v>
      </c>
      <c r="E78" s="267"/>
      <c r="F78" s="267"/>
      <c r="G78" s="267"/>
      <c r="H78" s="267"/>
      <c r="I78" s="267"/>
      <c r="J78" s="267"/>
    </row>
    <row r="79" spans="1:10">
      <c r="A79" s="380">
        <v>70</v>
      </c>
      <c r="B79" s="405">
        <v>6.9</v>
      </c>
      <c r="C79" s="382">
        <v>18.260000000000002</v>
      </c>
      <c r="D79" s="382">
        <v>1.48</v>
      </c>
      <c r="E79" s="267"/>
      <c r="F79" s="267"/>
      <c r="G79" s="267"/>
      <c r="H79" s="267"/>
      <c r="I79" s="267"/>
      <c r="J79" s="267"/>
    </row>
    <row r="80" spans="1:10">
      <c r="A80" s="380">
        <v>71</v>
      </c>
      <c r="B80" s="405">
        <v>7</v>
      </c>
      <c r="C80" s="382">
        <v>12.12</v>
      </c>
      <c r="D80" s="382">
        <v>1.82</v>
      </c>
      <c r="E80" s="267"/>
      <c r="F80" s="267"/>
      <c r="G80" s="267"/>
      <c r="H80" s="267"/>
      <c r="I80" s="267"/>
      <c r="J80" s="267"/>
    </row>
    <row r="81" spans="1:10">
      <c r="A81" s="380">
        <v>72</v>
      </c>
      <c r="B81" s="405">
        <v>7.1</v>
      </c>
      <c r="C81" s="382">
        <v>26.67</v>
      </c>
      <c r="D81" s="382">
        <v>1.75</v>
      </c>
      <c r="E81" s="267"/>
      <c r="F81" s="267"/>
      <c r="G81" s="267"/>
      <c r="H81" s="267"/>
      <c r="I81" s="267"/>
      <c r="J81" s="267"/>
    </row>
    <row r="82" spans="1:10">
      <c r="A82" s="380">
        <v>73</v>
      </c>
      <c r="B82" s="405">
        <v>7.2</v>
      </c>
      <c r="C82" s="382">
        <v>18.77</v>
      </c>
      <c r="D82" s="382">
        <v>1.62</v>
      </c>
      <c r="E82" s="267"/>
      <c r="F82" s="267"/>
      <c r="G82" s="267"/>
      <c r="H82" s="267"/>
      <c r="I82" s="267"/>
      <c r="J82" s="267"/>
    </row>
    <row r="83" spans="1:10">
      <c r="A83" s="380">
        <v>74</v>
      </c>
      <c r="B83" s="405">
        <v>7.3</v>
      </c>
      <c r="C83" s="382">
        <v>22.78</v>
      </c>
      <c r="D83" s="382">
        <v>1.32</v>
      </c>
      <c r="E83" s="267"/>
      <c r="F83" s="267"/>
      <c r="G83" s="267"/>
      <c r="H83" s="267"/>
      <c r="I83" s="267"/>
      <c r="J83" s="267"/>
    </row>
    <row r="84" spans="1:10">
      <c r="A84" s="380">
        <v>75</v>
      </c>
      <c r="B84" s="405">
        <v>7.4</v>
      </c>
      <c r="C84" s="382">
        <v>15.26</v>
      </c>
      <c r="D84" s="382">
        <v>1.68</v>
      </c>
      <c r="E84" s="267"/>
      <c r="F84" s="267"/>
      <c r="G84" s="267"/>
      <c r="H84" s="267"/>
      <c r="I84" s="267"/>
      <c r="J84" s="267"/>
    </row>
    <row r="85" spans="1:10">
      <c r="A85" s="380">
        <v>76</v>
      </c>
      <c r="B85" s="405">
        <v>7.5</v>
      </c>
      <c r="C85" s="382">
        <v>18.45</v>
      </c>
      <c r="D85" s="382">
        <v>1.55</v>
      </c>
      <c r="E85" s="267"/>
      <c r="F85" s="267"/>
      <c r="G85" s="267"/>
      <c r="H85" s="267"/>
      <c r="I85" s="267"/>
      <c r="J85" s="267"/>
    </row>
    <row r="86" spans="1:10">
      <c r="A86" s="380">
        <v>77</v>
      </c>
      <c r="B86" s="405">
        <v>7.6</v>
      </c>
      <c r="C86" s="382">
        <v>7.2</v>
      </c>
      <c r="D86" s="382">
        <v>2.36</v>
      </c>
      <c r="E86" s="267"/>
      <c r="F86" s="267"/>
      <c r="G86" s="267"/>
      <c r="H86" s="267"/>
      <c r="I86" s="267"/>
      <c r="J86" s="267"/>
    </row>
    <row r="87" spans="1:10">
      <c r="A87" s="380">
        <v>78</v>
      </c>
      <c r="B87" s="405">
        <v>7.7</v>
      </c>
      <c r="C87" s="382">
        <v>6.43</v>
      </c>
      <c r="D87" s="382">
        <v>2.42</v>
      </c>
      <c r="E87" s="267"/>
      <c r="F87" s="267"/>
      <c r="G87" s="267"/>
      <c r="H87" s="267"/>
      <c r="I87" s="267"/>
      <c r="J87" s="267"/>
    </row>
    <row r="88" spans="1:10">
      <c r="A88" s="380">
        <v>79</v>
      </c>
      <c r="B88" s="405">
        <v>7.8</v>
      </c>
      <c r="C88" s="382">
        <v>4.08</v>
      </c>
      <c r="D88" s="382">
        <v>2.2200000000000002</v>
      </c>
      <c r="E88" s="267"/>
      <c r="F88" s="267"/>
      <c r="G88" s="267"/>
      <c r="H88" s="267"/>
      <c r="I88" s="267"/>
      <c r="J88" s="267"/>
    </row>
    <row r="89" spans="1:10">
      <c r="A89" s="380">
        <v>80</v>
      </c>
      <c r="B89" s="405">
        <v>7.9</v>
      </c>
      <c r="C89" s="382">
        <v>0.76</v>
      </c>
      <c r="D89" s="382">
        <v>3.37</v>
      </c>
      <c r="E89" s="267"/>
      <c r="F89" s="267"/>
      <c r="G89" s="267"/>
      <c r="H89" s="267"/>
      <c r="I89" s="267"/>
      <c r="J89" s="267"/>
    </row>
    <row r="90" spans="1:10">
      <c r="A90" s="380">
        <v>81</v>
      </c>
      <c r="B90" s="405">
        <v>8</v>
      </c>
      <c r="C90" s="382">
        <v>0.4</v>
      </c>
      <c r="D90" s="382">
        <v>3.9</v>
      </c>
      <c r="E90" s="267"/>
      <c r="F90" s="267"/>
      <c r="G90" s="267"/>
      <c r="H90" s="267"/>
      <c r="I90" s="267"/>
      <c r="J90" s="267"/>
    </row>
    <row r="91" spans="1:10">
      <c r="A91" s="380">
        <v>82</v>
      </c>
      <c r="B91" s="405">
        <v>8.1</v>
      </c>
      <c r="C91" s="382">
        <v>0.28999999999999998</v>
      </c>
      <c r="D91" s="382">
        <v>3.72</v>
      </c>
      <c r="E91" s="267"/>
      <c r="F91" s="267"/>
      <c r="G91" s="267"/>
      <c r="H91" s="267"/>
      <c r="I91" s="267"/>
      <c r="J91" s="267"/>
    </row>
    <row r="92" spans="1:10">
      <c r="A92" s="380">
        <v>83</v>
      </c>
      <c r="B92" s="405">
        <v>8.1999999999999993</v>
      </c>
      <c r="C92" s="382">
        <v>0.27</v>
      </c>
      <c r="D92" s="382">
        <v>3.76</v>
      </c>
      <c r="E92" s="267"/>
      <c r="F92" s="267"/>
      <c r="G92" s="267"/>
      <c r="H92" s="267"/>
      <c r="I92" s="267"/>
      <c r="J92" s="267"/>
    </row>
    <row r="93" spans="1:10">
      <c r="A93" s="380">
        <v>84</v>
      </c>
      <c r="B93" s="405">
        <v>8.3000000000000007</v>
      </c>
      <c r="C93" s="382">
        <v>0.33</v>
      </c>
      <c r="D93" s="382">
        <v>3.52</v>
      </c>
      <c r="E93" s="267"/>
      <c r="F93" s="267"/>
      <c r="G93" s="267"/>
      <c r="H93" s="267"/>
      <c r="I93" s="267"/>
      <c r="J93" s="267"/>
    </row>
    <row r="94" spans="1:10">
      <c r="A94" s="380">
        <v>85</v>
      </c>
      <c r="B94" s="405">
        <v>8.4</v>
      </c>
      <c r="C94" s="382">
        <v>0.54</v>
      </c>
      <c r="D94" s="382">
        <v>3.19</v>
      </c>
      <c r="E94" s="267"/>
      <c r="F94" s="267"/>
      <c r="G94" s="267"/>
      <c r="H94" s="267"/>
      <c r="I94" s="267"/>
      <c r="J94" s="267"/>
    </row>
    <row r="95" spans="1:10">
      <c r="A95" s="380">
        <v>86</v>
      </c>
      <c r="B95" s="405">
        <v>8.5</v>
      </c>
      <c r="C95" s="382">
        <v>1.55</v>
      </c>
      <c r="D95" s="382">
        <v>2.4900000000000002</v>
      </c>
      <c r="E95" s="267"/>
      <c r="F95" s="267"/>
      <c r="G95" s="267"/>
      <c r="H95" s="267"/>
      <c r="I95" s="267"/>
      <c r="J95" s="267"/>
    </row>
    <row r="96" spans="1:10">
      <c r="A96" s="380">
        <v>87</v>
      </c>
      <c r="B96" s="405">
        <v>8.6</v>
      </c>
      <c r="C96" s="382">
        <v>2.67</v>
      </c>
      <c r="D96" s="382">
        <v>2.15</v>
      </c>
      <c r="E96" s="267"/>
      <c r="F96" s="267"/>
      <c r="G96" s="267"/>
      <c r="H96" s="267"/>
      <c r="I96" s="267"/>
      <c r="J96" s="267"/>
    </row>
    <row r="97" spans="1:10">
      <c r="A97" s="380">
        <v>88</v>
      </c>
      <c r="B97" s="405">
        <v>8.6999999999999993</v>
      </c>
      <c r="C97" s="382">
        <v>2.94</v>
      </c>
      <c r="D97" s="382">
        <v>2.09</v>
      </c>
      <c r="E97" s="267"/>
      <c r="F97" s="267"/>
      <c r="G97" s="267"/>
      <c r="H97" s="267"/>
      <c r="I97" s="267"/>
      <c r="J97" s="267"/>
    </row>
    <row r="98" spans="1:10">
      <c r="A98" s="380">
        <v>89</v>
      </c>
      <c r="B98" s="405">
        <v>8.8000000000000007</v>
      </c>
      <c r="C98" s="382">
        <v>4.1100000000000003</v>
      </c>
      <c r="D98" s="382">
        <v>1.97</v>
      </c>
      <c r="E98" s="267"/>
      <c r="F98" s="267"/>
      <c r="G98" s="267"/>
      <c r="H98" s="267"/>
      <c r="I98" s="267"/>
      <c r="J98" s="267"/>
    </row>
    <row r="99" spans="1:10">
      <c r="A99" s="380">
        <v>90</v>
      </c>
      <c r="B99" s="405">
        <v>8.9</v>
      </c>
      <c r="C99" s="382">
        <v>4.47</v>
      </c>
      <c r="D99" s="382">
        <v>1.95</v>
      </c>
      <c r="E99" s="267"/>
      <c r="F99" s="267"/>
      <c r="G99" s="267"/>
      <c r="H99" s="267"/>
      <c r="I99" s="267"/>
      <c r="J99" s="267"/>
    </row>
    <row r="100" spans="1:10">
      <c r="A100" s="380">
        <v>91</v>
      </c>
      <c r="B100" s="405">
        <v>9</v>
      </c>
      <c r="C100" s="382">
        <v>3.13</v>
      </c>
      <c r="D100" s="382">
        <v>2.25</v>
      </c>
      <c r="E100" s="267"/>
      <c r="F100" s="267"/>
      <c r="G100" s="267"/>
      <c r="H100" s="267"/>
      <c r="I100" s="267"/>
      <c r="J100" s="267"/>
    </row>
    <row r="101" spans="1:10">
      <c r="A101" s="380">
        <v>92</v>
      </c>
      <c r="B101" s="405">
        <v>9.1</v>
      </c>
      <c r="C101" s="382">
        <v>4.66</v>
      </c>
      <c r="D101" s="382">
        <v>2.12</v>
      </c>
      <c r="E101" s="267"/>
      <c r="F101" s="267"/>
      <c r="G101" s="267"/>
      <c r="H101" s="267"/>
      <c r="I101" s="267"/>
      <c r="J101" s="267"/>
    </row>
    <row r="102" spans="1:10">
      <c r="A102" s="380">
        <v>93</v>
      </c>
      <c r="B102" s="405">
        <v>9.1999999999999993</v>
      </c>
      <c r="C102" s="382">
        <v>2.4700000000000002</v>
      </c>
      <c r="D102" s="382">
        <v>2.58</v>
      </c>
      <c r="E102" s="267"/>
      <c r="F102" s="267"/>
      <c r="G102" s="267"/>
      <c r="H102" s="267"/>
      <c r="I102" s="267"/>
      <c r="J102" s="267"/>
    </row>
    <row r="103" spans="1:10">
      <c r="A103" s="380">
        <v>94</v>
      </c>
      <c r="B103" s="405">
        <v>9.3000000000000007</v>
      </c>
      <c r="C103" s="382">
        <v>2.0099999999999998</v>
      </c>
      <c r="D103" s="382">
        <v>2.76</v>
      </c>
      <c r="E103" s="267"/>
      <c r="F103" s="267"/>
      <c r="G103" s="267"/>
      <c r="H103" s="267"/>
      <c r="I103" s="267"/>
      <c r="J103" s="267"/>
    </row>
    <row r="104" spans="1:10">
      <c r="A104" s="380">
        <v>95</v>
      </c>
      <c r="B104" s="405">
        <v>9.4</v>
      </c>
      <c r="C104" s="382">
        <v>2.2400000000000002</v>
      </c>
      <c r="D104" s="382">
        <v>2.63</v>
      </c>
      <c r="E104" s="267"/>
      <c r="F104" s="267"/>
      <c r="G104" s="267"/>
      <c r="H104" s="267"/>
      <c r="I104" s="267"/>
      <c r="J104" s="267"/>
    </row>
    <row r="105" spans="1:10">
      <c r="A105" s="380">
        <v>96</v>
      </c>
      <c r="B105" s="405">
        <v>9.5</v>
      </c>
      <c r="C105" s="382">
        <v>1.57</v>
      </c>
      <c r="D105" s="382">
        <v>2.9</v>
      </c>
      <c r="E105" s="267"/>
      <c r="F105" s="267"/>
      <c r="G105" s="267"/>
      <c r="H105" s="267"/>
      <c r="I105" s="267"/>
      <c r="J105" s="267"/>
    </row>
    <row r="106" spans="1:10">
      <c r="A106" s="380">
        <v>97</v>
      </c>
      <c r="B106" s="405">
        <v>9.6</v>
      </c>
      <c r="C106" s="382">
        <v>2.4900000000000002</v>
      </c>
      <c r="D106" s="382">
        <v>2.5299999999999998</v>
      </c>
      <c r="E106" s="267"/>
      <c r="F106" s="267"/>
      <c r="G106" s="267"/>
      <c r="H106" s="267"/>
      <c r="I106" s="267"/>
      <c r="J106" s="267"/>
    </row>
    <row r="107" spans="1:10">
      <c r="A107" s="380">
        <v>98</v>
      </c>
      <c r="B107" s="405">
        <v>9.6999999999999993</v>
      </c>
      <c r="C107" s="382">
        <v>1.74</v>
      </c>
      <c r="D107" s="382">
        <v>2.75</v>
      </c>
      <c r="E107" s="267"/>
      <c r="F107" s="267"/>
      <c r="G107" s="267"/>
      <c r="H107" s="267"/>
      <c r="I107" s="267"/>
      <c r="J107" s="267"/>
    </row>
    <row r="108" spans="1:10">
      <c r="A108" s="380">
        <v>99</v>
      </c>
      <c r="B108" s="405">
        <v>9.8000000000000007</v>
      </c>
      <c r="C108" s="382">
        <v>2.27</v>
      </c>
      <c r="D108" s="382">
        <v>2.57</v>
      </c>
      <c r="E108" s="267"/>
      <c r="F108" s="267"/>
      <c r="G108" s="267"/>
      <c r="H108" s="267"/>
      <c r="I108" s="267"/>
      <c r="J108" s="267"/>
    </row>
    <row r="109" spans="1:10">
      <c r="A109" s="380">
        <v>100</v>
      </c>
      <c r="B109" s="405">
        <v>9.9</v>
      </c>
      <c r="C109" s="382">
        <v>3.67</v>
      </c>
      <c r="D109" s="382">
        <v>2.33</v>
      </c>
      <c r="E109" s="267"/>
      <c r="F109" s="267"/>
      <c r="G109" s="267"/>
      <c r="H109" s="267"/>
      <c r="I109" s="267"/>
      <c r="J109" s="267"/>
    </row>
    <row r="110" spans="1:10">
      <c r="A110" s="380">
        <v>101</v>
      </c>
      <c r="B110" s="405">
        <v>10</v>
      </c>
      <c r="C110" s="382">
        <v>3.64</v>
      </c>
      <c r="D110" s="382">
        <v>2.25</v>
      </c>
      <c r="E110" s="267"/>
      <c r="F110" s="267"/>
      <c r="G110" s="267"/>
      <c r="H110" s="267"/>
      <c r="I110" s="267"/>
      <c r="J110" s="267"/>
    </row>
    <row r="111" spans="1:10">
      <c r="A111" s="380">
        <v>102</v>
      </c>
      <c r="B111" s="405">
        <v>10.1</v>
      </c>
      <c r="C111" s="382">
        <v>4.2699999999999996</v>
      </c>
      <c r="D111" s="382">
        <v>2.2200000000000002</v>
      </c>
      <c r="E111" s="267"/>
      <c r="F111" s="267"/>
      <c r="G111" s="267"/>
      <c r="H111" s="267"/>
      <c r="I111" s="267"/>
      <c r="J111" s="267"/>
    </row>
    <row r="112" spans="1:10">
      <c r="A112" s="380">
        <v>103</v>
      </c>
      <c r="B112" s="405">
        <v>10.199999999999999</v>
      </c>
      <c r="C112" s="382">
        <v>5.27</v>
      </c>
      <c r="D112" s="382">
        <v>2.08</v>
      </c>
      <c r="E112" s="267"/>
      <c r="F112" s="267"/>
      <c r="G112" s="267"/>
      <c r="H112" s="267"/>
      <c r="I112" s="267"/>
      <c r="J112" s="267"/>
    </row>
    <row r="113" spans="1:10">
      <c r="A113" s="380">
        <v>104</v>
      </c>
      <c r="B113" s="405">
        <v>10.3</v>
      </c>
      <c r="C113" s="382">
        <v>4.24</v>
      </c>
      <c r="D113" s="382">
        <v>2.23</v>
      </c>
      <c r="E113" s="267"/>
      <c r="F113" s="267"/>
      <c r="G113" s="267"/>
      <c r="H113" s="267"/>
      <c r="I113" s="267"/>
      <c r="J113" s="267"/>
    </row>
    <row r="114" spans="1:10">
      <c r="A114" s="380">
        <v>105</v>
      </c>
      <c r="B114" s="405">
        <v>10.4</v>
      </c>
      <c r="C114" s="382">
        <v>2.58</v>
      </c>
      <c r="D114" s="382">
        <v>2.59</v>
      </c>
      <c r="E114" s="267"/>
      <c r="F114" s="267"/>
      <c r="G114" s="267"/>
      <c r="H114" s="267"/>
      <c r="I114" s="267"/>
      <c r="J114" s="267"/>
    </row>
    <row r="115" spans="1:10">
      <c r="A115" s="380">
        <v>106</v>
      </c>
      <c r="B115" s="405">
        <v>10.5</v>
      </c>
      <c r="C115" s="382">
        <v>1.89</v>
      </c>
      <c r="D115" s="382">
        <v>2.91</v>
      </c>
      <c r="E115" s="267"/>
      <c r="F115" s="267"/>
      <c r="G115" s="267"/>
      <c r="H115" s="267"/>
      <c r="I115" s="267"/>
      <c r="J115" s="267"/>
    </row>
    <row r="116" spans="1:10">
      <c r="A116" s="380">
        <v>107</v>
      </c>
      <c r="B116" s="405">
        <v>10.6</v>
      </c>
      <c r="C116" s="382">
        <v>2.54</v>
      </c>
      <c r="D116" s="382">
        <v>2.5499999999999998</v>
      </c>
      <c r="E116" s="267"/>
      <c r="F116" s="267"/>
      <c r="G116" s="267"/>
      <c r="H116" s="267"/>
      <c r="I116" s="267"/>
      <c r="J116" s="267"/>
    </row>
    <row r="117" spans="1:10">
      <c r="A117" s="380">
        <v>108</v>
      </c>
      <c r="B117" s="405">
        <v>10.7</v>
      </c>
      <c r="C117" s="382">
        <v>2.89</v>
      </c>
      <c r="D117" s="382">
        <v>2.36</v>
      </c>
      <c r="E117" s="267"/>
      <c r="F117" s="267"/>
      <c r="G117" s="267"/>
      <c r="H117" s="267"/>
      <c r="I117" s="267"/>
      <c r="J117" s="267"/>
    </row>
    <row r="118" spans="1:10">
      <c r="A118" s="380">
        <v>109</v>
      </c>
      <c r="B118" s="405">
        <v>10.8</v>
      </c>
      <c r="C118" s="382">
        <v>2</v>
      </c>
      <c r="D118" s="382">
        <v>2.8</v>
      </c>
      <c r="E118" s="267"/>
      <c r="F118" s="267"/>
      <c r="G118" s="267"/>
      <c r="H118" s="267"/>
      <c r="I118" s="267"/>
      <c r="J118" s="267"/>
    </row>
    <row r="119" spans="1:10">
      <c r="A119" s="380">
        <v>110</v>
      </c>
      <c r="B119" s="405">
        <v>10.9</v>
      </c>
      <c r="C119" s="382">
        <v>1.72</v>
      </c>
      <c r="D119" s="382">
        <v>2.8</v>
      </c>
      <c r="E119" s="267"/>
      <c r="F119" s="267"/>
      <c r="G119" s="267"/>
      <c r="H119" s="267"/>
      <c r="I119" s="267"/>
      <c r="J119" s="267"/>
    </row>
    <row r="120" spans="1:10">
      <c r="A120" s="380">
        <v>111</v>
      </c>
      <c r="B120" s="405">
        <v>11</v>
      </c>
      <c r="C120" s="382">
        <v>2.16</v>
      </c>
      <c r="D120" s="382">
        <v>2.7</v>
      </c>
      <c r="E120" s="267"/>
      <c r="F120" s="267"/>
      <c r="G120" s="267"/>
      <c r="H120" s="267"/>
      <c r="I120" s="267"/>
      <c r="J120" s="267"/>
    </row>
    <row r="121" spans="1:10">
      <c r="A121" s="380">
        <v>112</v>
      </c>
      <c r="B121" s="405">
        <v>11.1</v>
      </c>
      <c r="C121" s="382">
        <v>1.87</v>
      </c>
      <c r="D121" s="382">
        <v>2.76</v>
      </c>
      <c r="E121" s="267"/>
      <c r="F121" s="267"/>
      <c r="G121" s="267"/>
      <c r="H121" s="267"/>
      <c r="I121" s="267"/>
      <c r="J121" s="267"/>
    </row>
    <row r="122" spans="1:10">
      <c r="A122" s="380">
        <v>113</v>
      </c>
      <c r="B122" s="405">
        <v>11.2</v>
      </c>
      <c r="C122" s="382">
        <v>1.66</v>
      </c>
      <c r="D122" s="382">
        <v>2.79</v>
      </c>
      <c r="E122" s="267"/>
      <c r="F122" s="267"/>
      <c r="G122" s="267"/>
      <c r="H122" s="267"/>
      <c r="I122" s="267"/>
      <c r="J122" s="267"/>
    </row>
    <row r="123" spans="1:10">
      <c r="A123" s="380">
        <v>114</v>
      </c>
      <c r="B123" s="405">
        <v>11.3</v>
      </c>
      <c r="C123" s="382">
        <v>2.13</v>
      </c>
      <c r="D123" s="382">
        <v>2.7</v>
      </c>
      <c r="E123" s="267"/>
      <c r="F123" s="267"/>
      <c r="G123" s="267"/>
      <c r="H123" s="267"/>
      <c r="I123" s="267"/>
      <c r="J123" s="267"/>
    </row>
    <row r="124" spans="1:10">
      <c r="A124" s="380">
        <v>115</v>
      </c>
      <c r="B124" s="405">
        <v>11.4</v>
      </c>
      <c r="C124" s="382">
        <v>1.88</v>
      </c>
      <c r="D124" s="382">
        <v>2.78</v>
      </c>
      <c r="E124" s="267"/>
      <c r="F124" s="267"/>
      <c r="G124" s="267"/>
      <c r="H124" s="267"/>
      <c r="I124" s="267"/>
      <c r="J124" s="267"/>
    </row>
    <row r="125" spans="1:10">
      <c r="A125" s="380">
        <v>116</v>
      </c>
      <c r="B125" s="405">
        <v>11.5</v>
      </c>
      <c r="C125" s="382">
        <v>1.97</v>
      </c>
      <c r="D125" s="382">
        <v>2.71</v>
      </c>
      <c r="E125" s="267"/>
      <c r="F125" s="267"/>
      <c r="G125" s="267"/>
      <c r="H125" s="267"/>
      <c r="I125" s="267"/>
      <c r="J125" s="267"/>
    </row>
    <row r="126" spans="1:10">
      <c r="A126" s="380">
        <v>117</v>
      </c>
      <c r="B126" s="405">
        <v>11.6</v>
      </c>
      <c r="C126" s="382">
        <v>2.64</v>
      </c>
      <c r="D126" s="382">
        <v>2.4700000000000002</v>
      </c>
      <c r="E126" s="267"/>
      <c r="F126" s="267"/>
      <c r="G126" s="267"/>
      <c r="H126" s="267"/>
      <c r="I126" s="267"/>
      <c r="J126" s="267"/>
    </row>
    <row r="127" spans="1:10">
      <c r="A127" s="380">
        <v>118</v>
      </c>
      <c r="B127" s="405">
        <v>11.7</v>
      </c>
      <c r="C127" s="382">
        <v>4.3499999999999996</v>
      </c>
      <c r="D127" s="382">
        <v>2.2599999999999998</v>
      </c>
      <c r="E127" s="267"/>
      <c r="F127" s="267"/>
      <c r="G127" s="267"/>
      <c r="H127" s="267"/>
      <c r="I127" s="267"/>
      <c r="J127" s="267"/>
    </row>
    <row r="128" spans="1:10">
      <c r="A128" s="380">
        <v>119</v>
      </c>
      <c r="B128" s="405">
        <v>11.8</v>
      </c>
      <c r="C128" s="382">
        <v>3.6</v>
      </c>
      <c r="D128" s="382">
        <v>2.4</v>
      </c>
      <c r="E128" s="267"/>
      <c r="F128" s="267"/>
      <c r="G128" s="267"/>
      <c r="H128" s="267"/>
      <c r="I128" s="267"/>
      <c r="J128" s="267"/>
    </row>
    <row r="129" spans="1:10">
      <c r="A129" s="380">
        <v>120</v>
      </c>
      <c r="B129" s="405">
        <v>11.9</v>
      </c>
      <c r="C129" s="382">
        <v>3.36</v>
      </c>
      <c r="D129" s="382">
        <v>2.39</v>
      </c>
      <c r="E129" s="267"/>
      <c r="F129" s="267"/>
      <c r="G129" s="267"/>
      <c r="H129" s="267"/>
      <c r="I129" s="267"/>
      <c r="J129" s="267"/>
    </row>
    <row r="130" spans="1:10">
      <c r="A130" s="380">
        <v>121</v>
      </c>
      <c r="B130" s="405">
        <v>12</v>
      </c>
      <c r="C130" s="382">
        <v>3.05</v>
      </c>
      <c r="D130" s="382">
        <v>2.52</v>
      </c>
      <c r="E130" s="267"/>
      <c r="F130" s="267"/>
      <c r="G130" s="267"/>
      <c r="H130" s="267"/>
      <c r="I130" s="267"/>
      <c r="J130" s="267"/>
    </row>
    <row r="131" spans="1:10">
      <c r="A131" s="380">
        <v>122</v>
      </c>
      <c r="B131" s="405">
        <v>12.1</v>
      </c>
      <c r="C131" s="382">
        <v>5.0999999999999996</v>
      </c>
      <c r="D131" s="382">
        <v>2.2200000000000002</v>
      </c>
      <c r="E131" s="267"/>
      <c r="F131" s="267"/>
      <c r="G131" s="267"/>
      <c r="H131" s="267"/>
      <c r="I131" s="267"/>
      <c r="J131" s="267"/>
    </row>
    <row r="132" spans="1:10">
      <c r="A132" s="380">
        <v>123</v>
      </c>
      <c r="B132" s="405">
        <v>12.2</v>
      </c>
      <c r="C132" s="382">
        <v>3.41</v>
      </c>
      <c r="D132" s="382">
        <v>2.4900000000000002</v>
      </c>
      <c r="E132" s="267"/>
      <c r="F132" s="267"/>
      <c r="G132" s="267"/>
      <c r="H132" s="267"/>
      <c r="I132" s="267"/>
      <c r="J132" s="267"/>
    </row>
    <row r="133" spans="1:10">
      <c r="A133" s="380">
        <v>124</v>
      </c>
      <c r="B133" s="405">
        <v>12.3</v>
      </c>
      <c r="C133" s="382">
        <v>3.32</v>
      </c>
      <c r="D133" s="382">
        <v>2.62</v>
      </c>
      <c r="E133" s="267"/>
      <c r="F133" s="267"/>
      <c r="G133" s="267"/>
      <c r="H133" s="267"/>
      <c r="I133" s="267"/>
      <c r="J133" s="267"/>
    </row>
    <row r="134" spans="1:10">
      <c r="A134" s="380">
        <v>125</v>
      </c>
      <c r="B134" s="405">
        <v>12.4</v>
      </c>
      <c r="C134" s="382">
        <v>4.13</v>
      </c>
      <c r="D134" s="382">
        <v>2.4500000000000002</v>
      </c>
      <c r="E134" s="267"/>
      <c r="F134" s="267"/>
      <c r="G134" s="267"/>
      <c r="H134" s="267"/>
      <c r="I134" s="267"/>
      <c r="J134" s="267"/>
    </row>
    <row r="135" spans="1:10">
      <c r="A135" s="380">
        <v>126</v>
      </c>
      <c r="B135" s="405">
        <v>12.5</v>
      </c>
      <c r="C135" s="382">
        <v>5.28</v>
      </c>
      <c r="D135" s="382">
        <v>2.1800000000000002</v>
      </c>
      <c r="E135" s="267"/>
      <c r="F135" s="267"/>
      <c r="G135" s="267"/>
      <c r="H135" s="267"/>
      <c r="I135" s="267"/>
      <c r="J135" s="267"/>
    </row>
    <row r="136" spans="1:10">
      <c r="A136" s="380">
        <v>127</v>
      </c>
      <c r="B136" s="405">
        <v>12.6</v>
      </c>
      <c r="C136" s="382">
        <v>4.95</v>
      </c>
      <c r="D136" s="382">
        <v>2.2000000000000002</v>
      </c>
      <c r="E136" s="267"/>
      <c r="F136" s="267"/>
      <c r="G136" s="267"/>
      <c r="H136" s="267"/>
      <c r="I136" s="267"/>
      <c r="J136" s="267"/>
    </row>
    <row r="137" spans="1:10">
      <c r="A137" s="380">
        <v>128</v>
      </c>
      <c r="B137" s="405">
        <v>12.7</v>
      </c>
      <c r="C137" s="382">
        <v>4.68</v>
      </c>
      <c r="D137" s="382">
        <v>2.23</v>
      </c>
      <c r="E137" s="267"/>
      <c r="F137" s="267"/>
      <c r="G137" s="267"/>
      <c r="H137" s="267"/>
      <c r="I137" s="267"/>
      <c r="J137" s="267"/>
    </row>
    <row r="138" spans="1:10">
      <c r="A138" s="380">
        <v>129</v>
      </c>
      <c r="B138" s="405">
        <v>12.8</v>
      </c>
      <c r="C138" s="382">
        <v>4.3</v>
      </c>
      <c r="D138" s="382">
        <v>2.2599999999999998</v>
      </c>
      <c r="E138" s="267"/>
      <c r="F138" s="267"/>
      <c r="G138" s="267"/>
      <c r="H138" s="267"/>
      <c r="I138" s="267"/>
      <c r="J138" s="267"/>
    </row>
    <row r="139" spans="1:10">
      <c r="A139" s="380">
        <v>130</v>
      </c>
      <c r="B139" s="405">
        <v>12.9</v>
      </c>
      <c r="C139" s="382">
        <v>3.88</v>
      </c>
      <c r="D139" s="382">
        <v>2.38</v>
      </c>
      <c r="E139" s="267"/>
      <c r="F139" s="267"/>
      <c r="G139" s="267"/>
      <c r="H139" s="267"/>
      <c r="I139" s="267"/>
      <c r="J139" s="267"/>
    </row>
    <row r="140" spans="1:10">
      <c r="A140" s="380">
        <v>131</v>
      </c>
      <c r="B140" s="405">
        <v>13</v>
      </c>
      <c r="C140" s="382">
        <v>6.42</v>
      </c>
      <c r="D140" s="382">
        <v>2.08</v>
      </c>
      <c r="E140" s="267"/>
      <c r="F140" s="267"/>
      <c r="G140" s="267"/>
      <c r="H140" s="267"/>
      <c r="I140" s="267"/>
      <c r="J140" s="267"/>
    </row>
    <row r="141" spans="1:10">
      <c r="A141" s="380">
        <v>132</v>
      </c>
      <c r="B141" s="405">
        <v>13.1</v>
      </c>
      <c r="C141" s="382">
        <v>4.88</v>
      </c>
      <c r="D141" s="382">
        <v>2.16</v>
      </c>
      <c r="E141" s="267"/>
      <c r="F141" s="267"/>
      <c r="G141" s="267"/>
      <c r="H141" s="267"/>
      <c r="I141" s="267"/>
      <c r="J141" s="267"/>
    </row>
    <row r="142" spans="1:10">
      <c r="A142" s="380">
        <v>133</v>
      </c>
      <c r="B142" s="405">
        <v>13.2</v>
      </c>
      <c r="C142" s="382">
        <v>5.14</v>
      </c>
      <c r="D142" s="382">
        <v>2.13</v>
      </c>
      <c r="E142" s="267"/>
      <c r="F142" s="267"/>
      <c r="G142" s="267"/>
      <c r="H142" s="267"/>
      <c r="I142" s="267"/>
      <c r="J142" s="267"/>
    </row>
    <row r="143" spans="1:10">
      <c r="A143" s="380">
        <v>134</v>
      </c>
      <c r="B143" s="405">
        <v>13.3</v>
      </c>
      <c r="C143" s="382">
        <v>3.94</v>
      </c>
      <c r="D143" s="382">
        <v>2.4300000000000002</v>
      </c>
      <c r="E143" s="267"/>
      <c r="F143" s="267"/>
      <c r="G143" s="267"/>
      <c r="H143" s="267"/>
      <c r="I143" s="267"/>
      <c r="J143" s="267"/>
    </row>
    <row r="144" spans="1:10">
      <c r="A144" s="380">
        <v>135</v>
      </c>
      <c r="B144" s="405">
        <v>13.4</v>
      </c>
      <c r="C144" s="382">
        <v>4.84</v>
      </c>
      <c r="D144" s="382">
        <v>2.36</v>
      </c>
      <c r="E144" s="267"/>
      <c r="F144" s="267"/>
      <c r="G144" s="267"/>
      <c r="H144" s="267"/>
      <c r="I144" s="267"/>
      <c r="J144" s="267"/>
    </row>
    <row r="145" spans="1:10">
      <c r="A145" s="380">
        <v>136</v>
      </c>
      <c r="B145" s="405">
        <v>13.5</v>
      </c>
      <c r="C145" s="382">
        <v>4.82</v>
      </c>
      <c r="D145" s="382">
        <v>2.38</v>
      </c>
      <c r="E145" s="267"/>
      <c r="F145" s="267"/>
      <c r="G145" s="267"/>
      <c r="H145" s="267"/>
      <c r="I145" s="267"/>
      <c r="J145" s="267"/>
    </row>
    <row r="146" spans="1:10">
      <c r="A146" s="380">
        <v>137</v>
      </c>
      <c r="B146" s="405">
        <v>13.6</v>
      </c>
      <c r="C146" s="382">
        <v>4.25</v>
      </c>
      <c r="D146" s="382">
        <v>2.42</v>
      </c>
      <c r="E146" s="267"/>
      <c r="F146" s="267"/>
      <c r="G146" s="267"/>
      <c r="H146" s="267"/>
      <c r="I146" s="267"/>
      <c r="J146" s="267"/>
    </row>
    <row r="147" spans="1:10">
      <c r="A147" s="380">
        <v>138</v>
      </c>
      <c r="B147" s="405">
        <v>13.7</v>
      </c>
      <c r="C147" s="382">
        <v>5.04</v>
      </c>
      <c r="D147" s="382">
        <v>2.36</v>
      </c>
      <c r="E147" s="267"/>
      <c r="F147" s="267"/>
      <c r="G147" s="267"/>
      <c r="H147" s="267"/>
      <c r="I147" s="267"/>
      <c r="J147" s="267"/>
    </row>
    <row r="148" spans="1:10">
      <c r="A148" s="380">
        <v>139</v>
      </c>
      <c r="B148" s="405">
        <v>13.8</v>
      </c>
      <c r="C148" s="382">
        <v>6.19</v>
      </c>
      <c r="D148" s="382">
        <v>2.1800000000000002</v>
      </c>
      <c r="E148" s="267"/>
      <c r="F148" s="267"/>
      <c r="G148" s="267"/>
      <c r="H148" s="267"/>
      <c r="I148" s="267"/>
      <c r="J148" s="267"/>
    </row>
    <row r="149" spans="1:10">
      <c r="A149" s="380">
        <v>140</v>
      </c>
      <c r="B149" s="405">
        <v>13.9</v>
      </c>
      <c r="C149" s="382">
        <v>6.45</v>
      </c>
      <c r="D149" s="382">
        <v>2.14</v>
      </c>
      <c r="E149" s="267"/>
      <c r="F149" s="267"/>
      <c r="G149" s="267"/>
      <c r="H149" s="267"/>
      <c r="I149" s="267"/>
      <c r="J149" s="267"/>
    </row>
    <row r="150" spans="1:10">
      <c r="A150" s="380">
        <v>141</v>
      </c>
      <c r="B150" s="405">
        <v>14</v>
      </c>
      <c r="C150" s="382">
        <v>6.16</v>
      </c>
      <c r="D150" s="382">
        <v>2.14</v>
      </c>
      <c r="E150" s="267"/>
      <c r="F150" s="267"/>
      <c r="G150" s="267"/>
      <c r="H150" s="267"/>
      <c r="I150" s="267"/>
      <c r="J150" s="267"/>
    </row>
    <row r="151" spans="1:10">
      <c r="A151" s="380">
        <v>142</v>
      </c>
      <c r="B151" s="405">
        <v>14.1</v>
      </c>
      <c r="C151" s="382">
        <v>8.86</v>
      </c>
      <c r="D151" s="382">
        <v>2.02</v>
      </c>
      <c r="E151" s="267"/>
      <c r="F151" s="267"/>
      <c r="G151" s="267"/>
      <c r="H151" s="267"/>
      <c r="I151" s="267"/>
      <c r="J151" s="267"/>
    </row>
    <row r="152" spans="1:10">
      <c r="A152" s="380">
        <v>143</v>
      </c>
      <c r="B152" s="405">
        <v>14.2</v>
      </c>
      <c r="C152" s="382">
        <v>10.77</v>
      </c>
      <c r="D152" s="382">
        <v>1.89</v>
      </c>
      <c r="E152" s="267"/>
      <c r="F152" s="267"/>
      <c r="G152" s="267"/>
      <c r="H152" s="267"/>
      <c r="I152" s="267"/>
      <c r="J152" s="267"/>
    </row>
    <row r="153" spans="1:10">
      <c r="A153" s="380">
        <v>144</v>
      </c>
      <c r="B153" s="405">
        <v>14.3</v>
      </c>
      <c r="C153" s="382">
        <v>11.58</v>
      </c>
      <c r="D153" s="382">
        <v>1.72</v>
      </c>
      <c r="E153" s="267"/>
      <c r="F153" s="267"/>
      <c r="G153" s="267"/>
      <c r="H153" s="267"/>
      <c r="I153" s="267"/>
      <c r="J153" s="267"/>
    </row>
    <row r="154" spans="1:10">
      <c r="A154" s="380">
        <v>145</v>
      </c>
      <c r="B154" s="405">
        <v>14.4</v>
      </c>
      <c r="C154" s="382">
        <v>13.61</v>
      </c>
      <c r="D154" s="382">
        <v>1.65</v>
      </c>
      <c r="E154" s="267"/>
      <c r="F154" s="267"/>
      <c r="G154" s="267"/>
      <c r="H154" s="267"/>
      <c r="I154" s="267"/>
      <c r="J154" s="267"/>
    </row>
    <row r="155" spans="1:10">
      <c r="A155" s="380">
        <v>146</v>
      </c>
      <c r="B155" s="405">
        <v>14.5</v>
      </c>
      <c r="C155" s="382">
        <v>14.34</v>
      </c>
      <c r="D155" s="382">
        <v>1.63</v>
      </c>
      <c r="E155" s="267"/>
      <c r="F155" s="267"/>
      <c r="G155" s="267"/>
      <c r="H155" s="267"/>
      <c r="I155" s="267"/>
      <c r="J155" s="267"/>
    </row>
    <row r="156" spans="1:10">
      <c r="A156" s="380">
        <v>147</v>
      </c>
      <c r="B156" s="405">
        <v>14.6</v>
      </c>
      <c r="C156" s="382">
        <v>11.39</v>
      </c>
      <c r="D156" s="382">
        <v>1.66</v>
      </c>
      <c r="E156" s="267"/>
      <c r="F156" s="267"/>
      <c r="G156" s="267"/>
      <c r="H156" s="267"/>
      <c r="I156" s="267"/>
      <c r="J156" s="267"/>
    </row>
    <row r="157" spans="1:10">
      <c r="A157" s="380">
        <v>148</v>
      </c>
      <c r="B157" s="405">
        <v>14.7</v>
      </c>
      <c r="C157" s="382">
        <v>8.6199999999999992</v>
      </c>
      <c r="D157" s="382">
        <v>2.0099999999999998</v>
      </c>
      <c r="E157" s="267"/>
      <c r="F157" s="267"/>
      <c r="G157" s="267"/>
      <c r="H157" s="267"/>
      <c r="I157" s="267"/>
      <c r="J157" s="267"/>
    </row>
    <row r="158" spans="1:10">
      <c r="A158" s="380">
        <v>149</v>
      </c>
      <c r="B158" s="405">
        <v>14.8</v>
      </c>
      <c r="C158" s="382">
        <v>8.52</v>
      </c>
      <c r="D158" s="382">
        <v>2</v>
      </c>
      <c r="E158" s="267"/>
      <c r="F158" s="267"/>
      <c r="G158" s="267"/>
      <c r="H158" s="267"/>
      <c r="I158" s="267"/>
      <c r="J158" s="267"/>
    </row>
    <row r="159" spans="1:10">
      <c r="A159" s="380">
        <v>150</v>
      </c>
      <c r="B159" s="405">
        <v>14.9</v>
      </c>
      <c r="C159" s="382">
        <v>11.01</v>
      </c>
      <c r="D159" s="382">
        <v>1.84</v>
      </c>
      <c r="E159" s="267"/>
      <c r="F159" s="267"/>
      <c r="G159" s="267"/>
      <c r="H159" s="267"/>
      <c r="I159" s="267"/>
      <c r="J159" s="267"/>
    </row>
    <row r="160" spans="1:10">
      <c r="A160" s="380">
        <v>151</v>
      </c>
      <c r="B160" s="405">
        <v>15</v>
      </c>
      <c r="C160" s="382">
        <v>9.44</v>
      </c>
      <c r="D160" s="382">
        <v>2.2799999999999998</v>
      </c>
      <c r="E160" s="267"/>
      <c r="F160" s="267"/>
      <c r="G160" s="267"/>
      <c r="H160" s="267"/>
      <c r="I160" s="267"/>
      <c r="J160" s="267"/>
    </row>
    <row r="161" spans="1:10">
      <c r="A161" s="380">
        <v>152</v>
      </c>
      <c r="B161" s="405">
        <v>15.1</v>
      </c>
      <c r="C161" s="382">
        <v>9.3000000000000007</v>
      </c>
      <c r="D161" s="382">
        <v>2.19</v>
      </c>
      <c r="E161" s="267"/>
      <c r="F161" s="267"/>
      <c r="G161" s="267"/>
      <c r="H161" s="267"/>
      <c r="I161" s="267"/>
      <c r="J161" s="267"/>
    </row>
    <row r="162" spans="1:10">
      <c r="A162" s="380">
        <v>153</v>
      </c>
      <c r="B162" s="405">
        <v>15.2</v>
      </c>
      <c r="C162" s="382">
        <v>11.63</v>
      </c>
      <c r="D162" s="382">
        <v>1.82</v>
      </c>
      <c r="E162" s="267"/>
      <c r="F162" s="267"/>
      <c r="G162" s="267"/>
      <c r="H162" s="267"/>
      <c r="I162" s="267"/>
      <c r="J162" s="267"/>
    </row>
    <row r="163" spans="1:10">
      <c r="A163" s="380">
        <v>154</v>
      </c>
      <c r="B163" s="405">
        <v>15.3</v>
      </c>
      <c r="C163" s="382">
        <v>14.82</v>
      </c>
      <c r="D163" s="382">
        <v>2.02</v>
      </c>
      <c r="E163" s="267"/>
      <c r="F163" s="267"/>
      <c r="G163" s="267"/>
      <c r="H163" s="267"/>
      <c r="I163" s="267"/>
      <c r="J163" s="267"/>
    </row>
    <row r="164" spans="1:10">
      <c r="A164" s="380">
        <v>155</v>
      </c>
      <c r="B164" s="405">
        <v>15.4</v>
      </c>
      <c r="C164" s="382">
        <v>16.95</v>
      </c>
      <c r="D164" s="382">
        <v>1.71</v>
      </c>
      <c r="E164" s="267"/>
      <c r="F164" s="267"/>
      <c r="G164" s="267"/>
      <c r="H164" s="267"/>
      <c r="I164" s="267"/>
      <c r="J164" s="267"/>
    </row>
    <row r="165" spans="1:10">
      <c r="A165" s="380">
        <v>156</v>
      </c>
      <c r="B165" s="405">
        <v>15.5</v>
      </c>
      <c r="C165" s="382">
        <v>21.9</v>
      </c>
      <c r="D165" s="382">
        <v>1.55</v>
      </c>
      <c r="E165" s="267"/>
      <c r="F165" s="267"/>
      <c r="G165" s="267"/>
      <c r="H165" s="267"/>
      <c r="I165" s="267"/>
      <c r="J165" s="267"/>
    </row>
    <row r="166" spans="1:10">
      <c r="A166" s="380">
        <v>157</v>
      </c>
      <c r="B166" s="405">
        <v>15.6</v>
      </c>
      <c r="C166" s="382">
        <v>24.65</v>
      </c>
      <c r="D166" s="382">
        <v>1.52</v>
      </c>
      <c r="E166" s="267"/>
      <c r="F166" s="267"/>
      <c r="G166" s="267"/>
      <c r="H166" s="267"/>
      <c r="I166" s="267"/>
      <c r="J166" s="267"/>
    </row>
    <row r="167" spans="1:10">
      <c r="A167" s="380">
        <v>158</v>
      </c>
      <c r="B167" s="405">
        <v>15.7</v>
      </c>
      <c r="C167" s="382">
        <v>27.87</v>
      </c>
      <c r="D167" s="382">
        <v>1.39</v>
      </c>
      <c r="E167" s="267"/>
      <c r="F167" s="267"/>
      <c r="G167" s="267"/>
      <c r="H167" s="267"/>
      <c r="I167" s="267"/>
      <c r="J167" s="267"/>
    </row>
    <row r="168" spans="1:10">
      <c r="A168" s="380">
        <v>159</v>
      </c>
      <c r="B168" s="405">
        <v>15.8</v>
      </c>
      <c r="C168" s="382">
        <v>22.21</v>
      </c>
      <c r="D168" s="382">
        <v>1.31</v>
      </c>
      <c r="E168" s="267"/>
      <c r="F168" s="267"/>
      <c r="G168" s="267"/>
      <c r="H168" s="267"/>
      <c r="I168" s="267"/>
      <c r="J168" s="267"/>
    </row>
    <row r="169" spans="1:10">
      <c r="A169" s="380">
        <v>160</v>
      </c>
      <c r="B169" s="405">
        <v>15.9</v>
      </c>
      <c r="C169" s="382">
        <v>17.36</v>
      </c>
      <c r="D169" s="382">
        <v>1.51</v>
      </c>
      <c r="E169" s="267"/>
      <c r="F169" s="267"/>
      <c r="G169" s="267"/>
      <c r="H169" s="267"/>
      <c r="I169" s="267"/>
      <c r="J169" s="267"/>
    </row>
    <row r="170" spans="1:10">
      <c r="A170" s="380">
        <v>161</v>
      </c>
      <c r="B170" s="405">
        <v>16</v>
      </c>
      <c r="C170" s="382">
        <v>20.41</v>
      </c>
      <c r="D170" s="382">
        <v>1.52</v>
      </c>
      <c r="E170" s="267"/>
      <c r="F170" s="267"/>
      <c r="G170" s="267"/>
      <c r="H170" s="267"/>
      <c r="I170" s="267"/>
      <c r="J170" s="267"/>
    </row>
    <row r="171" spans="1:10">
      <c r="A171" s="380">
        <v>162</v>
      </c>
      <c r="B171" s="405">
        <v>16.100000000000001</v>
      </c>
      <c r="C171" s="382">
        <v>23.63</v>
      </c>
      <c r="D171" s="382">
        <v>1.4</v>
      </c>
      <c r="E171" s="267"/>
      <c r="F171" s="267"/>
      <c r="G171" s="267"/>
      <c r="H171" s="267"/>
      <c r="I171" s="267"/>
      <c r="J171" s="267"/>
    </row>
    <row r="172" spans="1:10">
      <c r="A172" s="380">
        <v>163</v>
      </c>
      <c r="B172" s="405">
        <v>16.2</v>
      </c>
      <c r="C172" s="382">
        <v>19.89</v>
      </c>
      <c r="D172" s="382">
        <v>1.56</v>
      </c>
      <c r="E172" s="267"/>
      <c r="F172" s="267"/>
      <c r="G172" s="267"/>
      <c r="H172" s="267"/>
      <c r="I172" s="267"/>
      <c r="J172" s="267"/>
    </row>
    <row r="173" spans="1:10">
      <c r="A173" s="380">
        <v>164</v>
      </c>
      <c r="B173" s="405">
        <v>16.3</v>
      </c>
      <c r="C173" s="382">
        <v>16.239999999999998</v>
      </c>
      <c r="D173" s="382">
        <v>1.59</v>
      </c>
      <c r="E173" s="267"/>
      <c r="F173" s="267"/>
      <c r="G173" s="267"/>
      <c r="H173" s="267"/>
      <c r="I173" s="267"/>
      <c r="J173" s="267"/>
    </row>
    <row r="174" spans="1:10">
      <c r="A174" s="380">
        <v>165</v>
      </c>
      <c r="B174" s="405">
        <v>16.399999999999999</v>
      </c>
      <c r="C174" s="382">
        <v>12.76</v>
      </c>
      <c r="D174" s="382">
        <v>1.91</v>
      </c>
      <c r="E174" s="267"/>
      <c r="F174" s="267"/>
      <c r="G174" s="267"/>
      <c r="H174" s="267"/>
      <c r="I174" s="267"/>
      <c r="J174" s="267"/>
    </row>
    <row r="175" spans="1:10">
      <c r="A175" s="380">
        <v>166</v>
      </c>
      <c r="B175" s="405">
        <v>16.5</v>
      </c>
      <c r="C175" s="382">
        <v>17.23</v>
      </c>
      <c r="D175" s="382">
        <v>1.76</v>
      </c>
      <c r="E175" s="267"/>
      <c r="F175" s="267"/>
      <c r="G175" s="267"/>
      <c r="H175" s="267"/>
      <c r="I175" s="267"/>
      <c r="J175" s="267"/>
    </row>
    <row r="176" spans="1:10">
      <c r="A176" s="380">
        <v>167</v>
      </c>
      <c r="B176" s="405">
        <v>16.600000000000001</v>
      </c>
      <c r="C176" s="382">
        <v>21.67</v>
      </c>
      <c r="D176" s="382">
        <v>1.58</v>
      </c>
      <c r="E176" s="267"/>
      <c r="F176" s="267"/>
      <c r="G176" s="267"/>
      <c r="H176" s="267"/>
      <c r="I176" s="267"/>
      <c r="J176" s="267"/>
    </row>
    <row r="177" spans="1:10">
      <c r="A177" s="380">
        <v>168</v>
      </c>
      <c r="B177" s="405">
        <v>16.7</v>
      </c>
      <c r="C177" s="382">
        <v>17.04</v>
      </c>
      <c r="D177" s="382">
        <v>1.85</v>
      </c>
      <c r="E177" s="267"/>
      <c r="F177" s="267"/>
      <c r="G177" s="267"/>
      <c r="H177" s="267"/>
      <c r="I177" s="267"/>
      <c r="J177" s="267"/>
    </row>
    <row r="178" spans="1:10">
      <c r="A178" s="380">
        <v>169</v>
      </c>
      <c r="B178" s="405">
        <v>16.8</v>
      </c>
      <c r="C178" s="382">
        <v>16.489999999999998</v>
      </c>
      <c r="D178" s="382">
        <v>1.77</v>
      </c>
      <c r="E178" s="267"/>
      <c r="F178" s="267"/>
      <c r="G178" s="267"/>
      <c r="H178" s="267"/>
      <c r="I178" s="267"/>
      <c r="J178" s="267"/>
    </row>
    <row r="179" spans="1:10">
      <c r="A179" s="380">
        <v>170</v>
      </c>
      <c r="B179" s="405">
        <v>16.899999999999999</v>
      </c>
      <c r="C179" s="382">
        <v>15.41</v>
      </c>
      <c r="D179" s="382">
        <v>1.76</v>
      </c>
      <c r="E179" s="267"/>
      <c r="F179" s="267"/>
      <c r="G179" s="267"/>
      <c r="H179" s="267"/>
      <c r="I179" s="267"/>
      <c r="J179" s="267"/>
    </row>
    <row r="180" spans="1:10">
      <c r="A180" s="380">
        <v>171</v>
      </c>
      <c r="B180" s="405">
        <v>17</v>
      </c>
      <c r="C180" s="382">
        <v>15.69</v>
      </c>
      <c r="D180" s="382">
        <v>1.74</v>
      </c>
      <c r="E180" s="267"/>
      <c r="F180" s="267"/>
      <c r="G180" s="267"/>
      <c r="H180" s="267"/>
      <c r="I180" s="267"/>
      <c r="J180" s="267"/>
    </row>
    <row r="181" spans="1:10">
      <c r="A181" s="380">
        <v>172</v>
      </c>
      <c r="B181" s="405">
        <v>17.100000000000001</v>
      </c>
      <c r="C181" s="382">
        <v>14.14</v>
      </c>
      <c r="D181" s="382">
        <v>1.76</v>
      </c>
      <c r="E181" s="267"/>
      <c r="F181" s="267"/>
      <c r="G181" s="267"/>
      <c r="H181" s="267"/>
      <c r="I181" s="267"/>
      <c r="J181" s="267"/>
    </row>
    <row r="182" spans="1:10">
      <c r="A182" s="380">
        <v>173</v>
      </c>
      <c r="B182" s="405">
        <v>17.2</v>
      </c>
      <c r="C182" s="382">
        <v>12.46</v>
      </c>
      <c r="D182" s="382">
        <v>1.94</v>
      </c>
      <c r="E182" s="267"/>
      <c r="F182" s="267"/>
      <c r="G182" s="267"/>
      <c r="H182" s="267"/>
      <c r="I182" s="267"/>
      <c r="J182" s="267"/>
    </row>
    <row r="183" spans="1:10">
      <c r="A183" s="380">
        <v>174</v>
      </c>
      <c r="B183" s="405">
        <v>17.3</v>
      </c>
      <c r="C183" s="382">
        <v>11.06</v>
      </c>
      <c r="D183" s="382">
        <v>1.94</v>
      </c>
      <c r="E183" s="267"/>
      <c r="F183" s="267"/>
      <c r="G183" s="267"/>
      <c r="H183" s="267"/>
      <c r="I183" s="267"/>
      <c r="J183" s="267"/>
    </row>
    <row r="184" spans="1:10">
      <c r="A184" s="380">
        <v>175</v>
      </c>
      <c r="B184" s="405">
        <v>17.399999999999999</v>
      </c>
      <c r="C184" s="382">
        <v>11.33</v>
      </c>
      <c r="D184" s="382">
        <v>1.71</v>
      </c>
      <c r="E184" s="267"/>
      <c r="F184" s="267"/>
      <c r="G184" s="267"/>
      <c r="H184" s="267"/>
      <c r="I184" s="267"/>
      <c r="J184" s="267"/>
    </row>
    <row r="185" spans="1:10">
      <c r="A185" s="380">
        <v>176</v>
      </c>
      <c r="B185" s="405">
        <v>17.5</v>
      </c>
      <c r="C185" s="382">
        <v>12.27</v>
      </c>
      <c r="D185" s="382">
        <v>1.64</v>
      </c>
      <c r="E185" s="267"/>
      <c r="F185" s="267"/>
      <c r="G185" s="267"/>
      <c r="H185" s="267"/>
      <c r="I185" s="267"/>
      <c r="J185" s="267"/>
    </row>
    <row r="186" spans="1:10">
      <c r="A186" s="380">
        <v>177</v>
      </c>
      <c r="B186" s="405">
        <v>17.600000000000001</v>
      </c>
      <c r="C186" s="382">
        <v>13.34</v>
      </c>
      <c r="D186" s="382">
        <v>1.61</v>
      </c>
      <c r="E186" s="267"/>
      <c r="F186" s="267"/>
      <c r="G186" s="267"/>
      <c r="H186" s="267"/>
      <c r="I186" s="267"/>
      <c r="J186" s="267"/>
    </row>
    <row r="187" spans="1:10">
      <c r="A187" s="380">
        <v>178</v>
      </c>
      <c r="B187" s="405">
        <v>17.7</v>
      </c>
      <c r="C187" s="382">
        <v>12.19</v>
      </c>
      <c r="D187" s="382">
        <v>1.79</v>
      </c>
      <c r="E187" s="267"/>
      <c r="F187" s="267"/>
      <c r="G187" s="267"/>
      <c r="H187" s="267"/>
      <c r="I187" s="267"/>
      <c r="J187" s="267"/>
    </row>
    <row r="188" spans="1:10">
      <c r="A188" s="380">
        <v>179</v>
      </c>
      <c r="B188" s="405">
        <v>17.8</v>
      </c>
      <c r="C188" s="382">
        <v>12.29</v>
      </c>
      <c r="D188" s="382">
        <v>1.75</v>
      </c>
      <c r="E188" s="267"/>
      <c r="F188" s="267"/>
      <c r="G188" s="267"/>
      <c r="H188" s="267"/>
      <c r="I188" s="267"/>
      <c r="J188" s="267"/>
    </row>
    <row r="189" spans="1:10">
      <c r="A189" s="380">
        <v>180</v>
      </c>
      <c r="B189" s="405">
        <v>17.899999999999999</v>
      </c>
      <c r="C189" s="382">
        <v>11.84</v>
      </c>
      <c r="D189" s="382">
        <v>1.74</v>
      </c>
      <c r="E189" s="267"/>
      <c r="F189" s="267"/>
      <c r="G189" s="267"/>
      <c r="H189" s="267"/>
      <c r="I189" s="267"/>
      <c r="J189" s="267"/>
    </row>
    <row r="190" spans="1:10">
      <c r="A190" s="380">
        <v>181</v>
      </c>
      <c r="B190" s="405">
        <v>18</v>
      </c>
      <c r="C190" s="382">
        <v>10.65</v>
      </c>
      <c r="D190" s="382">
        <v>1.71</v>
      </c>
      <c r="E190" s="267"/>
      <c r="F190" s="267"/>
      <c r="G190" s="267"/>
      <c r="H190" s="267"/>
      <c r="I190" s="267"/>
      <c r="J190" s="267"/>
    </row>
    <row r="191" spans="1:10">
      <c r="A191" s="380">
        <v>182</v>
      </c>
      <c r="B191" s="405">
        <v>18.100000000000001</v>
      </c>
      <c r="C191" s="382">
        <v>9.7899999999999991</v>
      </c>
      <c r="D191" s="382">
        <v>1.73</v>
      </c>
      <c r="E191" s="267"/>
      <c r="F191" s="267"/>
      <c r="G191" s="267"/>
      <c r="H191" s="267"/>
      <c r="I191" s="267"/>
      <c r="J191" s="267"/>
    </row>
    <row r="192" spans="1:10">
      <c r="A192" s="380">
        <v>183</v>
      </c>
      <c r="B192" s="405">
        <v>18.2</v>
      </c>
      <c r="C192" s="382">
        <v>9.8800000000000008</v>
      </c>
      <c r="D192" s="382">
        <v>1.76</v>
      </c>
      <c r="E192" s="267"/>
      <c r="F192" s="267"/>
      <c r="G192" s="267"/>
      <c r="H192" s="267"/>
      <c r="I192" s="267"/>
      <c r="J192" s="267"/>
    </row>
    <row r="193" spans="1:10">
      <c r="A193" s="380">
        <v>184</v>
      </c>
      <c r="B193" s="405">
        <v>18.3</v>
      </c>
      <c r="C193" s="382">
        <v>9.09</v>
      </c>
      <c r="D193" s="382">
        <v>1.84</v>
      </c>
      <c r="E193" s="267"/>
      <c r="F193" s="267"/>
      <c r="G193" s="267"/>
      <c r="H193" s="267"/>
      <c r="I193" s="267"/>
      <c r="J193" s="267"/>
    </row>
    <row r="194" spans="1:10">
      <c r="A194" s="380">
        <v>185</v>
      </c>
      <c r="B194" s="405">
        <v>18.399999999999999</v>
      </c>
      <c r="C194" s="382">
        <v>9.07</v>
      </c>
      <c r="D194" s="382">
        <v>1.92</v>
      </c>
      <c r="E194" s="267"/>
      <c r="F194" s="267"/>
      <c r="G194" s="267"/>
      <c r="H194" s="267"/>
      <c r="I194" s="267"/>
      <c r="J194" s="267"/>
    </row>
    <row r="195" spans="1:10">
      <c r="A195" s="380">
        <v>186</v>
      </c>
      <c r="B195" s="405">
        <v>18.5</v>
      </c>
      <c r="C195" s="382">
        <v>10.8</v>
      </c>
      <c r="D195" s="382">
        <v>1.85</v>
      </c>
      <c r="E195" s="267"/>
      <c r="F195" s="267"/>
      <c r="G195" s="267"/>
      <c r="H195" s="267"/>
      <c r="I195" s="267"/>
      <c r="J195" s="267"/>
    </row>
    <row r="196" spans="1:10">
      <c r="A196" s="380">
        <v>187</v>
      </c>
      <c r="B196" s="405">
        <v>18.600000000000001</v>
      </c>
      <c r="C196" s="382">
        <v>12.2</v>
      </c>
      <c r="D196" s="382">
        <v>1.76</v>
      </c>
      <c r="E196" s="267"/>
      <c r="F196" s="267"/>
      <c r="G196" s="267"/>
      <c r="H196" s="267"/>
      <c r="I196" s="267"/>
      <c r="J196" s="267"/>
    </row>
    <row r="197" spans="1:10">
      <c r="A197" s="380">
        <v>188</v>
      </c>
      <c r="B197" s="405">
        <v>18.7</v>
      </c>
      <c r="C197" s="382">
        <v>12.1</v>
      </c>
      <c r="D197" s="382">
        <v>1.71</v>
      </c>
      <c r="E197" s="267"/>
      <c r="F197" s="267"/>
      <c r="G197" s="267"/>
      <c r="H197" s="267"/>
      <c r="I197" s="267"/>
      <c r="J197" s="267"/>
    </row>
    <row r="198" spans="1:10">
      <c r="A198" s="380">
        <v>189</v>
      </c>
      <c r="B198" s="405">
        <v>18.8</v>
      </c>
      <c r="C198" s="382">
        <v>7.65</v>
      </c>
      <c r="D198" s="382">
        <v>1.98</v>
      </c>
      <c r="E198" s="267"/>
      <c r="F198" s="267"/>
      <c r="G198" s="267"/>
      <c r="H198" s="267"/>
      <c r="I198" s="267"/>
      <c r="J198" s="267"/>
    </row>
    <row r="199" spans="1:10">
      <c r="A199" s="380">
        <v>190</v>
      </c>
      <c r="B199" s="405">
        <v>18.899999999999999</v>
      </c>
      <c r="C199" s="382">
        <v>4.21</v>
      </c>
      <c r="D199" s="382">
        <v>2.4700000000000002</v>
      </c>
      <c r="E199" s="267"/>
      <c r="F199" s="267"/>
      <c r="G199" s="267"/>
      <c r="H199" s="267"/>
      <c r="I199" s="267"/>
      <c r="J199" s="267"/>
    </row>
    <row r="200" spans="1:10">
      <c r="A200" s="380">
        <v>191</v>
      </c>
      <c r="B200" s="405">
        <v>19</v>
      </c>
      <c r="C200" s="382">
        <v>5.19</v>
      </c>
      <c r="D200" s="382">
        <v>2.3199999999999998</v>
      </c>
      <c r="E200" s="267"/>
      <c r="F200" s="267"/>
      <c r="G200" s="267"/>
      <c r="H200" s="267"/>
      <c r="I200" s="267"/>
      <c r="J200" s="267"/>
    </row>
    <row r="201" spans="1:10">
      <c r="A201" s="380">
        <v>192</v>
      </c>
      <c r="B201" s="405">
        <v>19.100000000000001</v>
      </c>
      <c r="C201" s="382">
        <v>4.78</v>
      </c>
      <c r="D201" s="382">
        <v>2.2999999999999998</v>
      </c>
      <c r="E201" s="267"/>
      <c r="F201" s="267"/>
      <c r="G201" s="267"/>
      <c r="H201" s="267"/>
      <c r="I201" s="267"/>
      <c r="J201" s="267"/>
    </row>
    <row r="202" spans="1:10">
      <c r="A202" s="380">
        <v>193</v>
      </c>
      <c r="B202" s="405">
        <v>19.2</v>
      </c>
      <c r="C202" s="382">
        <v>3.7</v>
      </c>
      <c r="D202" s="382">
        <v>2.5099999999999998</v>
      </c>
      <c r="E202" s="267"/>
      <c r="F202" s="267"/>
      <c r="G202" s="267"/>
      <c r="H202" s="267"/>
      <c r="I202" s="267"/>
      <c r="J202" s="267"/>
    </row>
    <row r="203" spans="1:10">
      <c r="A203" s="380">
        <v>194</v>
      </c>
      <c r="B203" s="405">
        <v>19.3</v>
      </c>
      <c r="C203" s="382">
        <v>3.96</v>
      </c>
      <c r="D203" s="382">
        <v>2.59</v>
      </c>
      <c r="E203" s="267"/>
      <c r="F203" s="267"/>
      <c r="G203" s="267"/>
      <c r="H203" s="267"/>
      <c r="I203" s="267"/>
      <c r="J203" s="267"/>
    </row>
    <row r="204" spans="1:10">
      <c r="A204" s="380">
        <v>195</v>
      </c>
      <c r="B204" s="405">
        <v>19.399999999999999</v>
      </c>
      <c r="C204" s="382">
        <v>5.32</v>
      </c>
      <c r="D204" s="382">
        <v>2.2799999999999998</v>
      </c>
      <c r="E204" s="267"/>
      <c r="F204" s="267"/>
      <c r="G204" s="267"/>
      <c r="H204" s="267"/>
      <c r="I204" s="267"/>
      <c r="J204" s="267"/>
    </row>
    <row r="205" spans="1:10">
      <c r="A205" s="380">
        <v>196</v>
      </c>
      <c r="B205" s="405">
        <v>19.5</v>
      </c>
      <c r="C205" s="382">
        <v>4.24</v>
      </c>
      <c r="D205" s="382">
        <v>2.37</v>
      </c>
      <c r="E205" s="267"/>
      <c r="F205" s="267"/>
      <c r="G205" s="267"/>
      <c r="H205" s="267"/>
      <c r="I205" s="267"/>
      <c r="J205" s="267"/>
    </row>
    <row r="206" spans="1:10">
      <c r="A206" s="380">
        <v>197</v>
      </c>
      <c r="B206" s="405">
        <v>19.600000000000001</v>
      </c>
      <c r="C206" s="382">
        <v>4.95</v>
      </c>
      <c r="D206" s="382">
        <v>2.33</v>
      </c>
      <c r="E206" s="267"/>
      <c r="F206" s="267"/>
      <c r="G206" s="267"/>
      <c r="H206" s="267"/>
      <c r="I206" s="267"/>
      <c r="J206" s="267"/>
    </row>
    <row r="207" spans="1:10">
      <c r="A207" s="380">
        <v>198</v>
      </c>
      <c r="B207" s="405">
        <v>19.7</v>
      </c>
      <c r="C207" s="382">
        <v>4.7300000000000004</v>
      </c>
      <c r="D207" s="382">
        <v>2.2999999999999998</v>
      </c>
      <c r="E207" s="267"/>
      <c r="F207" s="267"/>
      <c r="G207" s="267"/>
      <c r="H207" s="267"/>
      <c r="I207" s="267"/>
      <c r="J207" s="267"/>
    </row>
    <row r="208" spans="1:10">
      <c r="A208" s="380">
        <v>199</v>
      </c>
      <c r="B208" s="405">
        <v>19.8</v>
      </c>
      <c r="C208" s="382">
        <v>4.17</v>
      </c>
      <c r="D208" s="382">
        <v>2.5</v>
      </c>
      <c r="E208" s="267"/>
      <c r="F208" s="267"/>
      <c r="G208" s="267"/>
      <c r="H208" s="267"/>
      <c r="I208" s="267"/>
      <c r="J208" s="267"/>
    </row>
    <row r="209" spans="1:10">
      <c r="A209" s="380">
        <v>200</v>
      </c>
      <c r="B209" s="405">
        <v>19.899999999999999</v>
      </c>
      <c r="C209" s="382">
        <v>4.83</v>
      </c>
      <c r="D209" s="382">
        <v>2.44</v>
      </c>
      <c r="E209" s="267"/>
      <c r="F209" s="267"/>
      <c r="G209" s="267"/>
      <c r="H209" s="267"/>
      <c r="I209" s="267"/>
      <c r="J209" s="267"/>
    </row>
    <row r="210" spans="1:10">
      <c r="A210" s="380">
        <v>201</v>
      </c>
      <c r="B210" s="405">
        <v>20</v>
      </c>
      <c r="C210" s="382">
        <v>5.15</v>
      </c>
      <c r="D210" s="382">
        <v>2.27</v>
      </c>
      <c r="E210" s="267"/>
      <c r="F210" s="267"/>
      <c r="G210" s="267"/>
      <c r="H210" s="267"/>
      <c r="I210" s="267"/>
      <c r="J210" s="267"/>
    </row>
    <row r="211" spans="1:10">
      <c r="A211" s="380">
        <v>202</v>
      </c>
      <c r="B211" s="405">
        <v>20.100000000000001</v>
      </c>
      <c r="C211" s="382">
        <v>5.8</v>
      </c>
      <c r="D211" s="382">
        <v>2.27</v>
      </c>
      <c r="E211" s="267"/>
      <c r="F211" s="267"/>
      <c r="G211" s="267"/>
      <c r="H211" s="267"/>
      <c r="I211" s="267"/>
      <c r="J211" s="267"/>
    </row>
    <row r="212" spans="1:10">
      <c r="A212" s="380">
        <v>203</v>
      </c>
      <c r="B212" s="405">
        <v>20.2</v>
      </c>
      <c r="C212" s="382">
        <v>3.88</v>
      </c>
      <c r="D212" s="382">
        <v>2.52</v>
      </c>
      <c r="E212" s="267"/>
      <c r="F212" s="267"/>
      <c r="G212" s="267"/>
      <c r="H212" s="267"/>
      <c r="I212" s="267"/>
      <c r="J212" s="267"/>
    </row>
    <row r="213" spans="1:10">
      <c r="A213" s="380">
        <v>204</v>
      </c>
      <c r="B213" s="405">
        <v>20.3</v>
      </c>
      <c r="C213" s="382">
        <v>3.94</v>
      </c>
      <c r="D213" s="382">
        <v>2.5499999999999998</v>
      </c>
      <c r="E213" s="267"/>
      <c r="F213" s="267"/>
      <c r="G213" s="267"/>
      <c r="H213" s="267"/>
      <c r="I213" s="267"/>
      <c r="J213" s="267"/>
    </row>
    <row r="214" spans="1:10">
      <c r="A214" s="380">
        <v>205</v>
      </c>
      <c r="B214" s="405">
        <v>20.399999999999999</v>
      </c>
      <c r="C214" s="382">
        <v>3.39</v>
      </c>
      <c r="D214" s="382">
        <v>2.57</v>
      </c>
      <c r="E214" s="267"/>
      <c r="F214" s="267"/>
      <c r="G214" s="267"/>
      <c r="H214" s="267"/>
      <c r="I214" s="267"/>
      <c r="J214" s="267"/>
    </row>
    <row r="215" spans="1:10">
      <c r="A215" s="380">
        <v>206</v>
      </c>
      <c r="B215" s="405">
        <v>20.5</v>
      </c>
      <c r="C215" s="382">
        <v>2.92</v>
      </c>
      <c r="D215" s="382">
        <v>2.77</v>
      </c>
      <c r="E215" s="267"/>
      <c r="F215" s="267"/>
      <c r="G215" s="267"/>
      <c r="H215" s="267"/>
      <c r="I215" s="267"/>
      <c r="J215" s="267"/>
    </row>
    <row r="216" spans="1:10">
      <c r="A216" s="380">
        <v>207</v>
      </c>
      <c r="B216" s="405">
        <v>20.6</v>
      </c>
      <c r="C216" s="382">
        <v>6.81</v>
      </c>
      <c r="D216" s="382">
        <v>2.19</v>
      </c>
      <c r="E216" s="267"/>
      <c r="F216" s="267"/>
      <c r="G216" s="267"/>
      <c r="H216" s="267"/>
      <c r="I216" s="267"/>
      <c r="J216" s="267"/>
    </row>
    <row r="217" spans="1:10">
      <c r="A217" s="380">
        <v>208</v>
      </c>
      <c r="B217" s="405">
        <v>20.7</v>
      </c>
      <c r="C217" s="382">
        <v>7.75</v>
      </c>
      <c r="D217" s="382">
        <v>2.1</v>
      </c>
      <c r="E217" s="267"/>
      <c r="F217" s="267"/>
      <c r="G217" s="267"/>
      <c r="H217" s="267"/>
      <c r="I217" s="267"/>
      <c r="J217" s="267"/>
    </row>
    <row r="218" spans="1:10">
      <c r="A218" s="380">
        <v>209</v>
      </c>
      <c r="B218" s="405">
        <v>20.8</v>
      </c>
      <c r="C218" s="382">
        <v>7.72</v>
      </c>
      <c r="D218" s="382">
        <v>2.16</v>
      </c>
      <c r="E218" s="267"/>
      <c r="F218" s="267"/>
      <c r="G218" s="267"/>
      <c r="H218" s="267"/>
      <c r="I218" s="267"/>
      <c r="J218" s="267"/>
    </row>
    <row r="219" spans="1:10">
      <c r="A219" s="380">
        <v>210</v>
      </c>
      <c r="B219" s="405">
        <v>20.9</v>
      </c>
      <c r="C219" s="382">
        <v>8.75</v>
      </c>
      <c r="D219" s="382">
        <v>2.13</v>
      </c>
      <c r="E219" s="267"/>
      <c r="F219" s="267"/>
      <c r="G219" s="267"/>
      <c r="H219" s="267"/>
      <c r="I219" s="267"/>
      <c r="J219" s="267"/>
    </row>
    <row r="220" spans="1:10">
      <c r="A220" s="380">
        <v>211</v>
      </c>
      <c r="B220" s="405">
        <v>21</v>
      </c>
      <c r="C220" s="382">
        <v>14.74</v>
      </c>
      <c r="D220" s="382">
        <v>1.74</v>
      </c>
      <c r="E220" s="267"/>
      <c r="F220" s="267"/>
      <c r="G220" s="267"/>
      <c r="H220" s="267"/>
      <c r="I220" s="267"/>
      <c r="J220" s="267"/>
    </row>
    <row r="221" spans="1:10">
      <c r="A221" s="380">
        <v>212</v>
      </c>
      <c r="B221" s="405">
        <v>21.1</v>
      </c>
      <c r="C221" s="382">
        <v>17.5</v>
      </c>
      <c r="D221" s="382">
        <v>1.76</v>
      </c>
      <c r="E221" s="267"/>
      <c r="F221" s="267"/>
      <c r="G221" s="267"/>
      <c r="H221" s="267"/>
      <c r="I221" s="267"/>
      <c r="J221" s="267"/>
    </row>
    <row r="222" spans="1:10">
      <c r="A222" s="380">
        <v>213</v>
      </c>
      <c r="B222" s="405">
        <v>21.2</v>
      </c>
      <c r="C222" s="382">
        <v>17.45</v>
      </c>
      <c r="D222" s="382">
        <v>1.73</v>
      </c>
      <c r="E222" s="267"/>
      <c r="F222" s="267"/>
      <c r="G222" s="267"/>
      <c r="H222" s="267"/>
      <c r="I222" s="267"/>
      <c r="J222" s="267"/>
    </row>
    <row r="223" spans="1:10">
      <c r="A223" s="380">
        <v>214</v>
      </c>
      <c r="B223" s="405">
        <v>21.3</v>
      </c>
      <c r="C223" s="382">
        <v>17.829999999999998</v>
      </c>
      <c r="D223" s="382">
        <v>1.56</v>
      </c>
      <c r="E223" s="267"/>
      <c r="F223" s="267"/>
      <c r="G223" s="267"/>
      <c r="H223" s="267"/>
      <c r="I223" s="267"/>
      <c r="J223" s="267"/>
    </row>
    <row r="224" spans="1:10">
      <c r="A224" s="380">
        <v>215</v>
      </c>
      <c r="B224" s="405">
        <v>21.4</v>
      </c>
      <c r="C224" s="382">
        <v>18.13</v>
      </c>
      <c r="D224" s="382">
        <v>1.8</v>
      </c>
      <c r="E224" s="267"/>
      <c r="F224" s="267"/>
      <c r="G224" s="267"/>
      <c r="H224" s="267"/>
      <c r="I224" s="267"/>
      <c r="J224" s="267"/>
    </row>
    <row r="225" spans="1:10">
      <c r="A225" s="380">
        <v>216</v>
      </c>
      <c r="B225" s="405">
        <v>21.5</v>
      </c>
      <c r="C225" s="382">
        <v>16.84</v>
      </c>
      <c r="D225" s="382">
        <v>1.87</v>
      </c>
      <c r="E225" s="267"/>
      <c r="F225" s="267"/>
      <c r="G225" s="267"/>
      <c r="H225" s="267"/>
      <c r="I225" s="267"/>
      <c r="J225" s="267"/>
    </row>
    <row r="226" spans="1:10">
      <c r="A226" s="380">
        <v>217</v>
      </c>
      <c r="B226" s="405">
        <v>21.6</v>
      </c>
      <c r="C226" s="382">
        <v>17.989999999999998</v>
      </c>
      <c r="D226" s="382">
        <v>1.77</v>
      </c>
      <c r="E226" s="267"/>
      <c r="F226" s="267"/>
      <c r="G226" s="267"/>
      <c r="H226" s="267"/>
      <c r="I226" s="267"/>
      <c r="J226" s="267"/>
    </row>
    <row r="227" spans="1:10">
      <c r="A227" s="380">
        <v>218</v>
      </c>
      <c r="B227" s="405">
        <v>21.7</v>
      </c>
      <c r="C227" s="382">
        <v>26.19</v>
      </c>
      <c r="D227" s="382">
        <v>1.39</v>
      </c>
      <c r="E227" s="267"/>
      <c r="F227" s="267"/>
      <c r="G227" s="267"/>
      <c r="H227" s="267"/>
      <c r="I227" s="267"/>
      <c r="J227" s="267"/>
    </row>
    <row r="228" spans="1:10">
      <c r="A228" s="380">
        <v>219</v>
      </c>
      <c r="B228" s="405">
        <v>21.8</v>
      </c>
      <c r="C228" s="382">
        <v>32.1</v>
      </c>
      <c r="D228" s="382">
        <v>1.57</v>
      </c>
      <c r="E228" s="267"/>
      <c r="F228" s="267"/>
      <c r="G228" s="267"/>
      <c r="H228" s="267"/>
      <c r="I228" s="267"/>
      <c r="J228" s="267"/>
    </row>
    <row r="229" spans="1:10">
      <c r="A229" s="380">
        <v>220</v>
      </c>
      <c r="B229" s="405">
        <v>21.9</v>
      </c>
      <c r="C229" s="382">
        <v>30.29</v>
      </c>
      <c r="D229" s="382">
        <v>1.64</v>
      </c>
      <c r="E229" s="267"/>
      <c r="F229" s="267"/>
      <c r="G229" s="267"/>
      <c r="H229" s="267"/>
      <c r="I229" s="267"/>
      <c r="J229" s="267"/>
    </row>
    <row r="230" spans="1:10">
      <c r="A230" s="380">
        <v>221</v>
      </c>
      <c r="B230" s="405">
        <v>22</v>
      </c>
      <c r="C230" s="382">
        <v>26.68</v>
      </c>
      <c r="D230" s="382">
        <v>1.44</v>
      </c>
      <c r="E230" s="267"/>
      <c r="F230" s="267"/>
      <c r="G230" s="267"/>
      <c r="H230" s="267"/>
      <c r="I230" s="267"/>
      <c r="J230" s="267"/>
    </row>
    <row r="231" spans="1:10">
      <c r="A231" s="380">
        <v>222</v>
      </c>
      <c r="B231" s="405">
        <v>22.1</v>
      </c>
      <c r="C231" s="382">
        <v>22.61</v>
      </c>
      <c r="D231" s="382">
        <v>1.78</v>
      </c>
      <c r="E231" s="267"/>
      <c r="F231" s="267"/>
      <c r="G231" s="267"/>
      <c r="H231" s="267"/>
      <c r="I231" s="267"/>
      <c r="J231" s="267"/>
    </row>
    <row r="232" spans="1:10">
      <c r="A232" s="380">
        <v>223</v>
      </c>
      <c r="B232" s="405">
        <v>22.2</v>
      </c>
      <c r="C232" s="382">
        <v>20.25</v>
      </c>
      <c r="D232" s="382">
        <v>1.64</v>
      </c>
      <c r="E232" s="267"/>
      <c r="F232" s="267"/>
      <c r="G232" s="267"/>
      <c r="H232" s="267"/>
      <c r="I232" s="267"/>
      <c r="J232" s="267"/>
    </row>
    <row r="233" spans="1:10">
      <c r="A233" s="380">
        <v>224</v>
      </c>
      <c r="B233" s="405">
        <v>22.3</v>
      </c>
      <c r="C233" s="382">
        <v>18.86</v>
      </c>
      <c r="D233" s="382">
        <v>1.6</v>
      </c>
      <c r="E233" s="267"/>
      <c r="F233" s="267"/>
      <c r="G233" s="267"/>
      <c r="H233" s="267"/>
      <c r="I233" s="267"/>
      <c r="J233" s="267"/>
    </row>
    <row r="234" spans="1:10">
      <c r="A234" s="380">
        <v>225</v>
      </c>
      <c r="B234" s="405">
        <v>22.4</v>
      </c>
      <c r="C234" s="382">
        <v>18.73</v>
      </c>
      <c r="D234" s="382">
        <v>1.56</v>
      </c>
      <c r="E234" s="267"/>
      <c r="F234" s="267"/>
      <c r="G234" s="267"/>
      <c r="H234" s="267"/>
      <c r="I234" s="267"/>
      <c r="J234" s="267"/>
    </row>
    <row r="235" spans="1:10">
      <c r="A235" s="380">
        <v>226</v>
      </c>
      <c r="B235" s="405">
        <v>22.5</v>
      </c>
      <c r="C235" s="382">
        <v>20.440000000000001</v>
      </c>
      <c r="D235" s="382">
        <v>1.63</v>
      </c>
      <c r="E235" s="267"/>
      <c r="F235" s="267"/>
      <c r="G235" s="267"/>
      <c r="H235" s="267"/>
      <c r="I235" s="267"/>
      <c r="J235" s="267"/>
    </row>
    <row r="236" spans="1:10">
      <c r="A236" s="380">
        <v>227</v>
      </c>
      <c r="B236" s="405">
        <v>22.6</v>
      </c>
      <c r="C236" s="382">
        <v>17.7</v>
      </c>
      <c r="D236" s="382">
        <v>1.89</v>
      </c>
      <c r="E236" s="267"/>
      <c r="F236" s="267"/>
      <c r="G236" s="267"/>
      <c r="H236" s="267"/>
      <c r="I236" s="267"/>
      <c r="J236" s="267"/>
    </row>
    <row r="237" spans="1:10">
      <c r="A237" s="380">
        <v>228</v>
      </c>
      <c r="B237" s="405">
        <v>22.7</v>
      </c>
      <c r="C237" s="382">
        <v>17.14</v>
      </c>
      <c r="D237" s="382">
        <v>1.85</v>
      </c>
      <c r="E237" s="267"/>
      <c r="F237" s="267"/>
      <c r="G237" s="267"/>
      <c r="H237" s="267"/>
      <c r="I237" s="267"/>
      <c r="J237" s="267"/>
    </row>
    <row r="238" spans="1:10">
      <c r="A238" s="380">
        <v>229</v>
      </c>
      <c r="B238" s="405">
        <v>22.8</v>
      </c>
      <c r="C238" s="382">
        <v>18.25</v>
      </c>
      <c r="D238" s="382">
        <v>1.79</v>
      </c>
      <c r="E238" s="267"/>
      <c r="F238" s="267"/>
      <c r="G238" s="267"/>
      <c r="H238" s="267"/>
      <c r="I238" s="267"/>
      <c r="J238" s="267"/>
    </row>
    <row r="239" spans="1:10">
      <c r="A239" s="380">
        <v>230</v>
      </c>
      <c r="B239" s="405">
        <v>22.9</v>
      </c>
      <c r="C239" s="382">
        <v>21.63</v>
      </c>
      <c r="D239" s="382">
        <v>1.51</v>
      </c>
      <c r="E239" s="267"/>
      <c r="F239" s="267"/>
      <c r="G239" s="267"/>
      <c r="H239" s="267"/>
      <c r="I239" s="267"/>
      <c r="J239" s="267"/>
    </row>
    <row r="240" spans="1:10">
      <c r="A240" s="380">
        <v>231</v>
      </c>
      <c r="B240" s="405">
        <v>23</v>
      </c>
      <c r="C240" s="382">
        <v>24.18</v>
      </c>
      <c r="D240" s="382">
        <v>1.4</v>
      </c>
      <c r="E240" s="267"/>
      <c r="F240" s="267"/>
      <c r="G240" s="267"/>
      <c r="H240" s="267"/>
      <c r="I240" s="267"/>
      <c r="J240" s="267"/>
    </row>
    <row r="241" spans="1:10">
      <c r="A241" s="380">
        <v>232</v>
      </c>
      <c r="B241" s="405">
        <v>23.1</v>
      </c>
      <c r="C241" s="382">
        <v>24.44</v>
      </c>
      <c r="D241" s="382">
        <v>1.58</v>
      </c>
      <c r="E241" s="267"/>
      <c r="F241" s="267"/>
      <c r="G241" s="267"/>
      <c r="H241" s="267"/>
      <c r="I241" s="267"/>
      <c r="J241" s="267"/>
    </row>
    <row r="242" spans="1:10">
      <c r="A242" s="380">
        <v>233</v>
      </c>
      <c r="B242" s="405">
        <v>23.2</v>
      </c>
      <c r="C242" s="382">
        <v>19.84</v>
      </c>
      <c r="D242" s="382">
        <v>1.47</v>
      </c>
      <c r="E242" s="267"/>
      <c r="F242" s="267"/>
      <c r="G242" s="267"/>
      <c r="H242" s="267"/>
      <c r="I242" s="267"/>
      <c r="J242" s="267"/>
    </row>
    <row r="243" spans="1:10">
      <c r="A243" s="380">
        <v>234</v>
      </c>
      <c r="B243" s="405">
        <v>23.3</v>
      </c>
      <c r="C243" s="382">
        <v>16.920000000000002</v>
      </c>
      <c r="D243" s="382">
        <v>1.82</v>
      </c>
      <c r="E243" s="267"/>
      <c r="F243" s="267"/>
      <c r="G243" s="267"/>
      <c r="H243" s="267"/>
      <c r="I243" s="267"/>
      <c r="J243" s="267"/>
    </row>
    <row r="244" spans="1:10">
      <c r="A244" s="380">
        <v>235</v>
      </c>
      <c r="B244" s="405">
        <v>23.4</v>
      </c>
      <c r="C244" s="382">
        <v>14.35</v>
      </c>
      <c r="D244" s="382">
        <v>2.02</v>
      </c>
      <c r="E244" s="267"/>
      <c r="F244" s="267"/>
      <c r="G244" s="267"/>
      <c r="H244" s="267"/>
      <c r="I244" s="267"/>
      <c r="J244" s="267"/>
    </row>
    <row r="245" spans="1:10">
      <c r="A245" s="380">
        <v>236</v>
      </c>
      <c r="B245" s="405">
        <v>23.5</v>
      </c>
      <c r="C245" s="382">
        <v>12.36</v>
      </c>
      <c r="D245" s="382">
        <v>1.99</v>
      </c>
      <c r="E245" s="267"/>
      <c r="F245" s="267"/>
      <c r="G245" s="267"/>
      <c r="H245" s="267"/>
      <c r="I245" s="267"/>
      <c r="J245" s="267"/>
    </row>
    <row r="246" spans="1:10">
      <c r="A246" s="380">
        <v>237</v>
      </c>
      <c r="B246" s="405">
        <v>23.6</v>
      </c>
      <c r="C246" s="382">
        <v>11.15</v>
      </c>
      <c r="D246" s="382">
        <v>2.02</v>
      </c>
      <c r="E246" s="267"/>
      <c r="F246" s="267"/>
      <c r="G246" s="267"/>
      <c r="H246" s="267"/>
      <c r="I246" s="267"/>
      <c r="J246" s="267"/>
    </row>
    <row r="247" spans="1:10">
      <c r="A247" s="380">
        <v>238</v>
      </c>
      <c r="B247" s="405">
        <v>23.7</v>
      </c>
      <c r="C247" s="382">
        <v>11.55</v>
      </c>
      <c r="D247" s="382">
        <v>1.94</v>
      </c>
      <c r="E247" s="267"/>
      <c r="F247" s="267"/>
      <c r="G247" s="267"/>
      <c r="H247" s="267"/>
      <c r="I247" s="267"/>
      <c r="J247" s="267"/>
    </row>
    <row r="248" spans="1:10">
      <c r="A248" s="380">
        <v>239</v>
      </c>
      <c r="B248" s="405">
        <v>23.8</v>
      </c>
      <c r="C248" s="382">
        <v>9.59</v>
      </c>
      <c r="D248" s="382">
        <v>2.09</v>
      </c>
      <c r="E248" s="267"/>
      <c r="F248" s="267"/>
      <c r="G248" s="267"/>
      <c r="H248" s="267"/>
      <c r="I248" s="267"/>
      <c r="J248" s="267"/>
    </row>
    <row r="249" spans="1:10">
      <c r="A249" s="380">
        <v>240</v>
      </c>
      <c r="B249" s="405">
        <v>23.9</v>
      </c>
      <c r="C249" s="382">
        <v>13.88</v>
      </c>
      <c r="D249" s="382">
        <v>1.87</v>
      </c>
      <c r="E249" s="267"/>
      <c r="F249" s="267"/>
      <c r="G249" s="267"/>
      <c r="H249" s="267"/>
      <c r="I249" s="267"/>
      <c r="J249" s="267"/>
    </row>
    <row r="250" spans="1:10">
      <c r="A250" s="380">
        <v>241</v>
      </c>
      <c r="B250" s="405">
        <v>24</v>
      </c>
      <c r="C250" s="382">
        <v>19.48</v>
      </c>
      <c r="D250" s="382">
        <v>1.7</v>
      </c>
      <c r="E250" s="267"/>
      <c r="F250" s="267"/>
      <c r="G250" s="267"/>
      <c r="H250" s="267"/>
      <c r="I250" s="267"/>
      <c r="J250" s="267"/>
    </row>
    <row r="251" spans="1:10">
      <c r="A251" s="380">
        <v>242</v>
      </c>
      <c r="B251" s="405">
        <v>24.1</v>
      </c>
      <c r="C251" s="382">
        <v>22.18</v>
      </c>
      <c r="D251" s="382">
        <v>1.83</v>
      </c>
      <c r="E251" s="267"/>
      <c r="F251" s="267"/>
      <c r="G251" s="267"/>
      <c r="H251" s="267"/>
      <c r="I251" s="267"/>
      <c r="J251" s="267"/>
    </row>
    <row r="252" spans="1:10">
      <c r="A252" s="380">
        <v>243</v>
      </c>
      <c r="B252" s="405">
        <v>24.2</v>
      </c>
      <c r="C252" s="382">
        <v>24.21</v>
      </c>
      <c r="D252" s="382">
        <v>1.63</v>
      </c>
      <c r="E252" s="267"/>
      <c r="F252" s="267"/>
      <c r="G252" s="267"/>
      <c r="H252" s="267"/>
      <c r="I252" s="267"/>
      <c r="J252" s="267"/>
    </row>
    <row r="253" spans="1:10">
      <c r="A253" s="380">
        <v>244</v>
      </c>
      <c r="B253" s="405">
        <v>24.3</v>
      </c>
      <c r="C253" s="382">
        <v>24.43</v>
      </c>
      <c r="D253" s="382">
        <v>1.55</v>
      </c>
      <c r="E253" s="267"/>
      <c r="F253" s="267"/>
      <c r="G253" s="267"/>
      <c r="H253" s="267"/>
      <c r="I253" s="267"/>
      <c r="J253" s="267"/>
    </row>
    <row r="254" spans="1:10">
      <c r="A254" s="380">
        <v>245</v>
      </c>
      <c r="B254" s="405">
        <v>24.4</v>
      </c>
      <c r="C254" s="382">
        <v>25.39</v>
      </c>
      <c r="D254" s="382">
        <v>1.46</v>
      </c>
      <c r="E254" s="267"/>
      <c r="F254" s="267"/>
      <c r="G254" s="267"/>
      <c r="H254" s="267"/>
      <c r="I254" s="267"/>
      <c r="J254" s="267"/>
    </row>
    <row r="255" spans="1:10">
      <c r="A255" s="380">
        <v>246</v>
      </c>
      <c r="B255" s="405">
        <v>24.5</v>
      </c>
      <c r="C255" s="382">
        <v>25.47</v>
      </c>
      <c r="D255" s="382">
        <v>1.4</v>
      </c>
      <c r="E255" s="267"/>
      <c r="F255" s="267"/>
      <c r="G255" s="267"/>
      <c r="H255" s="267"/>
      <c r="I255" s="267"/>
      <c r="J255" s="267"/>
    </row>
    <row r="256" spans="1:10">
      <c r="A256" s="380">
        <v>247</v>
      </c>
      <c r="B256" s="405">
        <v>24.6</v>
      </c>
      <c r="C256" s="382">
        <v>26.07</v>
      </c>
      <c r="D256" s="382">
        <v>1.44</v>
      </c>
      <c r="E256" s="267"/>
      <c r="F256" s="267"/>
      <c r="G256" s="267"/>
      <c r="H256" s="267"/>
      <c r="I256" s="267"/>
      <c r="J256" s="267"/>
    </row>
    <row r="257" spans="1:10">
      <c r="A257" s="380">
        <v>248</v>
      </c>
      <c r="B257" s="405">
        <v>24.7</v>
      </c>
      <c r="C257" s="382">
        <v>26.02</v>
      </c>
      <c r="D257" s="382">
        <v>1.44</v>
      </c>
      <c r="E257" s="267"/>
      <c r="F257" s="267"/>
      <c r="G257" s="267"/>
      <c r="H257" s="267"/>
      <c r="I257" s="267"/>
      <c r="J257" s="267"/>
    </row>
    <row r="258" spans="1:10">
      <c r="A258" s="380">
        <v>249</v>
      </c>
      <c r="B258" s="405">
        <v>24.8</v>
      </c>
      <c r="C258" s="382">
        <v>26.76</v>
      </c>
      <c r="D258" s="382">
        <v>1.26</v>
      </c>
      <c r="E258" s="267"/>
      <c r="F258" s="267"/>
      <c r="G258" s="267"/>
      <c r="H258" s="267"/>
      <c r="I258" s="267"/>
      <c r="J258" s="267"/>
    </row>
    <row r="259" spans="1:10">
      <c r="A259" s="380">
        <v>250</v>
      </c>
      <c r="B259" s="405">
        <v>24.9</v>
      </c>
      <c r="C259" s="382">
        <v>27.88</v>
      </c>
      <c r="D259" s="382">
        <v>1.33</v>
      </c>
      <c r="E259" s="267"/>
      <c r="F259" s="267"/>
      <c r="G259" s="267"/>
      <c r="H259" s="267"/>
      <c r="I259" s="267"/>
      <c r="J259" s="267"/>
    </row>
    <row r="260" spans="1:10">
      <c r="A260" s="380">
        <v>251</v>
      </c>
      <c r="B260" s="405">
        <v>25</v>
      </c>
      <c r="C260" s="382">
        <v>24.98</v>
      </c>
      <c r="D260" s="382">
        <v>1.38</v>
      </c>
      <c r="E260" s="267"/>
      <c r="F260" s="267"/>
      <c r="G260" s="267"/>
      <c r="H260" s="267"/>
      <c r="I260" s="267"/>
      <c r="J260" s="267"/>
    </row>
    <row r="261" spans="1:10">
      <c r="A261" s="380">
        <v>252</v>
      </c>
      <c r="B261" s="405">
        <v>25.1</v>
      </c>
      <c r="C261" s="382">
        <v>26.2</v>
      </c>
      <c r="D261" s="382">
        <v>1.39</v>
      </c>
      <c r="E261" s="267"/>
      <c r="F261" s="267"/>
      <c r="G261" s="267"/>
      <c r="H261" s="267"/>
      <c r="I261" s="267"/>
      <c r="J261" s="267"/>
    </row>
    <row r="262" spans="1:10">
      <c r="A262" s="380">
        <v>253</v>
      </c>
      <c r="B262" s="405">
        <v>25.2</v>
      </c>
      <c r="C262" s="382">
        <v>27.8</v>
      </c>
      <c r="D262" s="382">
        <v>1.28</v>
      </c>
      <c r="E262" s="267"/>
      <c r="F262" s="267"/>
      <c r="G262" s="267"/>
      <c r="H262" s="267"/>
      <c r="I262" s="267"/>
      <c r="J262" s="267"/>
    </row>
    <row r="263" spans="1:10">
      <c r="A263" s="380">
        <v>254</v>
      </c>
      <c r="B263" s="405">
        <v>25.3</v>
      </c>
      <c r="C263" s="382">
        <v>27.37</v>
      </c>
      <c r="D263" s="382">
        <v>1.31</v>
      </c>
      <c r="E263" s="267"/>
      <c r="F263" s="267"/>
      <c r="G263" s="267"/>
      <c r="H263" s="267"/>
      <c r="I263" s="267"/>
      <c r="J263" s="267"/>
    </row>
    <row r="264" spans="1:10">
      <c r="A264" s="380">
        <v>255</v>
      </c>
      <c r="B264" s="405">
        <v>25.4</v>
      </c>
      <c r="C264" s="382">
        <v>23.65</v>
      </c>
      <c r="D264" s="382">
        <v>1.41</v>
      </c>
      <c r="E264" s="267"/>
      <c r="F264" s="267"/>
      <c r="G264" s="267"/>
      <c r="H264" s="267"/>
      <c r="I264" s="267"/>
      <c r="J264" s="267"/>
    </row>
    <row r="265" spans="1:10">
      <c r="A265" s="380">
        <v>256</v>
      </c>
      <c r="B265" s="405">
        <v>25.5</v>
      </c>
      <c r="C265" s="382">
        <v>20.45</v>
      </c>
      <c r="D265" s="382">
        <v>1.45</v>
      </c>
      <c r="E265" s="267"/>
      <c r="F265" s="267"/>
      <c r="G265" s="267"/>
      <c r="H265" s="267"/>
      <c r="I265" s="267"/>
      <c r="J265" s="267"/>
    </row>
    <row r="266" spans="1:10">
      <c r="A266" s="380">
        <v>257</v>
      </c>
      <c r="B266" s="405">
        <v>25.6</v>
      </c>
      <c r="C266" s="382">
        <v>21.44</v>
      </c>
      <c r="D266" s="382">
        <v>1.46</v>
      </c>
      <c r="E266" s="267"/>
      <c r="F266" s="267"/>
      <c r="G266" s="267"/>
      <c r="H266" s="267"/>
      <c r="I266" s="267"/>
      <c r="J266" s="267"/>
    </row>
    <row r="267" spans="1:10">
      <c r="A267" s="380">
        <v>258</v>
      </c>
      <c r="B267" s="405">
        <v>25.7</v>
      </c>
      <c r="C267" s="382">
        <v>26.8</v>
      </c>
      <c r="D267" s="382">
        <v>1.31</v>
      </c>
      <c r="E267" s="267"/>
      <c r="F267" s="267"/>
      <c r="G267" s="267"/>
      <c r="H267" s="267"/>
      <c r="I267" s="267"/>
      <c r="J267" s="267"/>
    </row>
    <row r="268" spans="1:10">
      <c r="A268" s="380">
        <v>259</v>
      </c>
      <c r="B268" s="405">
        <v>25.8</v>
      </c>
      <c r="C268" s="382">
        <v>31.5</v>
      </c>
      <c r="D268" s="382">
        <v>1.21</v>
      </c>
      <c r="E268" s="267"/>
      <c r="F268" s="267"/>
      <c r="G268" s="267"/>
      <c r="H268" s="267"/>
      <c r="I268" s="267"/>
      <c r="J268" s="267"/>
    </row>
    <row r="269" spans="1:10">
      <c r="A269" s="380">
        <v>260</v>
      </c>
      <c r="B269" s="405">
        <v>25.9</v>
      </c>
      <c r="C269" s="382">
        <v>35.25</v>
      </c>
      <c r="D269" s="382">
        <v>1.1399999999999999</v>
      </c>
      <c r="E269" s="267"/>
      <c r="F269" s="267"/>
      <c r="G269" s="267"/>
      <c r="H269" s="267"/>
      <c r="I269" s="267"/>
      <c r="J269" s="267"/>
    </row>
    <row r="270" spans="1:10">
      <c r="A270" s="380">
        <v>261</v>
      </c>
      <c r="B270" s="405">
        <v>26</v>
      </c>
      <c r="C270" s="382">
        <v>36.47</v>
      </c>
      <c r="D270" s="382">
        <v>1.1499999999999999</v>
      </c>
      <c r="E270" s="267"/>
      <c r="F270" s="267"/>
      <c r="G270" s="267"/>
      <c r="H270" s="267"/>
      <c r="I270" s="267"/>
      <c r="J270" s="267"/>
    </row>
    <row r="271" spans="1:10">
      <c r="A271" s="380">
        <v>262</v>
      </c>
      <c r="B271" s="405">
        <v>26.1</v>
      </c>
      <c r="C271" s="382">
        <v>33.69</v>
      </c>
      <c r="D271" s="382">
        <v>1.5</v>
      </c>
      <c r="E271" s="267"/>
      <c r="F271" s="267"/>
      <c r="G271" s="267"/>
      <c r="H271" s="267"/>
      <c r="I271" s="267"/>
      <c r="J271" s="267"/>
    </row>
    <row r="272" spans="1:10">
      <c r="A272" s="380">
        <v>263</v>
      </c>
      <c r="B272" s="405">
        <v>26.2</v>
      </c>
      <c r="C272" s="382">
        <v>32.35</v>
      </c>
      <c r="D272" s="382">
        <v>1.37</v>
      </c>
      <c r="E272" s="267"/>
      <c r="F272" s="267"/>
      <c r="G272" s="267"/>
      <c r="H272" s="267"/>
      <c r="I272" s="267"/>
      <c r="J272" s="267"/>
    </row>
    <row r="273" spans="1:10">
      <c r="A273" s="380">
        <v>264</v>
      </c>
      <c r="B273" s="405">
        <v>26.3</v>
      </c>
      <c r="C273" s="382">
        <v>38.119999999999997</v>
      </c>
      <c r="D273" s="382">
        <v>1.1599999999999999</v>
      </c>
      <c r="E273" s="267"/>
      <c r="F273" s="267"/>
      <c r="G273" s="267"/>
      <c r="H273" s="267"/>
      <c r="I273" s="267"/>
      <c r="J273" s="267"/>
    </row>
    <row r="274" spans="1:10">
      <c r="A274" s="380">
        <v>265</v>
      </c>
      <c r="B274" s="405">
        <v>26.4</v>
      </c>
      <c r="C274" s="382">
        <v>51.88</v>
      </c>
      <c r="D274" s="382">
        <v>1.06</v>
      </c>
      <c r="E274" s="267"/>
      <c r="F274" s="267"/>
      <c r="G274" s="267"/>
      <c r="H274" s="267"/>
      <c r="I274" s="267"/>
      <c r="J274" s="267"/>
    </row>
    <row r="275" spans="1:10">
      <c r="A275" s="380">
        <v>266</v>
      </c>
      <c r="B275" s="405">
        <v>26.5</v>
      </c>
      <c r="C275" s="382">
        <v>41.75</v>
      </c>
      <c r="D275" s="382">
        <v>1.31</v>
      </c>
      <c r="E275" s="267"/>
      <c r="F275" s="267"/>
      <c r="G275" s="267"/>
      <c r="H275" s="267"/>
      <c r="I275" s="267"/>
      <c r="J275" s="267"/>
    </row>
    <row r="276" spans="1:10">
      <c r="A276" s="380">
        <v>267</v>
      </c>
      <c r="B276" s="405">
        <v>26.6</v>
      </c>
      <c r="C276" s="382">
        <v>38.65</v>
      </c>
      <c r="D276" s="382">
        <v>1.38</v>
      </c>
      <c r="E276" s="267"/>
      <c r="F276" s="267"/>
      <c r="G276" s="267"/>
      <c r="H276" s="267"/>
      <c r="I276" s="267"/>
      <c r="J276" s="267"/>
    </row>
    <row r="277" spans="1:10">
      <c r="A277" s="380">
        <v>268</v>
      </c>
      <c r="B277" s="405">
        <v>26.7</v>
      </c>
      <c r="C277" s="382">
        <v>27.64</v>
      </c>
      <c r="D277" s="382">
        <v>1.59</v>
      </c>
      <c r="E277" s="267"/>
      <c r="F277" s="267"/>
      <c r="G277" s="267"/>
      <c r="H277" s="267"/>
      <c r="I277" s="267"/>
      <c r="J277" s="267"/>
    </row>
    <row r="278" spans="1:10">
      <c r="A278" s="380">
        <v>269</v>
      </c>
      <c r="B278" s="405">
        <v>26.8</v>
      </c>
      <c r="C278" s="382">
        <v>29.05</v>
      </c>
      <c r="D278" s="382">
        <v>1.54</v>
      </c>
      <c r="E278" s="267"/>
      <c r="F278" s="267"/>
      <c r="G278" s="267"/>
      <c r="H278" s="267"/>
      <c r="I278" s="267"/>
      <c r="J278" s="267"/>
    </row>
    <row r="279" spans="1:10">
      <c r="A279" s="380">
        <v>270</v>
      </c>
      <c r="B279" s="405">
        <v>26.9</v>
      </c>
      <c r="C279" s="382">
        <v>31.9</v>
      </c>
      <c r="D279" s="382">
        <v>1.43</v>
      </c>
      <c r="E279" s="267"/>
      <c r="F279" s="267"/>
      <c r="G279" s="267"/>
      <c r="H279" s="267"/>
      <c r="I279" s="267"/>
      <c r="J279" s="267"/>
    </row>
    <row r="280" spans="1:10">
      <c r="A280" s="380">
        <v>271</v>
      </c>
      <c r="B280" s="405">
        <v>27</v>
      </c>
      <c r="C280" s="382">
        <v>38.369999999999997</v>
      </c>
      <c r="D280" s="382">
        <v>1.26</v>
      </c>
      <c r="E280" s="267"/>
      <c r="F280" s="267"/>
      <c r="G280" s="267"/>
      <c r="H280" s="267"/>
      <c r="I280" s="267"/>
      <c r="J280" s="267"/>
    </row>
    <row r="281" spans="1:10">
      <c r="A281" s="380">
        <v>272</v>
      </c>
      <c r="B281" s="405">
        <v>27.1</v>
      </c>
      <c r="C281" s="382">
        <v>42.09</v>
      </c>
      <c r="D281" s="382">
        <v>1.1299999999999999</v>
      </c>
      <c r="E281" s="267"/>
      <c r="F281" s="267"/>
      <c r="G281" s="267"/>
      <c r="H281" s="267"/>
      <c r="I281" s="267"/>
      <c r="J281" s="267"/>
    </row>
    <row r="282" spans="1:10">
      <c r="A282" s="380">
        <v>273</v>
      </c>
      <c r="B282" s="405">
        <v>27.2</v>
      </c>
      <c r="C282" s="382">
        <v>43.91</v>
      </c>
      <c r="D282" s="382">
        <v>1.1599999999999999</v>
      </c>
      <c r="E282" s="267"/>
      <c r="F282" s="267"/>
      <c r="G282" s="267"/>
      <c r="H282" s="267"/>
      <c r="I282" s="267"/>
      <c r="J282" s="267"/>
    </row>
    <row r="283" spans="1:10">
      <c r="A283" s="380">
        <v>274</v>
      </c>
      <c r="B283" s="405">
        <v>27.3</v>
      </c>
      <c r="C283" s="382">
        <v>43.94</v>
      </c>
      <c r="D283" s="382">
        <v>1.33</v>
      </c>
      <c r="E283" s="267"/>
      <c r="F283" s="267"/>
      <c r="G283" s="267"/>
      <c r="H283" s="267"/>
      <c r="I283" s="267"/>
      <c r="J283" s="267"/>
    </row>
    <row r="284" spans="1:10">
      <c r="A284" s="380">
        <v>275</v>
      </c>
      <c r="B284" s="405">
        <v>27.4</v>
      </c>
      <c r="C284" s="382">
        <v>36.799999999999997</v>
      </c>
      <c r="D284" s="382">
        <v>1.51</v>
      </c>
      <c r="E284" s="267"/>
      <c r="F284" s="267"/>
      <c r="G284" s="267"/>
      <c r="H284" s="267"/>
      <c r="I284" s="267"/>
      <c r="J284" s="267"/>
    </row>
    <row r="285" spans="1:10">
      <c r="A285" s="380">
        <v>276</v>
      </c>
      <c r="B285" s="405">
        <v>27.5</v>
      </c>
      <c r="C285" s="382">
        <v>28.56</v>
      </c>
      <c r="D285" s="382">
        <v>1.62</v>
      </c>
      <c r="E285" s="267"/>
      <c r="F285" s="267"/>
      <c r="G285" s="267"/>
      <c r="H285" s="267"/>
      <c r="I285" s="267"/>
      <c r="J285" s="267"/>
    </row>
    <row r="286" spans="1:10">
      <c r="A286" s="380">
        <v>277</v>
      </c>
      <c r="B286" s="405">
        <v>27.6</v>
      </c>
      <c r="C286" s="382">
        <v>28.47</v>
      </c>
      <c r="D286" s="382">
        <v>1.51</v>
      </c>
      <c r="E286" s="267"/>
      <c r="F286" s="267"/>
      <c r="G286" s="267"/>
      <c r="H286" s="267"/>
      <c r="I286" s="267"/>
      <c r="J286" s="267"/>
    </row>
    <row r="287" spans="1:10">
      <c r="A287" s="380">
        <v>278</v>
      </c>
      <c r="B287" s="405">
        <v>27.7</v>
      </c>
      <c r="C287" s="382">
        <v>28.71</v>
      </c>
      <c r="D287" s="382">
        <v>1.39</v>
      </c>
      <c r="E287" s="267"/>
      <c r="F287" s="267"/>
      <c r="G287" s="267"/>
      <c r="H287" s="267"/>
      <c r="I287" s="267"/>
      <c r="J287" s="267"/>
    </row>
    <row r="288" spans="1:10">
      <c r="A288" s="380">
        <v>279</v>
      </c>
      <c r="B288" s="405">
        <v>27.8</v>
      </c>
      <c r="C288" s="382">
        <v>31.24</v>
      </c>
      <c r="D288" s="382">
        <v>1.42</v>
      </c>
      <c r="E288" s="267"/>
      <c r="F288" s="267"/>
      <c r="G288" s="267"/>
      <c r="H288" s="267"/>
      <c r="I288" s="267"/>
      <c r="J288" s="267"/>
    </row>
    <row r="289" spans="1:10">
      <c r="A289" s="380">
        <v>280</v>
      </c>
      <c r="B289" s="405">
        <v>27.9</v>
      </c>
      <c r="C289" s="382">
        <v>34.19</v>
      </c>
      <c r="D289" s="382">
        <v>1.28</v>
      </c>
      <c r="E289" s="267"/>
      <c r="F289" s="267"/>
      <c r="G289" s="267"/>
      <c r="H289" s="267"/>
      <c r="I289" s="267"/>
      <c r="J289" s="267"/>
    </row>
    <row r="290" spans="1:10">
      <c r="A290" s="380">
        <v>281</v>
      </c>
      <c r="B290" s="405">
        <v>28</v>
      </c>
      <c r="C290" s="382">
        <v>36.07</v>
      </c>
      <c r="D290" s="382">
        <v>1.21</v>
      </c>
      <c r="E290" s="267"/>
      <c r="F290" s="267"/>
      <c r="G290" s="267"/>
      <c r="H290" s="267"/>
      <c r="I290" s="267"/>
      <c r="J290" s="267"/>
    </row>
    <row r="291" spans="1:10">
      <c r="A291" s="380">
        <v>282</v>
      </c>
      <c r="B291" s="405">
        <v>28.1</v>
      </c>
      <c r="C291" s="382">
        <v>36.04</v>
      </c>
      <c r="D291" s="382">
        <v>1.1599999999999999</v>
      </c>
      <c r="E291" s="267"/>
      <c r="F291" s="267"/>
      <c r="G291" s="267"/>
      <c r="H291" s="267"/>
      <c r="I291" s="267"/>
      <c r="J291" s="267"/>
    </row>
    <row r="292" spans="1:10">
      <c r="A292" s="380">
        <v>283</v>
      </c>
      <c r="B292" s="405">
        <v>28.2</v>
      </c>
      <c r="C292" s="382">
        <v>37.54</v>
      </c>
      <c r="D292" s="382">
        <v>1.1200000000000001</v>
      </c>
      <c r="E292" s="267"/>
      <c r="F292" s="267"/>
      <c r="G292" s="267"/>
      <c r="H292" s="267"/>
      <c r="I292" s="267"/>
      <c r="J292" s="267"/>
    </row>
    <row r="293" spans="1:10">
      <c r="A293" s="380">
        <v>284</v>
      </c>
      <c r="B293" s="405">
        <v>28.3</v>
      </c>
      <c r="C293" s="382">
        <v>33.590000000000003</v>
      </c>
      <c r="D293" s="382">
        <v>1.22</v>
      </c>
      <c r="E293" s="267"/>
      <c r="F293" s="267"/>
      <c r="G293" s="267"/>
      <c r="H293" s="267"/>
      <c r="I293" s="267"/>
      <c r="J293" s="267"/>
    </row>
    <row r="294" spans="1:10">
      <c r="A294" s="380">
        <v>285</v>
      </c>
      <c r="B294" s="405">
        <v>28.4</v>
      </c>
      <c r="C294" s="382">
        <v>32.700000000000003</v>
      </c>
      <c r="D294" s="382">
        <v>1.27</v>
      </c>
      <c r="E294" s="267"/>
      <c r="F294" s="267"/>
      <c r="G294" s="267"/>
      <c r="H294" s="267"/>
      <c r="I294" s="267"/>
      <c r="J294" s="267"/>
    </row>
    <row r="295" spans="1:10">
      <c r="A295" s="380">
        <v>286</v>
      </c>
      <c r="B295" s="405">
        <v>28.5</v>
      </c>
      <c r="C295" s="382">
        <v>34.74</v>
      </c>
      <c r="D295" s="382">
        <v>1.27</v>
      </c>
      <c r="E295" s="267"/>
      <c r="F295" s="267"/>
      <c r="G295" s="267"/>
      <c r="H295" s="267"/>
      <c r="I295" s="267"/>
      <c r="J295" s="267"/>
    </row>
    <row r="296" spans="1:10">
      <c r="A296" s="380">
        <v>287</v>
      </c>
      <c r="B296" s="405">
        <v>28.6</v>
      </c>
      <c r="C296" s="382">
        <v>34.119999999999997</v>
      </c>
      <c r="D296" s="382">
        <v>1.24</v>
      </c>
      <c r="E296" s="267"/>
      <c r="F296" s="267"/>
      <c r="G296" s="267"/>
      <c r="H296" s="267"/>
      <c r="I296" s="267"/>
      <c r="J296" s="267"/>
    </row>
    <row r="297" spans="1:10">
      <c r="A297" s="380">
        <v>288</v>
      </c>
      <c r="B297" s="405">
        <v>28.7</v>
      </c>
      <c r="C297" s="382">
        <v>31.57</v>
      </c>
      <c r="D297" s="382">
        <v>1.35</v>
      </c>
      <c r="E297" s="267"/>
      <c r="F297" s="267"/>
      <c r="G297" s="267"/>
      <c r="H297" s="267"/>
      <c r="I297" s="267"/>
      <c r="J297" s="267"/>
    </row>
    <row r="298" spans="1:10">
      <c r="A298" s="380">
        <v>289</v>
      </c>
      <c r="B298" s="405">
        <v>28.8</v>
      </c>
      <c r="C298" s="382">
        <v>31.16</v>
      </c>
      <c r="D298" s="382">
        <v>1.3</v>
      </c>
      <c r="E298" s="267"/>
      <c r="F298" s="267"/>
      <c r="G298" s="267"/>
      <c r="H298" s="267"/>
      <c r="I298" s="267"/>
      <c r="J298" s="267"/>
    </row>
    <row r="299" spans="1:10">
      <c r="A299" s="380">
        <v>290</v>
      </c>
      <c r="B299" s="405">
        <v>28.9</v>
      </c>
      <c r="C299" s="382">
        <v>29.91</v>
      </c>
      <c r="D299" s="382">
        <v>1.28</v>
      </c>
      <c r="E299" s="267"/>
      <c r="F299" s="267"/>
      <c r="G299" s="267"/>
      <c r="H299" s="267"/>
      <c r="I299" s="267"/>
      <c r="J299" s="267"/>
    </row>
    <row r="300" spans="1:10">
      <c r="A300" s="380">
        <v>291</v>
      </c>
      <c r="B300" s="405">
        <v>29</v>
      </c>
      <c r="C300" s="382">
        <v>29.16</v>
      </c>
      <c r="D300" s="382">
        <v>1.4</v>
      </c>
      <c r="E300" s="267"/>
      <c r="F300" s="267"/>
      <c r="G300" s="267"/>
      <c r="H300" s="267"/>
      <c r="I300" s="267"/>
      <c r="J300" s="267"/>
    </row>
    <row r="301" spans="1:10">
      <c r="A301" s="380">
        <v>292</v>
      </c>
      <c r="B301" s="405">
        <v>29.1</v>
      </c>
      <c r="C301" s="382">
        <v>29.51</v>
      </c>
      <c r="D301" s="382">
        <v>1.36</v>
      </c>
      <c r="E301" s="267"/>
      <c r="F301" s="267"/>
      <c r="G301" s="267"/>
      <c r="H301" s="267"/>
      <c r="I301" s="267"/>
      <c r="J301" s="267"/>
    </row>
    <row r="302" spans="1:10">
      <c r="A302" s="380">
        <v>293</v>
      </c>
      <c r="B302" s="405">
        <v>29.2</v>
      </c>
      <c r="C302" s="382">
        <v>28.8</v>
      </c>
      <c r="D302" s="382">
        <v>1.28</v>
      </c>
      <c r="E302" s="267"/>
      <c r="F302" s="267"/>
      <c r="G302" s="267"/>
      <c r="H302" s="267"/>
      <c r="I302" s="267"/>
      <c r="J302" s="267"/>
    </row>
    <row r="303" spans="1:10">
      <c r="A303" s="380">
        <v>294</v>
      </c>
      <c r="B303" s="405">
        <v>29.3</v>
      </c>
      <c r="C303" s="382">
        <v>28.23</v>
      </c>
      <c r="D303" s="382">
        <v>1.26</v>
      </c>
      <c r="E303" s="267"/>
      <c r="F303" s="267"/>
      <c r="G303" s="267"/>
      <c r="H303" s="267"/>
      <c r="I303" s="267"/>
      <c r="J303" s="267"/>
    </row>
    <row r="304" spans="1:10">
      <c r="A304" s="380">
        <v>295</v>
      </c>
      <c r="B304" s="405">
        <v>29.4</v>
      </c>
      <c r="C304" s="382">
        <v>27.76</v>
      </c>
      <c r="D304" s="382">
        <v>1.28</v>
      </c>
      <c r="E304" s="267"/>
      <c r="F304" s="267"/>
      <c r="G304" s="267"/>
      <c r="H304" s="267"/>
      <c r="I304" s="267"/>
      <c r="J304" s="267"/>
    </row>
    <row r="305" spans="1:10">
      <c r="A305" s="380">
        <v>296</v>
      </c>
      <c r="B305" s="405">
        <v>29.5</v>
      </c>
      <c r="C305" s="382">
        <v>25.76</v>
      </c>
      <c r="D305" s="382">
        <v>1.32</v>
      </c>
      <c r="E305" s="267"/>
      <c r="F305" s="267"/>
      <c r="G305" s="267"/>
      <c r="H305" s="267"/>
      <c r="I305" s="267"/>
      <c r="J305" s="267"/>
    </row>
    <row r="306" spans="1:10">
      <c r="A306" s="380">
        <v>297</v>
      </c>
      <c r="B306" s="405">
        <v>29.6</v>
      </c>
      <c r="C306" s="382">
        <v>19.510000000000002</v>
      </c>
      <c r="D306" s="382">
        <v>1.47</v>
      </c>
      <c r="E306" s="267"/>
      <c r="F306" s="267"/>
      <c r="G306" s="267"/>
      <c r="H306" s="267"/>
      <c r="I306" s="267"/>
      <c r="J306" s="267"/>
    </row>
    <row r="307" spans="1:10">
      <c r="A307" s="380">
        <v>298</v>
      </c>
      <c r="B307" s="405">
        <v>29.7</v>
      </c>
      <c r="C307" s="382">
        <v>10.27</v>
      </c>
      <c r="D307" s="382">
        <v>1.91</v>
      </c>
      <c r="E307" s="267"/>
      <c r="F307" s="267"/>
      <c r="G307" s="267"/>
      <c r="H307" s="267"/>
      <c r="I307" s="267"/>
      <c r="J307" s="267"/>
    </row>
    <row r="308" spans="1:10">
      <c r="A308" s="380">
        <v>299</v>
      </c>
      <c r="B308" s="405">
        <v>29.8</v>
      </c>
      <c r="C308" s="382">
        <v>5.36</v>
      </c>
      <c r="D308" s="382">
        <v>2.71</v>
      </c>
      <c r="E308" s="267"/>
      <c r="F308" s="267"/>
      <c r="G308" s="267"/>
      <c r="H308" s="267"/>
      <c r="I308" s="267"/>
      <c r="J308" s="267"/>
    </row>
    <row r="309" spans="1:10">
      <c r="A309" s="380">
        <v>300</v>
      </c>
      <c r="B309" s="405">
        <v>29.9</v>
      </c>
      <c r="C309" s="382">
        <v>5.08</v>
      </c>
      <c r="D309" s="382">
        <v>2.78</v>
      </c>
      <c r="E309" s="267"/>
      <c r="F309" s="267"/>
      <c r="G309" s="267"/>
      <c r="H309" s="267"/>
      <c r="I309" s="267"/>
      <c r="J309" s="267"/>
    </row>
    <row r="310" spans="1:10">
      <c r="A310" s="380">
        <v>301</v>
      </c>
      <c r="B310" s="405">
        <v>30</v>
      </c>
      <c r="C310" s="382">
        <v>5.61</v>
      </c>
      <c r="D310" s="382">
        <v>2.5299999999999998</v>
      </c>
      <c r="E310" s="267"/>
      <c r="F310" s="267"/>
      <c r="G310" s="267"/>
      <c r="H310" s="267"/>
      <c r="I310" s="267"/>
      <c r="J310" s="267"/>
    </row>
    <row r="311" spans="1:10">
      <c r="A311" s="380">
        <v>302</v>
      </c>
      <c r="B311" s="405">
        <v>30.1</v>
      </c>
      <c r="C311" s="382">
        <v>3.23</v>
      </c>
      <c r="D311" s="382">
        <v>2.9</v>
      </c>
      <c r="E311" s="267"/>
      <c r="F311" s="267"/>
      <c r="G311" s="267"/>
      <c r="H311" s="267"/>
      <c r="I311" s="267"/>
      <c r="J311" s="267"/>
    </row>
    <row r="312" spans="1:10">
      <c r="A312" s="380">
        <v>303</v>
      </c>
      <c r="B312" s="405">
        <v>30.2</v>
      </c>
      <c r="C312" s="382">
        <v>5.58</v>
      </c>
      <c r="D312" s="382">
        <v>2.63</v>
      </c>
      <c r="E312" s="267"/>
      <c r="F312" s="267"/>
      <c r="G312" s="267"/>
      <c r="H312" s="267"/>
      <c r="I312" s="267"/>
      <c r="J312" s="267"/>
    </row>
    <row r="313" spans="1:10">
      <c r="A313" s="380">
        <v>304</v>
      </c>
      <c r="B313" s="405">
        <v>30.3</v>
      </c>
      <c r="C313" s="382">
        <v>4.09</v>
      </c>
      <c r="D313" s="382">
        <v>2.63</v>
      </c>
      <c r="E313" s="267"/>
      <c r="F313" s="267"/>
      <c r="G313" s="267"/>
      <c r="H313" s="267"/>
      <c r="I313" s="267"/>
      <c r="J313" s="267"/>
    </row>
    <row r="314" spans="1:10">
      <c r="A314" s="380">
        <v>305</v>
      </c>
      <c r="B314" s="405">
        <v>30.4</v>
      </c>
      <c r="C314" s="382">
        <v>2.85</v>
      </c>
      <c r="D314" s="382">
        <v>3.09</v>
      </c>
      <c r="E314" s="267"/>
      <c r="F314" s="267"/>
      <c r="G314" s="267"/>
      <c r="H314" s="267"/>
      <c r="I314" s="267"/>
      <c r="J314" s="267"/>
    </row>
    <row r="315" spans="1:10">
      <c r="A315" s="380">
        <v>306</v>
      </c>
      <c r="B315" s="405">
        <v>30.5</v>
      </c>
      <c r="C315" s="382">
        <v>2.23</v>
      </c>
      <c r="D315" s="382">
        <v>3.19</v>
      </c>
      <c r="E315" s="267"/>
      <c r="F315" s="267"/>
      <c r="G315" s="267"/>
      <c r="H315" s="267"/>
      <c r="I315" s="267"/>
      <c r="J315" s="267"/>
    </row>
    <row r="316" spans="1:10">
      <c r="A316" s="380">
        <v>307</v>
      </c>
      <c r="B316" s="405">
        <v>30.6</v>
      </c>
      <c r="C316" s="382">
        <v>3.66</v>
      </c>
      <c r="D316" s="382">
        <v>2.71</v>
      </c>
      <c r="E316" s="267"/>
      <c r="F316" s="267"/>
      <c r="G316" s="267"/>
      <c r="H316" s="267"/>
      <c r="I316" s="267"/>
      <c r="J316" s="267"/>
    </row>
    <row r="317" spans="1:10">
      <c r="A317" s="380">
        <v>308</v>
      </c>
      <c r="B317" s="405">
        <v>30.7</v>
      </c>
      <c r="C317" s="382">
        <v>2.67</v>
      </c>
      <c r="D317" s="382">
        <v>2.94</v>
      </c>
      <c r="E317" s="267"/>
      <c r="F317" s="267"/>
      <c r="G317" s="267"/>
      <c r="H317" s="267"/>
      <c r="I317" s="267"/>
      <c r="J317" s="267"/>
    </row>
    <row r="318" spans="1:10">
      <c r="A318" s="380">
        <v>309</v>
      </c>
      <c r="B318" s="405">
        <v>30.8</v>
      </c>
      <c r="C318" s="382">
        <v>3.86</v>
      </c>
      <c r="D318" s="382">
        <v>2.69</v>
      </c>
      <c r="E318" s="267"/>
      <c r="F318" s="267"/>
      <c r="G318" s="267"/>
      <c r="H318" s="267"/>
      <c r="I318" s="267"/>
      <c r="J318" s="267"/>
    </row>
    <row r="319" spans="1:10">
      <c r="A319" s="380">
        <v>310</v>
      </c>
      <c r="B319" s="405">
        <v>30.9</v>
      </c>
      <c r="C319" s="382">
        <v>6.05</v>
      </c>
      <c r="D319" s="382">
        <v>2.4</v>
      </c>
      <c r="E319" s="267"/>
      <c r="F319" s="267"/>
      <c r="G319" s="267"/>
      <c r="H319" s="267"/>
      <c r="I319" s="267"/>
      <c r="J319" s="267"/>
    </row>
    <row r="320" spans="1:10">
      <c r="A320" s="380">
        <v>311</v>
      </c>
      <c r="B320" s="405">
        <v>31</v>
      </c>
      <c r="C320" s="382">
        <v>3.73</v>
      </c>
      <c r="D320" s="382">
        <v>2.9</v>
      </c>
      <c r="E320" s="267"/>
      <c r="F320" s="267"/>
      <c r="G320" s="267"/>
      <c r="H320" s="267"/>
      <c r="I320" s="267"/>
      <c r="J320" s="267"/>
    </row>
    <row r="321" spans="1:10">
      <c r="A321" s="380">
        <v>312</v>
      </c>
      <c r="B321" s="405">
        <v>31.1</v>
      </c>
      <c r="C321" s="382">
        <v>3.63</v>
      </c>
      <c r="D321" s="382">
        <v>2.97</v>
      </c>
      <c r="E321" s="267"/>
      <c r="F321" s="267"/>
      <c r="G321" s="267"/>
      <c r="H321" s="267"/>
      <c r="I321" s="267"/>
      <c r="J321" s="267"/>
    </row>
    <row r="322" spans="1:10">
      <c r="A322" s="380">
        <v>313</v>
      </c>
      <c r="B322" s="405">
        <v>31.2</v>
      </c>
      <c r="C322" s="382">
        <v>3.06</v>
      </c>
      <c r="D322" s="382">
        <v>2.94</v>
      </c>
      <c r="E322" s="267"/>
      <c r="F322" s="267"/>
      <c r="G322" s="267"/>
      <c r="H322" s="267"/>
      <c r="I322" s="267"/>
      <c r="J322" s="267"/>
    </row>
    <row r="323" spans="1:10">
      <c r="A323" s="380">
        <v>314</v>
      </c>
      <c r="B323" s="405">
        <v>31.3</v>
      </c>
      <c r="C323" s="382">
        <v>2.74</v>
      </c>
      <c r="D323" s="382">
        <v>2.97</v>
      </c>
      <c r="E323" s="267"/>
      <c r="F323" s="267"/>
      <c r="G323" s="267"/>
      <c r="H323" s="267"/>
      <c r="I323" s="267"/>
      <c r="J323" s="267"/>
    </row>
    <row r="324" spans="1:10">
      <c r="A324" s="380">
        <v>315</v>
      </c>
      <c r="B324" s="405">
        <v>31.4</v>
      </c>
      <c r="C324" s="382">
        <v>4.22</v>
      </c>
      <c r="D324" s="382">
        <v>2.72</v>
      </c>
      <c r="E324" s="267"/>
      <c r="F324" s="267"/>
      <c r="G324" s="267"/>
      <c r="H324" s="267"/>
      <c r="I324" s="267"/>
      <c r="J324" s="267"/>
    </row>
    <row r="325" spans="1:10">
      <c r="A325" s="380">
        <v>316</v>
      </c>
      <c r="B325" s="405">
        <v>31.5</v>
      </c>
      <c r="C325" s="382">
        <v>4.6500000000000004</v>
      </c>
      <c r="D325" s="382">
        <v>2.6</v>
      </c>
      <c r="E325" s="267"/>
      <c r="F325" s="267"/>
      <c r="G325" s="267"/>
      <c r="H325" s="267"/>
      <c r="I325" s="267"/>
      <c r="J325" s="267"/>
    </row>
    <row r="326" spans="1:10">
      <c r="A326" s="380">
        <v>317</v>
      </c>
      <c r="B326" s="405">
        <v>31.6</v>
      </c>
      <c r="C326" s="382">
        <v>5.39</v>
      </c>
      <c r="D326" s="382">
        <v>2.7</v>
      </c>
      <c r="E326" s="267"/>
      <c r="F326" s="267"/>
      <c r="G326" s="267"/>
      <c r="H326" s="267"/>
      <c r="I326" s="267"/>
      <c r="J326" s="267"/>
    </row>
    <row r="327" spans="1:10">
      <c r="A327" s="380">
        <v>318</v>
      </c>
      <c r="B327" s="405">
        <v>31.7</v>
      </c>
      <c r="C327" s="382">
        <v>4.1399999999999997</v>
      </c>
      <c r="D327" s="382">
        <v>2.64</v>
      </c>
      <c r="E327" s="267"/>
      <c r="F327" s="267"/>
      <c r="G327" s="267"/>
      <c r="H327" s="267"/>
      <c r="I327" s="267"/>
      <c r="J327" s="267"/>
    </row>
    <row r="328" spans="1:10">
      <c r="A328" s="380">
        <v>319</v>
      </c>
      <c r="B328" s="405">
        <v>31.8</v>
      </c>
      <c r="C328" s="382">
        <v>3.26</v>
      </c>
      <c r="D328" s="382">
        <v>2.96</v>
      </c>
      <c r="E328" s="267"/>
      <c r="F328" s="267"/>
      <c r="G328" s="267"/>
      <c r="H328" s="267"/>
      <c r="I328" s="267"/>
      <c r="J328" s="267"/>
    </row>
    <row r="329" spans="1:10">
      <c r="A329" s="380">
        <v>320</v>
      </c>
      <c r="B329" s="405">
        <v>31.9</v>
      </c>
      <c r="C329" s="382">
        <v>9.74</v>
      </c>
      <c r="D329" s="382">
        <v>2.17</v>
      </c>
      <c r="E329" s="267"/>
      <c r="F329" s="267"/>
      <c r="G329" s="267"/>
      <c r="H329" s="267"/>
      <c r="I329" s="267"/>
      <c r="J329" s="267"/>
    </row>
    <row r="330" spans="1:10">
      <c r="A330" s="380">
        <v>321</v>
      </c>
      <c r="B330" s="405">
        <v>32</v>
      </c>
      <c r="C330" s="382">
        <v>13.44</v>
      </c>
      <c r="D330" s="382">
        <v>1.95</v>
      </c>
      <c r="E330" s="267"/>
      <c r="F330" s="267"/>
      <c r="G330" s="267"/>
      <c r="H330" s="267"/>
      <c r="I330" s="267"/>
      <c r="J330" s="267"/>
    </row>
    <row r="331" spans="1:10">
      <c r="A331" s="380">
        <v>322</v>
      </c>
      <c r="B331" s="405">
        <v>32.1</v>
      </c>
      <c r="C331" s="382">
        <v>14.61</v>
      </c>
      <c r="D331" s="382">
        <v>1.99</v>
      </c>
      <c r="E331" s="267"/>
      <c r="F331" s="267"/>
      <c r="G331" s="267"/>
      <c r="H331" s="267"/>
      <c r="I331" s="267"/>
      <c r="J331" s="267"/>
    </row>
    <row r="332" spans="1:10">
      <c r="A332" s="380">
        <v>323</v>
      </c>
      <c r="B332" s="405">
        <v>32.200000000000003</v>
      </c>
      <c r="C332" s="382">
        <v>14.43</v>
      </c>
      <c r="D332" s="382">
        <v>2.13</v>
      </c>
      <c r="E332" s="267"/>
      <c r="F332" s="267"/>
      <c r="G332" s="267"/>
      <c r="H332" s="267"/>
      <c r="I332" s="267"/>
      <c r="J332" s="267"/>
    </row>
    <row r="333" spans="1:10">
      <c r="A333" s="380">
        <v>324</v>
      </c>
      <c r="B333" s="405">
        <v>32.299999999999997</v>
      </c>
      <c r="C333" s="382">
        <v>14.36</v>
      </c>
      <c r="D333" s="382">
        <v>2.14</v>
      </c>
      <c r="E333" s="267"/>
      <c r="F333" s="267"/>
      <c r="G333" s="267"/>
      <c r="H333" s="267"/>
      <c r="I333" s="267"/>
      <c r="J333" s="267"/>
    </row>
    <row r="334" spans="1:10">
      <c r="A334" s="380">
        <v>325</v>
      </c>
      <c r="B334" s="405">
        <v>32.4</v>
      </c>
      <c r="C334" s="382">
        <v>14.07</v>
      </c>
      <c r="D334" s="382">
        <v>2.14</v>
      </c>
      <c r="E334" s="267"/>
      <c r="F334" s="267"/>
      <c r="G334" s="267"/>
      <c r="H334" s="267"/>
      <c r="I334" s="267"/>
      <c r="J334" s="267"/>
    </row>
    <row r="335" spans="1:10">
      <c r="A335" s="380">
        <v>326</v>
      </c>
      <c r="B335" s="405">
        <v>32.5</v>
      </c>
      <c r="C335" s="382">
        <v>14.29</v>
      </c>
      <c r="D335" s="382">
        <v>2.1</v>
      </c>
      <c r="E335" s="267"/>
      <c r="F335" s="267"/>
      <c r="G335" s="267"/>
      <c r="H335" s="267"/>
      <c r="I335" s="267"/>
      <c r="J335" s="267"/>
    </row>
    <row r="336" spans="1:10">
      <c r="A336" s="380">
        <v>327</v>
      </c>
      <c r="B336" s="405">
        <v>32.6</v>
      </c>
      <c r="C336" s="382">
        <v>13.3</v>
      </c>
      <c r="D336" s="382">
        <v>2.13</v>
      </c>
      <c r="E336" s="267"/>
      <c r="F336" s="267"/>
      <c r="G336" s="267"/>
      <c r="H336" s="267"/>
      <c r="I336" s="267"/>
      <c r="J336" s="267"/>
    </row>
    <row r="337" spans="1:10">
      <c r="A337" s="380">
        <v>328</v>
      </c>
      <c r="B337" s="405">
        <v>32.700000000000003</v>
      </c>
      <c r="C337" s="382">
        <v>9.6300000000000008</v>
      </c>
      <c r="D337" s="382">
        <v>2.34</v>
      </c>
      <c r="E337" s="267"/>
      <c r="F337" s="267"/>
      <c r="G337" s="267"/>
      <c r="H337" s="267"/>
      <c r="I337" s="267"/>
      <c r="J337" s="267"/>
    </row>
    <row r="338" spans="1:10">
      <c r="A338" s="380">
        <v>329</v>
      </c>
      <c r="B338" s="405">
        <v>32.799999999999997</v>
      </c>
      <c r="C338" s="382">
        <v>5.46</v>
      </c>
      <c r="D338" s="382">
        <v>2.78</v>
      </c>
      <c r="E338" s="267"/>
      <c r="F338" s="267"/>
      <c r="G338" s="267"/>
      <c r="H338" s="267"/>
      <c r="I338" s="267"/>
      <c r="J338" s="267"/>
    </row>
    <row r="339" spans="1:10">
      <c r="A339" s="380">
        <v>330</v>
      </c>
      <c r="B339" s="405">
        <v>32.9</v>
      </c>
      <c r="C339" s="382">
        <v>5.01</v>
      </c>
      <c r="D339" s="382">
        <v>2.77</v>
      </c>
      <c r="E339" s="267"/>
      <c r="F339" s="267"/>
      <c r="G339" s="267"/>
      <c r="H339" s="267"/>
      <c r="I339" s="267"/>
      <c r="J339" s="267"/>
    </row>
    <row r="340" spans="1:10">
      <c r="A340" s="380">
        <v>331</v>
      </c>
      <c r="B340" s="405">
        <v>33</v>
      </c>
      <c r="C340" s="382">
        <v>4.51</v>
      </c>
      <c r="D340" s="382">
        <v>2.77</v>
      </c>
      <c r="E340" s="267"/>
      <c r="F340" s="267"/>
      <c r="G340" s="267"/>
      <c r="H340" s="267"/>
      <c r="I340" s="267"/>
      <c r="J340" s="267"/>
    </row>
    <row r="341" spans="1:10">
      <c r="A341" s="380">
        <v>332</v>
      </c>
      <c r="B341" s="405">
        <v>33.1</v>
      </c>
      <c r="C341" s="382">
        <v>4.3600000000000003</v>
      </c>
      <c r="D341" s="382">
        <v>2.79</v>
      </c>
      <c r="E341" s="267"/>
      <c r="F341" s="267"/>
      <c r="G341" s="267"/>
      <c r="H341" s="267"/>
      <c r="I341" s="267"/>
      <c r="J341" s="267"/>
    </row>
    <row r="342" spans="1:10">
      <c r="A342" s="380">
        <v>333</v>
      </c>
      <c r="B342" s="405">
        <v>33.200000000000003</v>
      </c>
      <c r="C342" s="382">
        <v>3.37</v>
      </c>
      <c r="D342" s="382">
        <v>2.95</v>
      </c>
      <c r="E342" s="267"/>
      <c r="F342" s="267"/>
      <c r="G342" s="267"/>
      <c r="H342" s="267"/>
      <c r="I342" s="267"/>
      <c r="J342" s="267"/>
    </row>
    <row r="343" spans="1:10">
      <c r="A343" s="380">
        <v>334</v>
      </c>
      <c r="B343" s="405">
        <v>33.299999999999997</v>
      </c>
      <c r="C343" s="382">
        <v>3.42</v>
      </c>
      <c r="D343" s="382">
        <v>2.88</v>
      </c>
      <c r="E343" s="267"/>
      <c r="F343" s="267"/>
      <c r="G343" s="267"/>
      <c r="H343" s="267"/>
      <c r="I343" s="267"/>
      <c r="J343" s="267"/>
    </row>
    <row r="344" spans="1:10">
      <c r="A344" s="380">
        <v>335</v>
      </c>
      <c r="B344" s="405">
        <v>33.4</v>
      </c>
      <c r="C344" s="382">
        <v>7.03</v>
      </c>
      <c r="D344" s="382">
        <v>2.5099999999999998</v>
      </c>
      <c r="E344" s="267"/>
      <c r="F344" s="267"/>
      <c r="G344" s="267"/>
      <c r="H344" s="267"/>
      <c r="I344" s="267"/>
      <c r="J344" s="267"/>
    </row>
    <row r="345" spans="1:10">
      <c r="A345" s="380">
        <v>336</v>
      </c>
      <c r="B345" s="405">
        <v>33.5</v>
      </c>
      <c r="C345" s="382">
        <v>7.37</v>
      </c>
      <c r="D345" s="382">
        <v>2.42</v>
      </c>
      <c r="E345" s="267"/>
      <c r="F345" s="267"/>
      <c r="G345" s="267"/>
      <c r="H345" s="267"/>
      <c r="I345" s="267"/>
      <c r="J345" s="267"/>
    </row>
    <row r="346" spans="1:10">
      <c r="A346" s="380">
        <v>337</v>
      </c>
      <c r="B346" s="405">
        <v>33.6</v>
      </c>
      <c r="C346" s="382">
        <v>10.69</v>
      </c>
      <c r="D346" s="382">
        <v>2.2599999999999998</v>
      </c>
      <c r="E346" s="267"/>
      <c r="F346" s="267"/>
      <c r="G346" s="267"/>
      <c r="H346" s="267"/>
      <c r="I346" s="267"/>
      <c r="J346" s="267"/>
    </row>
    <row r="347" spans="1:10">
      <c r="A347" s="380">
        <v>338</v>
      </c>
      <c r="B347" s="405">
        <v>33.700000000000003</v>
      </c>
      <c r="C347" s="382">
        <v>12.4</v>
      </c>
      <c r="D347" s="382">
        <v>2.16</v>
      </c>
      <c r="E347" s="267"/>
      <c r="F347" s="267"/>
      <c r="G347" s="267"/>
      <c r="H347" s="267"/>
      <c r="I347" s="267"/>
      <c r="J347" s="267"/>
    </row>
    <row r="348" spans="1:10">
      <c r="A348" s="380">
        <v>339</v>
      </c>
      <c r="B348" s="405">
        <v>33.799999999999997</v>
      </c>
      <c r="C348" s="382">
        <v>14.04</v>
      </c>
      <c r="D348" s="382">
        <v>2.12</v>
      </c>
      <c r="E348" s="267"/>
      <c r="F348" s="267"/>
      <c r="G348" s="267"/>
      <c r="H348" s="267"/>
      <c r="I348" s="267"/>
      <c r="J348" s="267"/>
    </row>
    <row r="349" spans="1:10">
      <c r="A349" s="380">
        <v>340</v>
      </c>
      <c r="B349" s="405">
        <v>33.9</v>
      </c>
      <c r="C349" s="382">
        <v>12.97</v>
      </c>
      <c r="D349" s="382">
        <v>2.14</v>
      </c>
      <c r="E349" s="267"/>
      <c r="F349" s="267"/>
      <c r="G349" s="267"/>
      <c r="H349" s="267"/>
      <c r="I349" s="267"/>
      <c r="J349" s="267"/>
    </row>
    <row r="350" spans="1:10">
      <c r="A350" s="380">
        <v>341</v>
      </c>
      <c r="B350" s="405">
        <v>34</v>
      </c>
      <c r="C350" s="382">
        <v>12.48</v>
      </c>
      <c r="D350" s="382">
        <v>2.0699999999999998</v>
      </c>
      <c r="E350" s="267"/>
      <c r="F350" s="267"/>
      <c r="G350" s="267"/>
      <c r="H350" s="267"/>
      <c r="I350" s="267"/>
      <c r="J350" s="267"/>
    </row>
    <row r="351" spans="1:10">
      <c r="A351" s="380">
        <v>342</v>
      </c>
      <c r="B351" s="405">
        <v>34.1</v>
      </c>
      <c r="C351" s="382">
        <v>17.14</v>
      </c>
      <c r="D351" s="382">
        <v>1.8</v>
      </c>
      <c r="E351" s="267"/>
      <c r="F351" s="267"/>
      <c r="G351" s="267"/>
      <c r="H351" s="267"/>
      <c r="I351" s="267"/>
      <c r="J351" s="267"/>
    </row>
    <row r="352" spans="1:10">
      <c r="A352" s="380">
        <v>343</v>
      </c>
      <c r="B352" s="405">
        <v>34.200000000000003</v>
      </c>
      <c r="C352" s="382">
        <v>16.32</v>
      </c>
      <c r="D352" s="382">
        <v>1.79</v>
      </c>
      <c r="E352" s="267"/>
      <c r="F352" s="267"/>
      <c r="G352" s="267"/>
      <c r="H352" s="267"/>
      <c r="I352" s="267"/>
      <c r="J352" s="267"/>
    </row>
    <row r="353" spans="1:10">
      <c r="A353" s="380">
        <v>344</v>
      </c>
      <c r="B353" s="405">
        <v>34.299999999999997</v>
      </c>
      <c r="C353" s="382">
        <v>13.57</v>
      </c>
      <c r="D353" s="382">
        <v>1.85</v>
      </c>
      <c r="E353" s="267"/>
      <c r="F353" s="267"/>
      <c r="G353" s="267"/>
      <c r="H353" s="267"/>
      <c r="I353" s="267"/>
      <c r="J353" s="267"/>
    </row>
    <row r="354" spans="1:10">
      <c r="A354" s="380">
        <v>345</v>
      </c>
      <c r="B354" s="405">
        <v>34.4</v>
      </c>
      <c r="C354" s="382">
        <v>11.82</v>
      </c>
      <c r="D354" s="382">
        <v>2.04</v>
      </c>
      <c r="E354" s="267"/>
      <c r="F354" s="267"/>
      <c r="G354" s="267"/>
      <c r="H354" s="267"/>
      <c r="I354" s="267"/>
      <c r="J354" s="267"/>
    </row>
    <row r="355" spans="1:10">
      <c r="A355" s="380">
        <v>346</v>
      </c>
      <c r="B355" s="405">
        <v>34.5</v>
      </c>
      <c r="C355" s="382">
        <v>10.72</v>
      </c>
      <c r="D355" s="382">
        <v>2.21</v>
      </c>
      <c r="E355" s="267"/>
      <c r="F355" s="267"/>
      <c r="G355" s="267"/>
      <c r="H355" s="267"/>
      <c r="I355" s="267"/>
      <c r="J355" s="267"/>
    </row>
    <row r="356" spans="1:10">
      <c r="A356" s="380">
        <v>347</v>
      </c>
      <c r="B356" s="405">
        <v>34.6</v>
      </c>
      <c r="C356" s="382">
        <v>10.94</v>
      </c>
      <c r="D356" s="382">
        <v>2.16</v>
      </c>
      <c r="E356" s="267"/>
      <c r="F356" s="267"/>
      <c r="G356" s="267"/>
      <c r="H356" s="267"/>
      <c r="I356" s="267"/>
      <c r="J356" s="267"/>
    </row>
    <row r="357" spans="1:10">
      <c r="A357" s="380">
        <v>348</v>
      </c>
      <c r="B357" s="405">
        <v>34.700000000000003</v>
      </c>
      <c r="C357" s="382">
        <v>13.43</v>
      </c>
      <c r="D357" s="382">
        <v>2.08</v>
      </c>
      <c r="E357" s="267"/>
      <c r="F357" s="267"/>
      <c r="G357" s="267"/>
      <c r="H357" s="267"/>
      <c r="I357" s="267"/>
      <c r="J357" s="267"/>
    </row>
    <row r="358" spans="1:10">
      <c r="A358" s="380">
        <v>349</v>
      </c>
      <c r="B358" s="405">
        <v>34.799999999999997</v>
      </c>
      <c r="C358" s="382">
        <v>15.2</v>
      </c>
      <c r="D358" s="382">
        <v>2.06</v>
      </c>
      <c r="E358" s="267"/>
      <c r="F358" s="267"/>
      <c r="G358" s="267"/>
      <c r="H358" s="267"/>
      <c r="I358" s="267"/>
      <c r="J358" s="267"/>
    </row>
    <row r="359" spans="1:10">
      <c r="A359" s="380">
        <v>350</v>
      </c>
      <c r="B359" s="405">
        <v>34.9</v>
      </c>
      <c r="C359" s="382">
        <v>17.350000000000001</v>
      </c>
      <c r="D359" s="382">
        <v>2.02</v>
      </c>
      <c r="E359" s="267"/>
      <c r="F359" s="267"/>
      <c r="G359" s="267"/>
      <c r="H359" s="267"/>
      <c r="I359" s="267"/>
      <c r="J359" s="267"/>
    </row>
    <row r="360" spans="1:10">
      <c r="A360" s="380">
        <v>351</v>
      </c>
      <c r="B360" s="405">
        <v>35</v>
      </c>
      <c r="C360" s="382">
        <v>18.41</v>
      </c>
      <c r="D360" s="382">
        <v>2.02</v>
      </c>
      <c r="E360" s="267"/>
      <c r="F360" s="267"/>
      <c r="G360" s="267"/>
      <c r="H360" s="267"/>
      <c r="I360" s="267"/>
      <c r="J360" s="267"/>
    </row>
    <row r="361" spans="1:10">
      <c r="A361" s="380">
        <v>352</v>
      </c>
      <c r="B361" s="405">
        <v>35.1</v>
      </c>
      <c r="C361" s="382">
        <v>18.29</v>
      </c>
      <c r="D361" s="382">
        <v>2.0299999999999998</v>
      </c>
      <c r="E361" s="267"/>
      <c r="F361" s="267"/>
      <c r="G361" s="267"/>
      <c r="H361" s="267"/>
      <c r="I361" s="267"/>
      <c r="J361" s="267"/>
    </row>
    <row r="362" spans="1:10">
      <c r="A362" s="380">
        <v>353</v>
      </c>
      <c r="B362" s="405">
        <v>35.200000000000003</v>
      </c>
      <c r="C362" s="382">
        <v>16.559999999999999</v>
      </c>
      <c r="D362" s="382">
        <v>2.1</v>
      </c>
      <c r="E362" s="267"/>
      <c r="F362" s="267"/>
      <c r="G362" s="267"/>
      <c r="H362" s="267"/>
      <c r="I362" s="267"/>
      <c r="J362" s="267"/>
    </row>
    <row r="363" spans="1:10">
      <c r="A363" s="380">
        <v>354</v>
      </c>
      <c r="B363" s="405">
        <v>35.299999999999997</v>
      </c>
      <c r="C363" s="382">
        <v>14.02</v>
      </c>
      <c r="D363" s="382">
        <v>2.19</v>
      </c>
      <c r="E363" s="267"/>
      <c r="F363" s="267"/>
      <c r="G363" s="267"/>
      <c r="H363" s="267"/>
      <c r="I363" s="267"/>
      <c r="J363" s="267"/>
    </row>
    <row r="364" spans="1:10">
      <c r="A364" s="380">
        <v>355</v>
      </c>
      <c r="B364" s="405">
        <v>35.4</v>
      </c>
      <c r="C364" s="382">
        <v>12.23</v>
      </c>
      <c r="D364" s="382">
        <v>2.27</v>
      </c>
      <c r="E364" s="267"/>
      <c r="F364" s="267"/>
      <c r="G364" s="267"/>
      <c r="H364" s="267"/>
      <c r="I364" s="267"/>
      <c r="J364" s="267"/>
    </row>
    <row r="365" spans="1:10">
      <c r="A365" s="380">
        <v>356</v>
      </c>
      <c r="B365" s="405">
        <v>35.5</v>
      </c>
      <c r="C365" s="382">
        <v>10.220000000000001</v>
      </c>
      <c r="D365" s="382">
        <v>2.39</v>
      </c>
      <c r="E365" s="267"/>
      <c r="F365" s="267"/>
      <c r="G365" s="267"/>
      <c r="H365" s="267"/>
      <c r="I365" s="267"/>
      <c r="J365" s="267"/>
    </row>
    <row r="366" spans="1:10">
      <c r="A366" s="380">
        <v>357</v>
      </c>
      <c r="B366" s="405">
        <v>35.6</v>
      </c>
      <c r="C366" s="382">
        <v>8.56</v>
      </c>
      <c r="D366" s="382">
        <v>2.5099999999999998</v>
      </c>
      <c r="E366" s="267"/>
      <c r="F366" s="267"/>
      <c r="G366" s="267"/>
      <c r="H366" s="267"/>
      <c r="I366" s="267"/>
      <c r="J366" s="267"/>
    </row>
    <row r="367" spans="1:10">
      <c r="A367" s="380">
        <v>358</v>
      </c>
      <c r="B367" s="405">
        <v>35.700000000000003</v>
      </c>
      <c r="C367" s="382">
        <v>10.58</v>
      </c>
      <c r="D367" s="382">
        <v>2.38</v>
      </c>
      <c r="E367" s="267"/>
      <c r="F367" s="267"/>
      <c r="G367" s="267"/>
      <c r="H367" s="267"/>
      <c r="I367" s="267"/>
      <c r="J367" s="267"/>
    </row>
    <row r="368" spans="1:10">
      <c r="A368" s="380">
        <v>359</v>
      </c>
      <c r="B368" s="405">
        <v>35.799999999999997</v>
      </c>
      <c r="C368" s="382">
        <v>10.89</v>
      </c>
      <c r="D368" s="382">
        <v>2.21</v>
      </c>
      <c r="E368" s="267"/>
      <c r="F368" s="267"/>
      <c r="G368" s="267"/>
      <c r="H368" s="267"/>
      <c r="I368" s="267"/>
      <c r="J368" s="267"/>
    </row>
    <row r="369" spans="1:10">
      <c r="A369" s="380">
        <v>360</v>
      </c>
      <c r="B369" s="405">
        <v>35.9</v>
      </c>
      <c r="C369" s="382">
        <v>12.51</v>
      </c>
      <c r="D369" s="382">
        <v>2.1800000000000002</v>
      </c>
      <c r="E369" s="267"/>
      <c r="F369" s="267"/>
      <c r="G369" s="267"/>
      <c r="H369" s="267"/>
      <c r="I369" s="267"/>
      <c r="J369" s="267"/>
    </row>
    <row r="370" spans="1:10">
      <c r="A370" s="380">
        <v>361</v>
      </c>
      <c r="B370" s="405">
        <v>36</v>
      </c>
      <c r="C370" s="382">
        <v>11.91</v>
      </c>
      <c r="D370" s="382">
        <v>2.16</v>
      </c>
      <c r="E370" s="267"/>
      <c r="F370" s="267"/>
      <c r="G370" s="267"/>
      <c r="H370" s="267"/>
      <c r="I370" s="267"/>
      <c r="J370" s="267"/>
    </row>
    <row r="371" spans="1:10">
      <c r="A371" s="380">
        <v>362</v>
      </c>
      <c r="B371" s="405">
        <v>36.1</v>
      </c>
      <c r="C371" s="382">
        <v>9.19</v>
      </c>
      <c r="D371" s="382">
        <v>2.44</v>
      </c>
      <c r="E371" s="267"/>
      <c r="F371" s="267"/>
      <c r="G371" s="267"/>
      <c r="H371" s="267"/>
      <c r="I371" s="267"/>
      <c r="J371" s="267"/>
    </row>
    <row r="372" spans="1:10">
      <c r="A372" s="380">
        <v>363</v>
      </c>
      <c r="B372" s="405">
        <v>36.200000000000003</v>
      </c>
      <c r="C372" s="382">
        <v>10.29</v>
      </c>
      <c r="D372" s="382">
        <v>2.37</v>
      </c>
      <c r="E372" s="267"/>
      <c r="F372" s="267"/>
      <c r="G372" s="267"/>
      <c r="H372" s="267"/>
      <c r="I372" s="267"/>
      <c r="J372" s="267"/>
    </row>
    <row r="373" spans="1:10">
      <c r="A373" s="380">
        <v>364</v>
      </c>
      <c r="B373" s="405">
        <v>36.299999999999997</v>
      </c>
      <c r="C373" s="382">
        <v>9.16</v>
      </c>
      <c r="D373" s="382">
        <v>2.23</v>
      </c>
      <c r="E373" s="267"/>
      <c r="F373" s="267"/>
      <c r="G373" s="267"/>
      <c r="H373" s="267"/>
      <c r="I373" s="267"/>
      <c r="J373" s="267"/>
    </row>
    <row r="374" spans="1:10">
      <c r="A374" s="380">
        <v>365</v>
      </c>
      <c r="B374" s="405">
        <v>36.4</v>
      </c>
      <c r="C374" s="382">
        <v>10.81</v>
      </c>
      <c r="D374" s="382">
        <v>2.25</v>
      </c>
      <c r="E374" s="267"/>
      <c r="F374" s="267"/>
      <c r="G374" s="267"/>
      <c r="H374" s="267"/>
      <c r="I374" s="267"/>
      <c r="J374" s="267"/>
    </row>
    <row r="375" spans="1:10">
      <c r="A375" s="380">
        <v>366</v>
      </c>
      <c r="B375" s="405">
        <v>36.5</v>
      </c>
      <c r="C375" s="382">
        <v>8.27</v>
      </c>
      <c r="D375" s="382">
        <v>2.31</v>
      </c>
      <c r="E375" s="267"/>
      <c r="F375" s="267"/>
      <c r="G375" s="267"/>
      <c r="H375" s="267"/>
      <c r="I375" s="267"/>
      <c r="J375" s="267"/>
    </row>
    <row r="376" spans="1:10">
      <c r="A376" s="380">
        <v>367</v>
      </c>
      <c r="B376" s="405">
        <v>36.6</v>
      </c>
      <c r="C376" s="382">
        <v>5.27</v>
      </c>
      <c r="D376" s="382">
        <v>2.86</v>
      </c>
      <c r="E376" s="267"/>
      <c r="F376" s="267"/>
      <c r="G376" s="267"/>
      <c r="H376" s="267"/>
      <c r="I376" s="267"/>
      <c r="J376" s="267"/>
    </row>
    <row r="377" spans="1:10">
      <c r="A377" s="380">
        <v>368</v>
      </c>
      <c r="B377" s="405">
        <v>36.700000000000003</v>
      </c>
      <c r="C377" s="382">
        <v>3.38</v>
      </c>
      <c r="D377" s="382">
        <v>3.13</v>
      </c>
      <c r="E377" s="267"/>
      <c r="F377" s="267"/>
      <c r="G377" s="267"/>
      <c r="H377" s="267"/>
      <c r="I377" s="267"/>
      <c r="J377" s="267"/>
    </row>
    <row r="378" spans="1:10">
      <c r="A378" s="380">
        <v>369</v>
      </c>
      <c r="B378" s="405">
        <v>36.799999999999997</v>
      </c>
      <c r="C378" s="382">
        <v>5.65</v>
      </c>
      <c r="D378" s="382">
        <v>2.74</v>
      </c>
      <c r="E378" s="267"/>
      <c r="F378" s="267"/>
      <c r="G378" s="267"/>
      <c r="H378" s="267"/>
      <c r="I378" s="267"/>
      <c r="J378" s="267"/>
    </row>
    <row r="379" spans="1:10">
      <c r="A379" s="380">
        <v>370</v>
      </c>
      <c r="B379" s="405">
        <v>36.9</v>
      </c>
      <c r="C379" s="382">
        <v>6.16</v>
      </c>
      <c r="D379" s="382">
        <v>2.62</v>
      </c>
      <c r="E379" s="267"/>
      <c r="F379" s="267"/>
      <c r="G379" s="267"/>
      <c r="H379" s="267"/>
      <c r="I379" s="267"/>
      <c r="J379" s="267"/>
    </row>
    <row r="380" spans="1:10">
      <c r="A380" s="380">
        <v>371</v>
      </c>
      <c r="B380" s="405">
        <v>37</v>
      </c>
      <c r="C380" s="382">
        <v>4.4800000000000004</v>
      </c>
      <c r="D380" s="382">
        <v>2.87</v>
      </c>
      <c r="E380" s="267"/>
      <c r="F380" s="267"/>
      <c r="G380" s="267"/>
      <c r="H380" s="267"/>
      <c r="I380" s="267"/>
      <c r="J380" s="267"/>
    </row>
    <row r="381" spans="1:10">
      <c r="A381" s="380">
        <v>372</v>
      </c>
      <c r="B381" s="405">
        <v>37.1</v>
      </c>
      <c r="C381" s="382">
        <v>5.85</v>
      </c>
      <c r="D381" s="382">
        <v>2.66</v>
      </c>
      <c r="E381" s="267"/>
      <c r="F381" s="267"/>
      <c r="G381" s="267"/>
      <c r="H381" s="267"/>
      <c r="I381" s="267"/>
      <c r="J381" s="267"/>
    </row>
    <row r="382" spans="1:10">
      <c r="A382" s="380">
        <v>373</v>
      </c>
      <c r="B382" s="405">
        <v>37.200000000000003</v>
      </c>
      <c r="C382" s="382">
        <v>3.53</v>
      </c>
      <c r="D382" s="382">
        <v>3.1</v>
      </c>
      <c r="E382" s="267"/>
      <c r="F382" s="267"/>
      <c r="G382" s="267"/>
      <c r="H382" s="267"/>
      <c r="I382" s="267"/>
      <c r="J382" s="267"/>
    </row>
    <row r="383" spans="1:10">
      <c r="A383" s="380">
        <v>374</v>
      </c>
      <c r="B383" s="405">
        <v>37.299999999999997</v>
      </c>
      <c r="C383" s="382">
        <v>4.5</v>
      </c>
      <c r="D383" s="382">
        <v>2.91</v>
      </c>
      <c r="E383" s="267"/>
      <c r="F383" s="267"/>
      <c r="G383" s="267"/>
      <c r="H383" s="267"/>
      <c r="I383" s="267"/>
      <c r="J383" s="267"/>
    </row>
    <row r="384" spans="1:10">
      <c r="A384" s="380">
        <v>375</v>
      </c>
      <c r="B384" s="405">
        <v>37.4</v>
      </c>
      <c r="C384" s="382">
        <v>3.31</v>
      </c>
      <c r="D384" s="382">
        <v>3.13</v>
      </c>
      <c r="E384" s="267"/>
      <c r="F384" s="267"/>
      <c r="G384" s="267"/>
      <c r="H384" s="267"/>
      <c r="I384" s="267"/>
      <c r="J384" s="267"/>
    </row>
    <row r="385" spans="1:10">
      <c r="A385" s="380">
        <v>376</v>
      </c>
      <c r="B385" s="405">
        <v>37.5</v>
      </c>
      <c r="C385" s="382">
        <v>3.87</v>
      </c>
      <c r="D385" s="382">
        <v>2.84</v>
      </c>
      <c r="E385" s="267"/>
      <c r="F385" s="267"/>
      <c r="G385" s="267"/>
      <c r="H385" s="267"/>
      <c r="I385" s="267"/>
      <c r="J385" s="267"/>
    </row>
    <row r="386" spans="1:10">
      <c r="A386" s="380">
        <v>377</v>
      </c>
      <c r="B386" s="405">
        <v>37.6</v>
      </c>
      <c r="C386" s="382">
        <v>4.4400000000000004</v>
      </c>
      <c r="D386" s="382">
        <v>2.69</v>
      </c>
      <c r="E386" s="267"/>
      <c r="F386" s="267"/>
      <c r="G386" s="267"/>
      <c r="H386" s="267"/>
      <c r="I386" s="267"/>
      <c r="J386" s="267"/>
    </row>
    <row r="387" spans="1:10">
      <c r="A387" s="380">
        <v>378</v>
      </c>
      <c r="B387" s="405">
        <v>37.700000000000003</v>
      </c>
      <c r="C387" s="382">
        <v>5.27</v>
      </c>
      <c r="D387" s="382">
        <v>2.65</v>
      </c>
      <c r="E387" s="267"/>
      <c r="F387" s="267"/>
      <c r="G387" s="267"/>
      <c r="H387" s="267"/>
      <c r="I387" s="267"/>
      <c r="J387" s="267"/>
    </row>
    <row r="388" spans="1:10">
      <c r="A388" s="380">
        <v>379</v>
      </c>
      <c r="B388" s="405">
        <v>37.799999999999997</v>
      </c>
      <c r="C388" s="382">
        <v>8.92</v>
      </c>
      <c r="D388" s="382">
        <v>2.4</v>
      </c>
      <c r="E388" s="267"/>
      <c r="F388" s="267"/>
      <c r="G388" s="267"/>
      <c r="H388" s="267"/>
      <c r="I388" s="267"/>
      <c r="J388" s="267"/>
    </row>
    <row r="389" spans="1:10">
      <c r="A389" s="380">
        <v>380</v>
      </c>
      <c r="B389" s="405">
        <v>37.9</v>
      </c>
      <c r="C389" s="382">
        <v>14.92</v>
      </c>
      <c r="D389" s="382">
        <v>2.13</v>
      </c>
      <c r="E389" s="267"/>
      <c r="F389" s="267"/>
      <c r="G389" s="267"/>
      <c r="H389" s="267"/>
      <c r="I389" s="267"/>
      <c r="J389" s="267"/>
    </row>
    <row r="390" spans="1:10">
      <c r="A390" s="380">
        <v>381</v>
      </c>
      <c r="B390" s="405">
        <v>38</v>
      </c>
      <c r="C390" s="382">
        <v>13.61</v>
      </c>
      <c r="D390" s="382">
        <v>2.0099999999999998</v>
      </c>
      <c r="E390" s="267"/>
      <c r="F390" s="267"/>
      <c r="G390" s="267"/>
      <c r="H390" s="267"/>
      <c r="I390" s="267"/>
      <c r="J390" s="267"/>
    </row>
    <row r="391" spans="1:10">
      <c r="A391" s="380">
        <v>382</v>
      </c>
      <c r="B391" s="405">
        <v>38.1</v>
      </c>
      <c r="C391" s="382">
        <v>10.93</v>
      </c>
      <c r="D391" s="382">
        <v>2.27</v>
      </c>
      <c r="E391" s="267"/>
      <c r="F391" s="267"/>
      <c r="G391" s="267"/>
      <c r="H391" s="267"/>
      <c r="I391" s="267"/>
      <c r="J391" s="267"/>
    </row>
    <row r="392" spans="1:10">
      <c r="A392" s="380">
        <v>383</v>
      </c>
      <c r="B392" s="405">
        <v>38.200000000000003</v>
      </c>
      <c r="C392" s="382">
        <v>14.11</v>
      </c>
      <c r="D392" s="382">
        <v>2.17</v>
      </c>
      <c r="E392" s="267"/>
      <c r="F392" s="267"/>
      <c r="G392" s="267"/>
      <c r="H392" s="267"/>
      <c r="I392" s="267"/>
      <c r="J392" s="267"/>
    </row>
    <row r="393" spans="1:10">
      <c r="A393" s="380">
        <v>384</v>
      </c>
      <c r="B393" s="405">
        <v>38.299999999999997</v>
      </c>
      <c r="C393" s="382">
        <v>15.02</v>
      </c>
      <c r="D393" s="382">
        <v>2</v>
      </c>
      <c r="E393" s="267"/>
      <c r="F393" s="267"/>
      <c r="G393" s="267"/>
      <c r="H393" s="267"/>
      <c r="I393" s="267"/>
      <c r="J393" s="267"/>
    </row>
    <row r="394" spans="1:10">
      <c r="A394" s="380">
        <v>385</v>
      </c>
      <c r="B394" s="405">
        <v>38.4</v>
      </c>
      <c r="C394" s="382">
        <v>14.04</v>
      </c>
      <c r="D394" s="382">
        <v>2.19</v>
      </c>
      <c r="E394" s="267"/>
      <c r="F394" s="267"/>
      <c r="G394" s="267"/>
      <c r="H394" s="267"/>
      <c r="I394" s="267"/>
      <c r="J394" s="267"/>
    </row>
    <row r="395" spans="1:10">
      <c r="A395" s="380">
        <v>386</v>
      </c>
      <c r="B395" s="405">
        <v>38.5</v>
      </c>
      <c r="C395" s="382">
        <v>15.31</v>
      </c>
      <c r="D395" s="382">
        <v>2.19</v>
      </c>
      <c r="E395" s="267"/>
      <c r="F395" s="267"/>
      <c r="G395" s="267"/>
      <c r="H395" s="267"/>
      <c r="I395" s="267"/>
      <c r="J395" s="267"/>
    </row>
    <row r="396" spans="1:10">
      <c r="A396" s="380">
        <v>387</v>
      </c>
      <c r="B396" s="405">
        <v>38.6</v>
      </c>
      <c r="C396" s="382">
        <v>13.44</v>
      </c>
      <c r="D396" s="382">
        <v>2.23</v>
      </c>
      <c r="E396" s="267"/>
      <c r="F396" s="267"/>
      <c r="G396" s="267"/>
      <c r="H396" s="267"/>
      <c r="I396" s="267"/>
      <c r="J396" s="267"/>
    </row>
    <row r="397" spans="1:10">
      <c r="A397" s="380">
        <v>388</v>
      </c>
      <c r="B397" s="405">
        <v>38.700000000000003</v>
      </c>
      <c r="C397" s="382">
        <v>11.64</v>
      </c>
      <c r="D397" s="382">
        <v>2.29</v>
      </c>
      <c r="E397" s="267"/>
      <c r="F397" s="267"/>
      <c r="G397" s="267"/>
      <c r="H397" s="267"/>
      <c r="I397" s="267"/>
      <c r="J397" s="267"/>
    </row>
    <row r="398" spans="1:10">
      <c r="A398" s="380">
        <v>389</v>
      </c>
      <c r="B398" s="405">
        <v>38.799999999999997</v>
      </c>
      <c r="C398" s="382">
        <v>11.43</v>
      </c>
      <c r="D398" s="382">
        <v>2.36</v>
      </c>
      <c r="E398" s="267"/>
      <c r="F398" s="267"/>
      <c r="G398" s="267"/>
      <c r="H398" s="267"/>
      <c r="I398" s="267"/>
      <c r="J398" s="267"/>
    </row>
    <row r="399" spans="1:10">
      <c r="A399" s="380">
        <v>390</v>
      </c>
      <c r="B399" s="405">
        <v>38.9</v>
      </c>
      <c r="C399" s="382">
        <v>10.61</v>
      </c>
      <c r="D399" s="382">
        <v>2.39</v>
      </c>
      <c r="E399" s="267"/>
      <c r="F399" s="267"/>
      <c r="G399" s="267"/>
      <c r="H399" s="267"/>
      <c r="I399" s="267"/>
      <c r="J399" s="267"/>
    </row>
    <row r="400" spans="1:10">
      <c r="A400" s="380">
        <v>391</v>
      </c>
      <c r="B400" s="405">
        <v>39</v>
      </c>
      <c r="C400" s="382">
        <v>11.17</v>
      </c>
      <c r="D400" s="382">
        <v>2.37</v>
      </c>
      <c r="E400" s="267"/>
      <c r="F400" s="267"/>
      <c r="G400" s="267"/>
      <c r="H400" s="267"/>
      <c r="I400" s="267"/>
      <c r="J400" s="267"/>
    </row>
    <row r="401" spans="1:10">
      <c r="A401" s="380">
        <v>392</v>
      </c>
      <c r="B401" s="405">
        <v>39.1</v>
      </c>
      <c r="C401" s="382">
        <v>13.89</v>
      </c>
      <c r="D401" s="382">
        <v>2.21</v>
      </c>
      <c r="E401" s="267"/>
      <c r="F401" s="267"/>
      <c r="G401" s="267"/>
      <c r="H401" s="267"/>
      <c r="I401" s="267"/>
      <c r="J401" s="267"/>
    </row>
    <row r="402" spans="1:10">
      <c r="A402" s="380">
        <v>393</v>
      </c>
      <c r="B402" s="405">
        <v>39.200000000000003</v>
      </c>
      <c r="C402" s="382">
        <v>13.12</v>
      </c>
      <c r="D402" s="382">
        <v>2.14</v>
      </c>
      <c r="E402" s="267"/>
      <c r="F402" s="267"/>
      <c r="G402" s="267"/>
      <c r="H402" s="267"/>
      <c r="I402" s="267"/>
      <c r="J402" s="267"/>
    </row>
    <row r="403" spans="1:10">
      <c r="A403" s="380">
        <v>394</v>
      </c>
      <c r="B403" s="405">
        <v>39.299999999999997</v>
      </c>
      <c r="C403" s="382">
        <v>12.04</v>
      </c>
      <c r="D403" s="382">
        <v>2.2400000000000002</v>
      </c>
      <c r="E403" s="267"/>
      <c r="F403" s="267"/>
      <c r="G403" s="267"/>
      <c r="H403" s="267"/>
      <c r="I403" s="267"/>
      <c r="J403" s="267"/>
    </row>
    <row r="404" spans="1:10">
      <c r="A404" s="380">
        <v>395</v>
      </c>
      <c r="B404" s="405">
        <v>39.4</v>
      </c>
      <c r="C404" s="382">
        <v>13.25</v>
      </c>
      <c r="D404" s="382">
        <v>2.2599999999999998</v>
      </c>
      <c r="E404" s="267"/>
      <c r="F404" s="267"/>
      <c r="G404" s="267"/>
      <c r="H404" s="267"/>
      <c r="I404" s="267"/>
      <c r="J404" s="267"/>
    </row>
    <row r="405" spans="1:10">
      <c r="A405" s="380">
        <v>396</v>
      </c>
      <c r="B405" s="405">
        <v>39.5</v>
      </c>
      <c r="C405" s="382">
        <v>14.57</v>
      </c>
      <c r="D405" s="382">
        <v>2.1800000000000002</v>
      </c>
      <c r="E405" s="267"/>
      <c r="F405" s="267"/>
      <c r="G405" s="267"/>
      <c r="H405" s="267"/>
      <c r="I405" s="267"/>
      <c r="J405" s="267"/>
    </row>
    <row r="406" spans="1:10">
      <c r="A406" s="380">
        <v>397</v>
      </c>
      <c r="B406" s="405">
        <v>39.6</v>
      </c>
      <c r="C406" s="382">
        <v>13.81</v>
      </c>
      <c r="D406" s="382">
        <v>2.14</v>
      </c>
      <c r="E406" s="267"/>
      <c r="F406" s="267"/>
      <c r="G406" s="267"/>
      <c r="H406" s="267"/>
      <c r="I406" s="267"/>
      <c r="J406" s="267"/>
    </row>
    <row r="407" spans="1:10">
      <c r="A407" s="380">
        <v>398</v>
      </c>
      <c r="B407" s="405">
        <v>39.700000000000003</v>
      </c>
      <c r="C407" s="382">
        <v>12.86</v>
      </c>
      <c r="D407" s="382">
        <v>2.2999999999999998</v>
      </c>
      <c r="E407" s="267"/>
      <c r="F407" s="267"/>
      <c r="G407" s="267"/>
      <c r="H407" s="267"/>
      <c r="I407" s="267"/>
      <c r="J407" s="267"/>
    </row>
    <row r="408" spans="1:10">
      <c r="A408" s="380">
        <v>399</v>
      </c>
      <c r="B408" s="405">
        <v>39.799999999999997</v>
      </c>
      <c r="C408" s="382">
        <v>11.89</v>
      </c>
      <c r="D408" s="382">
        <v>2.35</v>
      </c>
      <c r="E408" s="267"/>
      <c r="F408" s="267"/>
      <c r="G408" s="267"/>
      <c r="H408" s="267"/>
      <c r="I408" s="267"/>
      <c r="J408" s="267"/>
    </row>
    <row r="409" spans="1:10">
      <c r="A409" s="380">
        <v>400</v>
      </c>
      <c r="B409" s="405">
        <v>39.9</v>
      </c>
      <c r="C409" s="382">
        <v>13.1</v>
      </c>
      <c r="D409" s="382">
        <v>2.29</v>
      </c>
      <c r="E409" s="267"/>
      <c r="F409" s="267"/>
      <c r="G409" s="267"/>
      <c r="H409" s="267"/>
      <c r="I409" s="267"/>
      <c r="J409" s="267"/>
    </row>
    <row r="410" spans="1:10">
      <c r="A410" s="380">
        <v>401</v>
      </c>
      <c r="B410" s="405">
        <v>40</v>
      </c>
      <c r="C410" s="382">
        <v>15.01</v>
      </c>
      <c r="D410" s="382">
        <v>2.14</v>
      </c>
      <c r="E410" s="267"/>
      <c r="F410" s="267"/>
      <c r="G410" s="267"/>
      <c r="H410" s="267"/>
      <c r="I410" s="267"/>
      <c r="J410" s="267"/>
    </row>
    <row r="411" spans="1:10">
      <c r="A411" s="380">
        <v>402</v>
      </c>
      <c r="B411" s="405">
        <v>40.1</v>
      </c>
      <c r="C411" s="382">
        <v>12.22</v>
      </c>
      <c r="D411" s="382">
        <v>2.2200000000000002</v>
      </c>
      <c r="E411" s="267"/>
      <c r="F411" s="267"/>
      <c r="G411" s="267"/>
      <c r="H411" s="267"/>
      <c r="I411" s="267"/>
      <c r="J411" s="267"/>
    </row>
    <row r="412" spans="1:10">
      <c r="A412" s="380">
        <v>403</v>
      </c>
      <c r="B412" s="405">
        <v>40.200000000000003</v>
      </c>
      <c r="C412" s="382">
        <v>11.76</v>
      </c>
      <c r="D412" s="382">
        <v>2.29</v>
      </c>
      <c r="E412" s="267"/>
      <c r="F412" s="267"/>
      <c r="G412" s="267"/>
      <c r="H412" s="267"/>
      <c r="I412" s="267"/>
      <c r="J412" s="267"/>
    </row>
    <row r="413" spans="1:10">
      <c r="A413" s="380">
        <v>404</v>
      </c>
      <c r="B413" s="405">
        <v>40.299999999999997</v>
      </c>
      <c r="C413" s="382">
        <v>15.04</v>
      </c>
      <c r="D413" s="382">
        <v>2.15</v>
      </c>
      <c r="E413" s="267"/>
      <c r="F413" s="267"/>
      <c r="G413" s="267"/>
      <c r="H413" s="267"/>
      <c r="I413" s="267"/>
      <c r="J413" s="267"/>
    </row>
    <row r="414" spans="1:10">
      <c r="A414" s="380">
        <v>405</v>
      </c>
      <c r="B414" s="405">
        <v>40.4</v>
      </c>
      <c r="C414" s="382">
        <v>14.5</v>
      </c>
      <c r="D414" s="382">
        <v>2.12</v>
      </c>
      <c r="E414" s="267"/>
      <c r="F414" s="267"/>
      <c r="G414" s="267"/>
      <c r="H414" s="267"/>
      <c r="I414" s="267"/>
      <c r="J414" s="267"/>
    </row>
    <row r="415" spans="1:10">
      <c r="A415" s="380">
        <v>406</v>
      </c>
      <c r="B415" s="405">
        <v>40.5</v>
      </c>
      <c r="C415" s="382">
        <v>13.48</v>
      </c>
      <c r="D415" s="382">
        <v>2.27</v>
      </c>
      <c r="E415" s="267"/>
      <c r="F415" s="267"/>
      <c r="G415" s="267"/>
      <c r="H415" s="267"/>
      <c r="I415" s="267"/>
      <c r="J415" s="267"/>
    </row>
    <row r="416" spans="1:10">
      <c r="A416" s="380">
        <v>407</v>
      </c>
      <c r="B416" s="405">
        <v>40.6</v>
      </c>
      <c r="C416" s="382">
        <v>13.29</v>
      </c>
      <c r="D416" s="382">
        <v>2.3199999999999998</v>
      </c>
      <c r="E416" s="267"/>
      <c r="F416" s="267"/>
      <c r="G416" s="267"/>
      <c r="H416" s="267"/>
      <c r="I416" s="267"/>
      <c r="J416" s="267"/>
    </row>
    <row r="417" spans="1:10">
      <c r="A417" s="380">
        <v>408</v>
      </c>
      <c r="B417" s="405">
        <v>40.700000000000003</v>
      </c>
      <c r="C417" s="382">
        <v>7.47</v>
      </c>
      <c r="D417" s="382">
        <v>2.72</v>
      </c>
      <c r="E417" s="267"/>
      <c r="F417" s="267"/>
      <c r="G417" s="267"/>
      <c r="H417" s="267"/>
      <c r="I417" s="267"/>
      <c r="J417" s="267"/>
    </row>
    <row r="418" spans="1:10">
      <c r="A418" s="380">
        <v>409</v>
      </c>
      <c r="B418" s="405">
        <v>40.799999999999997</v>
      </c>
      <c r="C418" s="382">
        <v>4.63</v>
      </c>
      <c r="D418" s="382">
        <v>3.08</v>
      </c>
      <c r="E418" s="267"/>
      <c r="F418" s="267"/>
      <c r="G418" s="267"/>
      <c r="H418" s="267"/>
      <c r="I418" s="267"/>
      <c r="J418" s="267"/>
    </row>
    <row r="419" spans="1:10">
      <c r="A419" s="380">
        <v>410</v>
      </c>
      <c r="B419" s="405">
        <v>40.9</v>
      </c>
      <c r="C419" s="382">
        <v>7.12</v>
      </c>
      <c r="D419" s="382">
        <v>2.7</v>
      </c>
      <c r="E419" s="267"/>
      <c r="F419" s="267"/>
      <c r="G419" s="267"/>
      <c r="H419" s="267"/>
      <c r="I419" s="267"/>
      <c r="J419" s="267"/>
    </row>
    <row r="420" spans="1:10">
      <c r="A420" s="380">
        <v>411</v>
      </c>
      <c r="B420" s="405">
        <v>41</v>
      </c>
      <c r="C420" s="382">
        <v>4.9800000000000004</v>
      </c>
      <c r="D420" s="382">
        <v>2.86</v>
      </c>
      <c r="E420" s="267"/>
      <c r="F420" s="267"/>
      <c r="G420" s="267"/>
      <c r="H420" s="267"/>
      <c r="I420" s="267"/>
      <c r="J420" s="267"/>
    </row>
    <row r="421" spans="1:10">
      <c r="A421" s="380">
        <v>412</v>
      </c>
      <c r="B421" s="405">
        <v>41.1</v>
      </c>
      <c r="C421" s="382">
        <v>5.59</v>
      </c>
      <c r="D421" s="382">
        <v>2.83</v>
      </c>
      <c r="E421" s="267"/>
      <c r="F421" s="267"/>
      <c r="G421" s="267"/>
      <c r="H421" s="267"/>
      <c r="I421" s="267"/>
      <c r="J421" s="267"/>
    </row>
    <row r="422" spans="1:10">
      <c r="A422" s="380">
        <v>413</v>
      </c>
      <c r="B422" s="405">
        <v>41.2</v>
      </c>
      <c r="C422" s="382">
        <v>7.59</v>
      </c>
      <c r="D422" s="382">
        <v>2.58</v>
      </c>
      <c r="E422" s="267"/>
      <c r="F422" s="267"/>
      <c r="G422" s="267"/>
      <c r="H422" s="267"/>
      <c r="I422" s="267"/>
      <c r="J422" s="267"/>
    </row>
    <row r="423" spans="1:10">
      <c r="A423" s="380">
        <v>414</v>
      </c>
      <c r="B423" s="405">
        <v>41.3</v>
      </c>
      <c r="C423" s="382">
        <v>5.27</v>
      </c>
      <c r="D423" s="382">
        <v>2.69</v>
      </c>
      <c r="E423" s="267"/>
      <c r="F423" s="267"/>
      <c r="G423" s="267"/>
      <c r="H423" s="267"/>
      <c r="I423" s="267"/>
      <c r="J423" s="267"/>
    </row>
    <row r="424" spans="1:10">
      <c r="A424" s="380">
        <v>415</v>
      </c>
      <c r="B424" s="405">
        <v>41.4</v>
      </c>
      <c r="C424" s="382">
        <v>8.34</v>
      </c>
      <c r="D424" s="382">
        <v>2.63</v>
      </c>
      <c r="E424" s="267"/>
      <c r="F424" s="267"/>
      <c r="G424" s="267"/>
      <c r="H424" s="267"/>
      <c r="I424" s="267"/>
      <c r="J424" s="267"/>
    </row>
    <row r="425" spans="1:10">
      <c r="A425" s="380">
        <v>416</v>
      </c>
      <c r="B425" s="405">
        <v>41.5</v>
      </c>
      <c r="C425" s="382">
        <v>5.62</v>
      </c>
      <c r="D425" s="382">
        <v>2.77</v>
      </c>
      <c r="E425" s="267"/>
      <c r="F425" s="267"/>
      <c r="G425" s="267"/>
      <c r="H425" s="267"/>
      <c r="I425" s="267"/>
      <c r="J425" s="267"/>
    </row>
    <row r="426" spans="1:10">
      <c r="A426" s="380">
        <v>417</v>
      </c>
      <c r="B426" s="405">
        <v>41.6</v>
      </c>
      <c r="C426" s="382">
        <v>3.15</v>
      </c>
      <c r="D426" s="382">
        <v>3.35</v>
      </c>
      <c r="E426" s="267"/>
      <c r="F426" s="267"/>
      <c r="G426" s="267"/>
      <c r="H426" s="267"/>
      <c r="I426" s="267"/>
      <c r="J426" s="267"/>
    </row>
    <row r="427" spans="1:10">
      <c r="A427" s="380">
        <v>418</v>
      </c>
      <c r="B427" s="405">
        <v>41.7</v>
      </c>
      <c r="C427" s="382">
        <v>3.02</v>
      </c>
      <c r="D427" s="382">
        <v>3.26</v>
      </c>
      <c r="E427" s="267"/>
      <c r="F427" s="267"/>
      <c r="G427" s="267"/>
      <c r="H427" s="267"/>
      <c r="I427" s="267"/>
      <c r="J427" s="267"/>
    </row>
    <row r="428" spans="1:10">
      <c r="A428" s="380">
        <v>419</v>
      </c>
      <c r="B428" s="405">
        <v>41.8</v>
      </c>
      <c r="C428" s="382">
        <v>4.8099999999999996</v>
      </c>
      <c r="D428" s="382">
        <v>2.79</v>
      </c>
      <c r="E428" s="267"/>
      <c r="F428" s="267"/>
      <c r="G428" s="267"/>
      <c r="H428" s="267"/>
      <c r="I428" s="267"/>
      <c r="J428" s="267"/>
    </row>
    <row r="429" spans="1:10">
      <c r="A429" s="380">
        <v>420</v>
      </c>
      <c r="B429" s="405">
        <v>41.9</v>
      </c>
      <c r="C429" s="382">
        <v>9.08</v>
      </c>
      <c r="D429" s="382">
        <v>2.4500000000000002</v>
      </c>
      <c r="E429" s="267"/>
      <c r="F429" s="267"/>
      <c r="G429" s="267"/>
      <c r="H429" s="267"/>
      <c r="I429" s="267"/>
      <c r="J429" s="267"/>
    </row>
    <row r="430" spans="1:10">
      <c r="A430" s="380">
        <v>421</v>
      </c>
      <c r="B430" s="405">
        <v>42</v>
      </c>
      <c r="C430" s="382">
        <v>9.16</v>
      </c>
      <c r="D430" s="382">
        <v>2.52</v>
      </c>
      <c r="E430" s="267"/>
      <c r="F430" s="267"/>
      <c r="G430" s="267"/>
      <c r="H430" s="267"/>
      <c r="I430" s="267"/>
      <c r="J430" s="267"/>
    </row>
    <row r="431" spans="1:10">
      <c r="A431" s="380">
        <v>422</v>
      </c>
      <c r="B431" s="405">
        <v>42.1</v>
      </c>
      <c r="C431" s="382">
        <v>9.5299999999999994</v>
      </c>
      <c r="D431" s="382">
        <v>2.4700000000000002</v>
      </c>
      <c r="E431" s="267"/>
      <c r="F431" s="267"/>
      <c r="G431" s="267"/>
      <c r="H431" s="267"/>
      <c r="I431" s="267"/>
      <c r="J431" s="267"/>
    </row>
    <row r="432" spans="1:10">
      <c r="A432" s="380">
        <v>423</v>
      </c>
      <c r="B432" s="405">
        <v>42.2</v>
      </c>
      <c r="C432" s="382">
        <v>6.63</v>
      </c>
      <c r="D432" s="382">
        <v>2.68</v>
      </c>
      <c r="E432" s="267"/>
      <c r="F432" s="267"/>
      <c r="G432" s="267"/>
      <c r="H432" s="267"/>
      <c r="I432" s="267"/>
      <c r="J432" s="267"/>
    </row>
    <row r="433" spans="1:10">
      <c r="A433" s="380">
        <v>424</v>
      </c>
      <c r="B433" s="405">
        <v>42.3</v>
      </c>
      <c r="C433" s="382">
        <v>8.0299999999999994</v>
      </c>
      <c r="D433" s="382">
        <v>2.73</v>
      </c>
      <c r="E433" s="267"/>
      <c r="F433" s="267"/>
      <c r="G433" s="267"/>
      <c r="H433" s="267"/>
      <c r="I433" s="267"/>
      <c r="J433" s="267"/>
    </row>
    <row r="434" spans="1:10">
      <c r="A434" s="380">
        <v>425</v>
      </c>
      <c r="B434" s="405">
        <v>42.4</v>
      </c>
      <c r="C434" s="382">
        <v>5.71</v>
      </c>
      <c r="D434" s="382">
        <v>2.8</v>
      </c>
      <c r="E434" s="267"/>
      <c r="F434" s="267"/>
      <c r="G434" s="267"/>
      <c r="H434" s="267"/>
      <c r="I434" s="267"/>
      <c r="J434" s="267"/>
    </row>
    <row r="435" spans="1:10">
      <c r="A435" s="380">
        <v>426</v>
      </c>
      <c r="B435" s="405">
        <v>42.5</v>
      </c>
      <c r="C435" s="382">
        <v>11.25</v>
      </c>
      <c r="D435" s="382">
        <v>2.46</v>
      </c>
      <c r="E435" s="267"/>
      <c r="F435" s="267"/>
      <c r="G435" s="267"/>
      <c r="H435" s="267"/>
      <c r="I435" s="267"/>
      <c r="J435" s="267"/>
    </row>
    <row r="436" spans="1:10">
      <c r="A436" s="380">
        <v>427</v>
      </c>
      <c r="B436" s="405">
        <v>42.6</v>
      </c>
      <c r="C436" s="382">
        <v>10.92</v>
      </c>
      <c r="D436" s="382">
        <v>2.33</v>
      </c>
      <c r="E436" s="267"/>
      <c r="F436" s="267"/>
      <c r="G436" s="267"/>
      <c r="H436" s="267"/>
      <c r="I436" s="267"/>
      <c r="J436" s="267"/>
    </row>
    <row r="437" spans="1:10">
      <c r="A437" s="380">
        <v>428</v>
      </c>
      <c r="B437" s="405">
        <v>42.7</v>
      </c>
      <c r="C437" s="382">
        <v>5.05</v>
      </c>
      <c r="D437" s="382">
        <v>3.09</v>
      </c>
      <c r="E437" s="267"/>
      <c r="F437" s="267"/>
      <c r="G437" s="267"/>
      <c r="H437" s="267"/>
      <c r="I437" s="267"/>
      <c r="J437" s="267"/>
    </row>
    <row r="438" spans="1:10">
      <c r="A438" s="380">
        <v>429</v>
      </c>
      <c r="B438" s="405">
        <v>42.8</v>
      </c>
      <c r="C438" s="382">
        <v>5.13</v>
      </c>
      <c r="D438" s="382">
        <v>3.08</v>
      </c>
      <c r="E438" s="267"/>
      <c r="F438" s="267"/>
      <c r="G438" s="267"/>
      <c r="H438" s="267"/>
      <c r="I438" s="267"/>
      <c r="J438" s="267"/>
    </row>
    <row r="439" spans="1:10">
      <c r="A439" s="380">
        <v>430</v>
      </c>
      <c r="B439" s="405">
        <v>42.9</v>
      </c>
      <c r="C439" s="382">
        <v>5.21</v>
      </c>
      <c r="D439" s="382">
        <v>2.95</v>
      </c>
      <c r="E439" s="267"/>
      <c r="F439" s="267"/>
      <c r="G439" s="267"/>
      <c r="H439" s="267"/>
      <c r="I439" s="267"/>
      <c r="J439" s="267"/>
    </row>
    <row r="440" spans="1:10">
      <c r="A440" s="380">
        <v>431</v>
      </c>
      <c r="B440" s="405">
        <v>43</v>
      </c>
      <c r="C440" s="382">
        <v>5.86</v>
      </c>
      <c r="D440" s="382">
        <v>2.76</v>
      </c>
      <c r="E440" s="267"/>
      <c r="F440" s="267"/>
      <c r="G440" s="267"/>
      <c r="H440" s="267"/>
      <c r="I440" s="267"/>
      <c r="J440" s="267"/>
    </row>
    <row r="441" spans="1:10">
      <c r="A441" s="380">
        <v>432</v>
      </c>
      <c r="B441" s="405">
        <v>43.1</v>
      </c>
      <c r="C441" s="382">
        <v>4.1100000000000003</v>
      </c>
      <c r="D441" s="382">
        <v>3.13</v>
      </c>
      <c r="E441" s="267"/>
      <c r="F441" s="267"/>
      <c r="G441" s="267"/>
      <c r="H441" s="267"/>
      <c r="I441" s="267"/>
      <c r="J441" s="267"/>
    </row>
    <row r="442" spans="1:10">
      <c r="A442" s="380">
        <v>433</v>
      </c>
      <c r="B442" s="405">
        <v>43.2</v>
      </c>
      <c r="C442" s="382">
        <v>3.39</v>
      </c>
      <c r="D442" s="382">
        <v>3.08</v>
      </c>
      <c r="E442" s="267"/>
      <c r="F442" s="267"/>
      <c r="G442" s="267"/>
      <c r="H442" s="267"/>
      <c r="I442" s="267"/>
      <c r="J442" s="267"/>
    </row>
    <row r="443" spans="1:10">
      <c r="A443" s="380">
        <v>434</v>
      </c>
      <c r="B443" s="405">
        <v>43.3</v>
      </c>
      <c r="C443" s="382">
        <v>9.51</v>
      </c>
      <c r="D443" s="382">
        <v>2.42</v>
      </c>
      <c r="E443" s="267"/>
      <c r="F443" s="267"/>
      <c r="G443" s="267"/>
      <c r="H443" s="267"/>
      <c r="I443" s="267"/>
      <c r="J443" s="267"/>
    </row>
    <row r="444" spans="1:10">
      <c r="A444" s="380">
        <v>435</v>
      </c>
      <c r="B444" s="405">
        <v>43.4</v>
      </c>
      <c r="C444" s="382">
        <v>7.88</v>
      </c>
      <c r="D444" s="382">
        <v>2.58</v>
      </c>
      <c r="E444" s="267"/>
      <c r="F444" s="267"/>
      <c r="G444" s="267"/>
      <c r="H444" s="267"/>
      <c r="I444" s="267"/>
      <c r="J444" s="267"/>
    </row>
    <row r="445" spans="1:10">
      <c r="A445" s="380">
        <v>436</v>
      </c>
      <c r="B445" s="405">
        <v>43.5</v>
      </c>
      <c r="C445" s="382">
        <v>4.26</v>
      </c>
      <c r="D445" s="382">
        <v>3.2</v>
      </c>
      <c r="E445" s="267"/>
      <c r="F445" s="267"/>
      <c r="G445" s="267"/>
      <c r="H445" s="267"/>
      <c r="I445" s="267"/>
      <c r="J445" s="267"/>
    </row>
    <row r="446" spans="1:10">
      <c r="A446" s="380">
        <v>437</v>
      </c>
      <c r="B446" s="405">
        <v>43.6</v>
      </c>
      <c r="C446" s="382">
        <v>8.43</v>
      </c>
      <c r="D446" s="382">
        <v>2.65</v>
      </c>
      <c r="E446" s="267"/>
      <c r="F446" s="267"/>
      <c r="G446" s="267"/>
      <c r="H446" s="267"/>
      <c r="I446" s="267"/>
      <c r="J446" s="267"/>
    </row>
    <row r="447" spans="1:10">
      <c r="A447" s="380">
        <v>438</v>
      </c>
      <c r="B447" s="405">
        <v>43.7</v>
      </c>
      <c r="C447" s="382">
        <v>5.62</v>
      </c>
      <c r="D447" s="382">
        <v>2.8</v>
      </c>
      <c r="E447" s="267"/>
      <c r="F447" s="267"/>
      <c r="G447" s="267"/>
      <c r="H447" s="267"/>
      <c r="I447" s="267"/>
      <c r="J447" s="267"/>
    </row>
    <row r="448" spans="1:10">
      <c r="A448" s="380">
        <v>439</v>
      </c>
      <c r="B448" s="405">
        <v>43.8</v>
      </c>
      <c r="C448" s="382">
        <v>7.46</v>
      </c>
      <c r="D448" s="382">
        <v>2.7</v>
      </c>
      <c r="E448" s="267"/>
      <c r="F448" s="267"/>
      <c r="G448" s="267"/>
      <c r="H448" s="267"/>
      <c r="I448" s="267"/>
      <c r="J448" s="267"/>
    </row>
    <row r="449" spans="1:10">
      <c r="A449" s="380">
        <v>440</v>
      </c>
      <c r="B449" s="405">
        <v>43.9</v>
      </c>
      <c r="C449" s="382">
        <v>8.0500000000000007</v>
      </c>
      <c r="D449" s="382">
        <v>2.64</v>
      </c>
      <c r="E449" s="267"/>
      <c r="F449" s="267"/>
      <c r="G449" s="267"/>
      <c r="H449" s="267"/>
      <c r="I449" s="267"/>
      <c r="J449" s="267"/>
    </row>
    <row r="450" spans="1:10">
      <c r="A450" s="380">
        <v>441</v>
      </c>
      <c r="B450" s="405">
        <v>44</v>
      </c>
      <c r="C450" s="382">
        <v>8.49</v>
      </c>
      <c r="D450" s="382">
        <v>2.5499999999999998</v>
      </c>
      <c r="E450" s="267"/>
      <c r="F450" s="267"/>
      <c r="G450" s="267"/>
      <c r="H450" s="267"/>
      <c r="I450" s="267"/>
      <c r="J450" s="267"/>
    </row>
    <row r="451" spans="1:10">
      <c r="A451" s="380">
        <v>442</v>
      </c>
      <c r="B451" s="405">
        <v>44.1</v>
      </c>
      <c r="C451" s="382">
        <v>8.26</v>
      </c>
      <c r="D451" s="382">
        <v>2.65</v>
      </c>
      <c r="E451" s="267"/>
      <c r="F451" s="267"/>
      <c r="G451" s="267"/>
      <c r="H451" s="267"/>
      <c r="I451" s="267"/>
      <c r="J451" s="267"/>
    </row>
    <row r="452" spans="1:10">
      <c r="A452" s="380">
        <v>443</v>
      </c>
      <c r="B452" s="405">
        <v>44.2</v>
      </c>
      <c r="C452" s="382">
        <v>9.14</v>
      </c>
      <c r="D452" s="382">
        <v>2.59</v>
      </c>
      <c r="E452" s="267"/>
      <c r="F452" s="267"/>
      <c r="G452" s="267"/>
      <c r="H452" s="267"/>
      <c r="I452" s="267"/>
      <c r="J452" s="267"/>
    </row>
    <row r="453" spans="1:10">
      <c r="A453" s="380">
        <v>444</v>
      </c>
      <c r="B453" s="405">
        <v>44.3</v>
      </c>
      <c r="C453" s="382">
        <v>9.19</v>
      </c>
      <c r="D453" s="382">
        <v>2.56</v>
      </c>
      <c r="E453" s="267"/>
      <c r="F453" s="267"/>
      <c r="G453" s="267"/>
      <c r="H453" s="267"/>
      <c r="I453" s="267"/>
      <c r="J453" s="267"/>
    </row>
    <row r="454" spans="1:10">
      <c r="A454" s="380">
        <v>445</v>
      </c>
      <c r="B454" s="405">
        <v>44.4</v>
      </c>
      <c r="C454" s="382">
        <v>7.72</v>
      </c>
      <c r="D454" s="382">
        <v>2.7</v>
      </c>
      <c r="E454" s="267"/>
      <c r="F454" s="267"/>
      <c r="G454" s="267"/>
      <c r="H454" s="267"/>
      <c r="I454" s="267"/>
      <c r="J454" s="267"/>
    </row>
    <row r="455" spans="1:10">
      <c r="A455" s="380">
        <v>446</v>
      </c>
      <c r="B455" s="405">
        <v>44.5</v>
      </c>
      <c r="C455" s="382">
        <v>5.96</v>
      </c>
      <c r="D455" s="382">
        <v>2.94</v>
      </c>
      <c r="E455" s="267"/>
      <c r="F455" s="267"/>
      <c r="G455" s="267"/>
      <c r="H455" s="267"/>
      <c r="I455" s="267"/>
      <c r="J455" s="267"/>
    </row>
    <row r="456" spans="1:10">
      <c r="A456" s="380">
        <v>447</v>
      </c>
      <c r="B456" s="405">
        <v>44.6</v>
      </c>
      <c r="C456" s="382">
        <v>10.87</v>
      </c>
      <c r="D456" s="382">
        <v>2.4700000000000002</v>
      </c>
      <c r="E456" s="267"/>
      <c r="F456" s="267"/>
      <c r="G456" s="267"/>
      <c r="H456" s="267"/>
      <c r="I456" s="267"/>
      <c r="J456" s="267"/>
    </row>
    <row r="457" spans="1:10">
      <c r="A457" s="380">
        <v>448</v>
      </c>
      <c r="B457" s="405">
        <v>44.7</v>
      </c>
      <c r="C457" s="382">
        <v>10.44</v>
      </c>
      <c r="D457" s="382">
        <v>2.46</v>
      </c>
      <c r="E457" s="267"/>
      <c r="F457" s="267"/>
      <c r="G457" s="267"/>
      <c r="H457" s="267"/>
      <c r="I457" s="267"/>
      <c r="J457" s="267"/>
    </row>
    <row r="458" spans="1:10">
      <c r="A458" s="380">
        <v>449</v>
      </c>
      <c r="B458" s="405">
        <v>44.8</v>
      </c>
      <c r="C458" s="382">
        <v>11.26</v>
      </c>
      <c r="D458" s="382">
        <v>2.4900000000000002</v>
      </c>
      <c r="E458" s="267"/>
      <c r="F458" s="267"/>
      <c r="G458" s="267"/>
      <c r="H458" s="267"/>
      <c r="I458" s="267"/>
      <c r="J458" s="267"/>
    </row>
    <row r="459" spans="1:10">
      <c r="A459" s="380">
        <v>450</v>
      </c>
      <c r="B459" s="405">
        <v>44.9</v>
      </c>
      <c r="C459" s="382">
        <v>8.42</v>
      </c>
      <c r="D459" s="382">
        <v>2.65</v>
      </c>
      <c r="E459" s="267"/>
      <c r="F459" s="267"/>
      <c r="G459" s="267"/>
      <c r="H459" s="267"/>
      <c r="I459" s="267"/>
      <c r="J459" s="267"/>
    </row>
    <row r="460" spans="1:10">
      <c r="A460" s="380">
        <v>451</v>
      </c>
      <c r="B460" s="405">
        <v>45</v>
      </c>
      <c r="C460" s="382">
        <v>6.67</v>
      </c>
      <c r="D460" s="382">
        <v>2.83</v>
      </c>
      <c r="E460" s="267"/>
      <c r="F460" s="267"/>
      <c r="G460" s="267"/>
      <c r="H460" s="267"/>
      <c r="I460" s="267"/>
      <c r="J460" s="267"/>
    </row>
    <row r="461" spans="1:10">
      <c r="A461" s="380">
        <v>452</v>
      </c>
      <c r="B461" s="405">
        <v>45.1</v>
      </c>
      <c r="C461" s="382">
        <v>8.0299999999999994</v>
      </c>
      <c r="D461" s="382">
        <v>2.73</v>
      </c>
      <c r="E461" s="267"/>
      <c r="F461" s="267"/>
      <c r="G461" s="267"/>
      <c r="H461" s="267"/>
      <c r="I461" s="267"/>
      <c r="J461" s="267"/>
    </row>
    <row r="462" spans="1:10">
      <c r="A462" s="380">
        <v>453</v>
      </c>
      <c r="B462" s="405">
        <v>45.2</v>
      </c>
      <c r="C462" s="382">
        <v>6.5</v>
      </c>
      <c r="D462" s="382">
        <v>2.75</v>
      </c>
      <c r="E462" s="267"/>
      <c r="F462" s="267"/>
      <c r="G462" s="267"/>
      <c r="H462" s="267"/>
      <c r="I462" s="267"/>
      <c r="J462" s="267"/>
    </row>
    <row r="463" spans="1:10">
      <c r="A463" s="380">
        <v>454</v>
      </c>
      <c r="B463" s="405">
        <v>45.3</v>
      </c>
      <c r="C463" s="382">
        <v>5.25</v>
      </c>
      <c r="D463" s="382">
        <v>2.88</v>
      </c>
      <c r="E463" s="267"/>
      <c r="F463" s="267"/>
      <c r="G463" s="267"/>
      <c r="H463" s="267"/>
      <c r="I463" s="267"/>
      <c r="J463" s="267"/>
    </row>
    <row r="464" spans="1:10">
      <c r="A464" s="380">
        <v>455</v>
      </c>
      <c r="B464" s="405">
        <v>45.4</v>
      </c>
      <c r="C464" s="382">
        <v>6.33</v>
      </c>
      <c r="D464" s="382">
        <v>2.81</v>
      </c>
      <c r="E464" s="267"/>
      <c r="F464" s="267"/>
      <c r="G464" s="267"/>
      <c r="H464" s="267"/>
      <c r="I464" s="267"/>
      <c r="J464" s="267"/>
    </row>
    <row r="465" spans="1:10">
      <c r="A465" s="380">
        <v>456</v>
      </c>
      <c r="B465" s="405">
        <v>45.5</v>
      </c>
      <c r="C465" s="382">
        <v>4.62</v>
      </c>
      <c r="D465" s="382">
        <v>2.91</v>
      </c>
      <c r="E465" s="267"/>
      <c r="F465" s="267"/>
      <c r="G465" s="267"/>
      <c r="H465" s="267"/>
      <c r="I465" s="267"/>
      <c r="J465" s="267"/>
    </row>
    <row r="466" spans="1:10">
      <c r="A466" s="380">
        <v>457</v>
      </c>
      <c r="B466" s="405">
        <v>45.6</v>
      </c>
      <c r="C466" s="382">
        <v>4.1100000000000003</v>
      </c>
      <c r="D466" s="382">
        <v>3.06</v>
      </c>
      <c r="E466" s="267"/>
      <c r="F466" s="267"/>
      <c r="G466" s="267"/>
      <c r="H466" s="267"/>
      <c r="I466" s="267"/>
      <c r="J466" s="267"/>
    </row>
    <row r="467" spans="1:10">
      <c r="A467" s="380">
        <v>458</v>
      </c>
      <c r="B467" s="405">
        <v>45.7</v>
      </c>
      <c r="C467" s="382">
        <v>3.94</v>
      </c>
      <c r="D467" s="382">
        <v>3</v>
      </c>
      <c r="E467" s="267"/>
      <c r="F467" s="267"/>
      <c r="G467" s="267"/>
      <c r="H467" s="267"/>
      <c r="I467" s="267"/>
      <c r="J467" s="267"/>
    </row>
    <row r="468" spans="1:10">
      <c r="A468" s="380">
        <v>459</v>
      </c>
      <c r="B468" s="405">
        <v>45.8</v>
      </c>
      <c r="C468" s="382">
        <v>5.03</v>
      </c>
      <c r="D468" s="382">
        <v>2.83</v>
      </c>
      <c r="E468" s="267"/>
      <c r="F468" s="267"/>
      <c r="G468" s="267"/>
      <c r="H468" s="267"/>
      <c r="I468" s="267"/>
      <c r="J468" s="267"/>
    </row>
    <row r="469" spans="1:10">
      <c r="A469" s="380">
        <v>460</v>
      </c>
      <c r="B469" s="405">
        <v>45.9</v>
      </c>
      <c r="C469" s="382">
        <v>4.12</v>
      </c>
      <c r="D469" s="382">
        <v>2.92</v>
      </c>
      <c r="E469" s="267"/>
      <c r="F469" s="267"/>
      <c r="G469" s="267"/>
      <c r="H469" s="267"/>
      <c r="I469" s="267"/>
      <c r="J469" s="267"/>
    </row>
    <row r="470" spans="1:10">
      <c r="A470" s="380">
        <v>461</v>
      </c>
      <c r="B470" s="405">
        <v>46</v>
      </c>
      <c r="C470" s="382">
        <v>3.29</v>
      </c>
      <c r="D470" s="382">
        <v>3.12</v>
      </c>
      <c r="E470" s="267"/>
      <c r="F470" s="267"/>
      <c r="G470" s="267"/>
      <c r="H470" s="267"/>
      <c r="I470" s="267"/>
      <c r="J470" s="267"/>
    </row>
    <row r="471" spans="1:10">
      <c r="A471" s="380">
        <v>462</v>
      </c>
      <c r="B471" s="405">
        <v>46.1</v>
      </c>
      <c r="C471" s="382">
        <v>3.8</v>
      </c>
      <c r="D471" s="382">
        <v>3.06</v>
      </c>
      <c r="E471" s="267"/>
      <c r="F471" s="267"/>
      <c r="G471" s="267"/>
      <c r="H471" s="267"/>
      <c r="I471" s="267"/>
      <c r="J471" s="267"/>
    </row>
    <row r="472" spans="1:10">
      <c r="A472" s="380">
        <v>463</v>
      </c>
      <c r="B472" s="405">
        <v>46.2</v>
      </c>
      <c r="C472" s="382">
        <v>3.84</v>
      </c>
      <c r="D472" s="382">
        <v>3.09</v>
      </c>
      <c r="E472" s="267"/>
      <c r="F472" s="267"/>
      <c r="G472" s="267"/>
      <c r="H472" s="267"/>
      <c r="I472" s="267"/>
      <c r="J472" s="267"/>
    </row>
    <row r="473" spans="1:10">
      <c r="A473" s="380">
        <v>464</v>
      </c>
      <c r="B473" s="405">
        <v>46.3</v>
      </c>
      <c r="C473" s="382">
        <v>4.8099999999999996</v>
      </c>
      <c r="D473" s="382">
        <v>2.78</v>
      </c>
      <c r="E473" s="267"/>
      <c r="F473" s="267"/>
      <c r="G473" s="267"/>
      <c r="H473" s="267"/>
      <c r="I473" s="267"/>
      <c r="J473" s="267"/>
    </row>
    <row r="474" spans="1:10">
      <c r="A474" s="380">
        <v>465</v>
      </c>
      <c r="B474" s="405">
        <v>46.4</v>
      </c>
      <c r="C474" s="382">
        <v>9.32</v>
      </c>
      <c r="D474" s="382">
        <v>2.46</v>
      </c>
      <c r="E474" s="267"/>
      <c r="F474" s="267"/>
      <c r="G474" s="267"/>
      <c r="H474" s="267"/>
      <c r="I474" s="267"/>
      <c r="J474" s="267"/>
    </row>
    <row r="475" spans="1:10">
      <c r="A475" s="380">
        <v>466</v>
      </c>
      <c r="B475" s="405">
        <v>46.5</v>
      </c>
      <c r="C475" s="382">
        <v>10.57</v>
      </c>
      <c r="D475" s="382">
        <v>2.5</v>
      </c>
      <c r="E475" s="267"/>
      <c r="F475" s="267"/>
      <c r="G475" s="267"/>
      <c r="H475" s="267"/>
      <c r="I475" s="267"/>
      <c r="J475" s="267"/>
    </row>
    <row r="476" spans="1:10">
      <c r="A476" s="380">
        <v>467</v>
      </c>
      <c r="B476" s="405">
        <v>46.6</v>
      </c>
      <c r="C476" s="382">
        <v>8.66</v>
      </c>
      <c r="D476" s="382">
        <v>2.6</v>
      </c>
      <c r="E476" s="267"/>
      <c r="F476" s="267"/>
      <c r="G476" s="267"/>
      <c r="H476" s="267"/>
      <c r="I476" s="267"/>
      <c r="J476" s="267"/>
    </row>
    <row r="477" spans="1:10">
      <c r="A477" s="380">
        <v>468</v>
      </c>
      <c r="B477" s="405">
        <v>46.7</v>
      </c>
      <c r="C477" s="382">
        <v>8.58</v>
      </c>
      <c r="D477" s="382">
        <v>2.67</v>
      </c>
      <c r="E477" s="267"/>
      <c r="F477" s="267"/>
      <c r="G477" s="267"/>
      <c r="H477" s="267"/>
      <c r="I477" s="267"/>
      <c r="J477" s="267"/>
    </row>
    <row r="478" spans="1:10">
      <c r="A478" s="380">
        <v>469</v>
      </c>
      <c r="B478" s="405">
        <v>46.8</v>
      </c>
      <c r="C478" s="382">
        <v>7.68</v>
      </c>
      <c r="D478" s="382">
        <v>2.76</v>
      </c>
      <c r="E478" s="267"/>
      <c r="F478" s="267"/>
      <c r="G478" s="267"/>
      <c r="H478" s="267"/>
      <c r="I478" s="267"/>
      <c r="J478" s="267"/>
    </row>
    <row r="479" spans="1:10">
      <c r="A479" s="380">
        <v>470</v>
      </c>
      <c r="B479" s="405">
        <v>46.9</v>
      </c>
      <c r="C479" s="382">
        <v>5.28</v>
      </c>
      <c r="D479" s="382">
        <v>3.1</v>
      </c>
      <c r="E479" s="267"/>
      <c r="F479" s="267"/>
      <c r="G479" s="267"/>
      <c r="H479" s="267"/>
      <c r="I479" s="267"/>
      <c r="J479" s="267"/>
    </row>
    <row r="480" spans="1:10">
      <c r="A480" s="380">
        <v>471</v>
      </c>
      <c r="B480" s="405">
        <v>47</v>
      </c>
      <c r="C480" s="382">
        <v>9.59</v>
      </c>
      <c r="D480" s="382">
        <v>2.63</v>
      </c>
      <c r="E480" s="267"/>
      <c r="F480" s="267"/>
      <c r="G480" s="267"/>
      <c r="H480" s="267"/>
      <c r="I480" s="267"/>
      <c r="J480" s="267"/>
    </row>
    <row r="481" spans="1:10">
      <c r="A481" s="380">
        <v>472</v>
      </c>
      <c r="B481" s="405">
        <v>47.1</v>
      </c>
      <c r="C481" s="382">
        <v>9.91</v>
      </c>
      <c r="D481" s="382">
        <v>2.57</v>
      </c>
      <c r="E481" s="267"/>
      <c r="F481" s="267"/>
      <c r="G481" s="267"/>
      <c r="H481" s="267"/>
      <c r="I481" s="267"/>
      <c r="J481" s="267"/>
    </row>
    <row r="482" spans="1:10">
      <c r="A482" s="380">
        <v>473</v>
      </c>
      <c r="B482" s="405">
        <v>47.2</v>
      </c>
      <c r="C482" s="382">
        <v>10.14</v>
      </c>
      <c r="D482" s="382">
        <v>2.5499999999999998</v>
      </c>
      <c r="E482" s="267"/>
      <c r="F482" s="267"/>
      <c r="G482" s="267"/>
      <c r="H482" s="267"/>
      <c r="I482" s="267"/>
      <c r="J482" s="267"/>
    </row>
    <row r="483" spans="1:10">
      <c r="A483" s="380">
        <v>474</v>
      </c>
      <c r="B483" s="405">
        <v>47.3</v>
      </c>
      <c r="C483" s="382">
        <v>8.4</v>
      </c>
      <c r="D483" s="382">
        <v>2.71</v>
      </c>
      <c r="E483" s="267"/>
      <c r="F483" s="267"/>
      <c r="G483" s="267"/>
      <c r="H483" s="267"/>
      <c r="I483" s="267"/>
      <c r="J483" s="267"/>
    </row>
    <row r="484" spans="1:10">
      <c r="A484" s="380">
        <v>475</v>
      </c>
      <c r="B484" s="405">
        <v>47.4</v>
      </c>
      <c r="C484" s="382">
        <v>7.81</v>
      </c>
      <c r="D484" s="382">
        <v>2.82</v>
      </c>
      <c r="E484" s="267"/>
      <c r="F484" s="267"/>
      <c r="G484" s="267"/>
      <c r="H484" s="267"/>
      <c r="I484" s="267"/>
      <c r="J484" s="267"/>
    </row>
    <row r="485" spans="1:10">
      <c r="A485" s="380">
        <v>476</v>
      </c>
      <c r="B485" s="405">
        <v>47.5</v>
      </c>
      <c r="C485" s="382">
        <v>12.18</v>
      </c>
      <c r="D485" s="382">
        <v>2.52</v>
      </c>
      <c r="E485" s="267"/>
      <c r="F485" s="267"/>
      <c r="G485" s="267"/>
      <c r="H485" s="267"/>
      <c r="I485" s="267"/>
      <c r="J485" s="267"/>
    </row>
    <row r="486" spans="1:10">
      <c r="A486" s="380">
        <v>477</v>
      </c>
      <c r="B486" s="405">
        <v>47.6</v>
      </c>
      <c r="C486" s="382">
        <v>10.09</v>
      </c>
      <c r="D486" s="382">
        <v>2.56</v>
      </c>
      <c r="E486" s="267"/>
      <c r="F486" s="267"/>
      <c r="G486" s="267"/>
      <c r="H486" s="267"/>
      <c r="I486" s="267"/>
      <c r="J486" s="267"/>
    </row>
    <row r="487" spans="1:10">
      <c r="A487" s="380">
        <v>478</v>
      </c>
      <c r="B487" s="405">
        <v>47.7</v>
      </c>
      <c r="C487" s="382">
        <v>13.41</v>
      </c>
      <c r="D487" s="382">
        <v>2.4500000000000002</v>
      </c>
      <c r="E487" s="267"/>
      <c r="F487" s="267"/>
      <c r="G487" s="267"/>
      <c r="H487" s="267"/>
      <c r="I487" s="267"/>
      <c r="J487" s="267"/>
    </row>
    <row r="488" spans="1:10">
      <c r="A488" s="380">
        <v>479</v>
      </c>
      <c r="B488" s="405">
        <v>47.8</v>
      </c>
      <c r="C488" s="382">
        <v>13.96</v>
      </c>
      <c r="D488" s="382">
        <v>2.31</v>
      </c>
      <c r="E488" s="267"/>
      <c r="F488" s="267"/>
      <c r="G488" s="267"/>
      <c r="H488" s="267"/>
      <c r="I488" s="267"/>
      <c r="J488" s="267"/>
    </row>
    <row r="489" spans="1:10">
      <c r="A489" s="380">
        <v>480</v>
      </c>
      <c r="B489" s="405">
        <v>47.9</v>
      </c>
      <c r="C489" s="382">
        <v>14.29</v>
      </c>
      <c r="D489" s="382">
        <v>2.41</v>
      </c>
      <c r="E489" s="267"/>
      <c r="F489" s="267"/>
      <c r="G489" s="267"/>
      <c r="H489" s="267"/>
      <c r="I489" s="267"/>
      <c r="J489" s="267"/>
    </row>
    <row r="490" spans="1:10">
      <c r="A490" s="380">
        <v>481</v>
      </c>
      <c r="B490" s="405">
        <v>48</v>
      </c>
      <c r="C490" s="382">
        <v>13.59</v>
      </c>
      <c r="D490" s="382">
        <v>2.4300000000000002</v>
      </c>
      <c r="E490" s="267"/>
      <c r="F490" s="267"/>
      <c r="G490" s="267"/>
      <c r="H490" s="267"/>
      <c r="I490" s="267"/>
      <c r="J490" s="267"/>
    </row>
    <row r="491" spans="1:10">
      <c r="A491" s="380">
        <v>482</v>
      </c>
      <c r="B491" s="405">
        <v>48.1</v>
      </c>
      <c r="C491" s="382">
        <v>10.18</v>
      </c>
      <c r="D491" s="382">
        <v>2.6</v>
      </c>
      <c r="E491" s="267"/>
      <c r="F491" s="267"/>
      <c r="G491" s="267"/>
      <c r="H491" s="267"/>
      <c r="I491" s="267"/>
      <c r="J491" s="267"/>
    </row>
    <row r="492" spans="1:10">
      <c r="A492" s="380">
        <v>483</v>
      </c>
      <c r="B492" s="405">
        <v>48.2</v>
      </c>
      <c r="C492" s="382">
        <v>11.64</v>
      </c>
      <c r="D492" s="382">
        <v>2.58</v>
      </c>
      <c r="E492" s="267"/>
      <c r="F492" s="267"/>
      <c r="G492" s="267"/>
      <c r="H492" s="267"/>
      <c r="I492" s="267"/>
      <c r="J492" s="267"/>
    </row>
    <row r="493" spans="1:10">
      <c r="A493" s="380">
        <v>484</v>
      </c>
      <c r="B493" s="405">
        <v>48.3</v>
      </c>
      <c r="C493" s="382">
        <v>11.65</v>
      </c>
      <c r="D493" s="382">
        <v>2.4500000000000002</v>
      </c>
      <c r="E493" s="267"/>
      <c r="F493" s="267"/>
      <c r="G493" s="267"/>
      <c r="H493" s="267"/>
      <c r="I493" s="267"/>
      <c r="J493" s="267"/>
    </row>
    <row r="494" spans="1:10">
      <c r="A494" s="380">
        <v>485</v>
      </c>
      <c r="B494" s="405">
        <v>48.4</v>
      </c>
      <c r="C494" s="382">
        <v>11.56</v>
      </c>
      <c r="D494" s="382">
        <v>2.5099999999999998</v>
      </c>
      <c r="E494" s="267"/>
      <c r="F494" s="267"/>
      <c r="G494" s="267"/>
      <c r="H494" s="267"/>
      <c r="I494" s="267"/>
      <c r="J494" s="267"/>
    </row>
    <row r="495" spans="1:10">
      <c r="A495" s="380">
        <v>486</v>
      </c>
      <c r="B495" s="405">
        <v>48.5</v>
      </c>
      <c r="C495" s="382">
        <v>14.44</v>
      </c>
      <c r="D495" s="382">
        <v>2.41</v>
      </c>
      <c r="E495" s="267"/>
      <c r="F495" s="267"/>
      <c r="G495" s="267"/>
      <c r="H495" s="267"/>
      <c r="I495" s="267"/>
      <c r="J495" s="267"/>
    </row>
    <row r="496" spans="1:10">
      <c r="A496" s="380">
        <v>487</v>
      </c>
      <c r="B496" s="405">
        <v>48.6</v>
      </c>
      <c r="C496" s="382">
        <v>13.35</v>
      </c>
      <c r="D496" s="382">
        <v>2.36</v>
      </c>
      <c r="E496" s="267"/>
      <c r="F496" s="267"/>
      <c r="G496" s="267"/>
      <c r="H496" s="267"/>
      <c r="I496" s="267"/>
      <c r="J496" s="267"/>
    </row>
    <row r="497" spans="1:10">
      <c r="A497" s="380">
        <v>488</v>
      </c>
      <c r="B497" s="405">
        <v>48.7</v>
      </c>
      <c r="C497" s="382">
        <v>14.72</v>
      </c>
      <c r="D497" s="382">
        <v>2.39</v>
      </c>
      <c r="E497" s="267"/>
      <c r="F497" s="267"/>
      <c r="G497" s="267"/>
      <c r="H497" s="267"/>
      <c r="I497" s="267"/>
      <c r="J497" s="267"/>
    </row>
    <row r="498" spans="1:10">
      <c r="A498" s="380">
        <v>489</v>
      </c>
      <c r="B498" s="405">
        <v>48.8</v>
      </c>
      <c r="C498" s="382">
        <v>12.61</v>
      </c>
      <c r="D498" s="382">
        <v>2.5099999999999998</v>
      </c>
      <c r="E498" s="267"/>
      <c r="F498" s="267"/>
      <c r="G498" s="267"/>
      <c r="H498" s="267"/>
      <c r="I498" s="267"/>
      <c r="J498" s="267"/>
    </row>
    <row r="499" spans="1:10">
      <c r="A499" s="380">
        <v>490</v>
      </c>
      <c r="B499" s="405">
        <v>48.9</v>
      </c>
      <c r="C499" s="382">
        <v>12.48</v>
      </c>
      <c r="D499" s="382">
        <v>2.5299999999999998</v>
      </c>
      <c r="E499" s="267"/>
      <c r="F499" s="267"/>
      <c r="G499" s="267"/>
      <c r="H499" s="267"/>
      <c r="I499" s="267"/>
      <c r="J499" s="267"/>
    </row>
    <row r="500" spans="1:10">
      <c r="A500" s="380">
        <v>491</v>
      </c>
      <c r="B500" s="405">
        <v>49</v>
      </c>
      <c r="C500" s="382">
        <v>12.04</v>
      </c>
      <c r="D500" s="382">
        <v>2.5</v>
      </c>
      <c r="E500" s="267"/>
      <c r="F500" s="267"/>
      <c r="G500" s="267"/>
      <c r="H500" s="267"/>
      <c r="I500" s="267"/>
      <c r="J500" s="267"/>
    </row>
    <row r="501" spans="1:10">
      <c r="A501" s="380">
        <v>492</v>
      </c>
      <c r="B501" s="405">
        <v>49.1</v>
      </c>
      <c r="C501" s="382">
        <v>10.74</v>
      </c>
      <c r="D501" s="382">
        <v>2.57</v>
      </c>
      <c r="E501" s="267"/>
      <c r="F501" s="267"/>
      <c r="G501" s="267"/>
      <c r="H501" s="267"/>
      <c r="I501" s="267"/>
      <c r="J501" s="267"/>
    </row>
    <row r="502" spans="1:10">
      <c r="A502" s="380">
        <v>493</v>
      </c>
      <c r="B502" s="405">
        <v>49.2</v>
      </c>
      <c r="C502" s="382">
        <v>9.94</v>
      </c>
      <c r="D502" s="382">
        <v>2.67</v>
      </c>
      <c r="E502" s="267"/>
      <c r="F502" s="267"/>
      <c r="G502" s="267"/>
      <c r="H502" s="267"/>
      <c r="I502" s="267"/>
      <c r="J502" s="267"/>
    </row>
    <row r="503" spans="1:10">
      <c r="A503" s="380">
        <v>494</v>
      </c>
      <c r="B503" s="405">
        <v>49.3</v>
      </c>
      <c r="C503" s="382">
        <v>14.6</v>
      </c>
      <c r="D503" s="382">
        <v>2.44</v>
      </c>
      <c r="E503" s="267"/>
      <c r="F503" s="267"/>
      <c r="G503" s="267"/>
      <c r="H503" s="267"/>
      <c r="I503" s="267"/>
      <c r="J503" s="267"/>
    </row>
    <row r="504" spans="1:10">
      <c r="A504" s="380">
        <v>495</v>
      </c>
      <c r="B504" s="405">
        <v>49.4</v>
      </c>
      <c r="C504" s="382">
        <v>18.739999999999998</v>
      </c>
      <c r="D504" s="382">
        <v>2.2400000000000002</v>
      </c>
      <c r="E504" s="267"/>
      <c r="F504" s="267"/>
      <c r="G504" s="267"/>
      <c r="H504" s="267"/>
      <c r="I504" s="267"/>
      <c r="J504" s="267"/>
    </row>
    <row r="505" spans="1:10">
      <c r="A505" s="380">
        <v>496</v>
      </c>
      <c r="B505" s="405">
        <v>49.5</v>
      </c>
      <c r="C505" s="382">
        <v>13.54</v>
      </c>
      <c r="D505" s="382">
        <v>2.48</v>
      </c>
      <c r="E505" s="267"/>
      <c r="F505" s="267"/>
      <c r="G505" s="267"/>
      <c r="H505" s="267"/>
      <c r="I505" s="267"/>
      <c r="J505" s="267"/>
    </row>
    <row r="506" spans="1:10">
      <c r="A506" s="380">
        <v>497</v>
      </c>
      <c r="B506" s="405">
        <v>49.6</v>
      </c>
      <c r="C506" s="382">
        <v>11.25</v>
      </c>
      <c r="D506" s="382">
        <v>2.65</v>
      </c>
      <c r="E506" s="267"/>
      <c r="F506" s="267"/>
      <c r="G506" s="267"/>
      <c r="H506" s="267"/>
      <c r="I506" s="267"/>
      <c r="J506" s="267"/>
    </row>
    <row r="507" spans="1:10">
      <c r="A507" s="380">
        <v>498</v>
      </c>
      <c r="B507" s="405">
        <v>49.7</v>
      </c>
      <c r="C507" s="382">
        <v>14.01</v>
      </c>
      <c r="D507" s="382">
        <v>2.4900000000000002</v>
      </c>
      <c r="E507" s="267"/>
      <c r="F507" s="267"/>
      <c r="G507" s="267"/>
      <c r="H507" s="267"/>
      <c r="I507" s="267"/>
      <c r="J507" s="267"/>
    </row>
    <row r="508" spans="1:10">
      <c r="A508" s="380">
        <v>499</v>
      </c>
      <c r="B508" s="405">
        <v>49.8</v>
      </c>
      <c r="C508" s="382">
        <v>17.41</v>
      </c>
      <c r="D508" s="382">
        <v>2.3199999999999998</v>
      </c>
      <c r="E508" s="267"/>
      <c r="F508" s="267"/>
      <c r="G508" s="267"/>
      <c r="H508" s="267"/>
      <c r="I508" s="267"/>
      <c r="J508" s="267"/>
    </row>
    <row r="509" spans="1:10">
      <c r="A509" s="380">
        <v>500</v>
      </c>
      <c r="B509" s="405">
        <v>49.9</v>
      </c>
      <c r="C509" s="382">
        <v>13.21</v>
      </c>
      <c r="D509" s="382">
        <v>2.42</v>
      </c>
      <c r="E509" s="267"/>
      <c r="F509" s="267"/>
      <c r="G509" s="267"/>
      <c r="H509" s="267"/>
      <c r="I509" s="267"/>
      <c r="J509" s="267"/>
    </row>
    <row r="510" spans="1:10">
      <c r="A510" s="380">
        <v>501</v>
      </c>
      <c r="B510" s="405">
        <v>50</v>
      </c>
      <c r="C510" s="382">
        <v>11.78</v>
      </c>
      <c r="D510" s="382">
        <v>2.54</v>
      </c>
      <c r="E510" s="267"/>
      <c r="F510" s="267"/>
      <c r="G510" s="267"/>
      <c r="H510" s="267"/>
      <c r="I510" s="267"/>
      <c r="J510" s="267"/>
    </row>
    <row r="511" spans="1:10">
      <c r="A511" s="380">
        <v>502</v>
      </c>
      <c r="B511" s="405">
        <v>50.1</v>
      </c>
      <c r="C511" s="382">
        <v>12.74</v>
      </c>
      <c r="D511" s="382">
        <v>2.48</v>
      </c>
      <c r="E511" s="267"/>
      <c r="F511" s="267"/>
      <c r="G511" s="267"/>
      <c r="H511" s="267"/>
      <c r="I511" s="267"/>
      <c r="J511" s="267"/>
    </row>
    <row r="512" spans="1:10">
      <c r="A512" s="380">
        <v>503</v>
      </c>
      <c r="B512" s="405">
        <v>50.2</v>
      </c>
      <c r="C512" s="382">
        <v>18.63</v>
      </c>
      <c r="D512" s="382">
        <v>2.2799999999999998</v>
      </c>
      <c r="E512" s="267"/>
      <c r="F512" s="267"/>
      <c r="G512" s="267"/>
      <c r="H512" s="267"/>
      <c r="I512" s="267"/>
      <c r="J512" s="267"/>
    </row>
    <row r="513" spans="1:10">
      <c r="A513" s="380">
        <v>504</v>
      </c>
      <c r="B513" s="405">
        <v>50.3</v>
      </c>
      <c r="C513" s="382">
        <v>20.37</v>
      </c>
      <c r="D513" s="382">
        <v>2.11</v>
      </c>
      <c r="E513" s="267"/>
      <c r="F513" s="267"/>
      <c r="G513" s="267"/>
      <c r="H513" s="267"/>
      <c r="I513" s="267"/>
      <c r="J513" s="267"/>
    </row>
    <row r="514" spans="1:10">
      <c r="A514" s="380">
        <v>505</v>
      </c>
      <c r="B514" s="405">
        <v>50.4</v>
      </c>
      <c r="C514" s="382">
        <v>19.670000000000002</v>
      </c>
      <c r="D514" s="382">
        <v>2.23</v>
      </c>
      <c r="E514" s="267"/>
      <c r="F514" s="267"/>
      <c r="G514" s="267"/>
      <c r="H514" s="267"/>
      <c r="I514" s="267"/>
      <c r="J514" s="267"/>
    </row>
    <row r="515" spans="1:10">
      <c r="A515" s="380">
        <v>506</v>
      </c>
      <c r="B515" s="405">
        <v>50.5</v>
      </c>
      <c r="C515" s="382">
        <v>18.170000000000002</v>
      </c>
      <c r="D515" s="382">
        <v>2.38</v>
      </c>
      <c r="E515" s="267"/>
      <c r="F515" s="267"/>
      <c r="G515" s="267"/>
      <c r="H515" s="267"/>
      <c r="I515" s="267"/>
      <c r="J515" s="267"/>
    </row>
    <row r="516" spans="1:10">
      <c r="A516" s="380">
        <v>507</v>
      </c>
      <c r="B516" s="405">
        <v>50.6</v>
      </c>
      <c r="C516" s="382">
        <v>17.28</v>
      </c>
      <c r="D516" s="382">
        <v>2.41</v>
      </c>
      <c r="E516" s="267"/>
      <c r="F516" s="267"/>
      <c r="G516" s="267"/>
      <c r="H516" s="267"/>
      <c r="I516" s="267"/>
      <c r="J516" s="267"/>
    </row>
    <row r="517" spans="1:10">
      <c r="A517" s="380">
        <v>508</v>
      </c>
      <c r="B517" s="405">
        <v>50.7</v>
      </c>
      <c r="C517" s="382">
        <v>17.239999999999998</v>
      </c>
      <c r="D517" s="382">
        <v>2.38</v>
      </c>
      <c r="E517" s="267"/>
      <c r="F517" s="267"/>
      <c r="G517" s="267"/>
      <c r="H517" s="267"/>
      <c r="I517" s="267"/>
      <c r="J517" s="267"/>
    </row>
    <row r="518" spans="1:10">
      <c r="A518" s="380">
        <v>509</v>
      </c>
      <c r="B518" s="405">
        <v>50.8</v>
      </c>
      <c r="C518" s="382">
        <v>15.55</v>
      </c>
      <c r="D518" s="382">
        <v>2.4300000000000002</v>
      </c>
      <c r="E518" s="267"/>
      <c r="F518" s="267"/>
      <c r="G518" s="267"/>
      <c r="H518" s="267"/>
      <c r="I518" s="267"/>
      <c r="J518" s="267"/>
    </row>
    <row r="519" spans="1:10">
      <c r="A519" s="380">
        <v>510</v>
      </c>
      <c r="B519" s="405">
        <v>50.9</v>
      </c>
      <c r="C519" s="382">
        <v>15.33</v>
      </c>
      <c r="D519" s="382">
        <v>2.39</v>
      </c>
      <c r="E519" s="267"/>
      <c r="F519" s="267"/>
      <c r="G519" s="267"/>
      <c r="H519" s="267"/>
      <c r="I519" s="267"/>
      <c r="J519" s="267"/>
    </row>
    <row r="520" spans="1:10">
      <c r="A520" s="380">
        <v>511</v>
      </c>
      <c r="B520" s="405">
        <v>51</v>
      </c>
      <c r="C520" s="382">
        <v>15.65</v>
      </c>
      <c r="D520" s="382">
        <v>2.3199999999999998</v>
      </c>
      <c r="E520" s="267"/>
      <c r="F520" s="267"/>
      <c r="G520" s="267"/>
      <c r="H520" s="267"/>
      <c r="I520" s="267"/>
      <c r="J520" s="267"/>
    </row>
    <row r="521" spans="1:10">
      <c r="A521" s="380">
        <v>512</v>
      </c>
      <c r="B521" s="405">
        <v>51.1</v>
      </c>
      <c r="C521" s="382">
        <v>17.59</v>
      </c>
      <c r="D521" s="382">
        <v>2.19</v>
      </c>
      <c r="E521" s="267"/>
      <c r="F521" s="267"/>
      <c r="G521" s="267"/>
      <c r="H521" s="267"/>
      <c r="I521" s="267"/>
      <c r="J521" s="267"/>
    </row>
    <row r="522" spans="1:10">
      <c r="A522" s="380">
        <v>513</v>
      </c>
      <c r="B522" s="405">
        <v>51.2</v>
      </c>
      <c r="C522" s="382">
        <v>16.7</v>
      </c>
      <c r="D522" s="382">
        <v>2.2000000000000002</v>
      </c>
      <c r="E522" s="267"/>
      <c r="F522" s="267"/>
      <c r="G522" s="267"/>
      <c r="H522" s="267"/>
      <c r="I522" s="267"/>
      <c r="J522" s="267"/>
    </row>
    <row r="523" spans="1:10">
      <c r="A523" s="380">
        <v>514</v>
      </c>
      <c r="B523" s="405">
        <v>51.3</v>
      </c>
      <c r="C523" s="382">
        <v>14.66</v>
      </c>
      <c r="D523" s="382">
        <v>2.31</v>
      </c>
      <c r="E523" s="267"/>
      <c r="F523" s="267"/>
      <c r="G523" s="267"/>
      <c r="H523" s="267"/>
      <c r="I523" s="267"/>
      <c r="J523" s="267"/>
    </row>
    <row r="524" spans="1:10">
      <c r="A524" s="380">
        <v>515</v>
      </c>
      <c r="B524" s="405">
        <v>51.4</v>
      </c>
      <c r="C524" s="382">
        <v>13.28</v>
      </c>
      <c r="D524" s="382">
        <v>2.33</v>
      </c>
      <c r="E524" s="267"/>
      <c r="F524" s="267"/>
      <c r="G524" s="267"/>
      <c r="H524" s="267"/>
      <c r="I524" s="267"/>
      <c r="J524" s="267"/>
    </row>
    <row r="525" spans="1:10">
      <c r="A525" s="380">
        <v>516</v>
      </c>
      <c r="B525" s="405">
        <v>51.5</v>
      </c>
      <c r="C525" s="382">
        <v>13.73</v>
      </c>
      <c r="D525" s="382">
        <v>2.39</v>
      </c>
      <c r="E525" s="267"/>
      <c r="F525" s="267"/>
      <c r="G525" s="267"/>
      <c r="H525" s="267"/>
      <c r="I525" s="267"/>
      <c r="J525" s="267"/>
    </row>
    <row r="526" spans="1:10">
      <c r="A526" s="380">
        <v>517</v>
      </c>
      <c r="B526" s="405">
        <v>51.6</v>
      </c>
      <c r="C526" s="382">
        <v>13.24</v>
      </c>
      <c r="D526" s="382">
        <v>2.38</v>
      </c>
      <c r="E526" s="267"/>
      <c r="F526" s="267"/>
      <c r="G526" s="267"/>
      <c r="H526" s="267"/>
      <c r="I526" s="267"/>
      <c r="J526" s="267"/>
    </row>
    <row r="527" spans="1:10">
      <c r="A527" s="380">
        <v>518</v>
      </c>
      <c r="B527" s="405">
        <v>51.7</v>
      </c>
      <c r="C527" s="382">
        <v>13.87</v>
      </c>
      <c r="D527" s="382">
        <v>2.38</v>
      </c>
      <c r="E527" s="267"/>
      <c r="F527" s="267"/>
      <c r="G527" s="267"/>
      <c r="H527" s="267"/>
      <c r="I527" s="267"/>
      <c r="J527" s="267"/>
    </row>
    <row r="528" spans="1:10">
      <c r="A528" s="380">
        <v>519</v>
      </c>
      <c r="B528" s="405">
        <v>51.8</v>
      </c>
      <c r="C528" s="382">
        <v>17.079999999999998</v>
      </c>
      <c r="D528" s="382">
        <v>2.2999999999999998</v>
      </c>
      <c r="E528" s="267"/>
      <c r="F528" s="267"/>
      <c r="G528" s="267"/>
      <c r="H528" s="267"/>
      <c r="I528" s="267"/>
      <c r="J528" s="267"/>
    </row>
    <row r="529" spans="1:10">
      <c r="A529" s="380">
        <v>520</v>
      </c>
      <c r="B529" s="405">
        <v>51.9</v>
      </c>
      <c r="C529" s="382">
        <v>16.829999999999998</v>
      </c>
      <c r="D529" s="382">
        <v>2.37</v>
      </c>
      <c r="E529" s="267"/>
      <c r="F529" s="267"/>
      <c r="G529" s="267"/>
      <c r="H529" s="267"/>
      <c r="I529" s="267"/>
      <c r="J529" s="267"/>
    </row>
    <row r="530" spans="1:10">
      <c r="A530" s="380">
        <v>521</v>
      </c>
      <c r="B530" s="405">
        <v>52</v>
      </c>
      <c r="C530" s="382">
        <v>15.2</v>
      </c>
      <c r="D530" s="382">
        <v>2.4500000000000002</v>
      </c>
      <c r="E530" s="267"/>
      <c r="F530" s="267"/>
      <c r="G530" s="267"/>
      <c r="H530" s="267"/>
      <c r="I530" s="267"/>
      <c r="J530" s="267"/>
    </row>
    <row r="531" spans="1:10">
      <c r="A531" s="380">
        <v>522</v>
      </c>
      <c r="B531" s="405">
        <v>52.1</v>
      </c>
      <c r="C531" s="382">
        <v>13.71</v>
      </c>
      <c r="D531" s="382">
        <v>2.5</v>
      </c>
      <c r="E531" s="267"/>
      <c r="F531" s="267"/>
      <c r="G531" s="267"/>
      <c r="H531" s="267"/>
      <c r="I531" s="267"/>
      <c r="J531" s="267"/>
    </row>
    <row r="532" spans="1:10">
      <c r="A532" s="380">
        <v>523</v>
      </c>
      <c r="B532" s="405">
        <v>52.2</v>
      </c>
      <c r="C532" s="382">
        <v>14.67</v>
      </c>
      <c r="D532" s="382">
        <v>2.46</v>
      </c>
      <c r="E532" s="267"/>
      <c r="F532" s="267"/>
      <c r="G532" s="267"/>
      <c r="H532" s="267"/>
      <c r="I532" s="267"/>
      <c r="J532" s="267"/>
    </row>
    <row r="533" spans="1:10">
      <c r="A533" s="380">
        <v>524</v>
      </c>
      <c r="B533" s="405">
        <v>52.3</v>
      </c>
      <c r="C533" s="382">
        <v>15.7</v>
      </c>
      <c r="D533" s="382">
        <v>2.38</v>
      </c>
      <c r="E533" s="267"/>
      <c r="F533" s="267"/>
      <c r="G533" s="267"/>
      <c r="H533" s="267"/>
      <c r="I533" s="267"/>
      <c r="J533" s="267"/>
    </row>
    <row r="534" spans="1:10">
      <c r="A534" s="380">
        <v>525</v>
      </c>
      <c r="B534" s="405">
        <v>52.4</v>
      </c>
      <c r="C534" s="382">
        <v>18.649999999999999</v>
      </c>
      <c r="D534" s="382">
        <v>2.27</v>
      </c>
      <c r="E534" s="267"/>
      <c r="F534" s="267"/>
      <c r="G534" s="267"/>
      <c r="H534" s="267"/>
      <c r="I534" s="267"/>
      <c r="J534" s="267"/>
    </row>
    <row r="535" spans="1:10">
      <c r="A535" s="380">
        <v>526</v>
      </c>
      <c r="B535" s="405">
        <v>52.5</v>
      </c>
      <c r="C535" s="382">
        <v>11.01</v>
      </c>
      <c r="D535" s="382">
        <v>2.5</v>
      </c>
      <c r="E535" s="267"/>
      <c r="F535" s="267"/>
      <c r="G535" s="267"/>
      <c r="H535" s="267"/>
      <c r="I535" s="267"/>
      <c r="J535" s="267"/>
    </row>
    <row r="536" spans="1:10">
      <c r="A536" s="380">
        <v>527</v>
      </c>
      <c r="B536" s="405">
        <v>52.6</v>
      </c>
      <c r="C536" s="382">
        <v>15.76</v>
      </c>
      <c r="D536" s="382">
        <v>2.4700000000000002</v>
      </c>
      <c r="E536" s="267"/>
      <c r="F536" s="267"/>
      <c r="G536" s="267"/>
      <c r="H536" s="267"/>
      <c r="I536" s="267"/>
      <c r="J536" s="267"/>
    </row>
    <row r="537" spans="1:10">
      <c r="A537" s="380">
        <v>528</v>
      </c>
      <c r="B537" s="405">
        <v>52.7</v>
      </c>
      <c r="C537" s="382">
        <v>19.5</v>
      </c>
      <c r="D537" s="382">
        <v>2.1800000000000002</v>
      </c>
      <c r="E537" s="267"/>
      <c r="F537" s="267"/>
      <c r="G537" s="267"/>
      <c r="H537" s="267"/>
      <c r="I537" s="267"/>
      <c r="J537" s="267"/>
    </row>
    <row r="538" spans="1:10">
      <c r="A538" s="380">
        <v>529</v>
      </c>
      <c r="B538" s="405">
        <v>52.8</v>
      </c>
      <c r="C538" s="382">
        <v>15.27</v>
      </c>
      <c r="D538" s="382">
        <v>2.42</v>
      </c>
      <c r="E538" s="267"/>
      <c r="F538" s="267"/>
      <c r="G538" s="267"/>
      <c r="H538" s="267"/>
      <c r="I538" s="267"/>
      <c r="J538" s="267"/>
    </row>
    <row r="539" spans="1:10">
      <c r="A539" s="380">
        <v>530</v>
      </c>
      <c r="B539" s="405">
        <v>52.9</v>
      </c>
      <c r="C539" s="382">
        <v>15.31</v>
      </c>
      <c r="D539" s="382">
        <v>2.48</v>
      </c>
      <c r="E539" s="267"/>
      <c r="F539" s="267"/>
      <c r="G539" s="267"/>
      <c r="H539" s="267"/>
      <c r="I539" s="267"/>
      <c r="J539" s="267"/>
    </row>
    <row r="540" spans="1:10">
      <c r="A540" s="380">
        <v>531</v>
      </c>
      <c r="B540" s="405">
        <v>53</v>
      </c>
      <c r="C540" s="382">
        <v>13.65</v>
      </c>
      <c r="D540" s="382">
        <v>2.52</v>
      </c>
      <c r="E540" s="267"/>
      <c r="F540" s="267"/>
      <c r="G540" s="267"/>
      <c r="H540" s="267"/>
      <c r="I540" s="267"/>
      <c r="J540" s="267"/>
    </row>
    <row r="541" spans="1:10">
      <c r="A541" s="380">
        <v>532</v>
      </c>
      <c r="B541" s="405">
        <v>53.1</v>
      </c>
      <c r="C541" s="382">
        <v>14.64</v>
      </c>
      <c r="D541" s="382">
        <v>2.5299999999999998</v>
      </c>
      <c r="E541" s="267"/>
      <c r="F541" s="267"/>
      <c r="G541" s="267"/>
      <c r="H541" s="267"/>
      <c r="I541" s="267"/>
      <c r="J541" s="267"/>
    </row>
    <row r="542" spans="1:10">
      <c r="A542" s="380">
        <v>533</v>
      </c>
      <c r="B542" s="405">
        <v>53.2</v>
      </c>
      <c r="C542" s="382">
        <v>12.92</v>
      </c>
      <c r="D542" s="382">
        <v>2.4900000000000002</v>
      </c>
      <c r="E542" s="267"/>
      <c r="F542" s="267"/>
      <c r="G542" s="267"/>
      <c r="H542" s="267"/>
      <c r="I542" s="267"/>
      <c r="J542" s="267"/>
    </row>
    <row r="543" spans="1:10">
      <c r="A543" s="380">
        <v>534</v>
      </c>
      <c r="B543" s="405">
        <v>53.3</v>
      </c>
      <c r="C543" s="382">
        <v>7.31</v>
      </c>
      <c r="D543" s="382">
        <v>2.86</v>
      </c>
      <c r="E543" s="267"/>
      <c r="F543" s="267"/>
      <c r="G543" s="267"/>
      <c r="H543" s="267"/>
      <c r="I543" s="267"/>
      <c r="J543" s="267"/>
    </row>
    <row r="544" spans="1:10">
      <c r="A544" s="380">
        <v>535</v>
      </c>
      <c r="B544" s="405">
        <v>53.4</v>
      </c>
      <c r="C544" s="382">
        <v>17.010000000000002</v>
      </c>
      <c r="D544" s="382">
        <v>2.4300000000000002</v>
      </c>
      <c r="E544" s="267"/>
      <c r="F544" s="267"/>
      <c r="G544" s="267"/>
      <c r="H544" s="267"/>
      <c r="I544" s="267"/>
      <c r="J544" s="267"/>
    </row>
    <row r="545" spans="1:10">
      <c r="A545" s="380">
        <v>536</v>
      </c>
      <c r="B545" s="405">
        <v>53.5</v>
      </c>
      <c r="C545" s="382">
        <v>10.97</v>
      </c>
      <c r="D545" s="382">
        <v>2.65</v>
      </c>
      <c r="E545" s="267"/>
      <c r="F545" s="267"/>
      <c r="G545" s="267"/>
      <c r="H545" s="267"/>
      <c r="I545" s="267"/>
      <c r="J545" s="267"/>
    </row>
    <row r="546" spans="1:10">
      <c r="A546" s="380">
        <v>537</v>
      </c>
      <c r="B546" s="405">
        <v>53.6</v>
      </c>
      <c r="C546" s="382">
        <v>17.239999999999998</v>
      </c>
      <c r="D546" s="382">
        <v>2.42</v>
      </c>
      <c r="E546" s="267"/>
      <c r="F546" s="267"/>
      <c r="G546" s="267"/>
      <c r="H546" s="267"/>
      <c r="I546" s="267"/>
      <c r="J546" s="267"/>
    </row>
    <row r="547" spans="1:10">
      <c r="A547" s="380">
        <v>538</v>
      </c>
      <c r="B547" s="405">
        <v>53.7</v>
      </c>
      <c r="C547" s="382">
        <v>16.53</v>
      </c>
      <c r="D547" s="382">
        <v>2.36</v>
      </c>
      <c r="E547" s="267"/>
      <c r="F547" s="267"/>
      <c r="G547" s="267"/>
      <c r="H547" s="267"/>
      <c r="I547" s="267"/>
      <c r="J547" s="267"/>
    </row>
    <row r="548" spans="1:10">
      <c r="A548" s="380">
        <v>539</v>
      </c>
      <c r="B548" s="405">
        <v>53.8</v>
      </c>
      <c r="C548" s="382">
        <v>15.22</v>
      </c>
      <c r="D548" s="382">
        <v>2.46</v>
      </c>
      <c r="E548" s="267"/>
      <c r="F548" s="267"/>
      <c r="G548" s="267"/>
      <c r="H548" s="267"/>
      <c r="I548" s="267"/>
      <c r="J548" s="267"/>
    </row>
    <row r="549" spans="1:10">
      <c r="A549" s="380">
        <v>540</v>
      </c>
      <c r="B549" s="405">
        <v>53.9</v>
      </c>
      <c r="C549" s="382">
        <v>14.86</v>
      </c>
      <c r="D549" s="382">
        <v>2.4900000000000002</v>
      </c>
      <c r="E549" s="267"/>
      <c r="F549" s="267"/>
      <c r="G549" s="267"/>
      <c r="H549" s="267"/>
      <c r="I549" s="267"/>
      <c r="J549" s="267"/>
    </row>
    <row r="550" spans="1:10">
      <c r="A550" s="380">
        <v>541</v>
      </c>
      <c r="B550" s="405">
        <v>54</v>
      </c>
      <c r="C550" s="382">
        <v>14.6</v>
      </c>
      <c r="D550" s="382">
        <v>2.4700000000000002</v>
      </c>
      <c r="E550" s="267"/>
      <c r="F550" s="267"/>
      <c r="G550" s="267"/>
      <c r="H550" s="267"/>
      <c r="I550" s="267"/>
      <c r="J550" s="267"/>
    </row>
    <row r="551" spans="1:10">
      <c r="A551" s="380">
        <v>542</v>
      </c>
      <c r="B551" s="405">
        <v>54.1</v>
      </c>
      <c r="C551" s="382">
        <v>14.7</v>
      </c>
      <c r="D551" s="382">
        <v>2.4300000000000002</v>
      </c>
      <c r="E551" s="267"/>
      <c r="F551" s="267"/>
      <c r="G551" s="267"/>
      <c r="H551" s="267"/>
      <c r="I551" s="267"/>
      <c r="J551" s="267"/>
    </row>
    <row r="552" spans="1:10">
      <c r="A552" s="380">
        <v>543</v>
      </c>
      <c r="B552" s="405">
        <v>54.2</v>
      </c>
      <c r="C552" s="382">
        <v>15.23</v>
      </c>
      <c r="D552" s="382">
        <v>2.39</v>
      </c>
      <c r="E552" s="267"/>
      <c r="F552" s="267"/>
      <c r="G552" s="267"/>
      <c r="H552" s="267"/>
      <c r="I552" s="267"/>
      <c r="J552" s="267"/>
    </row>
    <row r="553" spans="1:10">
      <c r="A553" s="380">
        <v>544</v>
      </c>
      <c r="B553" s="405">
        <v>54.3</v>
      </c>
      <c r="C553" s="382">
        <v>15.61</v>
      </c>
      <c r="D553" s="382">
        <v>2.37</v>
      </c>
      <c r="E553" s="267"/>
      <c r="F553" s="267"/>
      <c r="G553" s="267"/>
      <c r="H553" s="267"/>
      <c r="I553" s="267"/>
      <c r="J553" s="267"/>
    </row>
    <row r="554" spans="1:10">
      <c r="A554" s="380">
        <v>545</v>
      </c>
      <c r="B554" s="405">
        <v>54.4</v>
      </c>
      <c r="C554" s="382">
        <v>15.64</v>
      </c>
      <c r="D554" s="382">
        <v>2.37</v>
      </c>
      <c r="E554" s="267"/>
      <c r="F554" s="267"/>
      <c r="G554" s="267"/>
      <c r="H554" s="267"/>
      <c r="I554" s="267"/>
      <c r="J554" s="267"/>
    </row>
    <row r="555" spans="1:10">
      <c r="A555" s="380">
        <v>546</v>
      </c>
      <c r="B555" s="405">
        <v>54.5</v>
      </c>
      <c r="C555" s="382">
        <v>16.82</v>
      </c>
      <c r="D555" s="382">
        <v>2.31</v>
      </c>
      <c r="E555" s="267"/>
      <c r="F555" s="267"/>
      <c r="G555" s="267"/>
      <c r="H555" s="267"/>
      <c r="I555" s="267"/>
      <c r="J555" s="267"/>
    </row>
    <row r="556" spans="1:10">
      <c r="A556" s="380">
        <v>547</v>
      </c>
      <c r="B556" s="405">
        <v>54.6</v>
      </c>
      <c r="C556" s="382">
        <v>16.600000000000001</v>
      </c>
      <c r="D556" s="382">
        <v>2.3199999999999998</v>
      </c>
      <c r="E556" s="267"/>
      <c r="F556" s="267"/>
      <c r="G556" s="267"/>
      <c r="H556" s="267"/>
      <c r="I556" s="267"/>
      <c r="J556" s="267"/>
    </row>
    <row r="557" spans="1:10">
      <c r="A557" s="380">
        <v>548</v>
      </c>
      <c r="B557" s="405">
        <v>54.7</v>
      </c>
      <c r="C557" s="382">
        <v>16.420000000000002</v>
      </c>
      <c r="D557" s="382">
        <v>2.33</v>
      </c>
      <c r="E557" s="267"/>
      <c r="F557" s="267"/>
      <c r="G557" s="267"/>
      <c r="H557" s="267"/>
      <c r="I557" s="267"/>
      <c r="J557" s="267"/>
    </row>
    <row r="558" spans="1:10">
      <c r="A558" s="380">
        <v>549</v>
      </c>
      <c r="B558" s="405">
        <v>54.8</v>
      </c>
      <c r="C558" s="382">
        <v>15.18</v>
      </c>
      <c r="D558" s="382">
        <v>2.36</v>
      </c>
      <c r="E558" s="267"/>
      <c r="F558" s="267"/>
      <c r="G558" s="267"/>
      <c r="H558" s="267"/>
      <c r="I558" s="267"/>
      <c r="J558" s="267"/>
    </row>
    <row r="559" spans="1:10">
      <c r="A559" s="380">
        <v>550</v>
      </c>
      <c r="B559" s="405">
        <v>54.9</v>
      </c>
      <c r="C559" s="382">
        <v>18.14</v>
      </c>
      <c r="D559" s="382">
        <v>2.1800000000000002</v>
      </c>
      <c r="E559" s="267"/>
      <c r="F559" s="267"/>
      <c r="G559" s="267"/>
      <c r="H559" s="267"/>
      <c r="I559" s="267"/>
      <c r="J559" s="267"/>
    </row>
    <row r="560" spans="1:10">
      <c r="A560" s="380">
        <v>551</v>
      </c>
      <c r="B560" s="405">
        <v>55</v>
      </c>
      <c r="C560" s="382">
        <v>18.170000000000002</v>
      </c>
      <c r="D560" s="382">
        <v>2.16</v>
      </c>
      <c r="E560" s="267"/>
      <c r="F560" s="267"/>
      <c r="G560" s="267"/>
      <c r="H560" s="267"/>
      <c r="I560" s="267"/>
      <c r="J560" s="267"/>
    </row>
    <row r="561" spans="1:10">
      <c r="A561" s="380">
        <v>552</v>
      </c>
      <c r="B561" s="405">
        <v>55.1</v>
      </c>
      <c r="C561" s="382">
        <v>12.41</v>
      </c>
      <c r="D561" s="382">
        <v>2.44</v>
      </c>
      <c r="E561" s="267"/>
      <c r="F561" s="267"/>
      <c r="G561" s="267"/>
      <c r="H561" s="267"/>
      <c r="I561" s="267"/>
      <c r="J561" s="267"/>
    </row>
    <row r="562" spans="1:10">
      <c r="A562" s="380">
        <v>553</v>
      </c>
      <c r="B562" s="405">
        <v>55.2</v>
      </c>
      <c r="C562" s="382">
        <v>18.16</v>
      </c>
      <c r="D562" s="382">
        <v>2.41</v>
      </c>
      <c r="E562" s="267"/>
      <c r="F562" s="267"/>
      <c r="G562" s="267"/>
      <c r="H562" s="267"/>
      <c r="I562" s="267"/>
      <c r="J562" s="267"/>
    </row>
    <row r="563" spans="1:10">
      <c r="A563" s="380">
        <v>554</v>
      </c>
      <c r="B563" s="405">
        <v>55.3</v>
      </c>
      <c r="C563" s="382">
        <v>16.760000000000002</v>
      </c>
      <c r="D563" s="382">
        <v>2.39</v>
      </c>
      <c r="E563" s="267"/>
      <c r="F563" s="267"/>
      <c r="G563" s="267"/>
      <c r="H563" s="267"/>
      <c r="I563" s="267"/>
      <c r="J563" s="267"/>
    </row>
    <row r="564" spans="1:10">
      <c r="A564" s="380">
        <v>555</v>
      </c>
      <c r="B564" s="405">
        <v>55.4</v>
      </c>
      <c r="C564" s="382">
        <v>18.43</v>
      </c>
      <c r="D564" s="382">
        <v>2.34</v>
      </c>
      <c r="E564" s="267"/>
      <c r="F564" s="267"/>
      <c r="G564" s="267"/>
      <c r="H564" s="267"/>
      <c r="I564" s="267"/>
      <c r="J564" s="267"/>
    </row>
    <row r="565" spans="1:10">
      <c r="A565" s="380">
        <v>556</v>
      </c>
      <c r="B565" s="405">
        <v>55.5</v>
      </c>
      <c r="C565" s="382">
        <v>17.93</v>
      </c>
      <c r="D565" s="382">
        <v>2.2799999999999998</v>
      </c>
      <c r="E565" s="267"/>
      <c r="F565" s="267"/>
      <c r="G565" s="267"/>
      <c r="H565" s="267"/>
      <c r="I565" s="267"/>
      <c r="J565" s="267"/>
    </row>
    <row r="566" spans="1:10">
      <c r="A566" s="380">
        <v>557</v>
      </c>
      <c r="B566" s="405">
        <v>55.6</v>
      </c>
      <c r="C566" s="382">
        <v>18.649999999999999</v>
      </c>
      <c r="D566" s="382">
        <v>2.33</v>
      </c>
      <c r="E566" s="267"/>
      <c r="F566" s="267"/>
      <c r="G566" s="267"/>
      <c r="H566" s="267"/>
      <c r="I566" s="267"/>
      <c r="J566" s="267"/>
    </row>
    <row r="567" spans="1:10">
      <c r="A567" s="380">
        <v>558</v>
      </c>
      <c r="B567" s="405">
        <v>55.7</v>
      </c>
      <c r="C567" s="382">
        <v>20.89</v>
      </c>
      <c r="D567" s="382">
        <v>2.29</v>
      </c>
      <c r="E567" s="267"/>
      <c r="F567" s="267"/>
      <c r="G567" s="267"/>
      <c r="H567" s="267"/>
      <c r="I567" s="267"/>
      <c r="J567" s="267"/>
    </row>
    <row r="568" spans="1:10">
      <c r="A568" s="380">
        <v>559</v>
      </c>
      <c r="B568" s="405">
        <v>55.8</v>
      </c>
      <c r="C568" s="382">
        <v>21.69</v>
      </c>
      <c r="D568" s="382">
        <v>2.2599999999999998</v>
      </c>
      <c r="E568" s="267"/>
      <c r="F568" s="267"/>
      <c r="G568" s="267"/>
      <c r="H568" s="267"/>
      <c r="I568" s="267"/>
      <c r="J568" s="267"/>
    </row>
    <row r="569" spans="1:10">
      <c r="A569" s="380">
        <v>560</v>
      </c>
      <c r="B569" s="405">
        <v>55.9</v>
      </c>
      <c r="C569" s="382">
        <v>24.98</v>
      </c>
      <c r="D569" s="382">
        <v>2.1</v>
      </c>
      <c r="E569" s="267"/>
      <c r="F569" s="267"/>
      <c r="G569" s="267"/>
      <c r="H569" s="267"/>
      <c r="I569" s="267"/>
      <c r="J569" s="267"/>
    </row>
    <row r="570" spans="1:10">
      <c r="A570" s="380">
        <v>561</v>
      </c>
      <c r="B570" s="405">
        <v>56</v>
      </c>
      <c r="C570" s="382">
        <v>26.47</v>
      </c>
      <c r="D570" s="382">
        <v>1.97</v>
      </c>
      <c r="E570" s="267"/>
      <c r="F570" s="267"/>
      <c r="G570" s="267"/>
      <c r="H570" s="267"/>
      <c r="I570" s="267"/>
      <c r="J570" s="267"/>
    </row>
    <row r="571" spans="1:10">
      <c r="A571" s="380">
        <v>562</v>
      </c>
      <c r="B571" s="405">
        <v>56.1</v>
      </c>
      <c r="C571" s="382">
        <v>24.33</v>
      </c>
      <c r="D571" s="382">
        <v>1.74</v>
      </c>
      <c r="E571" s="267"/>
      <c r="F571" s="267"/>
      <c r="G571" s="267"/>
      <c r="H571" s="267"/>
      <c r="I571" s="267"/>
      <c r="J571" s="267"/>
    </row>
    <row r="572" spans="1:10">
      <c r="A572" s="380">
        <v>563</v>
      </c>
      <c r="B572" s="405">
        <v>56.2</v>
      </c>
      <c r="C572" s="382">
        <v>24.95</v>
      </c>
      <c r="D572" s="382">
        <v>1.75</v>
      </c>
      <c r="E572" s="267"/>
      <c r="F572" s="267"/>
      <c r="G572" s="267"/>
      <c r="H572" s="267"/>
      <c r="I572" s="267"/>
      <c r="J572" s="267"/>
    </row>
    <row r="573" spans="1:10">
      <c r="A573" s="380">
        <v>564</v>
      </c>
      <c r="B573" s="405">
        <v>56.3</v>
      </c>
      <c r="C573" s="382">
        <v>24.82</v>
      </c>
      <c r="D573" s="382">
        <v>1.85</v>
      </c>
      <c r="E573" s="267"/>
      <c r="F573" s="267"/>
      <c r="G573" s="267"/>
      <c r="H573" s="267"/>
      <c r="I573" s="267"/>
      <c r="J573" s="267"/>
    </row>
    <row r="574" spans="1:10">
      <c r="A574" s="380">
        <v>565</v>
      </c>
      <c r="B574" s="405">
        <v>56.4</v>
      </c>
      <c r="C574" s="382">
        <v>23.87</v>
      </c>
      <c r="D574" s="382">
        <v>1.97</v>
      </c>
      <c r="E574" s="267"/>
      <c r="F574" s="267"/>
      <c r="G574" s="267"/>
      <c r="H574" s="267"/>
      <c r="I574" s="267"/>
      <c r="J574" s="267"/>
    </row>
    <row r="575" spans="1:10">
      <c r="A575" s="380">
        <v>566</v>
      </c>
      <c r="B575" s="405">
        <v>56.5</v>
      </c>
      <c r="C575" s="382">
        <v>20.62</v>
      </c>
      <c r="D575" s="382">
        <v>2.11</v>
      </c>
      <c r="E575" s="267"/>
      <c r="F575" s="267"/>
      <c r="G575" s="267"/>
      <c r="H575" s="267"/>
      <c r="I575" s="267"/>
      <c r="J575" s="267"/>
    </row>
    <row r="576" spans="1:10">
      <c r="A576" s="380">
        <v>567</v>
      </c>
      <c r="B576" s="405">
        <v>56.6</v>
      </c>
      <c r="C576" s="382">
        <v>18</v>
      </c>
      <c r="D576" s="382">
        <v>2.25</v>
      </c>
      <c r="E576" s="267"/>
      <c r="F576" s="267"/>
      <c r="G576" s="267"/>
      <c r="H576" s="267"/>
      <c r="I576" s="267"/>
      <c r="J576" s="267"/>
    </row>
    <row r="577" spans="1:10">
      <c r="A577" s="380">
        <v>568</v>
      </c>
      <c r="B577" s="405">
        <v>56.7</v>
      </c>
      <c r="C577" s="382">
        <v>9.3000000000000007</v>
      </c>
      <c r="D577" s="382">
        <v>2.76</v>
      </c>
      <c r="E577" s="267"/>
      <c r="F577" s="267"/>
      <c r="G577" s="267"/>
      <c r="H577" s="267"/>
      <c r="I577" s="267"/>
      <c r="J577" s="267"/>
    </row>
    <row r="578" spans="1:10">
      <c r="A578" s="380">
        <v>569</v>
      </c>
      <c r="B578" s="405">
        <v>56.8</v>
      </c>
      <c r="C578" s="382">
        <v>5.24</v>
      </c>
      <c r="D578" s="382">
        <v>3.19</v>
      </c>
      <c r="E578" s="267"/>
      <c r="F578" s="267"/>
      <c r="G578" s="267"/>
      <c r="H578" s="267"/>
      <c r="I578" s="267"/>
      <c r="J578" s="267"/>
    </row>
    <row r="579" spans="1:10">
      <c r="A579" s="380">
        <v>570</v>
      </c>
      <c r="B579" s="405">
        <v>56.9</v>
      </c>
      <c r="C579" s="382">
        <v>5.73</v>
      </c>
      <c r="D579" s="382">
        <v>3.03</v>
      </c>
      <c r="E579" s="267"/>
      <c r="F579" s="267"/>
      <c r="G579" s="267"/>
      <c r="H579" s="267"/>
      <c r="I579" s="267"/>
      <c r="J579" s="267"/>
    </row>
    <row r="580" spans="1:10">
      <c r="A580" s="380">
        <v>571</v>
      </c>
      <c r="B580" s="405">
        <v>57</v>
      </c>
      <c r="C580" s="382">
        <v>7.74</v>
      </c>
      <c r="D580" s="382">
        <v>2.8</v>
      </c>
      <c r="E580" s="267"/>
      <c r="F580" s="267"/>
      <c r="G580" s="267"/>
      <c r="H580" s="267"/>
      <c r="I580" s="267"/>
      <c r="J580" s="267"/>
    </row>
    <row r="581" spans="1:10">
      <c r="A581" s="380">
        <v>572</v>
      </c>
      <c r="B581" s="405">
        <v>57.1</v>
      </c>
      <c r="C581" s="382">
        <v>23.51</v>
      </c>
      <c r="D581" s="382">
        <v>2</v>
      </c>
      <c r="E581" s="267"/>
      <c r="F581" s="267"/>
      <c r="G581" s="267"/>
      <c r="H581" s="267"/>
      <c r="I581" s="267"/>
      <c r="J581" s="267"/>
    </row>
    <row r="582" spans="1:10">
      <c r="A582" s="380">
        <v>573</v>
      </c>
      <c r="B582" s="405">
        <v>57.2</v>
      </c>
      <c r="C582" s="382">
        <v>23.12</v>
      </c>
      <c r="D582" s="382">
        <v>1.96</v>
      </c>
      <c r="E582" s="267"/>
      <c r="F582" s="267"/>
      <c r="G582" s="267"/>
      <c r="H582" s="267"/>
      <c r="I582" s="267"/>
      <c r="J582" s="267"/>
    </row>
    <row r="583" spans="1:10">
      <c r="A583" s="380">
        <v>574</v>
      </c>
      <c r="B583" s="405">
        <v>57.3</v>
      </c>
      <c r="C583" s="382">
        <v>20.5</v>
      </c>
      <c r="D583" s="382">
        <v>1.94</v>
      </c>
      <c r="E583" s="267"/>
      <c r="F583" s="267"/>
      <c r="G583" s="267"/>
      <c r="H583" s="267"/>
      <c r="I583" s="267"/>
      <c r="J583" s="267"/>
    </row>
    <row r="584" spans="1:10">
      <c r="A584" s="380">
        <v>575</v>
      </c>
      <c r="B584" s="405">
        <v>57.4</v>
      </c>
      <c r="C584" s="382">
        <v>22.26</v>
      </c>
      <c r="D584" s="382">
        <v>1.93</v>
      </c>
      <c r="E584" s="267"/>
      <c r="F584" s="267"/>
      <c r="G584" s="267"/>
      <c r="H584" s="267"/>
      <c r="I584" s="267"/>
      <c r="J584" s="267"/>
    </row>
    <row r="585" spans="1:10">
      <c r="A585" s="380">
        <v>576</v>
      </c>
      <c r="B585" s="405">
        <v>57.5</v>
      </c>
      <c r="C585" s="382">
        <v>22.95</v>
      </c>
      <c r="D585" s="382">
        <v>1.87</v>
      </c>
      <c r="E585" s="267"/>
      <c r="F585" s="267"/>
      <c r="G585" s="267"/>
      <c r="H585" s="267"/>
      <c r="I585" s="267"/>
      <c r="J585" s="267"/>
    </row>
    <row r="586" spans="1:10">
      <c r="A586" s="380">
        <v>577</v>
      </c>
      <c r="B586" s="405">
        <v>57.6</v>
      </c>
      <c r="C586" s="382">
        <v>22.19</v>
      </c>
      <c r="D586" s="382">
        <v>1.83</v>
      </c>
      <c r="E586" s="267"/>
      <c r="F586" s="267"/>
      <c r="G586" s="267"/>
      <c r="H586" s="267"/>
      <c r="I586" s="267"/>
      <c r="J586" s="267"/>
    </row>
    <row r="587" spans="1:10">
      <c r="A587" s="380">
        <v>578</v>
      </c>
      <c r="B587" s="405">
        <v>57.7</v>
      </c>
      <c r="C587" s="382">
        <v>22.8</v>
      </c>
      <c r="D587" s="382">
        <v>1.84</v>
      </c>
      <c r="E587" s="267"/>
      <c r="F587" s="267"/>
      <c r="G587" s="267"/>
      <c r="H587" s="267"/>
      <c r="I587" s="267"/>
      <c r="J587" s="267"/>
    </row>
    <row r="588" spans="1:10">
      <c r="A588" s="380">
        <v>579</v>
      </c>
      <c r="B588" s="405">
        <v>57.8</v>
      </c>
      <c r="C588" s="382">
        <v>22.85</v>
      </c>
      <c r="D588" s="382">
        <v>1.93</v>
      </c>
      <c r="E588" s="267"/>
      <c r="F588" s="267"/>
      <c r="G588" s="267"/>
      <c r="H588" s="267"/>
      <c r="I588" s="267"/>
      <c r="J588" s="267"/>
    </row>
    <row r="589" spans="1:10">
      <c r="A589" s="380">
        <v>580</v>
      </c>
      <c r="B589" s="405">
        <v>57.9</v>
      </c>
      <c r="C589" s="382">
        <v>22.31</v>
      </c>
      <c r="D589" s="382">
        <v>1.81</v>
      </c>
      <c r="E589" s="267"/>
      <c r="F589" s="267"/>
      <c r="G589" s="267"/>
      <c r="H589" s="267"/>
      <c r="I589" s="267"/>
      <c r="J589" s="267"/>
    </row>
    <row r="590" spans="1:10">
      <c r="A590" s="380">
        <v>581</v>
      </c>
      <c r="B590" s="405">
        <v>58</v>
      </c>
      <c r="C590" s="382">
        <v>24.48</v>
      </c>
      <c r="D590" s="382">
        <v>1.88</v>
      </c>
      <c r="E590" s="267"/>
      <c r="F590" s="267"/>
      <c r="G590" s="267"/>
      <c r="H590" s="267"/>
      <c r="I590" s="267"/>
      <c r="J590" s="267"/>
    </row>
    <row r="591" spans="1:10">
      <c r="A591" s="380">
        <v>582</v>
      </c>
      <c r="B591" s="405">
        <v>58.1</v>
      </c>
      <c r="C591" s="382">
        <v>25.8</v>
      </c>
      <c r="D591" s="382">
        <v>1.87</v>
      </c>
      <c r="E591" s="267"/>
      <c r="F591" s="267"/>
      <c r="G591" s="267"/>
      <c r="H591" s="267"/>
      <c r="I591" s="267"/>
      <c r="J591" s="267"/>
    </row>
    <row r="592" spans="1:10">
      <c r="A592" s="380">
        <v>583</v>
      </c>
      <c r="B592" s="405">
        <v>58.2</v>
      </c>
      <c r="C592" s="382">
        <v>30.68</v>
      </c>
      <c r="D592" s="382">
        <v>1.77</v>
      </c>
      <c r="E592" s="267"/>
      <c r="F592" s="267"/>
      <c r="G592" s="267"/>
      <c r="H592" s="267"/>
      <c r="I592" s="267"/>
      <c r="J592" s="267"/>
    </row>
    <row r="593" spans="1:10">
      <c r="A593" s="380">
        <v>584</v>
      </c>
      <c r="B593" s="405">
        <v>58.3</v>
      </c>
      <c r="C593" s="382">
        <v>26.22</v>
      </c>
      <c r="D593" s="382">
        <v>2.0499999999999998</v>
      </c>
      <c r="E593" s="267"/>
      <c r="F593" s="267"/>
      <c r="G593" s="267"/>
      <c r="H593" s="267"/>
      <c r="I593" s="267"/>
      <c r="J593" s="267"/>
    </row>
    <row r="594" spans="1:10">
      <c r="A594" s="380">
        <v>585</v>
      </c>
      <c r="B594" s="405">
        <v>58.4</v>
      </c>
      <c r="C594" s="382">
        <v>23.58</v>
      </c>
      <c r="D594" s="382">
        <v>2.09</v>
      </c>
      <c r="E594" s="267"/>
      <c r="F594" s="267"/>
      <c r="G594" s="267"/>
      <c r="H594" s="267"/>
      <c r="I594" s="267"/>
      <c r="J594" s="267"/>
    </row>
    <row r="595" spans="1:10">
      <c r="A595" s="380">
        <v>586</v>
      </c>
      <c r="B595" s="405">
        <v>58.5</v>
      </c>
      <c r="C595" s="382">
        <v>24.65</v>
      </c>
      <c r="D595" s="382">
        <v>1.94</v>
      </c>
      <c r="E595" s="267"/>
      <c r="F595" s="267"/>
      <c r="G595" s="267"/>
      <c r="H595" s="267"/>
      <c r="I595" s="267"/>
      <c r="J595" s="267"/>
    </row>
    <row r="596" spans="1:10">
      <c r="A596" s="380">
        <v>587</v>
      </c>
      <c r="B596" s="405">
        <v>58.6</v>
      </c>
      <c r="C596" s="382">
        <v>26.43</v>
      </c>
      <c r="D596" s="382">
        <v>1.84</v>
      </c>
      <c r="E596" s="267"/>
      <c r="F596" s="267"/>
      <c r="G596" s="267"/>
      <c r="H596" s="267"/>
      <c r="I596" s="267"/>
      <c r="J596" s="267"/>
    </row>
    <row r="597" spans="1:10">
      <c r="A597" s="380">
        <v>588</v>
      </c>
      <c r="B597" s="405">
        <v>58.7</v>
      </c>
      <c r="C597" s="382">
        <v>26.02</v>
      </c>
      <c r="D597" s="382">
        <v>1.86</v>
      </c>
      <c r="E597" s="267"/>
      <c r="F597" s="267"/>
      <c r="G597" s="267"/>
      <c r="H597" s="267"/>
      <c r="I597" s="267"/>
      <c r="J597" s="267"/>
    </row>
    <row r="598" spans="1:10">
      <c r="A598" s="380">
        <v>589</v>
      </c>
      <c r="B598" s="405">
        <v>58.8</v>
      </c>
      <c r="C598" s="382">
        <v>26.71</v>
      </c>
      <c r="D598" s="382">
        <v>1.8</v>
      </c>
      <c r="E598" s="267"/>
      <c r="F598" s="267"/>
      <c r="G598" s="267"/>
      <c r="H598" s="267"/>
      <c r="I598" s="267"/>
      <c r="J598" s="267"/>
    </row>
    <row r="599" spans="1:10">
      <c r="A599" s="380">
        <v>590</v>
      </c>
      <c r="B599" s="405">
        <v>58.9</v>
      </c>
      <c r="C599" s="382">
        <v>22.75</v>
      </c>
      <c r="D599" s="382">
        <v>2.08</v>
      </c>
      <c r="E599" s="267"/>
      <c r="F599" s="267"/>
      <c r="G599" s="267"/>
      <c r="H599" s="267"/>
      <c r="I599" s="267"/>
      <c r="J599" s="267"/>
    </row>
    <row r="600" spans="1:10">
      <c r="A600" s="380">
        <v>591</v>
      </c>
      <c r="B600" s="405">
        <v>59</v>
      </c>
      <c r="C600" s="382">
        <v>23.77</v>
      </c>
      <c r="D600" s="382">
        <v>1.97</v>
      </c>
      <c r="E600" s="267"/>
      <c r="F600" s="267"/>
      <c r="G600" s="267"/>
      <c r="H600" s="267"/>
      <c r="I600" s="267"/>
      <c r="J600" s="267"/>
    </row>
    <row r="601" spans="1:10">
      <c r="A601" s="380">
        <v>592</v>
      </c>
      <c r="B601" s="405">
        <v>59.1</v>
      </c>
      <c r="C601" s="382">
        <v>26.22</v>
      </c>
      <c r="D601" s="382">
        <v>1.81</v>
      </c>
      <c r="E601" s="267"/>
      <c r="F601" s="267"/>
      <c r="G601" s="267"/>
      <c r="H601" s="267"/>
      <c r="I601" s="267"/>
      <c r="J601" s="267"/>
    </row>
    <row r="602" spans="1:10">
      <c r="A602" s="380">
        <v>593</v>
      </c>
      <c r="B602" s="405">
        <v>59.2</v>
      </c>
      <c r="C602" s="382">
        <v>23.08</v>
      </c>
      <c r="D602" s="382">
        <v>1.77</v>
      </c>
      <c r="E602" s="267"/>
      <c r="F602" s="267"/>
      <c r="G602" s="267"/>
      <c r="H602" s="267"/>
      <c r="I602" s="267"/>
      <c r="J602" s="267"/>
    </row>
    <row r="603" spans="1:10">
      <c r="A603" s="380">
        <v>594</v>
      </c>
      <c r="B603" s="405">
        <v>59.3</v>
      </c>
      <c r="C603" s="382">
        <v>20.51</v>
      </c>
      <c r="D603" s="382">
        <v>2.0499999999999998</v>
      </c>
      <c r="E603" s="267"/>
      <c r="F603" s="267"/>
      <c r="G603" s="267"/>
      <c r="H603" s="267"/>
      <c r="I603" s="267"/>
      <c r="J603" s="267"/>
    </row>
    <row r="604" spans="1:10">
      <c r="A604" s="380">
        <v>595</v>
      </c>
      <c r="B604" s="405">
        <v>59.4</v>
      </c>
      <c r="C604" s="382">
        <v>29.89</v>
      </c>
      <c r="D604" s="382">
        <v>2.21</v>
      </c>
      <c r="E604" s="267"/>
      <c r="F604" s="267"/>
      <c r="G604" s="267"/>
      <c r="H604" s="267"/>
      <c r="I604" s="267"/>
      <c r="J604" s="267"/>
    </row>
    <row r="605" spans="1:10">
      <c r="A605" s="380">
        <v>596</v>
      </c>
      <c r="B605" s="405">
        <v>59.5</v>
      </c>
      <c r="C605" s="382">
        <v>27.4</v>
      </c>
      <c r="D605" s="382">
        <v>1.94</v>
      </c>
      <c r="E605" s="267"/>
      <c r="F605" s="267"/>
      <c r="G605" s="267"/>
      <c r="H605" s="267"/>
      <c r="I605" s="267"/>
      <c r="J605" s="267"/>
    </row>
    <row r="606" spans="1:10">
      <c r="A606" s="380">
        <v>597</v>
      </c>
      <c r="B606" s="405">
        <v>59.6</v>
      </c>
      <c r="C606" s="382">
        <v>22.15</v>
      </c>
      <c r="D606" s="382">
        <v>2.23</v>
      </c>
      <c r="E606" s="267"/>
      <c r="F606" s="267"/>
      <c r="G606" s="267"/>
      <c r="H606" s="267"/>
      <c r="I606" s="267"/>
      <c r="J606" s="267"/>
    </row>
    <row r="607" spans="1:10">
      <c r="A607" s="380">
        <v>598</v>
      </c>
      <c r="B607" s="405">
        <v>59.7</v>
      </c>
      <c r="C607" s="382">
        <v>20.239999999999998</v>
      </c>
      <c r="D607" s="382">
        <v>2.11</v>
      </c>
      <c r="E607" s="267"/>
      <c r="F607" s="267"/>
      <c r="G607" s="267"/>
      <c r="H607" s="267"/>
      <c r="I607" s="267"/>
      <c r="J607" s="267"/>
    </row>
    <row r="608" spans="1:10">
      <c r="A608" s="380">
        <v>599</v>
      </c>
      <c r="B608" s="405">
        <v>59.8</v>
      </c>
      <c r="C608" s="382">
        <v>21.73</v>
      </c>
      <c r="D608" s="382">
        <v>1.96</v>
      </c>
      <c r="E608" s="267"/>
      <c r="F608" s="267"/>
      <c r="G608" s="267"/>
      <c r="H608" s="267"/>
      <c r="I608" s="267"/>
      <c r="J608" s="267"/>
    </row>
    <row r="609" spans="1:10">
      <c r="A609" s="380">
        <v>600</v>
      </c>
      <c r="B609" s="405">
        <v>59.9</v>
      </c>
      <c r="C609" s="382">
        <v>22.57</v>
      </c>
      <c r="D609" s="382">
        <v>1.98</v>
      </c>
      <c r="E609" s="267"/>
      <c r="F609" s="267"/>
      <c r="G609" s="267"/>
      <c r="H609" s="267"/>
      <c r="I609" s="267"/>
      <c r="J609" s="267"/>
    </row>
    <row r="610" spans="1:10">
      <c r="A610" s="380">
        <v>601</v>
      </c>
      <c r="B610" s="405">
        <v>60</v>
      </c>
      <c r="C610" s="382">
        <v>23.16</v>
      </c>
      <c r="D610" s="382">
        <v>1.98</v>
      </c>
      <c r="E610" s="267"/>
      <c r="F610" s="267"/>
      <c r="G610" s="267"/>
      <c r="H610" s="267"/>
      <c r="I610" s="267"/>
      <c r="J610" s="267"/>
    </row>
    <row r="611" spans="1:10">
      <c r="A611" s="380">
        <v>602</v>
      </c>
      <c r="B611" s="405">
        <v>60.1</v>
      </c>
      <c r="C611" s="382">
        <v>23.92</v>
      </c>
      <c r="D611" s="382">
        <v>1.88</v>
      </c>
      <c r="E611" s="267"/>
      <c r="F611" s="267"/>
      <c r="G611" s="267"/>
      <c r="H611" s="267"/>
      <c r="I611" s="267"/>
      <c r="J611" s="267"/>
    </row>
    <row r="612" spans="1:10">
      <c r="A612" s="380">
        <v>603</v>
      </c>
      <c r="B612" s="405">
        <v>60.2</v>
      </c>
      <c r="C612" s="382">
        <v>22.46</v>
      </c>
      <c r="D612" s="382">
        <v>2.11</v>
      </c>
      <c r="E612" s="267"/>
      <c r="F612" s="267"/>
      <c r="G612" s="267"/>
      <c r="H612" s="267"/>
      <c r="I612" s="267"/>
      <c r="J612" s="267"/>
    </row>
    <row r="613" spans="1:10">
      <c r="A613" s="380">
        <v>604</v>
      </c>
      <c r="B613" s="405">
        <v>60.3</v>
      </c>
      <c r="C613" s="382">
        <v>22.47</v>
      </c>
      <c r="D613" s="382">
        <v>2.21</v>
      </c>
      <c r="E613" s="267"/>
      <c r="F613" s="267"/>
      <c r="G613" s="267"/>
      <c r="H613" s="267"/>
      <c r="I613" s="267"/>
      <c r="J613" s="267"/>
    </row>
    <row r="614" spans="1:10">
      <c r="A614" s="380">
        <v>605</v>
      </c>
      <c r="B614" s="405">
        <v>60.4</v>
      </c>
      <c r="C614" s="382">
        <v>20.23</v>
      </c>
      <c r="D614" s="382">
        <v>2.21</v>
      </c>
      <c r="E614" s="267"/>
      <c r="F614" s="267"/>
      <c r="G614" s="267"/>
      <c r="H614" s="267"/>
      <c r="I614" s="267"/>
      <c r="J614" s="267"/>
    </row>
    <row r="615" spans="1:10">
      <c r="A615" s="380">
        <v>606</v>
      </c>
      <c r="B615" s="405">
        <v>60.5</v>
      </c>
      <c r="C615" s="382">
        <v>19.3</v>
      </c>
      <c r="D615" s="382">
        <v>2.27</v>
      </c>
      <c r="E615" s="267"/>
      <c r="F615" s="267"/>
      <c r="G615" s="267"/>
      <c r="H615" s="267"/>
      <c r="I615" s="267"/>
      <c r="J615" s="267"/>
    </row>
    <row r="616" spans="1:10">
      <c r="A616" s="380">
        <v>607</v>
      </c>
      <c r="B616" s="405">
        <v>60.6</v>
      </c>
      <c r="C616" s="382">
        <v>17.27</v>
      </c>
      <c r="D616" s="382">
        <v>2.2599999999999998</v>
      </c>
      <c r="E616" s="267"/>
      <c r="F616" s="267"/>
      <c r="G616" s="267"/>
      <c r="H616" s="267"/>
      <c r="I616" s="267"/>
      <c r="J616" s="267"/>
    </row>
    <row r="617" spans="1:10">
      <c r="A617" s="380">
        <v>608</v>
      </c>
      <c r="B617" s="405">
        <v>60.7</v>
      </c>
      <c r="C617" s="382">
        <v>13.87</v>
      </c>
      <c r="D617" s="382">
        <v>2.4500000000000002</v>
      </c>
      <c r="E617" s="267"/>
      <c r="F617" s="267"/>
      <c r="G617" s="267"/>
      <c r="H617" s="267"/>
      <c r="I617" s="267"/>
      <c r="J617" s="267"/>
    </row>
    <row r="618" spans="1:10">
      <c r="A618" s="380">
        <v>609</v>
      </c>
      <c r="B618" s="405">
        <v>60.8</v>
      </c>
      <c r="C618" s="382">
        <v>9.67</v>
      </c>
      <c r="D618" s="382">
        <v>2.79</v>
      </c>
      <c r="E618" s="267"/>
      <c r="F618" s="267"/>
      <c r="G618" s="267"/>
      <c r="H618" s="267"/>
      <c r="I618" s="267"/>
      <c r="J618" s="267"/>
    </row>
    <row r="619" spans="1:10">
      <c r="A619" s="380">
        <v>610</v>
      </c>
      <c r="B619" s="405">
        <v>60.9</v>
      </c>
      <c r="C619" s="382">
        <v>10.06</v>
      </c>
      <c r="D619" s="382">
        <v>2.79</v>
      </c>
      <c r="E619" s="267"/>
      <c r="F619" s="267"/>
      <c r="G619" s="267"/>
      <c r="H619" s="267"/>
      <c r="I619" s="267"/>
      <c r="J619" s="267"/>
    </row>
    <row r="620" spans="1:10">
      <c r="A620" s="380">
        <v>611</v>
      </c>
      <c r="B620" s="405">
        <v>61</v>
      </c>
      <c r="C620" s="382">
        <v>4.4800000000000004</v>
      </c>
      <c r="D620" s="382">
        <v>3.37</v>
      </c>
      <c r="E620" s="267"/>
      <c r="F620" s="267"/>
      <c r="G620" s="267"/>
      <c r="H620" s="267"/>
      <c r="I620" s="267"/>
      <c r="J620" s="267"/>
    </row>
    <row r="621" spans="1:10">
      <c r="A621" s="380">
        <v>612</v>
      </c>
      <c r="B621" s="405">
        <v>61.1</v>
      </c>
      <c r="C621" s="382">
        <v>7.09</v>
      </c>
      <c r="D621" s="382">
        <v>2.94</v>
      </c>
      <c r="E621" s="267"/>
      <c r="F621" s="267"/>
      <c r="G621" s="267"/>
      <c r="H621" s="267"/>
      <c r="I621" s="267"/>
      <c r="J621" s="267"/>
    </row>
    <row r="622" spans="1:10">
      <c r="A622" s="380">
        <v>613</v>
      </c>
      <c r="B622" s="405">
        <v>61.2</v>
      </c>
      <c r="C622" s="382">
        <v>9.64</v>
      </c>
      <c r="D622" s="382">
        <v>2.63</v>
      </c>
      <c r="E622" s="267"/>
      <c r="F622" s="267"/>
      <c r="G622" s="267"/>
      <c r="H622" s="267"/>
      <c r="I622" s="267"/>
      <c r="J622" s="267"/>
    </row>
    <row r="623" spans="1:10">
      <c r="A623" s="380">
        <v>614</v>
      </c>
      <c r="B623" s="405">
        <v>61.3</v>
      </c>
      <c r="C623" s="382">
        <v>12.56</v>
      </c>
      <c r="D623" s="382">
        <v>2.65</v>
      </c>
      <c r="E623" s="267"/>
      <c r="F623" s="267"/>
      <c r="G623" s="267"/>
      <c r="H623" s="267"/>
      <c r="I623" s="267"/>
      <c r="J623" s="267"/>
    </row>
    <row r="624" spans="1:10">
      <c r="A624" s="380">
        <v>615</v>
      </c>
      <c r="B624" s="405">
        <v>61.4</v>
      </c>
      <c r="C624" s="382">
        <v>18.77</v>
      </c>
      <c r="D624" s="382">
        <v>2.2999999999999998</v>
      </c>
      <c r="E624" s="267"/>
      <c r="F624" s="267"/>
      <c r="G624" s="267"/>
      <c r="H624" s="267"/>
      <c r="I624" s="267"/>
      <c r="J624" s="267"/>
    </row>
    <row r="625" spans="1:10">
      <c r="A625" s="380">
        <v>616</v>
      </c>
      <c r="B625" s="405">
        <v>61.5</v>
      </c>
      <c r="C625" s="382">
        <v>17.79</v>
      </c>
      <c r="D625" s="382">
        <v>2.2799999999999998</v>
      </c>
      <c r="E625" s="267"/>
      <c r="F625" s="267"/>
      <c r="G625" s="267"/>
      <c r="H625" s="267"/>
      <c r="I625" s="267"/>
      <c r="J625" s="267"/>
    </row>
    <row r="626" spans="1:10">
      <c r="A626" s="380">
        <v>617</v>
      </c>
      <c r="B626" s="405">
        <v>61.6</v>
      </c>
      <c r="C626" s="382">
        <v>19.260000000000002</v>
      </c>
      <c r="D626" s="382">
        <v>2.4</v>
      </c>
      <c r="E626" s="267"/>
      <c r="F626" s="267"/>
      <c r="G626" s="267"/>
      <c r="H626" s="267"/>
      <c r="I626" s="267"/>
      <c r="J626" s="267"/>
    </row>
    <row r="627" spans="1:10">
      <c r="A627" s="380">
        <v>618</v>
      </c>
      <c r="B627" s="405">
        <v>61.7</v>
      </c>
      <c r="C627" s="382">
        <v>13.15</v>
      </c>
      <c r="D627" s="382">
        <v>2.41</v>
      </c>
      <c r="E627" s="267"/>
      <c r="F627" s="267"/>
      <c r="G627" s="267"/>
      <c r="H627" s="267"/>
      <c r="I627" s="267"/>
      <c r="J627" s="267"/>
    </row>
    <row r="628" spans="1:10">
      <c r="A628" s="380">
        <v>619</v>
      </c>
      <c r="B628" s="405">
        <v>61.8</v>
      </c>
      <c r="C628" s="382">
        <v>12.98</v>
      </c>
      <c r="D628" s="382">
        <v>2.57</v>
      </c>
      <c r="E628" s="267"/>
      <c r="F628" s="267"/>
      <c r="G628" s="267"/>
      <c r="H628" s="267"/>
      <c r="I628" s="267"/>
      <c r="J628" s="267"/>
    </row>
    <row r="629" spans="1:10">
      <c r="A629" s="380">
        <v>620</v>
      </c>
      <c r="B629" s="405">
        <v>61.9</v>
      </c>
      <c r="C629" s="382">
        <v>11.33</v>
      </c>
      <c r="D629" s="382">
        <v>2.57</v>
      </c>
      <c r="E629" s="267"/>
      <c r="F629" s="267"/>
      <c r="G629" s="267"/>
      <c r="H629" s="267"/>
      <c r="I629" s="267"/>
      <c r="J629" s="267"/>
    </row>
    <row r="630" spans="1:10">
      <c r="A630" s="380">
        <v>621</v>
      </c>
      <c r="B630" s="405">
        <v>62</v>
      </c>
      <c r="C630" s="382">
        <v>12.77</v>
      </c>
      <c r="D630" s="382">
        <v>2.57</v>
      </c>
      <c r="E630" s="267"/>
      <c r="F630" s="267"/>
      <c r="G630" s="267"/>
      <c r="H630" s="267"/>
      <c r="I630" s="267"/>
      <c r="J630" s="267"/>
    </row>
    <row r="631" spans="1:10">
      <c r="A631" s="380">
        <v>622</v>
      </c>
      <c r="B631" s="405">
        <v>62.1</v>
      </c>
      <c r="C631" s="382">
        <v>12.17</v>
      </c>
      <c r="D631" s="382">
        <v>2.58</v>
      </c>
      <c r="E631" s="267"/>
      <c r="F631" s="267"/>
      <c r="G631" s="267"/>
      <c r="H631" s="267"/>
      <c r="I631" s="267"/>
      <c r="J631" s="267"/>
    </row>
    <row r="632" spans="1:10">
      <c r="A632" s="380">
        <v>623</v>
      </c>
      <c r="B632" s="405">
        <v>62.2</v>
      </c>
      <c r="C632" s="382">
        <v>12.32</v>
      </c>
      <c r="D632" s="382">
        <v>2.66</v>
      </c>
      <c r="E632" s="267"/>
      <c r="F632" s="267"/>
      <c r="G632" s="267"/>
      <c r="H632" s="267"/>
      <c r="I632" s="267"/>
      <c r="J632" s="267"/>
    </row>
    <row r="633" spans="1:10">
      <c r="A633" s="380">
        <v>624</v>
      </c>
      <c r="B633" s="405">
        <v>62.3</v>
      </c>
      <c r="C633" s="382">
        <v>5.46</v>
      </c>
      <c r="D633" s="382">
        <v>3.21</v>
      </c>
      <c r="E633" s="267"/>
      <c r="F633" s="267"/>
      <c r="G633" s="267"/>
      <c r="H633" s="267"/>
      <c r="I633" s="267"/>
      <c r="J633" s="267"/>
    </row>
    <row r="634" spans="1:10">
      <c r="A634" s="380">
        <v>625</v>
      </c>
      <c r="B634" s="405">
        <v>62.4</v>
      </c>
      <c r="C634" s="382">
        <v>5.91</v>
      </c>
      <c r="D634" s="382">
        <v>3.09</v>
      </c>
      <c r="E634" s="267"/>
      <c r="F634" s="267"/>
      <c r="G634" s="267"/>
      <c r="H634" s="267"/>
      <c r="I634" s="267"/>
      <c r="J634" s="267"/>
    </row>
    <row r="635" spans="1:10">
      <c r="A635" s="380">
        <v>626</v>
      </c>
      <c r="B635" s="405">
        <v>62.5</v>
      </c>
      <c r="C635" s="382">
        <v>13.57</v>
      </c>
      <c r="D635" s="382">
        <v>2.4700000000000002</v>
      </c>
      <c r="E635" s="267"/>
      <c r="F635" s="267"/>
      <c r="G635" s="267"/>
      <c r="H635" s="267"/>
      <c r="I635" s="267"/>
      <c r="J635" s="267"/>
    </row>
    <row r="636" spans="1:10">
      <c r="A636" s="380">
        <v>627</v>
      </c>
      <c r="B636" s="405">
        <v>62.6</v>
      </c>
      <c r="C636" s="382">
        <v>17.12</v>
      </c>
      <c r="D636" s="382">
        <v>2.37</v>
      </c>
      <c r="E636" s="267"/>
      <c r="F636" s="267"/>
      <c r="G636" s="267"/>
      <c r="H636" s="267"/>
      <c r="I636" s="267"/>
      <c r="J636" s="267"/>
    </row>
    <row r="637" spans="1:10">
      <c r="A637" s="380">
        <v>628</v>
      </c>
      <c r="B637" s="405">
        <v>62.7</v>
      </c>
      <c r="C637" s="382">
        <v>14.57</v>
      </c>
      <c r="D637" s="382">
        <v>2.4900000000000002</v>
      </c>
      <c r="E637" s="267"/>
      <c r="F637" s="267"/>
      <c r="G637" s="267"/>
      <c r="H637" s="267"/>
      <c r="I637" s="267"/>
      <c r="J637" s="267"/>
    </row>
    <row r="638" spans="1:10">
      <c r="A638" s="380">
        <v>629</v>
      </c>
      <c r="B638" s="405">
        <v>62.8</v>
      </c>
      <c r="C638" s="382">
        <v>26.09</v>
      </c>
      <c r="D638" s="382">
        <v>2.23</v>
      </c>
      <c r="E638" s="267"/>
      <c r="F638" s="267"/>
      <c r="G638" s="267"/>
      <c r="H638" s="267"/>
      <c r="I638" s="267"/>
      <c r="J638" s="267"/>
    </row>
    <row r="639" spans="1:10">
      <c r="A639" s="380">
        <v>630</v>
      </c>
      <c r="B639" s="405">
        <v>62.9</v>
      </c>
      <c r="C639" s="382">
        <v>25.76</v>
      </c>
      <c r="D639" s="382">
        <v>2.25</v>
      </c>
      <c r="E639" s="267"/>
      <c r="F639" s="267"/>
      <c r="G639" s="267"/>
      <c r="H639" s="267"/>
      <c r="I639" s="267"/>
      <c r="J639" s="267"/>
    </row>
    <row r="640" spans="1:10">
      <c r="A640" s="380">
        <v>631</v>
      </c>
      <c r="B640" s="405">
        <v>63</v>
      </c>
      <c r="C640" s="382">
        <v>17.89</v>
      </c>
      <c r="D640" s="382">
        <v>2.36</v>
      </c>
      <c r="E640" s="267"/>
      <c r="F640" s="267"/>
      <c r="G640" s="267"/>
      <c r="H640" s="267"/>
      <c r="I640" s="267"/>
      <c r="J640" s="267"/>
    </row>
    <row r="641" spans="1:10">
      <c r="A641" s="380">
        <v>632</v>
      </c>
      <c r="B641" s="405">
        <v>63.1</v>
      </c>
      <c r="C641" s="382">
        <v>19.239999999999998</v>
      </c>
      <c r="D641" s="382">
        <v>2.31</v>
      </c>
      <c r="E641" s="267"/>
      <c r="F641" s="267"/>
      <c r="G641" s="267"/>
      <c r="H641" s="267"/>
      <c r="I641" s="267"/>
      <c r="J641" s="267"/>
    </row>
    <row r="642" spans="1:10">
      <c r="A642" s="380">
        <v>633</v>
      </c>
      <c r="B642" s="405">
        <v>63.2</v>
      </c>
      <c r="C642" s="382">
        <v>20.56</v>
      </c>
      <c r="D642" s="382">
        <v>2.2799999999999998</v>
      </c>
      <c r="E642" s="267"/>
      <c r="F642" s="267"/>
      <c r="G642" s="267"/>
      <c r="H642" s="267"/>
      <c r="I642" s="267"/>
      <c r="J642" s="267"/>
    </row>
    <row r="643" spans="1:10">
      <c r="A643" s="380">
        <v>634</v>
      </c>
      <c r="B643" s="405">
        <v>63.3</v>
      </c>
      <c r="C643" s="382">
        <v>19.72</v>
      </c>
      <c r="D643" s="382">
        <v>2.2999999999999998</v>
      </c>
      <c r="E643" s="267"/>
      <c r="F643" s="267"/>
      <c r="G643" s="267"/>
      <c r="H643" s="267"/>
      <c r="I643" s="267"/>
      <c r="J643" s="267"/>
    </row>
    <row r="644" spans="1:10">
      <c r="A644" s="380">
        <v>635</v>
      </c>
      <c r="B644" s="405">
        <v>63.4</v>
      </c>
      <c r="C644" s="382">
        <v>17.96</v>
      </c>
      <c r="D644" s="382">
        <v>2.39</v>
      </c>
      <c r="E644" s="267"/>
      <c r="F644" s="267"/>
      <c r="G644" s="267"/>
      <c r="H644" s="267"/>
      <c r="I644" s="267"/>
      <c r="J644" s="267"/>
    </row>
    <row r="645" spans="1:10">
      <c r="A645" s="380">
        <v>636</v>
      </c>
      <c r="B645" s="405">
        <v>63.5</v>
      </c>
      <c r="C645" s="382">
        <v>17.03</v>
      </c>
      <c r="D645" s="382">
        <v>2.4300000000000002</v>
      </c>
      <c r="E645" s="267"/>
      <c r="F645" s="267"/>
      <c r="G645" s="267"/>
      <c r="H645" s="267"/>
      <c r="I645" s="267"/>
      <c r="J645" s="267"/>
    </row>
    <row r="646" spans="1:10">
      <c r="A646" s="380">
        <v>637</v>
      </c>
      <c r="B646" s="405">
        <v>63.6</v>
      </c>
      <c r="C646" s="382">
        <v>19.739999999999998</v>
      </c>
      <c r="D646" s="382">
        <v>2.39</v>
      </c>
      <c r="E646" s="267"/>
      <c r="F646" s="267"/>
      <c r="G646" s="267"/>
      <c r="H646" s="267"/>
      <c r="I646" s="267"/>
      <c r="J646" s="267"/>
    </row>
    <row r="647" spans="1:10">
      <c r="A647" s="380">
        <v>638</v>
      </c>
      <c r="B647" s="405">
        <v>63.7</v>
      </c>
      <c r="C647" s="382">
        <v>23.2</v>
      </c>
      <c r="D647" s="382">
        <v>2.29</v>
      </c>
      <c r="E647" s="267"/>
      <c r="F647" s="267"/>
      <c r="G647" s="267"/>
      <c r="H647" s="267"/>
      <c r="I647" s="267"/>
      <c r="J647" s="267"/>
    </row>
    <row r="648" spans="1:10">
      <c r="A648" s="380">
        <v>639</v>
      </c>
      <c r="B648" s="405">
        <v>63.8</v>
      </c>
      <c r="C648" s="382">
        <v>23.69</v>
      </c>
      <c r="D648" s="382">
        <v>2.29</v>
      </c>
      <c r="E648" s="267"/>
      <c r="F648" s="267"/>
      <c r="G648" s="267"/>
      <c r="H648" s="267"/>
      <c r="I648" s="267"/>
      <c r="J648" s="267"/>
    </row>
    <row r="649" spans="1:10">
      <c r="A649" s="380">
        <v>640</v>
      </c>
      <c r="B649" s="405">
        <v>63.9</v>
      </c>
      <c r="C649" s="382">
        <v>20.85</v>
      </c>
      <c r="D649" s="382">
        <v>2.37</v>
      </c>
      <c r="E649" s="267"/>
      <c r="F649" s="267"/>
      <c r="G649" s="267"/>
      <c r="H649" s="267"/>
      <c r="I649" s="267"/>
      <c r="J649" s="267"/>
    </row>
    <row r="650" spans="1:10">
      <c r="A650" s="380">
        <v>641</v>
      </c>
      <c r="B650" s="405">
        <v>64</v>
      </c>
      <c r="C650" s="382">
        <v>16.7</v>
      </c>
      <c r="D650" s="382">
        <v>2.52</v>
      </c>
      <c r="E650" s="267"/>
      <c r="F650" s="267"/>
      <c r="G650" s="267"/>
      <c r="H650" s="267"/>
      <c r="I650" s="267"/>
      <c r="J650" s="267"/>
    </row>
    <row r="651" spans="1:10">
      <c r="A651" s="380">
        <v>642</v>
      </c>
      <c r="B651" s="405">
        <v>64.099999999999994</v>
      </c>
      <c r="C651" s="382">
        <v>15.77</v>
      </c>
      <c r="D651" s="382">
        <v>2.56</v>
      </c>
      <c r="E651" s="267"/>
      <c r="F651" s="267"/>
      <c r="G651" s="267"/>
      <c r="H651" s="267"/>
      <c r="I651" s="267"/>
      <c r="J651" s="267"/>
    </row>
    <row r="652" spans="1:10">
      <c r="A652" s="380">
        <v>643</v>
      </c>
      <c r="B652" s="405">
        <v>64.2</v>
      </c>
      <c r="C652" s="382">
        <v>15.14</v>
      </c>
      <c r="D652" s="382">
        <v>2.54</v>
      </c>
      <c r="E652" s="267"/>
      <c r="F652" s="267"/>
      <c r="G652" s="267"/>
      <c r="H652" s="267"/>
      <c r="I652" s="267"/>
      <c r="J652" s="267"/>
    </row>
    <row r="653" spans="1:10">
      <c r="A653" s="380">
        <v>644</v>
      </c>
      <c r="B653" s="405">
        <v>64.3</v>
      </c>
      <c r="C653" s="382">
        <v>14.42</v>
      </c>
      <c r="D653" s="382">
        <v>2.57</v>
      </c>
      <c r="E653" s="267"/>
      <c r="F653" s="267"/>
      <c r="G653" s="267"/>
      <c r="H653" s="267"/>
      <c r="I653" s="267"/>
      <c r="J653" s="267"/>
    </row>
    <row r="654" spans="1:10">
      <c r="A654" s="380">
        <v>645</v>
      </c>
      <c r="B654" s="405">
        <v>64.400000000000006</v>
      </c>
      <c r="C654" s="382">
        <v>11.06</v>
      </c>
      <c r="D654" s="382">
        <v>2.68</v>
      </c>
      <c r="E654" s="267"/>
      <c r="F654" s="267"/>
      <c r="G654" s="267"/>
      <c r="H654" s="267"/>
      <c r="I654" s="267"/>
      <c r="J654" s="267"/>
    </row>
    <row r="655" spans="1:10">
      <c r="A655" s="380">
        <v>646</v>
      </c>
      <c r="B655" s="405">
        <v>64.5</v>
      </c>
      <c r="C655" s="382">
        <v>9.91</v>
      </c>
      <c r="D655" s="382">
        <v>2.75</v>
      </c>
      <c r="E655" s="267"/>
      <c r="F655" s="267"/>
      <c r="G655" s="267"/>
      <c r="H655" s="267"/>
      <c r="I655" s="267"/>
      <c r="J655" s="267"/>
    </row>
    <row r="656" spans="1:10">
      <c r="A656" s="380">
        <v>647</v>
      </c>
      <c r="B656" s="405">
        <v>64.599999999999994</v>
      </c>
      <c r="C656" s="382">
        <v>11.8</v>
      </c>
      <c r="D656" s="382">
        <v>2.64</v>
      </c>
      <c r="E656" s="267"/>
      <c r="F656" s="267"/>
      <c r="G656" s="267"/>
      <c r="H656" s="267"/>
      <c r="I656" s="267"/>
      <c r="J656" s="267"/>
    </row>
    <row r="657" spans="1:10">
      <c r="A657" s="380">
        <v>648</v>
      </c>
      <c r="B657" s="405">
        <v>64.7</v>
      </c>
      <c r="C657" s="382">
        <v>16.260000000000002</v>
      </c>
      <c r="D657" s="382">
        <v>2.44</v>
      </c>
      <c r="E657" s="267"/>
      <c r="F657" s="267"/>
      <c r="G657" s="267"/>
      <c r="H657" s="267"/>
      <c r="I657" s="267"/>
      <c r="J657" s="267"/>
    </row>
    <row r="658" spans="1:10">
      <c r="A658" s="380">
        <v>649</v>
      </c>
      <c r="B658" s="405">
        <v>64.8</v>
      </c>
      <c r="C658" s="382">
        <v>18.239999999999998</v>
      </c>
      <c r="D658" s="382">
        <v>2.41</v>
      </c>
      <c r="E658" s="267"/>
      <c r="F658" s="267"/>
      <c r="G658" s="267"/>
      <c r="H658" s="267"/>
      <c r="I658" s="267"/>
      <c r="J658" s="267"/>
    </row>
    <row r="659" spans="1:10">
      <c r="A659" s="380">
        <v>650</v>
      </c>
      <c r="B659" s="405">
        <v>64.900000000000006</v>
      </c>
      <c r="C659" s="382">
        <v>19.23</v>
      </c>
      <c r="D659" s="382">
        <v>2.39</v>
      </c>
      <c r="E659" s="267"/>
      <c r="F659" s="267"/>
      <c r="G659" s="267"/>
      <c r="H659" s="267"/>
      <c r="I659" s="267"/>
      <c r="J659" s="267"/>
    </row>
    <row r="660" spans="1:10">
      <c r="A660" s="380">
        <v>651</v>
      </c>
      <c r="B660" s="405">
        <v>65</v>
      </c>
      <c r="C660" s="382">
        <v>18.75</v>
      </c>
      <c r="D660" s="382">
        <v>2.4300000000000002</v>
      </c>
      <c r="E660" s="267"/>
      <c r="F660" s="267"/>
      <c r="G660" s="267"/>
      <c r="H660" s="267"/>
      <c r="I660" s="267"/>
      <c r="J660" s="267"/>
    </row>
    <row r="661" spans="1:10">
      <c r="A661" s="380">
        <v>652</v>
      </c>
      <c r="B661" s="405">
        <v>65.099999999999994</v>
      </c>
      <c r="C661" s="382">
        <v>17.329999999999998</v>
      </c>
      <c r="D661" s="382">
        <v>2.4700000000000002</v>
      </c>
      <c r="E661" s="267"/>
      <c r="F661" s="267"/>
      <c r="G661" s="267"/>
      <c r="H661" s="267"/>
      <c r="I661" s="267"/>
      <c r="J661" s="267"/>
    </row>
    <row r="662" spans="1:10">
      <c r="A662" s="380">
        <v>653</v>
      </c>
      <c r="B662" s="405">
        <v>65.2</v>
      </c>
      <c r="C662" s="382">
        <v>15.53</v>
      </c>
      <c r="D662" s="382">
        <v>2.57</v>
      </c>
      <c r="E662" s="267"/>
      <c r="F662" s="267"/>
      <c r="G662" s="267"/>
      <c r="H662" s="267"/>
      <c r="I662" s="267"/>
      <c r="J662" s="267"/>
    </row>
    <row r="663" spans="1:10">
      <c r="A663" s="380">
        <v>654</v>
      </c>
      <c r="B663" s="405">
        <v>65.3</v>
      </c>
      <c r="C663" s="382">
        <v>14.78</v>
      </c>
      <c r="D663" s="382">
        <v>2.6</v>
      </c>
      <c r="E663" s="267"/>
      <c r="F663" s="267"/>
      <c r="G663" s="267"/>
      <c r="H663" s="267"/>
      <c r="I663" s="267"/>
      <c r="J663" s="267"/>
    </row>
    <row r="664" spans="1:10">
      <c r="A664" s="380">
        <v>655</v>
      </c>
      <c r="B664" s="405">
        <v>65.400000000000006</v>
      </c>
      <c r="C664" s="382">
        <v>14.43</v>
      </c>
      <c r="D664" s="382">
        <v>2.59</v>
      </c>
      <c r="E664" s="267"/>
      <c r="F664" s="267"/>
      <c r="G664" s="267"/>
      <c r="H664" s="267"/>
      <c r="I664" s="267"/>
      <c r="J664" s="267"/>
    </row>
    <row r="665" spans="1:10">
      <c r="A665" s="380">
        <v>656</v>
      </c>
      <c r="B665" s="405">
        <v>65.5</v>
      </c>
      <c r="C665" s="382">
        <v>12.06</v>
      </c>
      <c r="D665" s="382">
        <v>2.68</v>
      </c>
      <c r="E665" s="267"/>
      <c r="F665" s="267"/>
      <c r="G665" s="267"/>
      <c r="H665" s="267"/>
      <c r="I665" s="267"/>
      <c r="J665" s="267"/>
    </row>
    <row r="666" spans="1:10">
      <c r="A666" s="380">
        <v>657</v>
      </c>
      <c r="B666" s="405">
        <v>65.599999999999994</v>
      </c>
      <c r="C666" s="382">
        <v>11.32</v>
      </c>
      <c r="D666" s="382">
        <v>2.73</v>
      </c>
      <c r="E666" s="267"/>
      <c r="F666" s="267"/>
      <c r="G666" s="267"/>
      <c r="H666" s="267"/>
      <c r="I666" s="267"/>
      <c r="J666" s="267"/>
    </row>
    <row r="667" spans="1:10">
      <c r="A667" s="380">
        <v>658</v>
      </c>
      <c r="B667" s="405">
        <v>65.7</v>
      </c>
      <c r="C667" s="382">
        <v>13.38</v>
      </c>
      <c r="D667" s="382">
        <v>2.67</v>
      </c>
      <c r="E667" s="267"/>
      <c r="F667" s="267"/>
      <c r="G667" s="267"/>
      <c r="H667" s="267"/>
      <c r="I667" s="267"/>
      <c r="J667" s="267"/>
    </row>
    <row r="668" spans="1:10">
      <c r="A668" s="380">
        <v>659</v>
      </c>
      <c r="B668" s="405">
        <v>65.8</v>
      </c>
      <c r="C668" s="382">
        <v>16.829999999999998</v>
      </c>
      <c r="D668" s="382">
        <v>2.54</v>
      </c>
      <c r="E668" s="267"/>
      <c r="F668" s="267"/>
      <c r="G668" s="267"/>
      <c r="H668" s="267"/>
      <c r="I668" s="267"/>
      <c r="J668" s="267"/>
    </row>
    <row r="669" spans="1:10">
      <c r="A669" s="380">
        <v>660</v>
      </c>
      <c r="B669" s="405">
        <v>65.900000000000006</v>
      </c>
      <c r="C669" s="382">
        <v>18.09</v>
      </c>
      <c r="D669" s="382">
        <v>2.5099999999999998</v>
      </c>
      <c r="E669" s="267"/>
      <c r="F669" s="267"/>
      <c r="G669" s="267"/>
      <c r="H669" s="267"/>
      <c r="I669" s="267"/>
      <c r="J669" s="267"/>
    </row>
    <row r="670" spans="1:10">
      <c r="A670" s="380">
        <v>661</v>
      </c>
      <c r="B670" s="405">
        <v>66</v>
      </c>
      <c r="C670" s="382">
        <v>17.25</v>
      </c>
      <c r="D670" s="382">
        <v>2.5299999999999998</v>
      </c>
      <c r="E670" s="267"/>
      <c r="F670" s="267"/>
      <c r="G670" s="267"/>
      <c r="H670" s="267"/>
      <c r="I670" s="267"/>
      <c r="J670" s="267"/>
    </row>
    <row r="671" spans="1:10">
      <c r="A671" s="380">
        <v>662</v>
      </c>
      <c r="B671" s="405">
        <v>66.099999999999994</v>
      </c>
      <c r="C671" s="382">
        <v>17.87</v>
      </c>
      <c r="D671" s="382">
        <v>2.52</v>
      </c>
      <c r="E671" s="267"/>
      <c r="F671" s="267"/>
      <c r="G671" s="267"/>
      <c r="H671" s="267"/>
      <c r="I671" s="267"/>
      <c r="J671" s="267"/>
    </row>
    <row r="672" spans="1:10">
      <c r="A672" s="380">
        <v>663</v>
      </c>
      <c r="B672" s="405">
        <v>66.2</v>
      </c>
      <c r="C672" s="382">
        <v>20.149999999999999</v>
      </c>
      <c r="D672" s="382">
        <v>2.46</v>
      </c>
      <c r="E672" s="267"/>
      <c r="F672" s="267"/>
      <c r="G672" s="267"/>
      <c r="H672" s="267"/>
      <c r="I672" s="267"/>
      <c r="J672" s="267"/>
    </row>
    <row r="673" spans="1:10">
      <c r="A673" s="380">
        <v>664</v>
      </c>
      <c r="B673" s="405">
        <v>66.3</v>
      </c>
      <c r="C673" s="382">
        <v>21.01</v>
      </c>
      <c r="D673" s="382">
        <v>2.41</v>
      </c>
      <c r="E673" s="267"/>
      <c r="F673" s="267"/>
      <c r="G673" s="267"/>
      <c r="H673" s="267"/>
      <c r="I673" s="267"/>
      <c r="J673" s="267"/>
    </row>
    <row r="674" spans="1:10">
      <c r="A674" s="380">
        <v>665</v>
      </c>
      <c r="B674" s="405">
        <v>66.400000000000006</v>
      </c>
      <c r="C674" s="382">
        <v>20.61</v>
      </c>
      <c r="D674" s="382">
        <v>2.4500000000000002</v>
      </c>
      <c r="E674" s="267"/>
      <c r="F674" s="267"/>
      <c r="G674" s="267"/>
      <c r="H674" s="267"/>
      <c r="I674" s="267"/>
      <c r="J674" s="267"/>
    </row>
    <row r="675" spans="1:10">
      <c r="A675" s="380">
        <v>666</v>
      </c>
      <c r="B675" s="405">
        <v>66.5</v>
      </c>
      <c r="C675" s="382">
        <v>20.239999999999998</v>
      </c>
      <c r="D675" s="382">
        <v>2.4900000000000002</v>
      </c>
      <c r="E675" s="267"/>
      <c r="F675" s="267"/>
      <c r="G675" s="267"/>
      <c r="H675" s="267"/>
      <c r="I675" s="267"/>
      <c r="J675" s="267"/>
    </row>
    <row r="676" spans="1:10">
      <c r="A676" s="380">
        <v>667</v>
      </c>
      <c r="B676" s="405">
        <v>66.599999999999994</v>
      </c>
      <c r="C676" s="382">
        <v>19.64</v>
      </c>
      <c r="D676" s="382">
        <v>2.5099999999999998</v>
      </c>
      <c r="E676" s="267"/>
      <c r="F676" s="267"/>
      <c r="G676" s="267"/>
      <c r="H676" s="267"/>
      <c r="I676" s="267"/>
      <c r="J676" s="267"/>
    </row>
    <row r="677" spans="1:10">
      <c r="A677" s="380">
        <v>668</v>
      </c>
      <c r="B677" s="405">
        <v>66.7</v>
      </c>
      <c r="C677" s="382">
        <v>21.82</v>
      </c>
      <c r="D677" s="382">
        <v>2.41</v>
      </c>
      <c r="E677" s="267"/>
      <c r="F677" s="267"/>
      <c r="G677" s="267"/>
      <c r="H677" s="267"/>
      <c r="I677" s="267"/>
      <c r="J677" s="267"/>
    </row>
    <row r="678" spans="1:10">
      <c r="A678" s="380">
        <v>669</v>
      </c>
      <c r="B678" s="405">
        <v>66.8</v>
      </c>
      <c r="C678" s="382">
        <v>21.85</v>
      </c>
      <c r="D678" s="382">
        <v>2.37</v>
      </c>
      <c r="E678" s="267"/>
      <c r="F678" s="267"/>
      <c r="G678" s="267"/>
      <c r="H678" s="267"/>
      <c r="I678" s="267"/>
      <c r="J678" s="267"/>
    </row>
    <row r="679" spans="1:10">
      <c r="A679" s="380">
        <v>670</v>
      </c>
      <c r="B679" s="405">
        <v>66.900000000000006</v>
      </c>
      <c r="C679" s="382">
        <v>24.11</v>
      </c>
      <c r="D679" s="382">
        <v>2.33</v>
      </c>
      <c r="E679" s="267"/>
      <c r="F679" s="267"/>
      <c r="G679" s="267"/>
      <c r="H679" s="267"/>
      <c r="I679" s="267"/>
      <c r="J679" s="267"/>
    </row>
    <row r="680" spans="1:10">
      <c r="A680" s="380">
        <v>671</v>
      </c>
      <c r="B680" s="405">
        <v>67</v>
      </c>
      <c r="C680" s="382">
        <v>24.55</v>
      </c>
      <c r="D680" s="382">
        <v>2.3199999999999998</v>
      </c>
      <c r="E680" s="267"/>
      <c r="F680" s="267"/>
      <c r="G680" s="267"/>
      <c r="H680" s="267"/>
      <c r="I680" s="267"/>
      <c r="J680" s="267"/>
    </row>
    <row r="681" spans="1:10">
      <c r="A681" s="380">
        <v>672</v>
      </c>
      <c r="B681" s="405">
        <v>67.099999999999994</v>
      </c>
      <c r="C681" s="382">
        <v>24.15</v>
      </c>
      <c r="D681" s="382">
        <v>2.2999999999999998</v>
      </c>
      <c r="E681" s="267"/>
      <c r="F681" s="267"/>
      <c r="G681" s="267"/>
      <c r="H681" s="267"/>
      <c r="I681" s="267"/>
      <c r="J681" s="267"/>
    </row>
    <row r="682" spans="1:10">
      <c r="A682" s="380">
        <v>673</v>
      </c>
      <c r="B682" s="405">
        <v>67.2</v>
      </c>
      <c r="C682" s="382">
        <v>22.47</v>
      </c>
      <c r="D682" s="382">
        <v>2.34</v>
      </c>
      <c r="E682" s="267"/>
      <c r="F682" s="267"/>
      <c r="G682" s="267"/>
      <c r="H682" s="267"/>
      <c r="I682" s="267"/>
      <c r="J682" s="267"/>
    </row>
    <row r="683" spans="1:10">
      <c r="A683" s="380">
        <v>674</v>
      </c>
      <c r="B683" s="405">
        <v>67.3</v>
      </c>
      <c r="C683" s="382">
        <v>19.75</v>
      </c>
      <c r="D683" s="382">
        <v>2.4</v>
      </c>
      <c r="E683" s="267"/>
      <c r="F683" s="267"/>
      <c r="G683" s="267"/>
      <c r="H683" s="267"/>
      <c r="I683" s="267"/>
      <c r="J683" s="267"/>
    </row>
    <row r="684" spans="1:10">
      <c r="A684" s="380">
        <v>675</v>
      </c>
      <c r="B684" s="405">
        <v>67.400000000000006</v>
      </c>
      <c r="C684" s="382">
        <v>18.52</v>
      </c>
      <c r="D684" s="382">
        <v>2.4700000000000002</v>
      </c>
      <c r="E684" s="267"/>
      <c r="F684" s="267"/>
      <c r="G684" s="267"/>
      <c r="H684" s="267"/>
      <c r="I684" s="267"/>
      <c r="J684" s="267"/>
    </row>
    <row r="685" spans="1:10">
      <c r="A685" s="380">
        <v>676</v>
      </c>
      <c r="B685" s="405">
        <v>67.5</v>
      </c>
      <c r="C685" s="382">
        <v>14.93</v>
      </c>
      <c r="D685" s="382">
        <v>2.58</v>
      </c>
      <c r="E685" s="267"/>
      <c r="F685" s="267"/>
      <c r="G685" s="267"/>
      <c r="H685" s="267"/>
      <c r="I685" s="267"/>
      <c r="J685" s="267"/>
    </row>
    <row r="686" spans="1:10">
      <c r="A686" s="380">
        <v>677</v>
      </c>
      <c r="B686" s="405">
        <v>67.599999999999994</v>
      </c>
      <c r="C686" s="382">
        <v>10.66</v>
      </c>
      <c r="D686" s="382">
        <v>2.8</v>
      </c>
      <c r="E686" s="267"/>
      <c r="F686" s="267"/>
      <c r="G686" s="267"/>
      <c r="H686" s="267"/>
      <c r="I686" s="267"/>
      <c r="J686" s="267"/>
    </row>
    <row r="687" spans="1:10">
      <c r="A687" s="380">
        <v>678</v>
      </c>
      <c r="B687" s="405">
        <v>67.7</v>
      </c>
      <c r="C687" s="382">
        <v>6.67</v>
      </c>
      <c r="D687" s="382">
        <v>3.05</v>
      </c>
      <c r="E687" s="267"/>
      <c r="F687" s="267"/>
      <c r="G687" s="267"/>
      <c r="H687" s="267"/>
      <c r="I687" s="267"/>
      <c r="J687" s="267"/>
    </row>
    <row r="688" spans="1:10">
      <c r="A688" s="380">
        <v>679</v>
      </c>
      <c r="B688" s="405">
        <v>67.8</v>
      </c>
      <c r="C688" s="382">
        <v>5.85</v>
      </c>
      <c r="D688" s="382">
        <v>3.17</v>
      </c>
      <c r="E688" s="267"/>
      <c r="F688" s="267"/>
      <c r="G688" s="267"/>
      <c r="H688" s="267"/>
      <c r="I688" s="267"/>
      <c r="J688" s="267"/>
    </row>
    <row r="689" spans="1:10">
      <c r="A689" s="380">
        <v>680</v>
      </c>
      <c r="B689" s="405">
        <v>67.900000000000006</v>
      </c>
      <c r="C689" s="382">
        <v>5.59</v>
      </c>
      <c r="D689" s="382">
        <v>3.19</v>
      </c>
      <c r="E689" s="267"/>
      <c r="F689" s="267"/>
      <c r="G689" s="267"/>
      <c r="H689" s="267"/>
      <c r="I689" s="267"/>
      <c r="J689" s="267"/>
    </row>
    <row r="690" spans="1:10">
      <c r="A690" s="380">
        <v>681</v>
      </c>
      <c r="B690" s="405">
        <v>68</v>
      </c>
      <c r="C690" s="382">
        <v>4.46</v>
      </c>
      <c r="D690" s="382">
        <v>3.34</v>
      </c>
      <c r="E690" s="267"/>
      <c r="F690" s="267"/>
      <c r="G690" s="267"/>
      <c r="H690" s="267"/>
      <c r="I690" s="267"/>
      <c r="J690" s="267"/>
    </row>
    <row r="691" spans="1:10">
      <c r="A691" s="380">
        <v>682</v>
      </c>
      <c r="B691" s="405">
        <v>68.099999999999994</v>
      </c>
      <c r="C691" s="382">
        <v>4.01</v>
      </c>
      <c r="D691" s="382">
        <v>3.32</v>
      </c>
      <c r="E691" s="267"/>
      <c r="F691" s="267"/>
      <c r="G691" s="267"/>
      <c r="H691" s="267"/>
      <c r="I691" s="267"/>
      <c r="J691" s="267"/>
    </row>
    <row r="692" spans="1:10">
      <c r="A692" s="380">
        <v>683</v>
      </c>
      <c r="B692" s="405">
        <v>68.2</v>
      </c>
      <c r="C692" s="382">
        <v>4.13</v>
      </c>
      <c r="D692" s="382">
        <v>3.15</v>
      </c>
      <c r="E692" s="267"/>
      <c r="F692" s="267"/>
      <c r="G692" s="267"/>
      <c r="H692" s="267"/>
      <c r="I692" s="267"/>
      <c r="J692" s="267"/>
    </row>
    <row r="693" spans="1:10">
      <c r="A693" s="380">
        <v>684</v>
      </c>
      <c r="B693" s="405">
        <v>68.3</v>
      </c>
      <c r="C693" s="382">
        <v>4.59</v>
      </c>
      <c r="D693" s="382">
        <v>3.1</v>
      </c>
      <c r="E693" s="267"/>
      <c r="F693" s="267"/>
      <c r="G693" s="267"/>
      <c r="H693" s="267"/>
      <c r="I693" s="267"/>
      <c r="J693" s="267"/>
    </row>
    <row r="694" spans="1:10">
      <c r="A694" s="380">
        <v>685</v>
      </c>
      <c r="B694" s="405">
        <v>68.400000000000006</v>
      </c>
      <c r="C694" s="382">
        <v>6.66</v>
      </c>
      <c r="D694" s="382">
        <v>2.88</v>
      </c>
      <c r="E694" s="267"/>
      <c r="F694" s="267"/>
      <c r="G694" s="267"/>
      <c r="H694" s="267"/>
      <c r="I694" s="267"/>
      <c r="J694" s="267"/>
    </row>
    <row r="695" spans="1:10">
      <c r="A695" s="380">
        <v>686</v>
      </c>
      <c r="B695" s="405">
        <v>68.5</v>
      </c>
      <c r="C695" s="382">
        <v>11.59</v>
      </c>
      <c r="D695" s="382">
        <v>2.61</v>
      </c>
      <c r="E695" s="267"/>
      <c r="F695" s="267"/>
      <c r="G695" s="267"/>
      <c r="H695" s="267"/>
      <c r="I695" s="267"/>
      <c r="J695" s="267"/>
    </row>
    <row r="696" spans="1:10">
      <c r="A696" s="380">
        <v>687</v>
      </c>
      <c r="B696" s="405">
        <v>68.599999999999994</v>
      </c>
      <c r="C696" s="382">
        <v>12.59</v>
      </c>
      <c r="D696" s="382">
        <v>2.62</v>
      </c>
      <c r="E696" s="267"/>
      <c r="F696" s="267"/>
      <c r="G696" s="267"/>
      <c r="H696" s="267"/>
      <c r="I696" s="267"/>
      <c r="J696" s="267"/>
    </row>
    <row r="697" spans="1:10">
      <c r="A697" s="380">
        <v>688</v>
      </c>
      <c r="B697" s="405">
        <v>68.7</v>
      </c>
      <c r="C697" s="382">
        <v>11.04</v>
      </c>
      <c r="D697" s="382">
        <v>2.73</v>
      </c>
      <c r="E697" s="267"/>
      <c r="F697" s="267"/>
      <c r="G697" s="267"/>
      <c r="H697" s="267"/>
      <c r="I697" s="267"/>
      <c r="J697" s="267"/>
    </row>
    <row r="698" spans="1:10">
      <c r="A698" s="380">
        <v>689</v>
      </c>
      <c r="B698" s="405">
        <v>68.8</v>
      </c>
      <c r="C698" s="382">
        <v>6.26</v>
      </c>
      <c r="D698" s="382">
        <v>3.07</v>
      </c>
      <c r="E698" s="267"/>
      <c r="F698" s="267"/>
      <c r="G698" s="267"/>
      <c r="H698" s="267"/>
      <c r="I698" s="267"/>
      <c r="J698" s="267"/>
    </row>
    <row r="699" spans="1:10">
      <c r="A699" s="380">
        <v>690</v>
      </c>
      <c r="B699" s="405">
        <v>68.900000000000006</v>
      </c>
      <c r="C699" s="382">
        <v>4.92</v>
      </c>
      <c r="D699" s="382">
        <v>3.19</v>
      </c>
      <c r="E699" s="267"/>
      <c r="F699" s="267"/>
      <c r="G699" s="267"/>
      <c r="H699" s="267"/>
      <c r="I699" s="267"/>
      <c r="J699" s="267"/>
    </row>
    <row r="700" spans="1:10">
      <c r="A700" s="380">
        <v>691</v>
      </c>
      <c r="B700" s="405">
        <v>69</v>
      </c>
      <c r="C700" s="382">
        <v>4.46</v>
      </c>
      <c r="D700" s="382">
        <v>3.21</v>
      </c>
      <c r="E700" s="267"/>
      <c r="F700" s="267"/>
      <c r="G700" s="267"/>
      <c r="H700" s="267"/>
      <c r="I700" s="267"/>
      <c r="J700" s="267"/>
    </row>
    <row r="701" spans="1:10">
      <c r="A701" s="380">
        <v>692</v>
      </c>
      <c r="B701" s="405">
        <v>69.099999999999994</v>
      </c>
      <c r="C701" s="382">
        <v>4.49</v>
      </c>
      <c r="D701" s="382">
        <v>3.18</v>
      </c>
      <c r="E701" s="267"/>
      <c r="F701" s="267"/>
      <c r="G701" s="267"/>
      <c r="H701" s="267"/>
      <c r="I701" s="267"/>
      <c r="J701" s="267"/>
    </row>
    <row r="702" spans="1:10">
      <c r="A702" s="380">
        <v>693</v>
      </c>
      <c r="B702" s="405">
        <v>69.2</v>
      </c>
      <c r="C702" s="382">
        <v>4.6399999999999997</v>
      </c>
      <c r="D702" s="382">
        <v>3.14</v>
      </c>
      <c r="E702" s="267"/>
      <c r="F702" s="267"/>
      <c r="G702" s="267"/>
      <c r="H702" s="267"/>
      <c r="I702" s="267"/>
      <c r="J702" s="267"/>
    </row>
    <row r="703" spans="1:10">
      <c r="A703" s="380">
        <v>694</v>
      </c>
      <c r="B703" s="405">
        <v>69.3</v>
      </c>
      <c r="C703" s="382">
        <v>5.29</v>
      </c>
      <c r="D703" s="382">
        <v>3.06</v>
      </c>
      <c r="E703" s="267"/>
      <c r="F703" s="267"/>
      <c r="G703" s="267"/>
      <c r="H703" s="267"/>
      <c r="I703" s="267"/>
      <c r="J703" s="267"/>
    </row>
    <row r="704" spans="1:10">
      <c r="A704" s="380">
        <v>695</v>
      </c>
      <c r="B704" s="405">
        <v>69.400000000000006</v>
      </c>
      <c r="C704" s="382">
        <v>5.74</v>
      </c>
      <c r="D704" s="382">
        <v>3.01</v>
      </c>
      <c r="E704" s="267"/>
      <c r="F704" s="267"/>
      <c r="G704" s="267"/>
      <c r="H704" s="267"/>
      <c r="I704" s="267"/>
      <c r="J704" s="267"/>
    </row>
    <row r="705" spans="1:10">
      <c r="A705" s="380">
        <v>696</v>
      </c>
      <c r="B705" s="405">
        <v>69.5</v>
      </c>
      <c r="C705" s="382">
        <v>5.86</v>
      </c>
      <c r="D705" s="382">
        <v>3.02</v>
      </c>
      <c r="E705" s="267"/>
      <c r="F705" s="267"/>
      <c r="G705" s="267"/>
      <c r="H705" s="267"/>
      <c r="I705" s="267"/>
      <c r="J705" s="267"/>
    </row>
    <row r="706" spans="1:10">
      <c r="A706" s="380">
        <v>697</v>
      </c>
      <c r="B706" s="405">
        <v>69.599999999999994</v>
      </c>
      <c r="C706" s="382">
        <v>5.36</v>
      </c>
      <c r="D706" s="382">
        <v>3.07</v>
      </c>
      <c r="E706" s="267"/>
      <c r="F706" s="267"/>
      <c r="G706" s="267"/>
      <c r="H706" s="267"/>
      <c r="I706" s="267"/>
      <c r="J706" s="267"/>
    </row>
    <row r="707" spans="1:10">
      <c r="A707" s="380">
        <v>698</v>
      </c>
      <c r="B707" s="405">
        <v>69.7</v>
      </c>
      <c r="C707" s="382">
        <v>5.42</v>
      </c>
      <c r="D707" s="382">
        <v>3.11</v>
      </c>
      <c r="E707" s="267"/>
      <c r="F707" s="267"/>
      <c r="G707" s="267"/>
      <c r="H707" s="267"/>
      <c r="I707" s="267"/>
      <c r="J707" s="267"/>
    </row>
    <row r="708" spans="1:10">
      <c r="A708" s="380">
        <v>699</v>
      </c>
      <c r="B708" s="405">
        <v>69.8</v>
      </c>
      <c r="C708" s="382">
        <v>5.77</v>
      </c>
      <c r="D708" s="382">
        <v>3.06</v>
      </c>
      <c r="E708" s="267"/>
      <c r="F708" s="267"/>
      <c r="G708" s="267"/>
      <c r="H708" s="267"/>
      <c r="I708" s="267"/>
      <c r="J708" s="267"/>
    </row>
    <row r="709" spans="1:10">
      <c r="A709" s="380">
        <v>700</v>
      </c>
      <c r="B709" s="405">
        <v>69.900000000000006</v>
      </c>
      <c r="C709" s="382">
        <v>5.72</v>
      </c>
      <c r="D709" s="382">
        <v>3.07</v>
      </c>
      <c r="E709" s="267"/>
      <c r="F709" s="267"/>
      <c r="G709" s="267"/>
      <c r="H709" s="267"/>
      <c r="I709" s="267"/>
      <c r="J709" s="267"/>
    </row>
    <row r="710" spans="1:10">
      <c r="A710" s="380">
        <v>701</v>
      </c>
      <c r="B710" s="405">
        <v>70</v>
      </c>
      <c r="C710" s="382">
        <v>5.25</v>
      </c>
      <c r="D710" s="382">
        <v>3.1</v>
      </c>
      <c r="E710" s="267"/>
      <c r="F710" s="267"/>
      <c r="G710" s="267"/>
      <c r="H710" s="267"/>
      <c r="I710" s="267"/>
      <c r="J710" s="267"/>
    </row>
    <row r="711" spans="1:10">
      <c r="A711" s="380">
        <v>702</v>
      </c>
      <c r="B711" s="405">
        <v>70.099999999999994</v>
      </c>
      <c r="C711" s="382">
        <v>4.96</v>
      </c>
      <c r="D711" s="382">
        <v>3.13</v>
      </c>
      <c r="E711" s="267"/>
      <c r="F711" s="267"/>
      <c r="G711" s="267"/>
      <c r="H711" s="267"/>
      <c r="I711" s="267"/>
      <c r="J711" s="267"/>
    </row>
    <row r="712" spans="1:10">
      <c r="A712" s="380">
        <v>703</v>
      </c>
      <c r="B712" s="405">
        <v>70.2</v>
      </c>
      <c r="C712" s="382">
        <v>7.34</v>
      </c>
      <c r="D712" s="382">
        <v>2.86</v>
      </c>
      <c r="E712" s="267"/>
      <c r="F712" s="267"/>
      <c r="G712" s="267"/>
      <c r="H712" s="267"/>
      <c r="I712" s="267"/>
      <c r="J712" s="267"/>
    </row>
    <row r="713" spans="1:10">
      <c r="A713" s="380">
        <v>704</v>
      </c>
      <c r="B713" s="405">
        <v>70.3</v>
      </c>
      <c r="C713" s="382">
        <v>11.03</v>
      </c>
      <c r="D713" s="382">
        <v>2.62</v>
      </c>
      <c r="E713" s="267"/>
      <c r="F713" s="267"/>
      <c r="G713" s="267"/>
      <c r="H713" s="267"/>
      <c r="I713" s="267"/>
      <c r="J713" s="267"/>
    </row>
    <row r="714" spans="1:10">
      <c r="A714" s="380">
        <v>705</v>
      </c>
      <c r="B714" s="405">
        <v>70.400000000000006</v>
      </c>
      <c r="C714" s="382">
        <v>17.18</v>
      </c>
      <c r="D714" s="382">
        <v>2.44</v>
      </c>
      <c r="E714" s="267"/>
      <c r="F714" s="267"/>
      <c r="G714" s="267"/>
      <c r="H714" s="267"/>
      <c r="I714" s="267"/>
      <c r="J714" s="267"/>
    </row>
    <row r="715" spans="1:10">
      <c r="A715" s="380">
        <v>706</v>
      </c>
      <c r="B715" s="405">
        <v>70.5</v>
      </c>
      <c r="C715" s="382">
        <v>23.03</v>
      </c>
      <c r="D715" s="382">
        <v>2.31</v>
      </c>
      <c r="E715" s="267"/>
      <c r="F715" s="267"/>
      <c r="G715" s="267"/>
      <c r="H715" s="267"/>
      <c r="I715" s="267"/>
      <c r="J715" s="267"/>
    </row>
    <row r="716" spans="1:10">
      <c r="A716" s="380">
        <v>707</v>
      </c>
      <c r="B716" s="405">
        <v>70.599999999999994</v>
      </c>
      <c r="C716" s="382">
        <v>25.36</v>
      </c>
      <c r="D716" s="382">
        <v>2.2799999999999998</v>
      </c>
      <c r="E716" s="267"/>
      <c r="F716" s="267"/>
      <c r="G716" s="267"/>
      <c r="H716" s="267"/>
      <c r="I716" s="267"/>
      <c r="J716" s="267"/>
    </row>
    <row r="717" spans="1:10">
      <c r="A717" s="380">
        <v>708</v>
      </c>
      <c r="B717" s="405">
        <v>70.7</v>
      </c>
      <c r="C717" s="382">
        <v>26.05</v>
      </c>
      <c r="D717" s="382">
        <v>2.2599999999999998</v>
      </c>
      <c r="E717" s="267"/>
      <c r="F717" s="267"/>
      <c r="G717" s="267"/>
      <c r="H717" s="267"/>
      <c r="I717" s="267"/>
      <c r="J717" s="267"/>
    </row>
    <row r="718" spans="1:10">
      <c r="A718" s="380">
        <v>709</v>
      </c>
      <c r="B718" s="405">
        <v>70.8</v>
      </c>
      <c r="C718" s="382">
        <v>25.95</v>
      </c>
      <c r="D718" s="382">
        <v>2.29</v>
      </c>
      <c r="E718" s="267"/>
      <c r="F718" s="267"/>
      <c r="G718" s="267"/>
      <c r="H718" s="267"/>
      <c r="I718" s="267"/>
      <c r="J718" s="267"/>
    </row>
    <row r="719" spans="1:10">
      <c r="A719" s="380">
        <v>710</v>
      </c>
      <c r="B719" s="405">
        <v>70.900000000000006</v>
      </c>
      <c r="C719" s="402">
        <v>27.84</v>
      </c>
      <c r="D719" s="403">
        <v>2.2599999999999998</v>
      </c>
      <c r="E719" s="267"/>
      <c r="F719" s="267"/>
      <c r="G719" s="267"/>
      <c r="H719" s="267"/>
      <c r="I719" s="267"/>
      <c r="J719" s="267"/>
    </row>
    <row r="720" spans="1:10">
      <c r="A720" s="380">
        <v>711</v>
      </c>
      <c r="B720" s="405">
        <v>71</v>
      </c>
      <c r="C720" s="402">
        <v>28.69</v>
      </c>
      <c r="D720" s="403">
        <v>2.2400000000000002</v>
      </c>
      <c r="E720" s="267"/>
      <c r="F720" s="267"/>
      <c r="G720" s="267"/>
      <c r="H720" s="267"/>
      <c r="I720" s="267"/>
      <c r="J720" s="267"/>
    </row>
    <row r="721" spans="1:10">
      <c r="A721" s="380">
        <v>712</v>
      </c>
      <c r="B721" s="405">
        <v>71.099999999999994</v>
      </c>
      <c r="C721" s="402">
        <v>28.56</v>
      </c>
      <c r="D721" s="403">
        <v>2.23</v>
      </c>
      <c r="E721" s="267"/>
      <c r="F721" s="267"/>
      <c r="G721" s="267"/>
      <c r="H721" s="267"/>
      <c r="I721" s="267"/>
      <c r="J721" s="267"/>
    </row>
    <row r="722" spans="1:10">
      <c r="A722" s="380">
        <v>713</v>
      </c>
      <c r="B722" s="405">
        <v>71.2</v>
      </c>
      <c r="C722" s="402">
        <v>27.96</v>
      </c>
      <c r="D722" s="403">
        <v>2.27</v>
      </c>
      <c r="E722" s="267"/>
      <c r="F722" s="267"/>
      <c r="G722" s="267"/>
      <c r="H722" s="267"/>
      <c r="I722" s="267"/>
      <c r="J722" s="267"/>
    </row>
    <row r="723" spans="1:10">
      <c r="A723" s="380">
        <v>714</v>
      </c>
      <c r="B723" s="405">
        <v>71.3</v>
      </c>
      <c r="C723" s="402">
        <v>27.93</v>
      </c>
      <c r="D723" s="403">
        <v>2.2799999999999998</v>
      </c>
      <c r="E723" s="267"/>
      <c r="F723" s="267"/>
      <c r="G723" s="267"/>
      <c r="H723" s="267"/>
      <c r="I723" s="267"/>
      <c r="J723" s="267"/>
    </row>
    <row r="724" spans="1:10">
      <c r="A724" s="380">
        <v>715</v>
      </c>
      <c r="B724" s="405">
        <v>71.400000000000006</v>
      </c>
      <c r="C724" s="402">
        <v>27.44</v>
      </c>
      <c r="D724" s="403">
        <v>2.29</v>
      </c>
      <c r="E724" s="267"/>
      <c r="F724" s="267"/>
      <c r="G724" s="267"/>
      <c r="H724" s="267"/>
      <c r="I724" s="267"/>
      <c r="J724" s="267"/>
    </row>
    <row r="725" spans="1:10">
      <c r="A725" s="380">
        <v>716</v>
      </c>
      <c r="B725" s="405">
        <v>71.5</v>
      </c>
      <c r="C725" s="402">
        <v>29.26</v>
      </c>
      <c r="D725" s="403">
        <v>2.25</v>
      </c>
      <c r="E725" s="267"/>
      <c r="F725" s="267"/>
      <c r="G725" s="267"/>
      <c r="H725" s="267"/>
      <c r="I725" s="267"/>
      <c r="J725" s="267"/>
    </row>
    <row r="726" spans="1:10">
      <c r="A726" s="380">
        <v>717</v>
      </c>
      <c r="B726" s="405">
        <v>71.599999999999994</v>
      </c>
      <c r="C726" s="402">
        <v>29.44</v>
      </c>
      <c r="D726" s="403">
        <v>2.27</v>
      </c>
      <c r="E726" s="267"/>
      <c r="F726" s="267"/>
      <c r="G726" s="267"/>
      <c r="H726" s="267"/>
      <c r="I726" s="267"/>
      <c r="J726" s="267"/>
    </row>
    <row r="727" spans="1:10">
      <c r="A727" s="380">
        <v>718</v>
      </c>
      <c r="B727" s="405">
        <v>71.7</v>
      </c>
      <c r="C727" s="402">
        <v>25.5</v>
      </c>
      <c r="D727" s="403">
        <v>2.31</v>
      </c>
      <c r="E727" s="267"/>
      <c r="F727" s="267"/>
      <c r="G727" s="267"/>
      <c r="H727" s="267"/>
      <c r="I727" s="267"/>
      <c r="J727" s="267"/>
    </row>
    <row r="728" spans="1:10">
      <c r="A728" s="380">
        <v>719</v>
      </c>
      <c r="B728" s="405">
        <v>71.8</v>
      </c>
      <c r="C728" s="402">
        <v>17.22</v>
      </c>
      <c r="D728" s="403">
        <v>2.5499999999999998</v>
      </c>
      <c r="E728" s="267"/>
      <c r="F728" s="267"/>
      <c r="G728" s="267"/>
      <c r="H728" s="267"/>
      <c r="I728" s="267"/>
      <c r="J728" s="267"/>
    </row>
    <row r="729" spans="1:10">
      <c r="A729" s="380">
        <v>720</v>
      </c>
      <c r="B729" s="405">
        <v>71.900000000000006</v>
      </c>
      <c r="C729" s="402">
        <v>9.64</v>
      </c>
      <c r="D729" s="403">
        <v>2.85</v>
      </c>
      <c r="E729" s="267"/>
      <c r="F729" s="267"/>
      <c r="G729" s="267"/>
      <c r="H729" s="267"/>
      <c r="I729" s="267"/>
      <c r="J729" s="267"/>
    </row>
    <row r="730" spans="1:10">
      <c r="A730" s="380">
        <v>721</v>
      </c>
      <c r="B730" s="405">
        <v>72</v>
      </c>
      <c r="C730" s="402">
        <v>7.22</v>
      </c>
      <c r="D730" s="403">
        <v>3.05</v>
      </c>
      <c r="E730" s="267"/>
      <c r="F730" s="267"/>
      <c r="G730" s="267"/>
      <c r="H730" s="267"/>
      <c r="I730" s="267"/>
      <c r="J730" s="267"/>
    </row>
    <row r="731" spans="1:10">
      <c r="A731" s="380">
        <v>722</v>
      </c>
      <c r="B731" s="405">
        <v>72.099999999999994</v>
      </c>
      <c r="C731" s="402">
        <v>11.81</v>
      </c>
      <c r="D731" s="403">
        <v>2.67</v>
      </c>
      <c r="E731" s="267"/>
      <c r="F731" s="267"/>
      <c r="G731" s="267"/>
      <c r="H731" s="267"/>
      <c r="I731" s="267"/>
      <c r="J731" s="267"/>
    </row>
    <row r="732" spans="1:10">
      <c r="A732" s="380">
        <v>723</v>
      </c>
      <c r="B732" s="405">
        <v>72.2</v>
      </c>
      <c r="C732" s="402">
        <v>17.920000000000002</v>
      </c>
      <c r="D732" s="403">
        <v>2.42</v>
      </c>
      <c r="E732" s="267"/>
      <c r="F732" s="267"/>
      <c r="G732" s="267"/>
      <c r="H732" s="267"/>
      <c r="I732" s="267"/>
      <c r="J732" s="267"/>
    </row>
    <row r="733" spans="1:10">
      <c r="A733" s="380">
        <v>724</v>
      </c>
      <c r="B733" s="405">
        <v>72.3</v>
      </c>
      <c r="C733" s="402">
        <v>24.77</v>
      </c>
      <c r="D733" s="403">
        <v>2.27</v>
      </c>
      <c r="E733" s="267"/>
      <c r="F733" s="267"/>
      <c r="G733" s="267"/>
      <c r="H733" s="267"/>
      <c r="I733" s="267"/>
      <c r="J733" s="267"/>
    </row>
    <row r="734" spans="1:10">
      <c r="A734" s="380">
        <v>725</v>
      </c>
      <c r="B734" s="405">
        <v>72.400000000000006</v>
      </c>
      <c r="C734" s="402">
        <v>28.45</v>
      </c>
      <c r="D734" s="403">
        <v>2.2200000000000002</v>
      </c>
      <c r="E734" s="267"/>
      <c r="F734" s="267"/>
      <c r="G734" s="267"/>
      <c r="H734" s="267"/>
      <c r="I734" s="267"/>
      <c r="J734" s="267"/>
    </row>
    <row r="735" spans="1:10">
      <c r="A735" s="380">
        <v>726</v>
      </c>
      <c r="B735" s="405">
        <v>72.5</v>
      </c>
      <c r="C735" s="402">
        <v>29.81</v>
      </c>
      <c r="D735" s="403">
        <v>2.2200000000000002</v>
      </c>
      <c r="E735" s="267"/>
      <c r="F735" s="267"/>
      <c r="G735" s="267"/>
      <c r="H735" s="267"/>
      <c r="I735" s="267"/>
      <c r="J735" s="267"/>
    </row>
    <row r="736" spans="1:10">
      <c r="A736" s="380">
        <v>727</v>
      </c>
      <c r="B736" s="405">
        <v>72.599999999999994</v>
      </c>
      <c r="C736" s="402">
        <v>30.4</v>
      </c>
      <c r="D736" s="403">
        <v>2.21</v>
      </c>
      <c r="E736" s="267"/>
      <c r="F736" s="267"/>
      <c r="G736" s="267"/>
      <c r="H736" s="267"/>
      <c r="I736" s="267"/>
      <c r="J736" s="267"/>
    </row>
    <row r="737" spans="1:10">
      <c r="A737" s="380">
        <v>728</v>
      </c>
      <c r="B737" s="405">
        <v>72.7</v>
      </c>
      <c r="C737" s="402">
        <v>28.14</v>
      </c>
      <c r="D737" s="403">
        <v>2.23</v>
      </c>
      <c r="E737" s="267"/>
      <c r="F737" s="267"/>
      <c r="G737" s="267"/>
      <c r="H737" s="267"/>
      <c r="I737" s="267"/>
      <c r="J737" s="267"/>
    </row>
    <row r="738" spans="1:10">
      <c r="A738" s="380">
        <v>729</v>
      </c>
      <c r="B738" s="405">
        <v>72.8</v>
      </c>
      <c r="C738" s="402">
        <v>27.24</v>
      </c>
      <c r="D738" s="403">
        <v>2.23</v>
      </c>
      <c r="E738" s="267"/>
      <c r="F738" s="267"/>
      <c r="G738" s="267"/>
      <c r="H738" s="267"/>
      <c r="I738" s="267"/>
      <c r="J738" s="267"/>
    </row>
    <row r="739" spans="1:10">
      <c r="A739" s="380">
        <v>730</v>
      </c>
      <c r="B739" s="405">
        <v>72.900000000000006</v>
      </c>
      <c r="C739" s="402">
        <v>27.33</v>
      </c>
      <c r="D739" s="403">
        <v>2.2000000000000002</v>
      </c>
      <c r="E739" s="267"/>
      <c r="F739" s="267"/>
      <c r="G739" s="267"/>
      <c r="H739" s="267"/>
      <c r="I739" s="267"/>
      <c r="J739" s="267"/>
    </row>
    <row r="740" spans="1:10">
      <c r="A740" s="380">
        <v>731</v>
      </c>
      <c r="B740" s="405">
        <v>73</v>
      </c>
      <c r="C740" s="402">
        <v>29.07</v>
      </c>
      <c r="D740" s="403">
        <v>2.16</v>
      </c>
      <c r="E740" s="267"/>
      <c r="F740" s="267"/>
      <c r="G740" s="267"/>
      <c r="H740" s="267"/>
      <c r="I740" s="267"/>
      <c r="J740" s="267"/>
    </row>
    <row r="741" spans="1:10">
      <c r="A741" s="380">
        <v>732</v>
      </c>
      <c r="B741" s="405">
        <v>73.099999999999994</v>
      </c>
      <c r="C741" s="402">
        <v>30.24</v>
      </c>
      <c r="D741" s="403">
        <v>2.13</v>
      </c>
      <c r="E741" s="267"/>
      <c r="F741" s="267"/>
      <c r="G741" s="267"/>
      <c r="H741" s="267"/>
      <c r="I741" s="267"/>
      <c r="J741" s="267"/>
    </row>
    <row r="742" spans="1:10">
      <c r="A742" s="380">
        <v>733</v>
      </c>
      <c r="B742" s="405">
        <v>73.2</v>
      </c>
      <c r="C742" s="402">
        <v>29.82</v>
      </c>
      <c r="D742" s="403">
        <v>2.15</v>
      </c>
      <c r="E742" s="267"/>
      <c r="F742" s="267"/>
      <c r="G742" s="267"/>
      <c r="H742" s="267"/>
      <c r="I742" s="267"/>
      <c r="J742" s="267"/>
    </row>
    <row r="743" spans="1:10">
      <c r="A743" s="380">
        <v>734</v>
      </c>
      <c r="B743" s="405">
        <v>73.3</v>
      </c>
      <c r="C743" s="402">
        <v>28.92</v>
      </c>
      <c r="D743" s="403">
        <v>2.2000000000000002</v>
      </c>
      <c r="E743" s="267"/>
      <c r="F743" s="267"/>
      <c r="G743" s="267"/>
      <c r="H743" s="267"/>
      <c r="I743" s="267"/>
      <c r="J743" s="267"/>
    </row>
    <row r="744" spans="1:10">
      <c r="A744" s="380">
        <v>735</v>
      </c>
      <c r="B744" s="405">
        <v>73.400000000000006</v>
      </c>
      <c r="C744" s="402">
        <v>29.51</v>
      </c>
      <c r="D744" s="403">
        <v>2.2000000000000002</v>
      </c>
      <c r="E744" s="267"/>
      <c r="F744" s="267"/>
      <c r="G744" s="267"/>
      <c r="H744" s="267"/>
      <c r="I744" s="267"/>
      <c r="J744" s="267"/>
    </row>
    <row r="745" spans="1:10">
      <c r="A745" s="380">
        <v>736</v>
      </c>
      <c r="B745" s="405">
        <v>73.5</v>
      </c>
      <c r="C745" s="402">
        <v>34.549999999999997</v>
      </c>
      <c r="D745" s="403">
        <v>2.11</v>
      </c>
      <c r="E745" s="267"/>
      <c r="F745" s="267"/>
      <c r="G745" s="267"/>
      <c r="H745" s="267"/>
      <c r="I745" s="267"/>
      <c r="J745" s="267"/>
    </row>
    <row r="746" spans="1:10">
      <c r="A746" s="380">
        <v>737</v>
      </c>
      <c r="B746" s="405">
        <v>73.599999999999994</v>
      </c>
      <c r="C746" s="402">
        <v>39.75</v>
      </c>
      <c r="D746" s="403">
        <v>2.06</v>
      </c>
      <c r="E746" s="267"/>
      <c r="F746" s="267"/>
      <c r="G746" s="267"/>
      <c r="H746" s="267"/>
      <c r="I746" s="267"/>
      <c r="J746" s="267"/>
    </row>
    <row r="747" spans="1:10">
      <c r="A747" s="380">
        <v>738</v>
      </c>
      <c r="B747" s="405">
        <v>73.7</v>
      </c>
      <c r="C747" s="402">
        <v>43.68</v>
      </c>
      <c r="D747" s="403">
        <v>2.0299999999999998</v>
      </c>
      <c r="E747" s="267"/>
      <c r="F747" s="267"/>
      <c r="G747" s="267"/>
      <c r="H747" s="267"/>
      <c r="I747" s="267"/>
      <c r="J747" s="267"/>
    </row>
    <row r="748" spans="1:10">
      <c r="A748" s="380">
        <v>739</v>
      </c>
      <c r="B748" s="405">
        <v>73.8</v>
      </c>
      <c r="C748" s="402">
        <v>38.51</v>
      </c>
      <c r="D748" s="403">
        <v>2.13</v>
      </c>
      <c r="E748" s="267"/>
      <c r="F748" s="267"/>
      <c r="G748" s="267"/>
      <c r="H748" s="267"/>
      <c r="I748" s="267"/>
      <c r="J748" s="267"/>
    </row>
    <row r="749" spans="1:10">
      <c r="A749" s="380">
        <v>740</v>
      </c>
      <c r="B749" s="405">
        <v>73.900000000000006</v>
      </c>
      <c r="C749" s="402">
        <v>32.54</v>
      </c>
      <c r="D749" s="403">
        <v>2.1800000000000002</v>
      </c>
      <c r="E749" s="267"/>
      <c r="F749" s="267"/>
      <c r="G749" s="267"/>
      <c r="H749" s="267"/>
      <c r="I749" s="267"/>
      <c r="J749" s="267"/>
    </row>
    <row r="750" spans="1:10">
      <c r="A750" s="380">
        <v>741</v>
      </c>
      <c r="B750" s="405">
        <v>74</v>
      </c>
      <c r="C750" s="402">
        <v>26.8</v>
      </c>
      <c r="D750" s="403">
        <v>2.23</v>
      </c>
      <c r="E750" s="267"/>
      <c r="F750" s="267"/>
      <c r="G750" s="267"/>
      <c r="H750" s="267"/>
      <c r="I750" s="267"/>
      <c r="J750" s="267"/>
    </row>
    <row r="751" spans="1:10">
      <c r="A751" s="380">
        <v>742</v>
      </c>
      <c r="B751" s="405">
        <v>74.099999999999994</v>
      </c>
      <c r="C751" s="402">
        <v>25.59</v>
      </c>
      <c r="D751" s="403">
        <v>2.19</v>
      </c>
      <c r="E751" s="267"/>
      <c r="F751" s="267"/>
      <c r="G751" s="267"/>
      <c r="H751" s="267"/>
      <c r="I751" s="267"/>
      <c r="J751" s="267"/>
    </row>
    <row r="752" spans="1:10">
      <c r="A752" s="380">
        <v>743</v>
      </c>
      <c r="B752" s="405">
        <v>74.2</v>
      </c>
      <c r="C752" s="402">
        <v>25.16</v>
      </c>
      <c r="D752" s="403">
        <v>2.15</v>
      </c>
      <c r="E752" s="267"/>
      <c r="F752" s="267"/>
      <c r="G752" s="267"/>
      <c r="H752" s="267"/>
      <c r="I752" s="267"/>
      <c r="J752" s="267"/>
    </row>
    <row r="753" spans="1:10">
      <c r="A753" s="380">
        <v>744</v>
      </c>
      <c r="B753" s="405">
        <v>74.3</v>
      </c>
      <c r="C753" s="402">
        <v>24.95</v>
      </c>
      <c r="D753" s="403">
        <v>2.13</v>
      </c>
      <c r="E753" s="267"/>
      <c r="F753" s="267"/>
      <c r="G753" s="267"/>
      <c r="H753" s="267"/>
      <c r="I753" s="267"/>
      <c r="J753" s="267"/>
    </row>
    <row r="754" spans="1:10">
      <c r="A754" s="380">
        <v>745</v>
      </c>
      <c r="B754" s="405">
        <v>74.400000000000006</v>
      </c>
      <c r="C754" s="402">
        <v>25.57</v>
      </c>
      <c r="D754" s="403">
        <v>2.12</v>
      </c>
      <c r="E754" s="267"/>
      <c r="F754" s="267"/>
      <c r="G754" s="267"/>
      <c r="H754" s="267"/>
      <c r="I754" s="267"/>
      <c r="J754" s="267"/>
    </row>
    <row r="755" spans="1:10">
      <c r="A755" s="380">
        <v>746</v>
      </c>
      <c r="B755" s="405">
        <v>74.5</v>
      </c>
      <c r="C755" s="402">
        <v>24.84</v>
      </c>
      <c r="D755" s="403">
        <v>2.11</v>
      </c>
      <c r="E755" s="267"/>
      <c r="F755" s="267"/>
      <c r="G755" s="267"/>
      <c r="H755" s="267"/>
      <c r="I755" s="267"/>
      <c r="J755" s="267"/>
    </row>
    <row r="756" spans="1:10">
      <c r="A756" s="380">
        <v>747</v>
      </c>
      <c r="B756" s="405">
        <v>74.599999999999994</v>
      </c>
      <c r="C756" s="402">
        <v>24.4</v>
      </c>
      <c r="D756" s="403">
        <v>2.1</v>
      </c>
      <c r="E756" s="267"/>
      <c r="F756" s="267"/>
      <c r="G756" s="267"/>
      <c r="H756" s="267"/>
      <c r="I756" s="267"/>
      <c r="J756" s="267"/>
    </row>
    <row r="757" spans="1:10">
      <c r="A757" s="380">
        <v>748</v>
      </c>
      <c r="B757" s="405">
        <v>74.7</v>
      </c>
      <c r="C757" s="402">
        <v>24.02</v>
      </c>
      <c r="D757" s="403">
        <v>2.11</v>
      </c>
      <c r="E757" s="267"/>
      <c r="F757" s="267"/>
      <c r="G757" s="267"/>
      <c r="H757" s="267"/>
      <c r="I757" s="267"/>
      <c r="J757" s="267"/>
    </row>
    <row r="758" spans="1:10">
      <c r="A758" s="380">
        <v>749</v>
      </c>
      <c r="B758" s="405">
        <v>74.8</v>
      </c>
      <c r="C758" s="402">
        <v>21.31</v>
      </c>
      <c r="D758" s="403">
        <v>2.2000000000000002</v>
      </c>
      <c r="E758" s="267"/>
      <c r="F758" s="267"/>
      <c r="G758" s="267"/>
      <c r="H758" s="267"/>
      <c r="I758" s="267"/>
      <c r="J758" s="267"/>
    </row>
    <row r="759" spans="1:10">
      <c r="A759" s="380">
        <v>750</v>
      </c>
      <c r="B759" s="405">
        <v>74.900000000000006</v>
      </c>
      <c r="C759" s="402">
        <v>16.72</v>
      </c>
      <c r="D759" s="403">
        <v>2.42</v>
      </c>
      <c r="E759" s="267"/>
      <c r="F759" s="267"/>
      <c r="G759" s="267"/>
      <c r="H759" s="267"/>
      <c r="I759" s="267"/>
      <c r="J759" s="267"/>
    </row>
    <row r="760" spans="1:10">
      <c r="A760" s="380">
        <v>751</v>
      </c>
      <c r="B760" s="405">
        <v>75</v>
      </c>
      <c r="C760" s="402">
        <v>11.68</v>
      </c>
      <c r="D760" s="403">
        <v>2.68</v>
      </c>
      <c r="E760" s="267"/>
      <c r="F760" s="267"/>
      <c r="G760" s="267"/>
      <c r="H760" s="267"/>
      <c r="I760" s="267"/>
      <c r="J760" s="267"/>
    </row>
    <row r="761" spans="1:10">
      <c r="A761" s="380">
        <v>752</v>
      </c>
      <c r="B761" s="405">
        <v>75.099999999999994</v>
      </c>
      <c r="C761" s="402">
        <v>10.15</v>
      </c>
      <c r="D761" s="403">
        <v>2.8</v>
      </c>
      <c r="E761" s="267"/>
      <c r="F761" s="267"/>
      <c r="G761" s="267"/>
      <c r="H761" s="267"/>
      <c r="I761" s="267"/>
      <c r="J761" s="267"/>
    </row>
    <row r="762" spans="1:10">
      <c r="A762" s="380">
        <v>753</v>
      </c>
      <c r="B762" s="405">
        <v>75.2</v>
      </c>
      <c r="C762" s="402">
        <v>12.77</v>
      </c>
      <c r="D762" s="403">
        <v>2.64</v>
      </c>
      <c r="E762" s="267"/>
      <c r="F762" s="267"/>
      <c r="G762" s="267"/>
      <c r="H762" s="267"/>
      <c r="I762" s="267"/>
      <c r="J762" s="267"/>
    </row>
    <row r="763" spans="1:10">
      <c r="A763" s="380">
        <v>754</v>
      </c>
      <c r="B763" s="405">
        <v>75.3</v>
      </c>
      <c r="C763" s="402">
        <v>17.18</v>
      </c>
      <c r="D763" s="403">
        <v>2.4500000000000002</v>
      </c>
      <c r="E763" s="267"/>
      <c r="F763" s="267"/>
      <c r="G763" s="267"/>
      <c r="H763" s="267"/>
      <c r="I763" s="267"/>
      <c r="J763" s="267"/>
    </row>
    <row r="764" spans="1:10">
      <c r="A764" s="380">
        <v>755</v>
      </c>
      <c r="B764" s="405">
        <v>75.400000000000006</v>
      </c>
      <c r="C764" s="402">
        <v>22.06</v>
      </c>
      <c r="D764" s="403">
        <v>2.35</v>
      </c>
      <c r="E764" s="267"/>
      <c r="F764" s="267"/>
      <c r="G764" s="267"/>
      <c r="H764" s="267"/>
      <c r="I764" s="267"/>
      <c r="J764" s="267"/>
    </row>
    <row r="765" spans="1:10">
      <c r="A765" s="380">
        <v>756</v>
      </c>
      <c r="B765" s="405">
        <v>75.5</v>
      </c>
      <c r="C765" s="402">
        <v>23.65</v>
      </c>
      <c r="D765" s="403">
        <v>2.2999999999999998</v>
      </c>
      <c r="E765" s="267"/>
      <c r="F765" s="267"/>
      <c r="G765" s="267"/>
      <c r="H765" s="267"/>
      <c r="I765" s="267"/>
      <c r="J765" s="267"/>
    </row>
    <row r="766" spans="1:10">
      <c r="A766" s="380">
        <v>757</v>
      </c>
      <c r="B766" s="405">
        <v>75.599999999999994</v>
      </c>
      <c r="C766" s="402">
        <v>24.25</v>
      </c>
      <c r="D766" s="403">
        <v>2.3199999999999998</v>
      </c>
      <c r="E766" s="267"/>
      <c r="F766" s="267"/>
      <c r="G766" s="267"/>
      <c r="H766" s="267"/>
      <c r="I766" s="267"/>
      <c r="J766" s="267"/>
    </row>
    <row r="767" spans="1:10">
      <c r="A767" s="380">
        <v>758</v>
      </c>
      <c r="B767" s="405">
        <v>75.7</v>
      </c>
      <c r="C767" s="402">
        <v>23.48</v>
      </c>
      <c r="D767" s="403">
        <v>2.31</v>
      </c>
      <c r="E767" s="267"/>
      <c r="F767" s="267"/>
      <c r="G767" s="267"/>
      <c r="H767" s="267"/>
      <c r="I767" s="267"/>
      <c r="J767" s="267"/>
    </row>
    <row r="768" spans="1:10">
      <c r="A768" s="380">
        <v>759</v>
      </c>
      <c r="B768" s="405">
        <v>75.8</v>
      </c>
      <c r="C768" s="402">
        <v>22.9</v>
      </c>
      <c r="D768" s="403">
        <v>2.36</v>
      </c>
      <c r="E768" s="267"/>
      <c r="F768" s="267"/>
      <c r="G768" s="267"/>
      <c r="H768" s="267"/>
      <c r="I768" s="267"/>
      <c r="J768" s="267"/>
    </row>
    <row r="769" spans="1:10">
      <c r="A769" s="380">
        <v>760</v>
      </c>
      <c r="B769" s="405">
        <v>75.900000000000006</v>
      </c>
      <c r="C769" s="402">
        <v>22.39</v>
      </c>
      <c r="D769" s="403">
        <v>2.37</v>
      </c>
      <c r="E769" s="267"/>
      <c r="F769" s="267"/>
      <c r="G769" s="267"/>
      <c r="H769" s="267"/>
      <c r="I769" s="267"/>
      <c r="J769" s="267"/>
    </row>
    <row r="770" spans="1:10">
      <c r="A770" s="380">
        <v>761</v>
      </c>
      <c r="B770" s="405">
        <v>76</v>
      </c>
      <c r="C770" s="402">
        <v>23.2</v>
      </c>
      <c r="D770" s="403">
        <v>2.35</v>
      </c>
      <c r="E770" s="267"/>
      <c r="F770" s="267"/>
      <c r="G770" s="267"/>
      <c r="H770" s="267"/>
      <c r="I770" s="267"/>
      <c r="J770" s="267"/>
    </row>
    <row r="771" spans="1:10">
      <c r="A771" s="380">
        <v>762</v>
      </c>
      <c r="B771" s="405">
        <v>76.099999999999994</v>
      </c>
      <c r="C771" s="402">
        <v>24.75</v>
      </c>
      <c r="D771" s="403">
        <v>2.2999999999999998</v>
      </c>
      <c r="E771" s="267"/>
      <c r="F771" s="267"/>
      <c r="G771" s="267"/>
      <c r="H771" s="267"/>
      <c r="I771" s="267"/>
      <c r="J771" s="267"/>
    </row>
    <row r="772" spans="1:10">
      <c r="A772" s="380">
        <v>763</v>
      </c>
      <c r="B772" s="405">
        <v>76.2</v>
      </c>
      <c r="C772" s="402">
        <v>24.28</v>
      </c>
      <c r="D772" s="403">
        <v>2.29</v>
      </c>
      <c r="E772" s="267"/>
      <c r="F772" s="267"/>
      <c r="G772" s="267"/>
      <c r="H772" s="267"/>
      <c r="I772" s="267"/>
      <c r="J772" s="267"/>
    </row>
    <row r="773" spans="1:10">
      <c r="A773" s="380">
        <v>764</v>
      </c>
      <c r="B773" s="405">
        <v>76.3</v>
      </c>
      <c r="C773" s="402">
        <v>23.42</v>
      </c>
      <c r="D773" s="403">
        <v>2.3199999999999998</v>
      </c>
      <c r="E773" s="267"/>
      <c r="F773" s="267"/>
      <c r="G773" s="267"/>
      <c r="H773" s="267"/>
      <c r="I773" s="267"/>
      <c r="J773" s="267"/>
    </row>
    <row r="774" spans="1:10">
      <c r="A774" s="380">
        <v>765</v>
      </c>
      <c r="B774" s="405">
        <v>76.400000000000006</v>
      </c>
      <c r="C774" s="402">
        <v>22.56</v>
      </c>
      <c r="D774" s="403">
        <v>2.35</v>
      </c>
      <c r="E774" s="267"/>
      <c r="F774" s="267"/>
      <c r="G774" s="267"/>
      <c r="H774" s="267"/>
      <c r="I774" s="267"/>
      <c r="J774" s="267"/>
    </row>
    <row r="775" spans="1:10">
      <c r="A775" s="380">
        <v>766</v>
      </c>
      <c r="B775" s="405">
        <v>76.5</v>
      </c>
      <c r="C775" s="402">
        <v>23.37</v>
      </c>
      <c r="D775" s="403">
        <v>2.33</v>
      </c>
      <c r="E775" s="267"/>
      <c r="F775" s="267"/>
      <c r="G775" s="267"/>
      <c r="H775" s="267"/>
      <c r="I775" s="267"/>
      <c r="J775" s="267"/>
    </row>
    <row r="776" spans="1:10">
      <c r="A776" s="380">
        <v>767</v>
      </c>
      <c r="B776" s="405">
        <v>76.599999999999994</v>
      </c>
      <c r="C776" s="402">
        <v>24.42</v>
      </c>
      <c r="D776" s="403">
        <v>2.31</v>
      </c>
      <c r="E776" s="267"/>
      <c r="F776" s="267"/>
      <c r="G776" s="267"/>
      <c r="H776" s="267"/>
      <c r="I776" s="267"/>
      <c r="J776" s="267"/>
    </row>
    <row r="777" spans="1:10">
      <c r="A777" s="380">
        <v>768</v>
      </c>
      <c r="B777" s="405">
        <v>76.7</v>
      </c>
      <c r="C777" s="402">
        <v>26.58</v>
      </c>
      <c r="D777" s="403">
        <v>2.2400000000000002</v>
      </c>
      <c r="E777" s="267"/>
      <c r="F777" s="267"/>
      <c r="G777" s="267"/>
      <c r="H777" s="267"/>
      <c r="I777" s="267"/>
      <c r="J777" s="267"/>
    </row>
    <row r="778" spans="1:10">
      <c r="A778" s="380">
        <v>769</v>
      </c>
      <c r="B778" s="405">
        <v>76.8</v>
      </c>
      <c r="C778" s="402">
        <v>27.1</v>
      </c>
      <c r="D778" s="403">
        <v>2.2200000000000002</v>
      </c>
      <c r="E778" s="267"/>
      <c r="F778" s="267"/>
      <c r="G778" s="267"/>
      <c r="H778" s="267"/>
      <c r="I778" s="267"/>
      <c r="J778" s="267"/>
    </row>
    <row r="779" spans="1:10">
      <c r="A779" s="380">
        <v>770</v>
      </c>
      <c r="B779" s="405">
        <v>76.900000000000006</v>
      </c>
      <c r="C779" s="402">
        <v>26.82</v>
      </c>
      <c r="D779" s="403">
        <v>2.21</v>
      </c>
      <c r="E779" s="267"/>
      <c r="F779" s="267"/>
      <c r="G779" s="267"/>
      <c r="H779" s="267"/>
      <c r="I779" s="267"/>
      <c r="J779" s="267"/>
    </row>
    <row r="780" spans="1:10">
      <c r="A780" s="380">
        <v>771</v>
      </c>
      <c r="B780" s="405">
        <v>77</v>
      </c>
      <c r="C780" s="402">
        <v>25.33</v>
      </c>
      <c r="D780" s="403">
        <v>2.2200000000000002</v>
      </c>
      <c r="E780" s="267"/>
      <c r="F780" s="267"/>
      <c r="G780" s="267"/>
      <c r="H780" s="267"/>
      <c r="I780" s="267"/>
      <c r="J780" s="267"/>
    </row>
    <row r="781" spans="1:10">
      <c r="A781" s="380">
        <v>772</v>
      </c>
      <c r="B781" s="405">
        <v>77.099999999999994</v>
      </c>
      <c r="C781" s="402">
        <v>25.25</v>
      </c>
      <c r="D781" s="403">
        <v>2.21</v>
      </c>
      <c r="E781" s="267"/>
      <c r="F781" s="267"/>
      <c r="G781" s="267"/>
      <c r="H781" s="267"/>
      <c r="I781" s="267"/>
      <c r="J781" s="267"/>
    </row>
    <row r="782" spans="1:10">
      <c r="A782" s="380">
        <v>773</v>
      </c>
      <c r="B782" s="405">
        <v>77.2</v>
      </c>
      <c r="C782" s="402">
        <v>26.16</v>
      </c>
      <c r="D782" s="403">
        <v>2.2000000000000002</v>
      </c>
      <c r="E782" s="267"/>
      <c r="F782" s="267"/>
      <c r="G782" s="267"/>
      <c r="H782" s="267"/>
      <c r="I782" s="267"/>
      <c r="J782" s="267"/>
    </row>
    <row r="783" spans="1:10">
      <c r="A783" s="380">
        <v>774</v>
      </c>
      <c r="B783" s="405">
        <v>77.3</v>
      </c>
      <c r="C783" s="402">
        <v>27.73</v>
      </c>
      <c r="D783" s="403">
        <v>2.19</v>
      </c>
      <c r="E783" s="267"/>
      <c r="F783" s="267"/>
      <c r="G783" s="267"/>
      <c r="H783" s="267"/>
      <c r="I783" s="267"/>
      <c r="J783" s="267"/>
    </row>
    <row r="784" spans="1:10">
      <c r="A784" s="380">
        <v>775</v>
      </c>
      <c r="B784" s="405">
        <v>77.400000000000006</v>
      </c>
      <c r="C784" s="402">
        <v>27.5</v>
      </c>
      <c r="D784" s="403">
        <v>2.19</v>
      </c>
      <c r="E784" s="267"/>
      <c r="F784" s="267"/>
      <c r="G784" s="267"/>
      <c r="H784" s="267"/>
      <c r="I784" s="267"/>
      <c r="J784" s="267"/>
    </row>
    <row r="785" spans="1:10">
      <c r="A785" s="380">
        <v>776</v>
      </c>
      <c r="B785" s="405">
        <v>77.5</v>
      </c>
      <c r="C785" s="402">
        <v>27.8</v>
      </c>
      <c r="D785" s="403">
        <v>2.1800000000000002</v>
      </c>
      <c r="E785" s="267"/>
      <c r="F785" s="267"/>
      <c r="G785" s="267"/>
      <c r="H785" s="267"/>
      <c r="I785" s="267"/>
      <c r="J785" s="267"/>
    </row>
    <row r="786" spans="1:10">
      <c r="A786" s="380">
        <v>777</v>
      </c>
      <c r="B786" s="405">
        <v>77.599999999999994</v>
      </c>
      <c r="C786" s="402">
        <v>28.24</v>
      </c>
      <c r="D786" s="403">
        <v>2.1800000000000002</v>
      </c>
      <c r="E786" s="267"/>
      <c r="F786" s="267"/>
      <c r="G786" s="267"/>
      <c r="H786" s="267"/>
      <c r="I786" s="267"/>
      <c r="J786" s="267"/>
    </row>
    <row r="787" spans="1:10">
      <c r="A787" s="380">
        <v>778</v>
      </c>
      <c r="B787" s="405">
        <v>77.7</v>
      </c>
      <c r="C787" s="402">
        <v>29.25</v>
      </c>
      <c r="D787" s="403">
        <v>2.15</v>
      </c>
      <c r="E787" s="267"/>
      <c r="F787" s="267"/>
      <c r="G787" s="267"/>
      <c r="H787" s="267"/>
      <c r="I787" s="267"/>
      <c r="J787" s="267"/>
    </row>
    <row r="788" spans="1:10">
      <c r="A788" s="380">
        <v>779</v>
      </c>
      <c r="B788" s="405">
        <v>77.8</v>
      </c>
      <c r="C788" s="402">
        <v>28.64</v>
      </c>
      <c r="D788" s="403">
        <v>2.14</v>
      </c>
      <c r="E788" s="267"/>
      <c r="F788" s="267"/>
      <c r="G788" s="267"/>
      <c r="H788" s="267"/>
      <c r="I788" s="267"/>
      <c r="J788" s="267"/>
    </row>
    <row r="789" spans="1:10">
      <c r="A789" s="380">
        <v>780</v>
      </c>
      <c r="B789" s="405">
        <v>77.900000000000006</v>
      </c>
      <c r="C789" s="402">
        <v>27.38</v>
      </c>
      <c r="D789" s="403">
        <v>2.14</v>
      </c>
      <c r="E789" s="267"/>
      <c r="F789" s="267"/>
      <c r="G789" s="267"/>
      <c r="H789" s="267"/>
      <c r="I789" s="267"/>
      <c r="J789" s="267"/>
    </row>
    <row r="790" spans="1:10">
      <c r="A790" s="380">
        <v>781</v>
      </c>
      <c r="B790" s="405">
        <v>78</v>
      </c>
      <c r="C790" s="402">
        <v>25.39</v>
      </c>
      <c r="D790" s="403">
        <v>2.2000000000000002</v>
      </c>
      <c r="E790" s="267"/>
      <c r="F790" s="267"/>
      <c r="G790" s="267"/>
      <c r="H790" s="267"/>
      <c r="I790" s="267"/>
      <c r="J790" s="267"/>
    </row>
    <row r="791" spans="1:10">
      <c r="A791" s="380">
        <v>782</v>
      </c>
      <c r="B791" s="405">
        <v>78.099999999999994</v>
      </c>
      <c r="C791" s="402">
        <v>22.24</v>
      </c>
      <c r="D791" s="403">
        <v>2.36</v>
      </c>
      <c r="E791" s="267"/>
      <c r="F791" s="267"/>
      <c r="G791" s="267"/>
      <c r="H791" s="267"/>
      <c r="I791" s="267"/>
      <c r="J791" s="267"/>
    </row>
    <row r="792" spans="1:10">
      <c r="A792" s="380">
        <v>783</v>
      </c>
      <c r="B792" s="405">
        <v>78.2</v>
      </c>
      <c r="C792" s="402">
        <v>20.97</v>
      </c>
      <c r="D792" s="403">
        <v>2.4700000000000002</v>
      </c>
      <c r="E792" s="267"/>
      <c r="F792" s="267"/>
      <c r="G792" s="267"/>
      <c r="H792" s="267"/>
      <c r="I792" s="267"/>
      <c r="J792" s="267"/>
    </row>
    <row r="793" spans="1:10">
      <c r="A793" s="380">
        <v>784</v>
      </c>
      <c r="B793" s="405">
        <v>78.3</v>
      </c>
      <c r="C793" s="402">
        <v>18.420000000000002</v>
      </c>
      <c r="D793" s="403">
        <v>2.54</v>
      </c>
      <c r="E793" s="267"/>
      <c r="F793" s="267"/>
      <c r="G793" s="267"/>
      <c r="H793" s="267"/>
      <c r="I793" s="267"/>
      <c r="J793" s="267"/>
    </row>
    <row r="794" spans="1:10">
      <c r="A794" s="380">
        <v>785</v>
      </c>
      <c r="B794" s="405">
        <v>78.400000000000006</v>
      </c>
      <c r="C794" s="402">
        <v>19.260000000000002</v>
      </c>
      <c r="D794" s="403">
        <v>2.5</v>
      </c>
      <c r="E794" s="267"/>
      <c r="F794" s="267"/>
      <c r="G794" s="267"/>
      <c r="H794" s="267"/>
      <c r="I794" s="267"/>
      <c r="J794" s="267"/>
    </row>
    <row r="795" spans="1:10">
      <c r="A795" s="380">
        <v>786</v>
      </c>
      <c r="B795" s="405">
        <v>78.5</v>
      </c>
      <c r="C795" s="402">
        <v>20.010000000000002</v>
      </c>
      <c r="D795" s="403">
        <v>2.48</v>
      </c>
      <c r="E795" s="267"/>
      <c r="F795" s="267"/>
      <c r="G795" s="267"/>
      <c r="H795" s="267"/>
      <c r="I795" s="267"/>
      <c r="J795" s="267"/>
    </row>
    <row r="796" spans="1:10">
      <c r="A796" s="380">
        <v>787</v>
      </c>
      <c r="B796" s="405">
        <v>78.599999999999994</v>
      </c>
      <c r="C796" s="402">
        <v>23.83</v>
      </c>
      <c r="D796" s="403">
        <v>2.4</v>
      </c>
      <c r="E796" s="267"/>
      <c r="F796" s="267"/>
      <c r="G796" s="267"/>
      <c r="H796" s="267"/>
      <c r="I796" s="267"/>
      <c r="J796" s="267"/>
    </row>
    <row r="797" spans="1:10">
      <c r="A797" s="380">
        <v>788</v>
      </c>
      <c r="B797" s="405">
        <v>78.7</v>
      </c>
      <c r="C797" s="402">
        <v>26.41</v>
      </c>
      <c r="D797" s="403">
        <v>2.34</v>
      </c>
      <c r="E797" s="267"/>
      <c r="F797" s="267"/>
      <c r="G797" s="267"/>
      <c r="H797" s="267"/>
      <c r="I797" s="267"/>
      <c r="J797" s="267"/>
    </row>
    <row r="798" spans="1:10">
      <c r="A798" s="380">
        <v>789</v>
      </c>
      <c r="B798" s="405">
        <v>78.8</v>
      </c>
      <c r="C798" s="402">
        <v>26.15</v>
      </c>
      <c r="D798" s="403">
        <v>2.35</v>
      </c>
      <c r="E798" s="267"/>
      <c r="F798" s="267"/>
      <c r="G798" s="267"/>
      <c r="H798" s="267"/>
      <c r="I798" s="267"/>
      <c r="J798" s="267"/>
    </row>
    <row r="799" spans="1:10">
      <c r="A799" s="380">
        <v>790</v>
      </c>
      <c r="B799" s="405">
        <v>78.900000000000006</v>
      </c>
      <c r="C799" s="402">
        <v>23.88</v>
      </c>
      <c r="D799" s="403">
        <v>2.41</v>
      </c>
      <c r="E799" s="267"/>
      <c r="F799" s="267"/>
      <c r="G799" s="267"/>
      <c r="H799" s="267"/>
      <c r="I799" s="267"/>
      <c r="J799" s="267"/>
    </row>
    <row r="800" spans="1:10">
      <c r="A800" s="380">
        <v>791</v>
      </c>
      <c r="B800" s="405">
        <v>79</v>
      </c>
      <c r="C800" s="402">
        <v>20.98</v>
      </c>
      <c r="D800" s="403">
        <v>2.4700000000000002</v>
      </c>
      <c r="E800" s="267"/>
      <c r="F800" s="267"/>
      <c r="G800" s="267"/>
      <c r="H800" s="267"/>
      <c r="I800" s="267"/>
      <c r="J800" s="267"/>
    </row>
    <row r="801" spans="1:10">
      <c r="A801" s="380">
        <v>792</v>
      </c>
      <c r="B801" s="405">
        <v>79.099999999999994</v>
      </c>
      <c r="C801" s="402">
        <v>20.36</v>
      </c>
      <c r="D801" s="403">
        <v>2.48</v>
      </c>
      <c r="E801" s="267"/>
      <c r="F801" s="267"/>
      <c r="G801" s="267"/>
      <c r="H801" s="267"/>
      <c r="I801" s="267"/>
      <c r="J801" s="267"/>
    </row>
    <row r="802" spans="1:10">
      <c r="A802" s="380">
        <v>793</v>
      </c>
      <c r="B802" s="405">
        <v>79.2</v>
      </c>
      <c r="C802" s="402">
        <v>23.24</v>
      </c>
      <c r="D802" s="403">
        <v>2.4</v>
      </c>
      <c r="E802" s="267"/>
      <c r="F802" s="267"/>
      <c r="G802" s="267"/>
      <c r="H802" s="267"/>
      <c r="I802" s="267"/>
      <c r="J802" s="267"/>
    </row>
    <row r="803" spans="1:10">
      <c r="A803" s="380">
        <v>794</v>
      </c>
      <c r="B803" s="405">
        <v>79.3</v>
      </c>
      <c r="C803" s="402">
        <v>26.2</v>
      </c>
      <c r="D803" s="403">
        <v>2.3199999999999998</v>
      </c>
      <c r="E803" s="267"/>
      <c r="F803" s="267"/>
      <c r="G803" s="267"/>
      <c r="H803" s="267"/>
      <c r="I803" s="267"/>
      <c r="J803" s="267"/>
    </row>
    <row r="804" spans="1:10">
      <c r="A804" s="380">
        <v>795</v>
      </c>
      <c r="B804" s="405">
        <v>79.400000000000006</v>
      </c>
      <c r="C804" s="402">
        <v>27.45</v>
      </c>
      <c r="D804" s="403">
        <v>2.29</v>
      </c>
      <c r="E804" s="267"/>
      <c r="F804" s="267"/>
      <c r="G804" s="267"/>
      <c r="H804" s="267"/>
      <c r="I804" s="267"/>
      <c r="J804" s="267"/>
    </row>
    <row r="805" spans="1:10">
      <c r="A805" s="380">
        <v>796</v>
      </c>
      <c r="B805" s="405">
        <v>79.5</v>
      </c>
      <c r="C805" s="402">
        <v>26.56</v>
      </c>
      <c r="D805" s="403">
        <v>2.2999999999999998</v>
      </c>
      <c r="E805" s="267"/>
      <c r="F805" s="267"/>
      <c r="G805" s="267"/>
      <c r="H805" s="267"/>
      <c r="I805" s="267"/>
      <c r="J805" s="267"/>
    </row>
    <row r="806" spans="1:10">
      <c r="A806" s="380">
        <v>797</v>
      </c>
      <c r="B806" s="405">
        <v>79.599999999999994</v>
      </c>
      <c r="C806" s="402">
        <v>25.54</v>
      </c>
      <c r="D806" s="403">
        <v>2.34</v>
      </c>
      <c r="E806" s="267"/>
      <c r="F806" s="267"/>
      <c r="G806" s="267"/>
      <c r="H806" s="267"/>
      <c r="I806" s="267"/>
      <c r="J806" s="267"/>
    </row>
    <row r="807" spans="1:10">
      <c r="A807" s="380">
        <v>798</v>
      </c>
      <c r="B807" s="405">
        <v>79.7</v>
      </c>
      <c r="C807" s="402">
        <v>24.23</v>
      </c>
      <c r="D807" s="403">
        <v>2.37</v>
      </c>
      <c r="E807" s="267"/>
      <c r="F807" s="267"/>
      <c r="G807" s="267"/>
      <c r="H807" s="267"/>
      <c r="I807" s="267"/>
      <c r="J807" s="267"/>
    </row>
    <row r="808" spans="1:10">
      <c r="A808" s="380">
        <v>799</v>
      </c>
      <c r="B808" s="405">
        <v>79.8</v>
      </c>
      <c r="C808" s="402">
        <v>22.66</v>
      </c>
      <c r="D808" s="403">
        <v>2.41</v>
      </c>
      <c r="E808" s="267"/>
      <c r="F808" s="267"/>
      <c r="G808" s="267"/>
      <c r="H808" s="267"/>
      <c r="I808" s="267"/>
      <c r="J808" s="267"/>
    </row>
    <row r="809" spans="1:10">
      <c r="A809" s="380">
        <v>800</v>
      </c>
      <c r="B809" s="405">
        <v>79.900000000000006</v>
      </c>
      <c r="C809" s="402">
        <v>22.25</v>
      </c>
      <c r="D809" s="403">
        <v>2.4300000000000002</v>
      </c>
      <c r="E809" s="267"/>
      <c r="F809" s="267"/>
      <c r="G809" s="267"/>
      <c r="H809" s="267"/>
      <c r="I809" s="267"/>
      <c r="J809" s="267"/>
    </row>
    <row r="810" spans="1:10">
      <c r="A810" s="380">
        <v>801</v>
      </c>
      <c r="B810" s="405">
        <v>80</v>
      </c>
      <c r="C810" s="402">
        <v>22.07</v>
      </c>
      <c r="D810" s="403">
        <v>2.42</v>
      </c>
      <c r="E810" s="267"/>
      <c r="F810" s="267"/>
      <c r="G810" s="267"/>
      <c r="H810" s="267"/>
      <c r="I810" s="267"/>
      <c r="J810" s="267"/>
    </row>
    <row r="811" spans="1:10">
      <c r="A811" s="380">
        <v>802</v>
      </c>
      <c r="B811" s="405">
        <v>80.099999999999994</v>
      </c>
      <c r="C811" s="402">
        <v>24.06</v>
      </c>
      <c r="D811" s="403">
        <v>2.37</v>
      </c>
      <c r="E811" s="267"/>
      <c r="F811" s="267"/>
      <c r="G811" s="267"/>
      <c r="H811" s="267"/>
      <c r="I811" s="267"/>
      <c r="J811" s="267"/>
    </row>
    <row r="812" spans="1:10">
      <c r="A812" s="380">
        <v>803</v>
      </c>
      <c r="B812" s="405">
        <v>80.2</v>
      </c>
      <c r="C812" s="402">
        <v>23.32</v>
      </c>
      <c r="D812" s="403">
        <v>2.37</v>
      </c>
      <c r="E812" s="267"/>
      <c r="F812" s="267"/>
      <c r="G812" s="267"/>
      <c r="H812" s="267"/>
      <c r="I812" s="267"/>
      <c r="J812" s="267"/>
    </row>
    <row r="813" spans="1:10">
      <c r="A813" s="380">
        <v>804</v>
      </c>
      <c r="B813" s="405">
        <v>80.3</v>
      </c>
      <c r="C813" s="402">
        <v>23.19</v>
      </c>
      <c r="D813" s="403">
        <v>2.41</v>
      </c>
      <c r="E813" s="267"/>
      <c r="F813" s="267"/>
      <c r="G813" s="267"/>
      <c r="H813" s="267"/>
      <c r="I813" s="267"/>
      <c r="J813" s="267"/>
    </row>
    <row r="814" spans="1:10">
      <c r="A814" s="380">
        <v>805</v>
      </c>
      <c r="B814" s="405">
        <v>80.400000000000006</v>
      </c>
      <c r="C814" s="402">
        <v>21.85</v>
      </c>
      <c r="D814" s="403">
        <v>2.48</v>
      </c>
      <c r="E814" s="267"/>
      <c r="F814" s="267"/>
      <c r="G814" s="267"/>
      <c r="H814" s="267"/>
      <c r="I814" s="267"/>
      <c r="J814" s="267"/>
    </row>
    <row r="815" spans="1:10">
      <c r="A815" s="380">
        <v>806</v>
      </c>
      <c r="B815" s="405">
        <v>80.5</v>
      </c>
      <c r="C815" s="402">
        <v>20.64</v>
      </c>
      <c r="D815" s="403">
        <v>2.52</v>
      </c>
      <c r="E815" s="267"/>
      <c r="F815" s="267"/>
      <c r="G815" s="267"/>
      <c r="H815" s="267"/>
      <c r="I815" s="267"/>
      <c r="J815" s="267"/>
    </row>
    <row r="816" spans="1:10">
      <c r="A816" s="380">
        <v>807</v>
      </c>
      <c r="B816" s="405">
        <v>80.599999999999994</v>
      </c>
      <c r="C816" s="402">
        <v>19.8</v>
      </c>
      <c r="D816" s="403">
        <v>2.54</v>
      </c>
      <c r="E816" s="267"/>
      <c r="F816" s="267"/>
      <c r="G816" s="267"/>
      <c r="H816" s="267"/>
      <c r="I816" s="267"/>
      <c r="J816" s="267"/>
    </row>
    <row r="817" spans="1:10">
      <c r="A817" s="380">
        <v>808</v>
      </c>
      <c r="B817" s="405">
        <v>80.7</v>
      </c>
      <c r="C817" s="402">
        <v>19.27</v>
      </c>
      <c r="D817" s="403">
        <v>2.52</v>
      </c>
      <c r="E817" s="267"/>
      <c r="F817" s="267"/>
      <c r="G817" s="267"/>
      <c r="H817" s="267"/>
      <c r="I817" s="267"/>
      <c r="J817" s="267"/>
    </row>
    <row r="818" spans="1:10">
      <c r="A818" s="380">
        <v>809</v>
      </c>
      <c r="B818" s="405">
        <v>80.8</v>
      </c>
      <c r="C818" s="402">
        <v>21.36</v>
      </c>
      <c r="D818" s="403">
        <v>2.4500000000000002</v>
      </c>
      <c r="E818" s="267"/>
      <c r="F818" s="267"/>
      <c r="G818" s="267"/>
      <c r="H818" s="267"/>
      <c r="I818" s="267"/>
      <c r="J818" s="267"/>
    </row>
    <row r="819" spans="1:10">
      <c r="A819" s="380">
        <v>810</v>
      </c>
      <c r="B819" s="405">
        <v>80.900000000000006</v>
      </c>
      <c r="C819" s="402">
        <v>22.22</v>
      </c>
      <c r="D819" s="403">
        <v>2.39</v>
      </c>
      <c r="E819" s="267"/>
      <c r="F819" s="267"/>
      <c r="G819" s="267"/>
      <c r="H819" s="267"/>
      <c r="I819" s="267"/>
      <c r="J819" s="267"/>
    </row>
    <row r="820" spans="1:10">
      <c r="A820" s="380">
        <v>811</v>
      </c>
      <c r="B820" s="405">
        <v>81</v>
      </c>
      <c r="C820" s="402">
        <v>23.07</v>
      </c>
      <c r="D820" s="403">
        <v>2.36</v>
      </c>
      <c r="E820" s="267"/>
      <c r="F820" s="267"/>
      <c r="G820" s="267"/>
      <c r="H820" s="267"/>
      <c r="I820" s="267"/>
      <c r="J820" s="267"/>
    </row>
    <row r="821" spans="1:10">
      <c r="A821" s="380">
        <v>812</v>
      </c>
      <c r="B821" s="405">
        <v>81.099999999999994</v>
      </c>
      <c r="C821" s="402">
        <v>24.27</v>
      </c>
      <c r="D821" s="403">
        <v>2.36</v>
      </c>
      <c r="E821" s="267"/>
      <c r="F821" s="267"/>
      <c r="G821" s="267"/>
      <c r="H821" s="267"/>
      <c r="I821" s="267"/>
      <c r="J821" s="267"/>
    </row>
    <row r="822" spans="1:10">
      <c r="A822" s="380">
        <v>813</v>
      </c>
      <c r="B822" s="405">
        <v>81.2</v>
      </c>
      <c r="C822" s="402">
        <v>25.83</v>
      </c>
      <c r="D822" s="403">
        <v>2.33</v>
      </c>
      <c r="E822" s="267"/>
      <c r="F822" s="267"/>
      <c r="G822" s="267"/>
      <c r="H822" s="267"/>
      <c r="I822" s="267"/>
      <c r="J822" s="267"/>
    </row>
    <row r="823" spans="1:10">
      <c r="A823" s="380">
        <v>814</v>
      </c>
      <c r="B823" s="405">
        <v>81.3</v>
      </c>
      <c r="C823" s="402">
        <v>27.97</v>
      </c>
      <c r="D823" s="403">
        <v>2.2999999999999998</v>
      </c>
      <c r="E823" s="267"/>
      <c r="F823" s="267"/>
      <c r="G823" s="267"/>
      <c r="H823" s="267"/>
      <c r="I823" s="267"/>
      <c r="J823" s="267"/>
    </row>
    <row r="824" spans="1:10">
      <c r="A824" s="380">
        <v>815</v>
      </c>
      <c r="B824" s="405">
        <v>81.400000000000006</v>
      </c>
      <c r="C824" s="402">
        <v>28.51</v>
      </c>
      <c r="D824" s="403">
        <v>2.2799999999999998</v>
      </c>
      <c r="E824" s="267"/>
      <c r="F824" s="267"/>
      <c r="G824" s="267"/>
      <c r="H824" s="267"/>
      <c r="I824" s="267"/>
      <c r="J824" s="267"/>
    </row>
    <row r="825" spans="1:10">
      <c r="A825" s="380">
        <v>816</v>
      </c>
      <c r="B825" s="405">
        <v>81.5</v>
      </c>
      <c r="C825" s="402">
        <v>29.9</v>
      </c>
      <c r="D825" s="403">
        <v>2.2599999999999998</v>
      </c>
      <c r="E825" s="267"/>
      <c r="F825" s="267"/>
      <c r="G825" s="267"/>
      <c r="H825" s="267"/>
      <c r="I825" s="267"/>
      <c r="J825" s="267"/>
    </row>
    <row r="826" spans="1:10">
      <c r="A826" s="380">
        <v>817</v>
      </c>
      <c r="B826" s="405">
        <v>81.599999999999994</v>
      </c>
      <c r="C826" s="402">
        <v>29.73</v>
      </c>
      <c r="D826" s="403">
        <v>2.2799999999999998</v>
      </c>
      <c r="E826" s="267"/>
      <c r="F826" s="267"/>
      <c r="G826" s="267"/>
      <c r="H826" s="267"/>
      <c r="I826" s="267"/>
      <c r="J826" s="267"/>
    </row>
    <row r="827" spans="1:10">
      <c r="A827" s="380">
        <v>818</v>
      </c>
      <c r="B827" s="405">
        <v>81.7</v>
      </c>
      <c r="C827" s="402">
        <v>28.45</v>
      </c>
      <c r="D827" s="403">
        <v>2.2799999999999998</v>
      </c>
      <c r="E827" s="267"/>
      <c r="F827" s="267"/>
      <c r="G827" s="267"/>
      <c r="H827" s="267"/>
      <c r="I827" s="267"/>
      <c r="J827" s="267"/>
    </row>
    <row r="828" spans="1:10">
      <c r="A828" s="380">
        <v>819</v>
      </c>
      <c r="B828" s="405">
        <v>81.8</v>
      </c>
      <c r="C828" s="402">
        <v>27.15</v>
      </c>
      <c r="D828" s="403">
        <v>2.2999999999999998</v>
      </c>
      <c r="E828" s="267"/>
      <c r="F828" s="267"/>
      <c r="G828" s="267"/>
      <c r="H828" s="267"/>
      <c r="I828" s="267"/>
      <c r="J828" s="267"/>
    </row>
    <row r="829" spans="1:10">
      <c r="A829" s="380">
        <v>820</v>
      </c>
      <c r="B829" s="405">
        <v>81.900000000000006</v>
      </c>
      <c r="C829" s="402">
        <v>27.27</v>
      </c>
      <c r="D829" s="403">
        <v>2.2799999999999998</v>
      </c>
      <c r="E829" s="267"/>
      <c r="F829" s="267"/>
      <c r="G829" s="267"/>
      <c r="H829" s="267"/>
      <c r="I829" s="267"/>
      <c r="J829" s="267"/>
    </row>
    <row r="830" spans="1:10">
      <c r="A830" s="380">
        <v>821</v>
      </c>
      <c r="B830" s="405">
        <v>82</v>
      </c>
      <c r="C830" s="402">
        <v>29.9</v>
      </c>
      <c r="D830" s="403">
        <v>2.25</v>
      </c>
      <c r="E830" s="267"/>
      <c r="F830" s="267"/>
      <c r="G830" s="267"/>
      <c r="H830" s="267"/>
      <c r="I830" s="267"/>
      <c r="J830" s="267"/>
    </row>
    <row r="831" spans="1:10">
      <c r="A831" s="380">
        <v>822</v>
      </c>
      <c r="B831" s="405">
        <v>82.1</v>
      </c>
      <c r="C831" s="402">
        <v>31.16</v>
      </c>
      <c r="D831" s="403">
        <v>2.23</v>
      </c>
      <c r="E831" s="267"/>
      <c r="F831" s="267"/>
      <c r="G831" s="267"/>
      <c r="H831" s="267"/>
      <c r="I831" s="267"/>
      <c r="J831" s="267"/>
    </row>
    <row r="832" spans="1:10">
      <c r="A832" s="380">
        <v>823</v>
      </c>
      <c r="B832" s="405">
        <v>82.2</v>
      </c>
      <c r="C832" s="402">
        <v>31.2</v>
      </c>
      <c r="D832" s="403">
        <v>2.2599999999999998</v>
      </c>
      <c r="E832" s="267"/>
      <c r="F832" s="267"/>
      <c r="G832" s="267"/>
      <c r="H832" s="267"/>
      <c r="I832" s="267"/>
      <c r="J832" s="267"/>
    </row>
    <row r="833" spans="1:10">
      <c r="A833" s="380">
        <v>824</v>
      </c>
      <c r="B833" s="405">
        <v>82.3</v>
      </c>
      <c r="C833" s="402">
        <v>29.7</v>
      </c>
      <c r="D833" s="403">
        <v>2.2999999999999998</v>
      </c>
      <c r="E833" s="267"/>
      <c r="F833" s="267"/>
      <c r="G833" s="267"/>
      <c r="H833" s="267"/>
      <c r="I833" s="267"/>
      <c r="J833" s="267"/>
    </row>
    <row r="834" spans="1:10">
      <c r="A834" s="380">
        <v>825</v>
      </c>
      <c r="B834" s="405">
        <v>82.4</v>
      </c>
      <c r="C834" s="402">
        <v>30.37</v>
      </c>
      <c r="D834" s="403">
        <v>2.31</v>
      </c>
      <c r="E834" s="267"/>
      <c r="F834" s="267"/>
      <c r="G834" s="267"/>
      <c r="H834" s="267"/>
      <c r="I834" s="267"/>
      <c r="J834" s="267"/>
    </row>
    <row r="835" spans="1:10">
      <c r="A835" s="380">
        <v>826</v>
      </c>
      <c r="B835" s="405">
        <v>82.5</v>
      </c>
      <c r="C835" s="402">
        <v>30.78</v>
      </c>
      <c r="D835" s="403">
        <v>2.2999999999999998</v>
      </c>
      <c r="E835" s="267"/>
      <c r="F835" s="267"/>
      <c r="G835" s="267"/>
      <c r="H835" s="267"/>
      <c r="I835" s="267"/>
      <c r="J835" s="267"/>
    </row>
    <row r="836" spans="1:10">
      <c r="A836" s="380">
        <v>827</v>
      </c>
      <c r="B836" s="405">
        <v>82.6</v>
      </c>
      <c r="C836" s="402">
        <v>31.43</v>
      </c>
      <c r="D836" s="403">
        <v>2.27</v>
      </c>
      <c r="E836" s="267"/>
      <c r="F836" s="267"/>
      <c r="G836" s="267"/>
      <c r="H836" s="267"/>
      <c r="I836" s="267"/>
      <c r="J836" s="267"/>
    </row>
    <row r="837" spans="1:10">
      <c r="A837" s="380">
        <v>828</v>
      </c>
      <c r="B837" s="405">
        <v>82.7</v>
      </c>
      <c r="C837" s="402">
        <v>30.02</v>
      </c>
      <c r="D837" s="403">
        <v>2.2599999999999998</v>
      </c>
      <c r="E837" s="267"/>
      <c r="F837" s="267"/>
      <c r="G837" s="267"/>
      <c r="H837" s="267"/>
      <c r="I837" s="267"/>
      <c r="J837" s="267"/>
    </row>
    <row r="838" spans="1:10">
      <c r="A838" s="380">
        <v>829</v>
      </c>
      <c r="B838" s="405">
        <v>82.8</v>
      </c>
      <c r="C838" s="402">
        <v>28.51</v>
      </c>
      <c r="D838" s="403">
        <v>2.2599999999999998</v>
      </c>
      <c r="E838" s="267"/>
      <c r="F838" s="267"/>
      <c r="G838" s="267"/>
      <c r="H838" s="267"/>
      <c r="I838" s="267"/>
      <c r="J838" s="267"/>
    </row>
    <row r="839" spans="1:10">
      <c r="A839" s="380">
        <v>830</v>
      </c>
      <c r="B839" s="405">
        <v>82.9</v>
      </c>
      <c r="C839" s="402">
        <v>27.33</v>
      </c>
      <c r="D839" s="403">
        <v>2.23</v>
      </c>
      <c r="E839" s="267"/>
      <c r="F839" s="267"/>
      <c r="G839" s="267"/>
      <c r="H839" s="267"/>
      <c r="I839" s="267"/>
      <c r="J839" s="267"/>
    </row>
    <row r="840" spans="1:10">
      <c r="A840" s="380">
        <v>831</v>
      </c>
      <c r="B840" s="405">
        <v>83</v>
      </c>
      <c r="C840" s="402">
        <v>27.86</v>
      </c>
      <c r="D840" s="403">
        <v>2.2200000000000002</v>
      </c>
      <c r="E840" s="267"/>
      <c r="F840" s="267"/>
      <c r="G840" s="267"/>
      <c r="H840" s="267"/>
      <c r="I840" s="267"/>
      <c r="J840" s="267"/>
    </row>
    <row r="841" spans="1:10">
      <c r="A841" s="380">
        <v>832</v>
      </c>
      <c r="B841" s="405">
        <v>83.1</v>
      </c>
      <c r="C841" s="402">
        <v>28.73</v>
      </c>
      <c r="D841" s="403">
        <v>2.2000000000000002</v>
      </c>
      <c r="E841" s="267"/>
      <c r="F841" s="267"/>
      <c r="G841" s="267"/>
      <c r="H841" s="267"/>
      <c r="I841" s="267"/>
      <c r="J841" s="267"/>
    </row>
    <row r="842" spans="1:10">
      <c r="A842" s="380">
        <v>833</v>
      </c>
      <c r="B842" s="405">
        <v>83.2</v>
      </c>
      <c r="C842" s="402">
        <v>29.21</v>
      </c>
      <c r="D842" s="403">
        <v>2.2200000000000002</v>
      </c>
      <c r="E842" s="267"/>
      <c r="F842" s="267"/>
      <c r="G842" s="267"/>
      <c r="H842" s="267"/>
      <c r="I842" s="267"/>
      <c r="J842" s="267"/>
    </row>
    <row r="843" spans="1:10">
      <c r="A843" s="380">
        <v>834</v>
      </c>
      <c r="B843" s="405">
        <v>83.3</v>
      </c>
      <c r="C843" s="402">
        <v>28.46</v>
      </c>
      <c r="D843" s="403">
        <v>2.25</v>
      </c>
      <c r="E843" s="267"/>
      <c r="F843" s="267"/>
      <c r="G843" s="267"/>
      <c r="H843" s="267"/>
      <c r="I843" s="267"/>
      <c r="J843" s="267"/>
    </row>
    <row r="844" spans="1:10">
      <c r="A844" s="380">
        <v>835</v>
      </c>
      <c r="B844" s="405">
        <v>83.4</v>
      </c>
      <c r="C844" s="402">
        <v>28.66</v>
      </c>
      <c r="D844" s="403">
        <v>2.2400000000000002</v>
      </c>
      <c r="E844" s="267"/>
      <c r="F844" s="267"/>
      <c r="G844" s="267"/>
      <c r="H844" s="267"/>
      <c r="I844" s="267"/>
      <c r="J844" s="267"/>
    </row>
    <row r="845" spans="1:10">
      <c r="A845" s="380">
        <v>836</v>
      </c>
      <c r="B845" s="405">
        <v>83.5</v>
      </c>
      <c r="C845" s="402">
        <v>29.31</v>
      </c>
      <c r="D845" s="403">
        <v>2.2200000000000002</v>
      </c>
      <c r="E845" s="267"/>
      <c r="F845" s="267"/>
      <c r="G845" s="267"/>
      <c r="H845" s="267"/>
      <c r="I845" s="267"/>
      <c r="J845" s="267"/>
    </row>
    <row r="846" spans="1:10">
      <c r="A846" s="380">
        <v>837</v>
      </c>
      <c r="B846" s="405">
        <v>83.6</v>
      </c>
      <c r="C846" s="402">
        <v>29.43</v>
      </c>
      <c r="D846" s="403">
        <v>2.21</v>
      </c>
      <c r="E846" s="267"/>
      <c r="F846" s="267"/>
      <c r="G846" s="267"/>
      <c r="H846" s="267"/>
      <c r="I846" s="267"/>
      <c r="J846" s="267"/>
    </row>
    <row r="847" spans="1:10">
      <c r="A847" s="380">
        <v>838</v>
      </c>
      <c r="B847" s="405">
        <v>83.7</v>
      </c>
      <c r="C847" s="402">
        <v>29.23</v>
      </c>
      <c r="D847" s="403">
        <v>2.2200000000000002</v>
      </c>
      <c r="E847" s="267"/>
      <c r="F847" s="267"/>
      <c r="G847" s="267"/>
      <c r="H847" s="267"/>
      <c r="I847" s="267"/>
      <c r="J847" s="267"/>
    </row>
    <row r="848" spans="1:10">
      <c r="A848" s="380">
        <v>839</v>
      </c>
      <c r="B848" s="405">
        <v>83.8</v>
      </c>
      <c r="C848" s="402">
        <v>28.49</v>
      </c>
      <c r="D848" s="403">
        <v>2.2599999999999998</v>
      </c>
      <c r="E848" s="267"/>
      <c r="F848" s="267"/>
      <c r="G848" s="267"/>
      <c r="H848" s="267"/>
      <c r="I848" s="267"/>
      <c r="J848" s="267"/>
    </row>
    <row r="849" spans="1:10">
      <c r="A849" s="380">
        <v>840</v>
      </c>
      <c r="B849" s="405">
        <v>83.9</v>
      </c>
      <c r="C849" s="402">
        <v>27.95</v>
      </c>
      <c r="D849" s="403">
        <v>2.25</v>
      </c>
      <c r="E849" s="267"/>
      <c r="F849" s="267"/>
      <c r="G849" s="267"/>
      <c r="H849" s="267"/>
      <c r="I849" s="267"/>
      <c r="J849" s="267"/>
    </row>
    <row r="850" spans="1:10">
      <c r="A850" s="380">
        <v>841</v>
      </c>
      <c r="B850" s="405">
        <v>84</v>
      </c>
      <c r="C850" s="402">
        <v>26.19</v>
      </c>
      <c r="D850" s="403">
        <v>2.29</v>
      </c>
      <c r="E850" s="267"/>
      <c r="F850" s="267"/>
      <c r="G850" s="267"/>
      <c r="H850" s="267"/>
      <c r="I850" s="267"/>
      <c r="J850" s="267"/>
    </row>
    <row r="851" spans="1:10">
      <c r="A851" s="380">
        <v>842</v>
      </c>
      <c r="B851" s="405">
        <v>84.1</v>
      </c>
      <c r="C851" s="402">
        <v>24.8</v>
      </c>
      <c r="D851" s="403">
        <v>2.31</v>
      </c>
      <c r="E851" s="267"/>
      <c r="F851" s="267"/>
      <c r="G851" s="267"/>
      <c r="H851" s="267"/>
      <c r="I851" s="267"/>
      <c r="J851" s="267"/>
    </row>
    <row r="852" spans="1:10">
      <c r="A852" s="380">
        <v>843</v>
      </c>
      <c r="B852" s="405">
        <v>84.2</v>
      </c>
      <c r="C852" s="402">
        <v>23.49</v>
      </c>
      <c r="D852" s="403">
        <v>2.38</v>
      </c>
      <c r="E852" s="267"/>
      <c r="F852" s="267"/>
      <c r="G852" s="267"/>
      <c r="H852" s="267"/>
      <c r="I852" s="267"/>
      <c r="J852" s="267"/>
    </row>
    <row r="853" spans="1:10">
      <c r="A853" s="380">
        <v>844</v>
      </c>
      <c r="B853" s="405">
        <v>84.3</v>
      </c>
      <c r="C853" s="402">
        <v>22.9</v>
      </c>
      <c r="D853" s="403">
        <v>2.41</v>
      </c>
      <c r="E853" s="267"/>
      <c r="F853" s="267"/>
      <c r="G853" s="267"/>
      <c r="H853" s="267"/>
      <c r="I853" s="267"/>
      <c r="J853" s="267"/>
    </row>
    <row r="854" spans="1:10">
      <c r="A854" s="380">
        <v>845</v>
      </c>
      <c r="B854" s="405">
        <v>84.4</v>
      </c>
      <c r="C854" s="402">
        <v>23.66</v>
      </c>
      <c r="D854" s="403">
        <v>2.39</v>
      </c>
      <c r="E854" s="267"/>
      <c r="F854" s="267"/>
      <c r="G854" s="267"/>
      <c r="H854" s="267"/>
      <c r="I854" s="267"/>
      <c r="J854" s="267"/>
    </row>
    <row r="855" spans="1:10">
      <c r="A855" s="380">
        <v>846</v>
      </c>
      <c r="B855" s="405">
        <v>84.5</v>
      </c>
      <c r="C855" s="402">
        <v>24.45</v>
      </c>
      <c r="D855" s="403">
        <v>2.36</v>
      </c>
      <c r="E855" s="267"/>
      <c r="F855" s="267"/>
      <c r="G855" s="267"/>
      <c r="H855" s="267"/>
      <c r="I855" s="267"/>
      <c r="J855" s="267"/>
    </row>
    <row r="856" spans="1:10">
      <c r="A856" s="380">
        <v>847</v>
      </c>
      <c r="B856" s="405">
        <v>84.6</v>
      </c>
      <c r="C856" s="402">
        <v>25.7</v>
      </c>
      <c r="D856" s="403">
        <v>2.3199999999999998</v>
      </c>
      <c r="E856" s="267"/>
      <c r="F856" s="267"/>
      <c r="G856" s="267"/>
      <c r="H856" s="267"/>
      <c r="I856" s="267"/>
      <c r="J856" s="267"/>
    </row>
    <row r="857" spans="1:10">
      <c r="A857" s="380">
        <v>848</v>
      </c>
      <c r="B857" s="405">
        <v>84.7</v>
      </c>
      <c r="C857" s="402">
        <v>25.63</v>
      </c>
      <c r="D857" s="403">
        <v>2.2999999999999998</v>
      </c>
      <c r="E857" s="267"/>
      <c r="F857" s="267"/>
      <c r="G857" s="267"/>
      <c r="H857" s="267"/>
      <c r="I857" s="267"/>
      <c r="J857" s="267"/>
    </row>
    <row r="858" spans="1:10">
      <c r="A858" s="380">
        <v>849</v>
      </c>
      <c r="B858" s="405">
        <v>84.8</v>
      </c>
      <c r="C858" s="402">
        <v>26.04</v>
      </c>
      <c r="D858" s="403">
        <v>2.27</v>
      </c>
      <c r="E858" s="267"/>
      <c r="F858" s="267"/>
      <c r="G858" s="267"/>
      <c r="H858" s="267"/>
      <c r="I858" s="267"/>
      <c r="J858" s="267"/>
    </row>
    <row r="859" spans="1:10">
      <c r="A859" s="380">
        <v>850</v>
      </c>
      <c r="B859" s="405">
        <v>84.9</v>
      </c>
      <c r="C859" s="402">
        <v>27.17</v>
      </c>
      <c r="D859" s="403">
        <v>2.2200000000000002</v>
      </c>
      <c r="E859" s="267"/>
      <c r="F859" s="267"/>
      <c r="G859" s="267"/>
      <c r="H859" s="267"/>
      <c r="I859" s="267"/>
      <c r="J859" s="267"/>
    </row>
    <row r="860" spans="1:10">
      <c r="A860" s="380">
        <v>851</v>
      </c>
      <c r="B860" s="405">
        <v>85</v>
      </c>
      <c r="C860" s="402">
        <v>29.7</v>
      </c>
      <c r="D860" s="403">
        <v>2.16</v>
      </c>
      <c r="E860" s="267"/>
      <c r="F860" s="267"/>
      <c r="G860" s="267"/>
      <c r="H860" s="267"/>
      <c r="I860" s="267"/>
      <c r="J860" s="267"/>
    </row>
    <row r="861" spans="1:10">
      <c r="A861" s="380">
        <v>852</v>
      </c>
      <c r="B861" s="405">
        <v>85.1</v>
      </c>
      <c r="C861" s="402">
        <v>31.95</v>
      </c>
      <c r="D861" s="403">
        <v>2.09</v>
      </c>
      <c r="E861" s="267"/>
      <c r="F861" s="267"/>
      <c r="G861" s="267"/>
      <c r="H861" s="267"/>
      <c r="I861" s="267"/>
      <c r="J861" s="267"/>
    </row>
    <row r="862" spans="1:10">
      <c r="A862" s="380">
        <v>853</v>
      </c>
      <c r="B862" s="405">
        <v>85.2</v>
      </c>
      <c r="C862" s="402">
        <v>30.32</v>
      </c>
      <c r="D862" s="403">
        <v>2.08</v>
      </c>
      <c r="E862" s="267"/>
      <c r="F862" s="267"/>
      <c r="G862" s="267"/>
      <c r="H862" s="267"/>
      <c r="I862" s="267"/>
      <c r="J862" s="267"/>
    </row>
    <row r="863" spans="1:10">
      <c r="A863" s="380">
        <v>854</v>
      </c>
      <c r="B863" s="405">
        <v>85.3</v>
      </c>
      <c r="C863" s="402">
        <v>27.81</v>
      </c>
      <c r="D863" s="403">
        <v>2.13</v>
      </c>
      <c r="E863" s="267"/>
      <c r="F863" s="267"/>
      <c r="G863" s="267"/>
      <c r="H863" s="267"/>
      <c r="I863" s="267"/>
      <c r="J863" s="267"/>
    </row>
    <row r="864" spans="1:10">
      <c r="A864" s="380">
        <v>855</v>
      </c>
      <c r="B864" s="405">
        <v>85.4</v>
      </c>
      <c r="C864" s="402">
        <v>22.42</v>
      </c>
      <c r="D864" s="403">
        <v>2.3199999999999998</v>
      </c>
      <c r="E864" s="267"/>
      <c r="F864" s="267"/>
      <c r="G864" s="267"/>
      <c r="H864" s="267"/>
      <c r="I864" s="267"/>
      <c r="J864" s="267"/>
    </row>
    <row r="865" spans="1:10">
      <c r="A865" s="380">
        <v>856</v>
      </c>
      <c r="B865" s="405">
        <v>85.5</v>
      </c>
      <c r="C865" s="402">
        <v>19.75</v>
      </c>
      <c r="D865" s="403">
        <v>2.5299999999999998</v>
      </c>
      <c r="E865" s="267"/>
      <c r="F865" s="267"/>
      <c r="G865" s="267"/>
      <c r="H865" s="267"/>
      <c r="I865" s="267"/>
      <c r="J865" s="267"/>
    </row>
    <row r="866" spans="1:10">
      <c r="A866" s="380">
        <v>857</v>
      </c>
      <c r="B866" s="405">
        <v>85.6</v>
      </c>
      <c r="C866" s="402">
        <v>18.79</v>
      </c>
      <c r="D866" s="403">
        <v>2.66</v>
      </c>
      <c r="E866" s="267"/>
      <c r="F866" s="267"/>
      <c r="G866" s="267"/>
      <c r="H866" s="267"/>
      <c r="I866" s="267"/>
      <c r="J866" s="267"/>
    </row>
    <row r="867" spans="1:10">
      <c r="A867" s="380">
        <v>858</v>
      </c>
      <c r="B867" s="405">
        <v>85.7</v>
      </c>
      <c r="C867" s="402">
        <v>22.13</v>
      </c>
      <c r="D867" s="403">
        <v>2.57</v>
      </c>
      <c r="E867" s="267"/>
      <c r="F867" s="267"/>
      <c r="G867" s="267"/>
      <c r="H867" s="267"/>
      <c r="I867" s="267"/>
      <c r="J867" s="267"/>
    </row>
    <row r="868" spans="1:10">
      <c r="A868" s="380">
        <v>859</v>
      </c>
      <c r="B868" s="405">
        <v>85.8</v>
      </c>
      <c r="C868" s="402">
        <v>24.74</v>
      </c>
      <c r="D868" s="403">
        <v>2.4700000000000002</v>
      </c>
      <c r="E868" s="267"/>
      <c r="F868" s="267"/>
      <c r="G868" s="267"/>
      <c r="H868" s="267"/>
      <c r="I868" s="267"/>
      <c r="J868" s="267"/>
    </row>
    <row r="869" spans="1:10">
      <c r="A869" s="380">
        <v>860</v>
      </c>
      <c r="B869" s="405">
        <v>85.9</v>
      </c>
      <c r="C869" s="402">
        <v>25.98</v>
      </c>
      <c r="D869" s="403">
        <v>2.4</v>
      </c>
      <c r="E869" s="267"/>
      <c r="F869" s="267"/>
      <c r="G869" s="267"/>
      <c r="H869" s="267"/>
      <c r="I869" s="267"/>
      <c r="J869" s="267"/>
    </row>
    <row r="870" spans="1:10">
      <c r="A870" s="380">
        <v>861</v>
      </c>
      <c r="B870" s="405">
        <v>86</v>
      </c>
      <c r="C870" s="402">
        <v>25.84</v>
      </c>
      <c r="D870" s="403">
        <v>2.42</v>
      </c>
      <c r="E870" s="267"/>
      <c r="F870" s="267"/>
      <c r="G870" s="267"/>
      <c r="H870" s="267"/>
      <c r="I870" s="267"/>
      <c r="J870" s="267"/>
    </row>
    <row r="871" spans="1:10">
      <c r="A871" s="380">
        <v>862</v>
      </c>
      <c r="B871" s="405">
        <v>86.1</v>
      </c>
      <c r="C871" s="402">
        <v>25.75</v>
      </c>
      <c r="D871" s="403">
        <v>2.4</v>
      </c>
      <c r="E871" s="267"/>
      <c r="F871" s="267"/>
      <c r="G871" s="267"/>
      <c r="H871" s="267"/>
      <c r="I871" s="267"/>
      <c r="J871" s="267"/>
    </row>
    <row r="872" spans="1:10">
      <c r="A872" s="380">
        <v>863</v>
      </c>
      <c r="B872" s="405">
        <v>86.2</v>
      </c>
      <c r="C872" s="402">
        <v>25</v>
      </c>
      <c r="D872" s="403">
        <v>2.4</v>
      </c>
      <c r="E872" s="267"/>
      <c r="F872" s="267"/>
      <c r="G872" s="267"/>
      <c r="H872" s="267"/>
      <c r="I872" s="267"/>
      <c r="J872" s="267"/>
    </row>
    <row r="873" spans="1:10">
      <c r="A873" s="380">
        <v>864</v>
      </c>
      <c r="B873" s="405">
        <v>86.3</v>
      </c>
      <c r="C873" s="402">
        <v>24.59</v>
      </c>
      <c r="D873" s="403">
        <v>2.42</v>
      </c>
      <c r="E873" s="267"/>
      <c r="F873" s="267"/>
      <c r="G873" s="267"/>
      <c r="H873" s="267"/>
      <c r="I873" s="267"/>
      <c r="J873" s="267"/>
    </row>
    <row r="874" spans="1:10">
      <c r="A874" s="380">
        <v>865</v>
      </c>
      <c r="B874" s="405">
        <v>86.4</v>
      </c>
      <c r="C874" s="402">
        <v>24.28</v>
      </c>
      <c r="D874" s="403">
        <v>2.46</v>
      </c>
      <c r="E874" s="267"/>
      <c r="F874" s="267"/>
      <c r="G874" s="267"/>
      <c r="H874" s="267"/>
      <c r="I874" s="267"/>
      <c r="J874" s="267"/>
    </row>
    <row r="875" spans="1:10">
      <c r="A875" s="380">
        <v>866</v>
      </c>
      <c r="B875" s="405">
        <v>86.5</v>
      </c>
      <c r="C875" s="402">
        <v>24.61</v>
      </c>
      <c r="D875" s="403">
        <v>2.4500000000000002</v>
      </c>
      <c r="E875" s="267"/>
      <c r="F875" s="267"/>
      <c r="G875" s="267"/>
      <c r="H875" s="267"/>
      <c r="I875" s="267"/>
      <c r="J875" s="267"/>
    </row>
    <row r="876" spans="1:10">
      <c r="A876" s="380">
        <v>867</v>
      </c>
      <c r="B876" s="405">
        <v>86.6</v>
      </c>
      <c r="C876" s="402">
        <v>25.95</v>
      </c>
      <c r="D876" s="403">
        <v>2.4</v>
      </c>
      <c r="E876" s="267"/>
      <c r="F876" s="267"/>
      <c r="G876" s="267"/>
      <c r="H876" s="267"/>
      <c r="I876" s="267"/>
      <c r="J876" s="267"/>
    </row>
    <row r="877" spans="1:10">
      <c r="A877" s="380">
        <v>868</v>
      </c>
      <c r="B877" s="405">
        <v>86.7</v>
      </c>
      <c r="C877" s="402">
        <v>27.79</v>
      </c>
      <c r="D877" s="403">
        <v>2.31</v>
      </c>
      <c r="E877" s="267"/>
      <c r="F877" s="267"/>
      <c r="G877" s="267"/>
      <c r="H877" s="267"/>
      <c r="I877" s="267"/>
      <c r="J877" s="267"/>
    </row>
    <row r="878" spans="1:10">
      <c r="A878" s="380">
        <v>869</v>
      </c>
      <c r="B878" s="405">
        <v>86.8</v>
      </c>
      <c r="C878" s="402">
        <v>29.12</v>
      </c>
      <c r="D878" s="403">
        <v>2.2999999999999998</v>
      </c>
      <c r="E878" s="267"/>
      <c r="F878" s="267"/>
      <c r="G878" s="267"/>
      <c r="H878" s="267"/>
      <c r="I878" s="267"/>
      <c r="J878" s="267"/>
    </row>
    <row r="879" spans="1:10">
      <c r="A879" s="380">
        <v>870</v>
      </c>
      <c r="B879" s="405">
        <v>86.9</v>
      </c>
      <c r="C879" s="402">
        <v>27.72</v>
      </c>
      <c r="D879" s="403">
        <v>2.36</v>
      </c>
      <c r="E879" s="267"/>
      <c r="F879" s="267"/>
      <c r="G879" s="267"/>
      <c r="H879" s="267"/>
      <c r="I879" s="267"/>
      <c r="J879" s="267"/>
    </row>
    <row r="880" spans="1:10">
      <c r="A880" s="380">
        <v>871</v>
      </c>
      <c r="B880" s="405">
        <v>87</v>
      </c>
      <c r="C880" s="402">
        <v>27.12</v>
      </c>
      <c r="D880" s="403">
        <v>2.42</v>
      </c>
      <c r="E880" s="267"/>
      <c r="F880" s="267"/>
      <c r="G880" s="267"/>
      <c r="H880" s="267"/>
      <c r="I880" s="267"/>
      <c r="J880" s="267"/>
    </row>
    <row r="881" spans="1:10">
      <c r="A881" s="380">
        <v>872</v>
      </c>
      <c r="B881" s="405">
        <v>87.1</v>
      </c>
      <c r="C881" s="402">
        <v>26.28</v>
      </c>
      <c r="D881" s="403">
        <v>2.44</v>
      </c>
      <c r="E881" s="267"/>
      <c r="F881" s="267"/>
      <c r="G881" s="267"/>
      <c r="H881" s="267"/>
      <c r="I881" s="267"/>
      <c r="J881" s="267"/>
    </row>
    <row r="882" spans="1:10">
      <c r="A882" s="380">
        <v>873</v>
      </c>
      <c r="B882" s="405">
        <v>87.2</v>
      </c>
      <c r="C882" s="402">
        <v>27.16</v>
      </c>
      <c r="D882" s="403">
        <v>2.39</v>
      </c>
      <c r="E882" s="267"/>
      <c r="F882" s="267"/>
      <c r="G882" s="267"/>
      <c r="H882" s="267"/>
      <c r="I882" s="267"/>
      <c r="J882" s="267"/>
    </row>
    <row r="883" spans="1:10">
      <c r="A883" s="380">
        <v>874</v>
      </c>
      <c r="B883" s="405">
        <v>87.3</v>
      </c>
      <c r="C883" s="402">
        <v>27.64</v>
      </c>
      <c r="D883" s="403">
        <v>2.33</v>
      </c>
      <c r="E883" s="267"/>
      <c r="F883" s="267"/>
      <c r="G883" s="267"/>
      <c r="H883" s="267"/>
      <c r="I883" s="267"/>
      <c r="J883" s="267"/>
    </row>
    <row r="884" spans="1:10">
      <c r="A884" s="380">
        <v>875</v>
      </c>
      <c r="B884" s="405">
        <v>87.4</v>
      </c>
      <c r="C884" s="402">
        <v>28.09</v>
      </c>
      <c r="D884" s="403">
        <v>2.31</v>
      </c>
      <c r="E884" s="267"/>
      <c r="F884" s="267"/>
      <c r="G884" s="267"/>
      <c r="H884" s="267"/>
      <c r="I884" s="267"/>
      <c r="J884" s="267"/>
    </row>
    <row r="885" spans="1:10">
      <c r="A885" s="380">
        <v>876</v>
      </c>
      <c r="B885" s="405">
        <v>87.5</v>
      </c>
      <c r="C885" s="402">
        <v>27.78</v>
      </c>
      <c r="D885" s="403">
        <v>2.3199999999999998</v>
      </c>
      <c r="E885" s="267"/>
      <c r="F885" s="267"/>
      <c r="G885" s="267"/>
      <c r="H885" s="267"/>
      <c r="I885" s="267"/>
      <c r="J885" s="267"/>
    </row>
    <row r="886" spans="1:10">
      <c r="A886" s="380">
        <v>877</v>
      </c>
      <c r="B886" s="405">
        <v>87.6</v>
      </c>
      <c r="C886" s="402">
        <v>27.01</v>
      </c>
      <c r="D886" s="403">
        <v>2.36</v>
      </c>
      <c r="E886" s="267"/>
      <c r="F886" s="267"/>
      <c r="G886" s="267"/>
      <c r="H886" s="267"/>
      <c r="I886" s="267"/>
      <c r="J886" s="267"/>
    </row>
    <row r="887" spans="1:10">
      <c r="A887" s="380">
        <v>878</v>
      </c>
      <c r="B887" s="405">
        <v>87.7</v>
      </c>
      <c r="C887" s="402">
        <v>26.46</v>
      </c>
      <c r="D887" s="403">
        <v>2.39</v>
      </c>
      <c r="E887" s="267"/>
      <c r="F887" s="267"/>
      <c r="G887" s="267"/>
      <c r="H887" s="267"/>
      <c r="I887" s="267"/>
      <c r="J887" s="267"/>
    </row>
    <row r="888" spans="1:10">
      <c r="A888" s="380">
        <v>879</v>
      </c>
      <c r="B888" s="405">
        <v>87.8</v>
      </c>
      <c r="C888" s="402">
        <v>26.4</v>
      </c>
      <c r="D888" s="403">
        <v>2.39</v>
      </c>
      <c r="E888" s="267"/>
      <c r="F888" s="267"/>
      <c r="G888" s="267"/>
      <c r="H888" s="267"/>
      <c r="I888" s="267"/>
      <c r="J888" s="267"/>
    </row>
    <row r="889" spans="1:10">
      <c r="A889" s="380">
        <v>880</v>
      </c>
      <c r="B889" s="405">
        <v>87.9</v>
      </c>
      <c r="C889" s="402">
        <v>26.12</v>
      </c>
      <c r="D889" s="403">
        <v>2.38</v>
      </c>
      <c r="E889" s="267"/>
      <c r="F889" s="267"/>
      <c r="G889" s="267"/>
      <c r="H889" s="267"/>
      <c r="I889" s="267"/>
      <c r="J889" s="267"/>
    </row>
    <row r="890" spans="1:10">
      <c r="A890" s="380">
        <v>881</v>
      </c>
      <c r="B890" s="405">
        <v>88</v>
      </c>
      <c r="C890" s="402">
        <v>26.67</v>
      </c>
      <c r="D890" s="403">
        <v>2.35</v>
      </c>
      <c r="E890" s="267"/>
      <c r="F890" s="267"/>
      <c r="G890" s="267"/>
      <c r="H890" s="267"/>
      <c r="I890" s="267"/>
      <c r="J890" s="267"/>
    </row>
    <row r="891" spans="1:10">
      <c r="A891" s="380">
        <v>882</v>
      </c>
      <c r="B891" s="405">
        <v>88.1</v>
      </c>
      <c r="C891" s="402">
        <v>27.78</v>
      </c>
      <c r="D891" s="403">
        <v>2.3199999999999998</v>
      </c>
      <c r="E891" s="267"/>
      <c r="F891" s="267"/>
      <c r="G891" s="267"/>
      <c r="H891" s="267"/>
      <c r="I891" s="267"/>
      <c r="J891" s="267"/>
    </row>
    <row r="892" spans="1:10">
      <c r="A892" s="380">
        <v>883</v>
      </c>
      <c r="B892" s="405">
        <v>88.2</v>
      </c>
      <c r="C892" s="402">
        <v>28.11</v>
      </c>
      <c r="D892" s="403">
        <v>2.3199999999999998</v>
      </c>
      <c r="E892" s="267"/>
      <c r="F892" s="267"/>
      <c r="G892" s="267"/>
      <c r="H892" s="267"/>
      <c r="I892" s="267"/>
      <c r="J892" s="267"/>
    </row>
    <row r="893" spans="1:10">
      <c r="A893" s="380">
        <v>884</v>
      </c>
      <c r="B893" s="405">
        <v>88.3</v>
      </c>
      <c r="C893" s="402">
        <v>27.94</v>
      </c>
      <c r="D893" s="403">
        <v>2.33</v>
      </c>
      <c r="E893" s="267"/>
      <c r="F893" s="267"/>
      <c r="G893" s="267"/>
      <c r="H893" s="267"/>
      <c r="I893" s="267"/>
      <c r="J893" s="267"/>
    </row>
    <row r="894" spans="1:10">
      <c r="A894" s="380">
        <v>885</v>
      </c>
      <c r="B894" s="405">
        <v>88.4</v>
      </c>
      <c r="C894" s="402">
        <v>26.38</v>
      </c>
      <c r="D894" s="403">
        <v>2.34</v>
      </c>
      <c r="E894" s="267"/>
      <c r="F894" s="267"/>
      <c r="G894" s="267"/>
      <c r="H894" s="267"/>
      <c r="I894" s="267"/>
      <c r="J894" s="267"/>
    </row>
    <row r="895" spans="1:10">
      <c r="A895" s="380">
        <v>886</v>
      </c>
      <c r="B895" s="405">
        <v>88.5</v>
      </c>
      <c r="C895" s="402">
        <v>26.33</v>
      </c>
      <c r="D895" s="403">
        <v>2.35</v>
      </c>
      <c r="E895" s="267"/>
      <c r="F895" s="267"/>
      <c r="G895" s="267"/>
      <c r="H895" s="267"/>
      <c r="I895" s="267"/>
      <c r="J895" s="267"/>
    </row>
    <row r="896" spans="1:10">
      <c r="A896" s="380">
        <v>887</v>
      </c>
      <c r="B896" s="405">
        <v>88.6</v>
      </c>
      <c r="C896" s="402">
        <v>25.25</v>
      </c>
      <c r="D896" s="403">
        <v>2.41</v>
      </c>
      <c r="E896" s="267"/>
      <c r="F896" s="267"/>
      <c r="G896" s="267"/>
      <c r="H896" s="267"/>
      <c r="I896" s="267"/>
      <c r="J896" s="267"/>
    </row>
    <row r="897" spans="1:10">
      <c r="A897" s="380">
        <v>888</v>
      </c>
      <c r="B897" s="405">
        <v>88.7</v>
      </c>
      <c r="C897" s="402">
        <v>25.25</v>
      </c>
      <c r="D897" s="403">
        <v>2.4700000000000002</v>
      </c>
      <c r="E897" s="267"/>
      <c r="F897" s="267"/>
      <c r="G897" s="267"/>
      <c r="H897" s="267"/>
      <c r="I897" s="267"/>
      <c r="J897" s="267"/>
    </row>
    <row r="898" spans="1:10">
      <c r="A898" s="380">
        <v>889</v>
      </c>
      <c r="B898" s="405">
        <v>88.8</v>
      </c>
      <c r="C898" s="402">
        <v>25.63</v>
      </c>
      <c r="D898" s="403">
        <v>2.46</v>
      </c>
      <c r="E898" s="267"/>
      <c r="F898" s="267"/>
      <c r="G898" s="267"/>
      <c r="H898" s="267"/>
      <c r="I898" s="267"/>
      <c r="J898" s="267"/>
    </row>
    <row r="899" spans="1:10">
      <c r="A899" s="380">
        <v>890</v>
      </c>
      <c r="B899" s="405">
        <v>88.9</v>
      </c>
      <c r="C899" s="402">
        <v>27.87</v>
      </c>
      <c r="D899" s="403">
        <v>2.42</v>
      </c>
      <c r="E899" s="267"/>
      <c r="F899" s="267"/>
      <c r="G899" s="267"/>
      <c r="H899" s="267"/>
      <c r="I899" s="267"/>
      <c r="J899" s="267"/>
    </row>
    <row r="900" spans="1:10">
      <c r="A900" s="380">
        <v>891</v>
      </c>
      <c r="B900" s="405">
        <v>89</v>
      </c>
      <c r="C900" s="402">
        <v>28.91</v>
      </c>
      <c r="D900" s="403">
        <v>2.35</v>
      </c>
      <c r="E900" s="267"/>
      <c r="F900" s="267"/>
      <c r="G900" s="267"/>
      <c r="H900" s="267"/>
      <c r="I900" s="267"/>
      <c r="J900" s="267"/>
    </row>
    <row r="901" spans="1:10">
      <c r="A901" s="380">
        <v>892</v>
      </c>
      <c r="B901" s="405">
        <v>89.1</v>
      </c>
      <c r="C901" s="402">
        <v>29.46</v>
      </c>
      <c r="D901" s="403">
        <v>2.3199999999999998</v>
      </c>
      <c r="E901" s="267"/>
      <c r="F901" s="267"/>
      <c r="G901" s="267"/>
      <c r="H901" s="267"/>
      <c r="I901" s="267"/>
      <c r="J901" s="267"/>
    </row>
    <row r="902" spans="1:10">
      <c r="A902" s="380">
        <v>893</v>
      </c>
      <c r="B902" s="405">
        <v>89.2</v>
      </c>
      <c r="C902" s="402">
        <v>28.58</v>
      </c>
      <c r="D902" s="403">
        <v>2.2999999999999998</v>
      </c>
      <c r="E902" s="267"/>
      <c r="F902" s="267"/>
      <c r="G902" s="267"/>
      <c r="H902" s="267"/>
      <c r="I902" s="267"/>
      <c r="J902" s="267"/>
    </row>
    <row r="903" spans="1:10">
      <c r="A903" s="380">
        <v>894</v>
      </c>
      <c r="B903" s="405">
        <v>89.3</v>
      </c>
      <c r="C903" s="402">
        <v>28.12</v>
      </c>
      <c r="D903" s="403">
        <v>2.2999999999999998</v>
      </c>
      <c r="E903" s="267"/>
      <c r="F903" s="267"/>
      <c r="G903" s="267"/>
      <c r="H903" s="267"/>
      <c r="I903" s="267"/>
      <c r="J903" s="267"/>
    </row>
    <row r="904" spans="1:10">
      <c r="A904" s="380">
        <v>895</v>
      </c>
      <c r="B904" s="405">
        <v>89.4</v>
      </c>
      <c r="C904" s="402">
        <v>26.52</v>
      </c>
      <c r="D904" s="403">
        <v>2.34</v>
      </c>
      <c r="E904" s="267"/>
      <c r="F904" s="267"/>
      <c r="G904" s="267"/>
      <c r="H904" s="267"/>
      <c r="I904" s="267"/>
      <c r="J904" s="267"/>
    </row>
    <row r="905" spans="1:10">
      <c r="A905" s="380">
        <v>896</v>
      </c>
      <c r="B905" s="405">
        <v>89.5</v>
      </c>
      <c r="C905" s="402">
        <v>25.72</v>
      </c>
      <c r="D905" s="403">
        <v>2.36</v>
      </c>
      <c r="E905" s="267"/>
      <c r="F905" s="267"/>
      <c r="G905" s="267"/>
      <c r="H905" s="267"/>
      <c r="I905" s="267"/>
      <c r="J905" s="267"/>
    </row>
    <row r="906" spans="1:10">
      <c r="A906" s="380">
        <v>897</v>
      </c>
      <c r="B906" s="405">
        <v>89.6</v>
      </c>
      <c r="C906" s="402">
        <v>24.71</v>
      </c>
      <c r="D906" s="403">
        <v>2.38</v>
      </c>
      <c r="E906" s="267"/>
      <c r="F906" s="267"/>
      <c r="G906" s="267"/>
      <c r="H906" s="267"/>
      <c r="I906" s="267"/>
      <c r="J906" s="267"/>
    </row>
    <row r="907" spans="1:10">
      <c r="A907" s="380">
        <v>898</v>
      </c>
      <c r="B907" s="405">
        <v>89.7</v>
      </c>
      <c r="C907" s="382">
        <v>24</v>
      </c>
      <c r="D907" s="382">
        <v>2.4</v>
      </c>
      <c r="E907" s="267"/>
      <c r="F907" s="267"/>
      <c r="G907" s="267"/>
      <c r="H907" s="267"/>
      <c r="I907" s="267"/>
      <c r="J907" s="267"/>
    </row>
    <row r="908" spans="1:10">
      <c r="A908" s="380">
        <v>899</v>
      </c>
      <c r="B908" s="405">
        <v>89.8</v>
      </c>
      <c r="C908" s="382">
        <v>22.65</v>
      </c>
      <c r="D908" s="382">
        <v>2.4</v>
      </c>
      <c r="E908" s="267"/>
      <c r="F908" s="267"/>
      <c r="G908" s="267"/>
      <c r="H908" s="267"/>
      <c r="I908" s="267"/>
      <c r="J908" s="267"/>
    </row>
    <row r="909" spans="1:10">
      <c r="A909" s="380">
        <v>900</v>
      </c>
      <c r="B909" s="405">
        <v>89.9</v>
      </c>
      <c r="C909" s="382">
        <v>21.24</v>
      </c>
      <c r="D909" s="382">
        <v>2.41</v>
      </c>
      <c r="E909" s="267"/>
      <c r="F909" s="267"/>
      <c r="G909" s="267"/>
      <c r="H909" s="267"/>
      <c r="I909" s="267"/>
      <c r="J909" s="267"/>
    </row>
    <row r="910" spans="1:10">
      <c r="A910" s="380">
        <v>901</v>
      </c>
      <c r="B910" s="405">
        <v>90</v>
      </c>
      <c r="C910" s="382">
        <v>20.29</v>
      </c>
      <c r="D910" s="382">
        <v>2.39</v>
      </c>
      <c r="E910" s="267"/>
      <c r="F910" s="267"/>
      <c r="G910" s="267"/>
      <c r="H910" s="267"/>
      <c r="I910" s="267"/>
      <c r="J910" s="267"/>
    </row>
    <row r="911" spans="1:10">
      <c r="A911" s="380"/>
      <c r="B911" s="381"/>
      <c r="C911" s="382"/>
      <c r="D911" s="382"/>
      <c r="E911" s="267"/>
      <c r="F911" s="267"/>
      <c r="G911" s="267"/>
      <c r="H911" s="267"/>
      <c r="I911" s="267"/>
      <c r="J911" s="267"/>
    </row>
    <row r="912" spans="1:10">
      <c r="A912" s="380"/>
      <c r="B912" s="381"/>
      <c r="C912" s="382"/>
      <c r="D912" s="382"/>
      <c r="E912" s="267"/>
      <c r="F912" s="267"/>
      <c r="G912" s="267"/>
      <c r="H912" s="267"/>
      <c r="I912" s="267"/>
      <c r="J912" s="267"/>
    </row>
    <row r="913" spans="1:10">
      <c r="A913" s="380"/>
      <c r="B913" s="381"/>
      <c r="C913" s="382"/>
      <c r="D913" s="382"/>
      <c r="E913" s="267"/>
      <c r="F913" s="267"/>
      <c r="G913" s="267"/>
      <c r="H913" s="267"/>
      <c r="I913" s="267"/>
      <c r="J913" s="267"/>
    </row>
    <row r="914" spans="1:10">
      <c r="A914" s="380"/>
      <c r="B914" s="381"/>
      <c r="C914" s="382"/>
      <c r="D914" s="382"/>
      <c r="E914" s="267"/>
      <c r="F914" s="267"/>
      <c r="G914" s="267"/>
      <c r="H914" s="267"/>
      <c r="I914" s="267"/>
      <c r="J914" s="267"/>
    </row>
    <row r="915" spans="1:10">
      <c r="A915" s="380"/>
      <c r="B915" s="381"/>
      <c r="C915" s="382"/>
      <c r="D915" s="382"/>
      <c r="E915" s="267"/>
      <c r="F915" s="267"/>
      <c r="G915" s="267"/>
      <c r="H915" s="267"/>
      <c r="I915" s="267"/>
      <c r="J915" s="267"/>
    </row>
    <row r="916" spans="1:10">
      <c r="A916" s="380"/>
      <c r="B916" s="381"/>
      <c r="C916" s="382"/>
      <c r="D916" s="382"/>
      <c r="E916" s="267"/>
      <c r="F916" s="267"/>
      <c r="G916" s="267"/>
      <c r="H916" s="267"/>
      <c r="I916" s="267"/>
      <c r="J916" s="267"/>
    </row>
    <row r="917" spans="1:10">
      <c r="A917" s="380"/>
      <c r="B917" s="381"/>
      <c r="C917" s="382"/>
      <c r="D917" s="382"/>
      <c r="E917" s="267"/>
      <c r="F917" s="267"/>
      <c r="G917" s="267"/>
      <c r="H917" s="267"/>
      <c r="I917" s="267"/>
      <c r="J917" s="267"/>
    </row>
    <row r="918" spans="1:10">
      <c r="A918" s="380"/>
      <c r="B918" s="381"/>
      <c r="C918" s="382"/>
      <c r="D918" s="382"/>
      <c r="E918" s="267"/>
      <c r="F918" s="267"/>
      <c r="G918" s="267"/>
      <c r="H918" s="267"/>
      <c r="I918" s="267"/>
      <c r="J918" s="267"/>
    </row>
    <row r="919" spans="1:10">
      <c r="A919" s="380"/>
      <c r="B919" s="381"/>
      <c r="C919" s="382"/>
      <c r="D919" s="382"/>
      <c r="E919" s="267"/>
      <c r="F919" s="267"/>
      <c r="G919" s="267"/>
      <c r="H919" s="267"/>
      <c r="I919" s="267"/>
      <c r="J919" s="267"/>
    </row>
    <row r="920" spans="1:10">
      <c r="A920" s="380"/>
      <c r="B920" s="381"/>
      <c r="C920" s="382"/>
      <c r="D920" s="382"/>
      <c r="E920" s="267"/>
      <c r="F920" s="267"/>
      <c r="G920" s="267"/>
      <c r="H920" s="267"/>
      <c r="I920" s="267"/>
      <c r="J920" s="267"/>
    </row>
    <row r="921" spans="1:10">
      <c r="A921" s="380"/>
      <c r="B921" s="381"/>
      <c r="C921" s="382"/>
      <c r="D921" s="382"/>
      <c r="E921" s="267"/>
      <c r="F921" s="267"/>
      <c r="G921" s="267"/>
      <c r="H921" s="267"/>
      <c r="I921" s="267"/>
      <c r="J921" s="267"/>
    </row>
    <row r="922" spans="1:10">
      <c r="A922" s="380"/>
      <c r="B922" s="381"/>
      <c r="C922" s="382"/>
      <c r="D922" s="382"/>
      <c r="E922" s="267"/>
      <c r="F922" s="267"/>
      <c r="G922" s="267"/>
      <c r="H922" s="267"/>
      <c r="I922" s="267"/>
      <c r="J922" s="267"/>
    </row>
    <row r="923" spans="1:10">
      <c r="A923" s="380"/>
      <c r="B923" s="381"/>
      <c r="C923" s="382"/>
      <c r="D923" s="382"/>
      <c r="E923" s="267"/>
      <c r="F923" s="267"/>
      <c r="G923" s="267"/>
      <c r="H923" s="267"/>
      <c r="I923" s="267"/>
      <c r="J923" s="267"/>
    </row>
    <row r="924" spans="1:10">
      <c r="A924" s="380"/>
      <c r="B924" s="381"/>
      <c r="C924" s="382"/>
      <c r="D924" s="382"/>
      <c r="E924" s="267"/>
      <c r="F924" s="267"/>
      <c r="G924" s="267"/>
      <c r="H924" s="267"/>
      <c r="I924" s="267"/>
      <c r="J924" s="267"/>
    </row>
    <row r="925" spans="1:10">
      <c r="A925" s="380"/>
      <c r="B925" s="381"/>
      <c r="C925" s="382"/>
      <c r="D925" s="382"/>
      <c r="E925" s="267"/>
      <c r="F925" s="267"/>
      <c r="G925" s="267"/>
      <c r="H925" s="267"/>
      <c r="I925" s="267"/>
      <c r="J925" s="267"/>
    </row>
    <row r="926" spans="1:10">
      <c r="A926" s="380"/>
      <c r="B926" s="381"/>
      <c r="C926" s="382"/>
      <c r="D926" s="382"/>
      <c r="E926" s="267"/>
      <c r="F926" s="267"/>
      <c r="G926" s="267"/>
      <c r="H926" s="267"/>
      <c r="I926" s="267"/>
      <c r="J926" s="267"/>
    </row>
    <row r="927" spans="1:10">
      <c r="A927" s="380"/>
      <c r="B927" s="381"/>
      <c r="C927" s="382"/>
      <c r="D927" s="382"/>
      <c r="E927" s="267"/>
      <c r="F927" s="267"/>
      <c r="G927" s="267"/>
      <c r="H927" s="267"/>
      <c r="I927" s="267"/>
      <c r="J927" s="267"/>
    </row>
    <row r="928" spans="1:10">
      <c r="A928" s="380"/>
      <c r="B928" s="381"/>
      <c r="C928" s="382"/>
      <c r="D928" s="382"/>
      <c r="E928" s="267"/>
      <c r="F928" s="267"/>
      <c r="G928" s="267"/>
      <c r="H928" s="267"/>
      <c r="I928" s="267"/>
      <c r="J928" s="267"/>
    </row>
    <row r="929" spans="1:10">
      <c r="A929" s="380"/>
      <c r="B929" s="381"/>
      <c r="C929" s="382"/>
      <c r="D929" s="382"/>
      <c r="E929" s="267"/>
      <c r="F929" s="267"/>
      <c r="G929" s="267"/>
      <c r="H929" s="267"/>
      <c r="I929" s="267"/>
      <c r="J929" s="267"/>
    </row>
    <row r="930" spans="1:10">
      <c r="A930" s="380"/>
      <c r="B930" s="381"/>
      <c r="C930" s="382"/>
      <c r="D930" s="382"/>
      <c r="E930" s="267"/>
      <c r="F930" s="267"/>
      <c r="G930" s="267"/>
      <c r="H930" s="267"/>
      <c r="I930" s="267"/>
      <c r="J930" s="267"/>
    </row>
    <row r="931" spans="1:10">
      <c r="A931" s="380"/>
      <c r="B931" s="381"/>
      <c r="C931" s="382"/>
      <c r="D931" s="382"/>
      <c r="E931" s="267"/>
      <c r="F931" s="267"/>
      <c r="G931" s="267"/>
      <c r="H931" s="267"/>
      <c r="I931" s="267"/>
      <c r="J931" s="267"/>
    </row>
    <row r="932" spans="1:10">
      <c r="A932" s="380"/>
      <c r="B932" s="381"/>
      <c r="C932" s="382"/>
      <c r="D932" s="382"/>
      <c r="E932" s="267"/>
      <c r="F932" s="267"/>
      <c r="G932" s="267"/>
      <c r="H932" s="267"/>
      <c r="I932" s="267"/>
      <c r="J932" s="267"/>
    </row>
    <row r="933" spans="1:10">
      <c r="A933" s="380"/>
      <c r="B933" s="381"/>
      <c r="C933" s="382"/>
      <c r="D933" s="382"/>
      <c r="E933" s="267"/>
      <c r="F933" s="267"/>
      <c r="G933" s="267"/>
      <c r="H933" s="267"/>
      <c r="I933" s="267"/>
      <c r="J933" s="267"/>
    </row>
    <row r="934" spans="1:10">
      <c r="A934" s="380"/>
      <c r="B934" s="381"/>
      <c r="C934" s="382"/>
      <c r="D934" s="382"/>
      <c r="E934" s="267"/>
      <c r="F934" s="267"/>
      <c r="G934" s="267"/>
      <c r="H934" s="267"/>
      <c r="I934" s="267"/>
      <c r="J934" s="267"/>
    </row>
    <row r="935" spans="1:10">
      <c r="A935" s="380"/>
      <c r="B935" s="381"/>
      <c r="C935" s="382"/>
      <c r="D935" s="382"/>
      <c r="E935" s="267"/>
      <c r="F935" s="267"/>
      <c r="G935" s="267"/>
      <c r="H935" s="267"/>
      <c r="I935" s="267"/>
      <c r="J935" s="267"/>
    </row>
    <row r="936" spans="1:10">
      <c r="A936" s="380"/>
      <c r="B936" s="381"/>
      <c r="C936" s="382"/>
      <c r="D936" s="382"/>
      <c r="E936" s="267"/>
      <c r="F936" s="267"/>
      <c r="G936" s="267"/>
      <c r="H936" s="267"/>
      <c r="I936" s="267"/>
      <c r="J936" s="267"/>
    </row>
    <row r="937" spans="1:10">
      <c r="A937" s="380"/>
      <c r="B937" s="381"/>
      <c r="C937" s="382"/>
      <c r="D937" s="382"/>
      <c r="E937" s="267"/>
      <c r="F937" s="267"/>
      <c r="G937" s="267"/>
      <c r="H937" s="267"/>
      <c r="I937" s="267"/>
      <c r="J937" s="267"/>
    </row>
    <row r="938" spans="1:10">
      <c r="A938" s="380"/>
      <c r="B938" s="381"/>
      <c r="C938" s="382"/>
      <c r="D938" s="382"/>
      <c r="E938" s="267"/>
      <c r="F938" s="267"/>
      <c r="G938" s="267"/>
      <c r="H938" s="267"/>
      <c r="I938" s="267"/>
      <c r="J938" s="267"/>
    </row>
    <row r="939" spans="1:10">
      <c r="A939" s="380"/>
      <c r="B939" s="381"/>
      <c r="C939" s="382"/>
      <c r="D939" s="382"/>
      <c r="E939" s="267"/>
      <c r="F939" s="267"/>
      <c r="G939" s="267"/>
      <c r="H939" s="267"/>
      <c r="I939" s="267"/>
      <c r="J939" s="267"/>
    </row>
    <row r="940" spans="1:10">
      <c r="A940" s="380"/>
      <c r="B940" s="381"/>
      <c r="C940" s="382"/>
      <c r="D940" s="382"/>
      <c r="E940" s="267"/>
      <c r="F940" s="267"/>
      <c r="G940" s="267"/>
      <c r="H940" s="267"/>
      <c r="I940" s="267"/>
      <c r="J940" s="267"/>
    </row>
    <row r="941" spans="1:10">
      <c r="A941" s="380"/>
      <c r="B941" s="381"/>
      <c r="C941" s="382"/>
      <c r="D941" s="382"/>
      <c r="E941" s="267"/>
      <c r="F941" s="267"/>
      <c r="G941" s="267"/>
      <c r="H941" s="267"/>
      <c r="I941" s="267"/>
      <c r="J941" s="267"/>
    </row>
    <row r="942" spans="1:10">
      <c r="A942" s="380"/>
      <c r="B942" s="381"/>
      <c r="C942" s="382"/>
      <c r="D942" s="382"/>
      <c r="E942" s="267"/>
      <c r="F942" s="267"/>
      <c r="G942" s="267"/>
      <c r="H942" s="267"/>
      <c r="I942" s="267"/>
      <c r="J942" s="267"/>
    </row>
    <row r="943" spans="1:10">
      <c r="A943" s="380"/>
      <c r="B943" s="381"/>
      <c r="C943" s="382"/>
      <c r="D943" s="382"/>
      <c r="E943" s="267"/>
      <c r="F943" s="267"/>
      <c r="G943" s="267"/>
      <c r="H943" s="267"/>
      <c r="I943" s="267"/>
      <c r="J943" s="267"/>
    </row>
    <row r="944" spans="1:10">
      <c r="A944" s="380"/>
      <c r="B944" s="381"/>
      <c r="C944" s="382"/>
      <c r="D944" s="382"/>
      <c r="E944" s="267"/>
      <c r="F944" s="267"/>
      <c r="G944" s="267"/>
      <c r="H944" s="267"/>
      <c r="I944" s="267"/>
      <c r="J944" s="267"/>
    </row>
    <row r="945" spans="1:10">
      <c r="A945" s="380"/>
      <c r="B945" s="381"/>
      <c r="C945" s="382"/>
      <c r="D945" s="382"/>
      <c r="E945" s="267"/>
      <c r="F945" s="267"/>
      <c r="G945" s="267"/>
      <c r="H945" s="267"/>
      <c r="I945" s="267"/>
      <c r="J945" s="267"/>
    </row>
    <row r="946" spans="1:10">
      <c r="A946" s="380"/>
      <c r="B946" s="381"/>
      <c r="C946" s="382"/>
      <c r="D946" s="382"/>
      <c r="E946" s="267"/>
      <c r="F946" s="267"/>
      <c r="G946" s="267"/>
      <c r="H946" s="267"/>
      <c r="I946" s="267"/>
      <c r="J946" s="267"/>
    </row>
    <row r="947" spans="1:10">
      <c r="A947" s="380"/>
      <c r="B947" s="381"/>
      <c r="C947" s="382"/>
      <c r="D947" s="382"/>
      <c r="E947" s="267"/>
      <c r="F947" s="267"/>
      <c r="G947" s="267"/>
      <c r="H947" s="267"/>
      <c r="I947" s="267"/>
      <c r="J947" s="267"/>
    </row>
    <row r="948" spans="1:10">
      <c r="A948" s="380"/>
      <c r="B948" s="381"/>
      <c r="C948" s="382"/>
      <c r="D948" s="382"/>
      <c r="E948" s="267"/>
      <c r="F948" s="267"/>
      <c r="G948" s="267"/>
      <c r="H948" s="267"/>
      <c r="I948" s="267"/>
      <c r="J948" s="267"/>
    </row>
    <row r="949" spans="1:10">
      <c r="A949" s="380"/>
      <c r="B949" s="381"/>
      <c r="C949" s="382"/>
      <c r="D949" s="382"/>
      <c r="E949" s="267"/>
      <c r="F949" s="267"/>
      <c r="G949" s="267"/>
      <c r="H949" s="267"/>
      <c r="I949" s="267"/>
      <c r="J949" s="267"/>
    </row>
    <row r="950" spans="1:10">
      <c r="A950" s="380"/>
      <c r="B950" s="381"/>
      <c r="C950" s="382"/>
      <c r="D950" s="382"/>
      <c r="E950" s="267"/>
      <c r="F950" s="267"/>
      <c r="G950" s="267"/>
      <c r="H950" s="267"/>
      <c r="I950" s="267"/>
      <c r="J950" s="267"/>
    </row>
    <row r="951" spans="1:10">
      <c r="A951" s="380"/>
      <c r="B951" s="381"/>
      <c r="C951" s="382"/>
      <c r="D951" s="382"/>
      <c r="E951" s="267"/>
      <c r="F951" s="267"/>
      <c r="G951" s="267"/>
      <c r="H951" s="267"/>
      <c r="I951" s="267"/>
      <c r="J951" s="267"/>
    </row>
    <row r="952" spans="1:10">
      <c r="A952" s="380"/>
      <c r="B952" s="381"/>
      <c r="C952" s="382"/>
      <c r="D952" s="382"/>
      <c r="E952" s="267"/>
      <c r="F952" s="267"/>
      <c r="G952" s="267"/>
      <c r="H952" s="267"/>
      <c r="I952" s="267"/>
      <c r="J952" s="267"/>
    </row>
    <row r="953" spans="1:10">
      <c r="A953" s="380"/>
      <c r="B953" s="381"/>
      <c r="C953" s="382"/>
      <c r="D953" s="382"/>
      <c r="E953" s="267"/>
      <c r="F953" s="267"/>
      <c r="G953" s="267"/>
      <c r="H953" s="267"/>
      <c r="I953" s="267"/>
      <c r="J953" s="267"/>
    </row>
    <row r="954" spans="1:10">
      <c r="A954" s="380"/>
      <c r="B954" s="381"/>
      <c r="C954" s="382"/>
      <c r="D954" s="382"/>
      <c r="E954" s="267"/>
      <c r="F954" s="267"/>
      <c r="G954" s="267"/>
      <c r="H954" s="267"/>
      <c r="I954" s="267"/>
      <c r="J954" s="267"/>
    </row>
    <row r="955" spans="1:10">
      <c r="A955" s="380"/>
      <c r="B955" s="381"/>
      <c r="C955" s="382"/>
      <c r="D955" s="382"/>
      <c r="E955" s="267"/>
      <c r="F955" s="267"/>
      <c r="G955" s="267"/>
      <c r="H955" s="267"/>
      <c r="I955" s="267"/>
      <c r="J955" s="267"/>
    </row>
    <row r="956" spans="1:10">
      <c r="A956" s="380"/>
      <c r="B956" s="381"/>
      <c r="C956" s="382"/>
      <c r="D956" s="382"/>
      <c r="E956" s="267"/>
      <c r="F956" s="267"/>
      <c r="G956" s="267"/>
      <c r="H956" s="267"/>
      <c r="I956" s="267"/>
      <c r="J956" s="267"/>
    </row>
    <row r="957" spans="1:10">
      <c r="A957" s="380"/>
      <c r="B957" s="381"/>
      <c r="C957" s="382"/>
      <c r="D957" s="382"/>
      <c r="E957" s="267"/>
      <c r="F957" s="267"/>
      <c r="G957" s="267"/>
      <c r="H957" s="267"/>
      <c r="I957" s="267"/>
      <c r="J957" s="267"/>
    </row>
    <row r="958" spans="1:10">
      <c r="A958" s="380"/>
      <c r="B958" s="381"/>
      <c r="C958" s="382"/>
      <c r="D958" s="382"/>
      <c r="E958" s="267"/>
      <c r="F958" s="267"/>
      <c r="G958" s="267"/>
      <c r="H958" s="267"/>
      <c r="I958" s="267"/>
      <c r="J958" s="267"/>
    </row>
    <row r="959" spans="1:10">
      <c r="A959" s="380"/>
      <c r="B959" s="381"/>
      <c r="C959" s="382"/>
      <c r="D959" s="382"/>
      <c r="E959" s="267"/>
      <c r="F959" s="267"/>
      <c r="G959" s="267"/>
      <c r="H959" s="267"/>
      <c r="I959" s="267"/>
      <c r="J959" s="267"/>
    </row>
    <row r="960" spans="1:10">
      <c r="A960" s="380"/>
      <c r="B960" s="381"/>
      <c r="C960" s="382"/>
      <c r="D960" s="382"/>
      <c r="E960" s="267"/>
      <c r="F960" s="267"/>
      <c r="G960" s="267"/>
      <c r="H960" s="267"/>
      <c r="I960" s="267"/>
      <c r="J960" s="267"/>
    </row>
    <row r="961" spans="1:10">
      <c r="A961" s="380"/>
      <c r="B961" s="381"/>
      <c r="C961" s="382"/>
      <c r="D961" s="382"/>
      <c r="E961" s="267"/>
      <c r="F961" s="267"/>
      <c r="G961" s="267"/>
      <c r="H961" s="267"/>
      <c r="I961" s="267"/>
      <c r="J961" s="267"/>
    </row>
    <row r="962" spans="1:10">
      <c r="A962" s="380"/>
      <c r="B962" s="381"/>
      <c r="C962" s="382"/>
      <c r="D962" s="382"/>
      <c r="E962" s="267"/>
      <c r="F962" s="267"/>
      <c r="G962" s="267"/>
      <c r="H962" s="267"/>
      <c r="I962" s="267"/>
      <c r="J962" s="267"/>
    </row>
    <row r="963" spans="1:10">
      <c r="A963" s="380"/>
      <c r="B963" s="381"/>
      <c r="C963" s="382"/>
      <c r="D963" s="382"/>
      <c r="E963" s="267"/>
      <c r="F963" s="267"/>
      <c r="G963" s="267"/>
      <c r="H963" s="267"/>
      <c r="I963" s="267"/>
      <c r="J963" s="267"/>
    </row>
    <row r="964" spans="1:10">
      <c r="A964" s="380"/>
      <c r="B964" s="381"/>
      <c r="C964" s="382"/>
      <c r="D964" s="382"/>
      <c r="E964" s="267"/>
      <c r="F964" s="267"/>
      <c r="G964" s="267"/>
      <c r="H964" s="267"/>
      <c r="I964" s="267"/>
      <c r="J964" s="267"/>
    </row>
    <row r="965" spans="1:10">
      <c r="A965" s="380"/>
      <c r="B965" s="381"/>
      <c r="C965" s="382"/>
      <c r="D965" s="382"/>
      <c r="E965" s="267"/>
      <c r="F965" s="267"/>
      <c r="G965" s="267"/>
      <c r="H965" s="267"/>
      <c r="I965" s="267"/>
      <c r="J965" s="267"/>
    </row>
    <row r="966" spans="1:10">
      <c r="A966" s="380"/>
      <c r="B966" s="381"/>
      <c r="C966" s="382"/>
      <c r="D966" s="382"/>
      <c r="E966" s="267"/>
      <c r="F966" s="267"/>
      <c r="G966" s="267"/>
      <c r="H966" s="267"/>
      <c r="I966" s="267"/>
      <c r="J966" s="267"/>
    </row>
    <row r="967" spans="1:10">
      <c r="A967" s="380"/>
      <c r="B967" s="381"/>
      <c r="C967" s="382"/>
      <c r="D967" s="382"/>
      <c r="E967" s="267"/>
      <c r="F967" s="267"/>
      <c r="G967" s="267"/>
      <c r="H967" s="267"/>
      <c r="I967" s="267"/>
      <c r="J967" s="267"/>
    </row>
    <row r="968" spans="1:10">
      <c r="A968" s="380"/>
      <c r="B968" s="381"/>
      <c r="C968" s="382"/>
      <c r="D968" s="382"/>
      <c r="E968" s="267"/>
      <c r="F968" s="267"/>
      <c r="G968" s="267"/>
      <c r="H968" s="267"/>
      <c r="I968" s="267"/>
      <c r="J968" s="267"/>
    </row>
    <row r="969" spans="1:10">
      <c r="A969" s="380"/>
      <c r="B969" s="381"/>
      <c r="C969" s="382"/>
      <c r="D969" s="382"/>
      <c r="E969" s="267"/>
      <c r="F969" s="267"/>
      <c r="G969" s="267"/>
      <c r="H969" s="267"/>
      <c r="I969" s="267"/>
      <c r="J969" s="267"/>
    </row>
    <row r="970" spans="1:10">
      <c r="A970" s="380"/>
      <c r="B970" s="381"/>
      <c r="C970" s="382"/>
      <c r="D970" s="382"/>
      <c r="E970" s="267"/>
      <c r="F970" s="267"/>
      <c r="G970" s="267"/>
      <c r="H970" s="267"/>
      <c r="I970" s="267"/>
      <c r="J970" s="267"/>
    </row>
    <row r="971" spans="1:10">
      <c r="A971" s="380"/>
      <c r="B971" s="381"/>
      <c r="C971" s="382"/>
      <c r="D971" s="382"/>
      <c r="E971" s="267"/>
      <c r="F971" s="267"/>
      <c r="G971" s="267"/>
      <c r="H971" s="267"/>
      <c r="I971" s="267"/>
      <c r="J971" s="267"/>
    </row>
    <row r="972" spans="1:10">
      <c r="A972" s="380"/>
      <c r="B972" s="381"/>
      <c r="C972" s="382"/>
      <c r="D972" s="382"/>
      <c r="E972" s="267"/>
      <c r="F972" s="267"/>
      <c r="G972" s="267"/>
      <c r="H972" s="267"/>
      <c r="I972" s="267"/>
      <c r="J972" s="267"/>
    </row>
    <row r="973" spans="1:10">
      <c r="A973" s="380"/>
      <c r="B973" s="381"/>
      <c r="C973" s="382"/>
      <c r="D973" s="382"/>
      <c r="E973" s="267"/>
      <c r="F973" s="267"/>
      <c r="G973" s="267"/>
      <c r="H973" s="267"/>
      <c r="I973" s="267"/>
      <c r="J973" s="267"/>
    </row>
    <row r="974" spans="1:10">
      <c r="A974" s="380"/>
      <c r="B974" s="381"/>
      <c r="C974" s="382"/>
      <c r="D974" s="382"/>
      <c r="E974" s="267"/>
      <c r="F974" s="267"/>
      <c r="G974" s="267"/>
      <c r="H974" s="267"/>
      <c r="I974" s="267"/>
      <c r="J974" s="267"/>
    </row>
    <row r="975" spans="1:10">
      <c r="A975" s="380"/>
      <c r="B975" s="381"/>
      <c r="C975" s="382"/>
      <c r="D975" s="382"/>
      <c r="E975" s="267"/>
      <c r="F975" s="267"/>
      <c r="G975" s="267"/>
      <c r="H975" s="267"/>
      <c r="I975" s="267"/>
      <c r="J975" s="267"/>
    </row>
    <row r="976" spans="1:10">
      <c r="A976" s="380"/>
      <c r="B976" s="381"/>
      <c r="C976" s="382"/>
      <c r="D976" s="382"/>
      <c r="E976" s="267"/>
      <c r="F976" s="267"/>
      <c r="G976" s="267"/>
      <c r="H976" s="267"/>
      <c r="I976" s="267"/>
      <c r="J976" s="267"/>
    </row>
    <row r="977" spans="1:10">
      <c r="A977" s="380"/>
      <c r="B977" s="381"/>
      <c r="C977" s="382"/>
      <c r="D977" s="382"/>
      <c r="E977" s="267"/>
      <c r="F977" s="267"/>
      <c r="G977" s="267"/>
      <c r="H977" s="267"/>
      <c r="I977" s="267"/>
      <c r="J977" s="267"/>
    </row>
    <row r="978" spans="1:10">
      <c r="A978" s="380"/>
      <c r="B978" s="381"/>
      <c r="C978" s="382"/>
      <c r="D978" s="382"/>
      <c r="E978" s="267"/>
      <c r="F978" s="267"/>
      <c r="G978" s="267"/>
      <c r="H978" s="267"/>
      <c r="I978" s="267"/>
      <c r="J978" s="267"/>
    </row>
    <row r="979" spans="1:10">
      <c r="A979" s="380"/>
      <c r="B979" s="381"/>
      <c r="C979" s="382"/>
      <c r="D979" s="382"/>
      <c r="E979" s="267"/>
      <c r="F979" s="267"/>
      <c r="G979" s="267"/>
      <c r="H979" s="267"/>
      <c r="I979" s="267"/>
      <c r="J979" s="267"/>
    </row>
    <row r="980" spans="1:10">
      <c r="A980" s="380"/>
      <c r="B980" s="381"/>
      <c r="C980" s="382"/>
      <c r="D980" s="382"/>
      <c r="E980" s="267"/>
      <c r="F980" s="267"/>
      <c r="G980" s="267"/>
      <c r="H980" s="267"/>
      <c r="I980" s="267"/>
      <c r="J980" s="267"/>
    </row>
    <row r="981" spans="1:10">
      <c r="A981" s="380"/>
      <c r="B981" s="381"/>
      <c r="C981" s="382"/>
      <c r="D981" s="382"/>
      <c r="E981" s="267"/>
      <c r="F981" s="267"/>
      <c r="G981" s="267"/>
      <c r="H981" s="267"/>
      <c r="I981" s="267"/>
      <c r="J981" s="267"/>
    </row>
    <row r="982" spans="1:10">
      <c r="A982" s="380"/>
      <c r="B982" s="381"/>
      <c r="C982" s="382"/>
      <c r="D982" s="382"/>
      <c r="E982" s="267"/>
      <c r="F982" s="267"/>
      <c r="G982" s="267"/>
      <c r="H982" s="267"/>
      <c r="I982" s="267"/>
      <c r="J982" s="267"/>
    </row>
    <row r="983" spans="1:10">
      <c r="A983" s="380"/>
      <c r="B983" s="381"/>
      <c r="C983" s="382"/>
      <c r="D983" s="382"/>
      <c r="E983" s="267"/>
      <c r="F983" s="267"/>
      <c r="G983" s="267"/>
      <c r="H983" s="267"/>
      <c r="I983" s="267"/>
      <c r="J983" s="267"/>
    </row>
    <row r="984" spans="1:10">
      <c r="A984" s="380"/>
      <c r="B984" s="381"/>
      <c r="C984" s="382"/>
      <c r="D984" s="382"/>
      <c r="E984" s="267"/>
      <c r="F984" s="267"/>
      <c r="G984" s="267"/>
      <c r="H984" s="267"/>
      <c r="I984" s="267"/>
      <c r="J984" s="267"/>
    </row>
    <row r="985" spans="1:10">
      <c r="A985" s="380"/>
      <c r="B985" s="381"/>
      <c r="C985" s="382"/>
      <c r="D985" s="382"/>
      <c r="E985" s="267"/>
      <c r="F985" s="267"/>
      <c r="G985" s="267"/>
      <c r="H985" s="267"/>
      <c r="I985" s="267"/>
      <c r="J985" s="267"/>
    </row>
    <row r="986" spans="1:10">
      <c r="A986" s="380"/>
      <c r="B986" s="381"/>
      <c r="C986" s="382"/>
      <c r="D986" s="382"/>
      <c r="E986" s="267"/>
      <c r="F986" s="267"/>
      <c r="G986" s="267"/>
      <c r="H986" s="267"/>
      <c r="I986" s="267"/>
      <c r="J986" s="267"/>
    </row>
    <row r="987" spans="1:10">
      <c r="A987" s="380"/>
      <c r="B987" s="381"/>
      <c r="C987" s="382"/>
      <c r="D987" s="382"/>
      <c r="E987" s="267"/>
      <c r="F987" s="267"/>
      <c r="G987" s="267"/>
      <c r="H987" s="267"/>
      <c r="I987" s="267"/>
      <c r="J987" s="267"/>
    </row>
    <row r="988" spans="1:10">
      <c r="A988" s="380"/>
      <c r="B988" s="381"/>
      <c r="C988" s="382"/>
      <c r="D988" s="382"/>
      <c r="E988" s="267"/>
      <c r="F988" s="267"/>
      <c r="G988" s="267"/>
      <c r="H988" s="267"/>
      <c r="I988" s="267"/>
      <c r="J988" s="267"/>
    </row>
    <row r="989" spans="1:10">
      <c r="A989" s="380"/>
      <c r="B989" s="381"/>
      <c r="C989" s="382"/>
      <c r="D989" s="382"/>
      <c r="E989" s="267"/>
      <c r="F989" s="267"/>
      <c r="G989" s="267"/>
      <c r="H989" s="267"/>
      <c r="I989" s="267"/>
      <c r="J989" s="267"/>
    </row>
    <row r="990" spans="1:10">
      <c r="A990" s="380"/>
      <c r="B990" s="381"/>
      <c r="C990" s="382"/>
      <c r="D990" s="382"/>
      <c r="E990" s="267"/>
      <c r="F990" s="267"/>
      <c r="G990" s="267"/>
      <c r="H990" s="267"/>
      <c r="I990" s="267"/>
      <c r="J990" s="267"/>
    </row>
    <row r="991" spans="1:10">
      <c r="A991" s="380"/>
      <c r="B991" s="381"/>
      <c r="C991" s="382"/>
      <c r="D991" s="382"/>
      <c r="E991" s="267"/>
      <c r="F991" s="267"/>
      <c r="G991" s="267"/>
      <c r="H991" s="267"/>
      <c r="I991" s="267"/>
      <c r="J991" s="267"/>
    </row>
    <row r="992" spans="1:10">
      <c r="A992" s="380"/>
      <c r="B992" s="381"/>
      <c r="C992" s="382"/>
      <c r="D992" s="382"/>
      <c r="E992" s="267"/>
      <c r="F992" s="267"/>
      <c r="G992" s="267"/>
      <c r="H992" s="267"/>
      <c r="I992" s="267"/>
      <c r="J992" s="267"/>
    </row>
    <row r="993" spans="1:10">
      <c r="A993" s="380"/>
      <c r="B993" s="381"/>
      <c r="C993" s="382"/>
      <c r="D993" s="382"/>
      <c r="E993" s="267"/>
      <c r="F993" s="267"/>
      <c r="G993" s="267"/>
      <c r="H993" s="267"/>
      <c r="I993" s="267"/>
      <c r="J993" s="267"/>
    </row>
    <row r="994" spans="1:10">
      <c r="A994" s="380"/>
      <c r="B994" s="381"/>
      <c r="C994" s="382"/>
      <c r="D994" s="382"/>
      <c r="E994" s="267"/>
      <c r="F994" s="267"/>
      <c r="G994" s="267"/>
      <c r="H994" s="267"/>
      <c r="I994" s="267"/>
      <c r="J994" s="267"/>
    </row>
    <row r="995" spans="1:10">
      <c r="A995" s="380"/>
      <c r="B995" s="381"/>
      <c r="C995" s="382"/>
      <c r="D995" s="382"/>
      <c r="E995" s="267"/>
      <c r="F995" s="267"/>
      <c r="G995" s="267"/>
      <c r="H995" s="267"/>
      <c r="I995" s="267"/>
      <c r="J995" s="267"/>
    </row>
    <row r="996" spans="1:10">
      <c r="A996" s="380"/>
      <c r="B996" s="381"/>
      <c r="C996" s="382"/>
      <c r="D996" s="382"/>
      <c r="E996" s="267"/>
      <c r="F996" s="267"/>
      <c r="G996" s="267"/>
      <c r="H996" s="267"/>
      <c r="I996" s="267"/>
      <c r="J996" s="267"/>
    </row>
    <row r="997" spans="1:10">
      <c r="A997" s="380"/>
      <c r="B997" s="381"/>
      <c r="C997" s="382"/>
      <c r="D997" s="382"/>
      <c r="E997" s="267"/>
      <c r="F997" s="267"/>
      <c r="G997" s="267"/>
      <c r="H997" s="267"/>
      <c r="I997" s="267"/>
      <c r="J997" s="267"/>
    </row>
    <row r="998" spans="1:10">
      <c r="A998" s="380"/>
      <c r="B998" s="381"/>
      <c r="C998" s="382"/>
      <c r="D998" s="382"/>
      <c r="E998" s="267"/>
      <c r="F998" s="267"/>
      <c r="G998" s="267"/>
      <c r="H998" s="267"/>
      <c r="I998" s="267"/>
      <c r="J998" s="267"/>
    </row>
    <row r="999" spans="1:10">
      <c r="A999" s="380"/>
      <c r="B999" s="381"/>
      <c r="C999" s="382"/>
      <c r="D999" s="382"/>
      <c r="E999" s="267"/>
      <c r="F999" s="267"/>
      <c r="G999" s="267"/>
      <c r="H999" s="267"/>
      <c r="I999" s="267"/>
      <c r="J999" s="267"/>
    </row>
    <row r="1000" spans="1:10">
      <c r="A1000" s="380"/>
      <c r="B1000" s="381"/>
      <c r="C1000" s="382"/>
      <c r="D1000" s="382"/>
      <c r="E1000" s="267"/>
      <c r="F1000" s="267"/>
      <c r="G1000" s="267"/>
      <c r="H1000" s="267"/>
      <c r="I1000" s="267"/>
      <c r="J1000" s="267"/>
    </row>
    <row r="1001" spans="1:10">
      <c r="A1001" s="380"/>
      <c r="B1001" s="381"/>
      <c r="C1001" s="382"/>
      <c r="D1001" s="382"/>
      <c r="E1001" s="267"/>
      <c r="F1001" s="267"/>
      <c r="G1001" s="267"/>
      <c r="H1001" s="267"/>
      <c r="I1001" s="267"/>
      <c r="J1001" s="267"/>
    </row>
    <row r="1002" spans="1:10">
      <c r="A1002" s="380"/>
      <c r="B1002" s="381"/>
      <c r="C1002" s="382"/>
      <c r="D1002" s="382"/>
      <c r="E1002" s="267"/>
      <c r="F1002" s="267"/>
      <c r="G1002" s="267"/>
      <c r="H1002" s="267"/>
      <c r="I1002" s="267"/>
      <c r="J1002" s="267"/>
    </row>
    <row r="1003" spans="1:10">
      <c r="A1003" s="380"/>
      <c r="B1003" s="381"/>
      <c r="C1003" s="382"/>
      <c r="D1003" s="382"/>
      <c r="E1003" s="267"/>
      <c r="F1003" s="267"/>
      <c r="G1003" s="267"/>
      <c r="H1003" s="267"/>
      <c r="I1003" s="267"/>
      <c r="J1003" s="267"/>
    </row>
    <row r="1004" spans="1:10">
      <c r="A1004" s="380"/>
      <c r="B1004" s="381"/>
      <c r="C1004" s="382"/>
      <c r="D1004" s="382"/>
      <c r="E1004" s="267"/>
      <c r="F1004" s="267"/>
      <c r="G1004" s="267"/>
      <c r="H1004" s="267"/>
      <c r="I1004" s="267"/>
      <c r="J1004" s="267"/>
    </row>
    <row r="1005" spans="1:10">
      <c r="A1005" s="380"/>
      <c r="B1005" s="381"/>
      <c r="C1005" s="382"/>
      <c r="D1005" s="382"/>
      <c r="E1005" s="267"/>
      <c r="F1005" s="267"/>
      <c r="G1005" s="267"/>
      <c r="H1005" s="267"/>
      <c r="I1005" s="267"/>
      <c r="J1005" s="267"/>
    </row>
    <row r="1006" spans="1:10">
      <c r="A1006" s="380"/>
      <c r="B1006" s="381"/>
      <c r="C1006" s="382"/>
      <c r="D1006" s="382"/>
      <c r="E1006" s="267"/>
      <c r="F1006" s="267"/>
      <c r="G1006" s="267"/>
      <c r="H1006" s="267"/>
      <c r="I1006" s="267"/>
      <c r="J1006" s="267"/>
    </row>
    <row r="1007" spans="1:10">
      <c r="A1007" s="380"/>
      <c r="B1007" s="381"/>
      <c r="C1007" s="382"/>
      <c r="D1007" s="382"/>
      <c r="E1007" s="267"/>
      <c r="F1007" s="267"/>
      <c r="G1007" s="267"/>
      <c r="H1007" s="267"/>
      <c r="I1007" s="267"/>
      <c r="J1007" s="267"/>
    </row>
    <row r="1008" spans="1:10">
      <c r="A1008" s="380"/>
      <c r="B1008" s="381"/>
      <c r="C1008" s="382"/>
      <c r="D1008" s="382"/>
      <c r="E1008" s="267"/>
      <c r="F1008" s="267"/>
      <c r="G1008" s="267"/>
      <c r="H1008" s="267"/>
      <c r="I1008" s="267"/>
      <c r="J1008" s="267"/>
    </row>
    <row r="1009" spans="1:10">
      <c r="A1009" s="380"/>
      <c r="B1009" s="381"/>
      <c r="C1009" s="382"/>
      <c r="D1009" s="382"/>
      <c r="E1009" s="267"/>
      <c r="F1009" s="267"/>
      <c r="G1009" s="267"/>
      <c r="H1009" s="267"/>
      <c r="I1009" s="267"/>
      <c r="J1009" s="267"/>
    </row>
    <row r="1010" spans="1:10">
      <c r="A1010" s="380"/>
      <c r="B1010" s="381"/>
      <c r="C1010" s="382"/>
      <c r="D1010" s="382"/>
      <c r="E1010" s="267"/>
      <c r="F1010" s="267"/>
      <c r="G1010" s="267"/>
      <c r="H1010" s="267"/>
      <c r="I1010" s="267"/>
      <c r="J1010" s="267"/>
    </row>
    <row r="1011" spans="1:10">
      <c r="A1011" s="380"/>
      <c r="B1011" s="381"/>
      <c r="C1011" s="382"/>
      <c r="D1011" s="382"/>
      <c r="E1011" s="267"/>
      <c r="F1011" s="267"/>
      <c r="G1011" s="267"/>
      <c r="H1011" s="267"/>
      <c r="I1011" s="267"/>
      <c r="J1011" s="267"/>
    </row>
    <row r="1012" spans="1:10">
      <c r="A1012" s="380"/>
      <c r="B1012" s="381"/>
      <c r="C1012" s="382"/>
      <c r="D1012" s="382"/>
      <c r="E1012" s="267"/>
      <c r="F1012" s="267"/>
      <c r="G1012" s="267"/>
      <c r="H1012" s="267"/>
      <c r="I1012" s="267"/>
      <c r="J1012" s="267"/>
    </row>
    <row r="1013" spans="1:10">
      <c r="A1013" s="380"/>
      <c r="B1013" s="381"/>
      <c r="C1013" s="382"/>
      <c r="D1013" s="382"/>
      <c r="E1013" s="267"/>
      <c r="F1013" s="267"/>
      <c r="G1013" s="267"/>
      <c r="H1013" s="267"/>
      <c r="I1013" s="267"/>
      <c r="J1013" s="267"/>
    </row>
    <row r="1014" spans="1:10">
      <c r="A1014" s="380"/>
      <c r="B1014" s="381"/>
      <c r="C1014" s="382"/>
      <c r="D1014" s="382"/>
      <c r="E1014" s="267"/>
      <c r="F1014" s="267"/>
      <c r="G1014" s="267"/>
      <c r="H1014" s="267"/>
      <c r="I1014" s="267"/>
      <c r="J1014" s="267"/>
    </row>
    <row r="1015" spans="1:10">
      <c r="A1015" s="380"/>
      <c r="B1015" s="381"/>
      <c r="C1015" s="382"/>
      <c r="D1015" s="382"/>
      <c r="E1015" s="267"/>
      <c r="F1015" s="267"/>
      <c r="G1015" s="267"/>
      <c r="H1015" s="267"/>
      <c r="I1015" s="267"/>
      <c r="J1015" s="267"/>
    </row>
    <row r="1016" spans="1:10">
      <c r="A1016" s="380"/>
      <c r="B1016" s="381"/>
      <c r="C1016" s="382"/>
      <c r="D1016" s="382"/>
      <c r="E1016" s="267"/>
      <c r="F1016" s="267"/>
      <c r="G1016" s="267"/>
      <c r="H1016" s="267"/>
      <c r="I1016" s="267"/>
      <c r="J1016" s="267"/>
    </row>
    <row r="1017" spans="1:10">
      <c r="A1017" s="380"/>
      <c r="B1017" s="381"/>
      <c r="C1017" s="382"/>
      <c r="D1017" s="382"/>
      <c r="E1017" s="267"/>
      <c r="F1017" s="267"/>
      <c r="G1017" s="267"/>
      <c r="H1017" s="267"/>
      <c r="I1017" s="267"/>
      <c r="J1017" s="267"/>
    </row>
    <row r="1018" spans="1:10">
      <c r="A1018" s="380"/>
      <c r="B1018" s="381"/>
      <c r="C1018" s="382"/>
      <c r="D1018" s="382"/>
      <c r="E1018" s="267"/>
      <c r="F1018" s="267"/>
      <c r="G1018" s="267"/>
      <c r="H1018" s="267"/>
      <c r="I1018" s="267"/>
      <c r="J1018" s="267"/>
    </row>
    <row r="1019" spans="1:10">
      <c r="A1019" s="380"/>
      <c r="B1019" s="381"/>
      <c r="C1019" s="382"/>
      <c r="D1019" s="382"/>
      <c r="E1019" s="267"/>
      <c r="F1019" s="267"/>
      <c r="G1019" s="267"/>
      <c r="H1019" s="267"/>
      <c r="I1019" s="267"/>
      <c r="J1019" s="267"/>
    </row>
    <row r="1020" spans="1:10">
      <c r="A1020" s="380"/>
      <c r="B1020" s="381"/>
      <c r="C1020" s="382"/>
      <c r="D1020" s="382"/>
      <c r="E1020" s="267"/>
      <c r="F1020" s="267"/>
      <c r="G1020" s="267"/>
      <c r="H1020" s="267"/>
      <c r="I1020" s="267"/>
      <c r="J1020" s="267"/>
    </row>
    <row r="1021" spans="1:10">
      <c r="A1021" s="380"/>
      <c r="B1021" s="381"/>
      <c r="C1021" s="382"/>
      <c r="D1021" s="382"/>
      <c r="E1021" s="267"/>
      <c r="F1021" s="267"/>
      <c r="G1021" s="267"/>
      <c r="H1021" s="267"/>
      <c r="I1021" s="267"/>
      <c r="J1021" s="267"/>
    </row>
    <row r="1022" spans="1:10">
      <c r="A1022" s="380"/>
      <c r="B1022" s="381"/>
      <c r="C1022" s="382"/>
      <c r="D1022" s="382"/>
      <c r="E1022" s="267"/>
      <c r="F1022" s="267"/>
      <c r="G1022" s="267"/>
      <c r="H1022" s="267"/>
      <c r="I1022" s="267"/>
      <c r="J1022" s="267"/>
    </row>
    <row r="1023" spans="1:10">
      <c r="A1023" s="380"/>
      <c r="B1023" s="381"/>
      <c r="C1023" s="382"/>
      <c r="D1023" s="382"/>
      <c r="E1023" s="267"/>
      <c r="F1023" s="267"/>
      <c r="G1023" s="267"/>
      <c r="H1023" s="267"/>
      <c r="I1023" s="267"/>
      <c r="J1023" s="267"/>
    </row>
    <row r="1024" spans="1:10">
      <c r="A1024" s="380"/>
      <c r="B1024" s="381"/>
      <c r="C1024" s="382"/>
      <c r="D1024" s="382"/>
      <c r="E1024" s="267"/>
      <c r="F1024" s="267"/>
      <c r="G1024" s="267"/>
      <c r="H1024" s="267"/>
      <c r="I1024" s="267"/>
      <c r="J1024" s="267"/>
    </row>
    <row r="1025" spans="1:10">
      <c r="A1025" s="380"/>
      <c r="B1025" s="381"/>
      <c r="C1025" s="382"/>
      <c r="D1025" s="382"/>
      <c r="E1025" s="267"/>
      <c r="F1025" s="267"/>
      <c r="G1025" s="267"/>
      <c r="H1025" s="267"/>
      <c r="I1025" s="267"/>
      <c r="J1025" s="267"/>
    </row>
    <row r="1026" spans="1:10">
      <c r="A1026" s="380"/>
      <c r="B1026" s="381"/>
      <c r="C1026" s="382"/>
      <c r="D1026" s="382"/>
      <c r="E1026" s="267"/>
      <c r="F1026" s="267"/>
      <c r="G1026" s="267"/>
      <c r="H1026" s="267"/>
      <c r="I1026" s="267"/>
      <c r="J1026" s="267"/>
    </row>
    <row r="1027" spans="1:10">
      <c r="A1027" s="380"/>
      <c r="B1027" s="381"/>
      <c r="C1027" s="382"/>
      <c r="D1027" s="382"/>
      <c r="E1027" s="267"/>
      <c r="F1027" s="267"/>
      <c r="G1027" s="267"/>
      <c r="H1027" s="267"/>
      <c r="I1027" s="267"/>
      <c r="J1027" s="267"/>
    </row>
    <row r="1028" spans="1:10">
      <c r="A1028" s="380"/>
      <c r="B1028" s="381"/>
      <c r="C1028" s="382"/>
      <c r="D1028" s="382"/>
      <c r="E1028" s="267"/>
      <c r="F1028" s="267"/>
      <c r="G1028" s="267"/>
      <c r="H1028" s="267"/>
      <c r="I1028" s="267"/>
      <c r="J1028" s="267"/>
    </row>
    <row r="1029" spans="1:10">
      <c r="A1029" s="380"/>
      <c r="B1029" s="381"/>
      <c r="C1029" s="382"/>
      <c r="D1029" s="382"/>
      <c r="E1029" s="267"/>
      <c r="F1029" s="267"/>
      <c r="G1029" s="267"/>
      <c r="H1029" s="267"/>
      <c r="I1029" s="267"/>
      <c r="J1029" s="267"/>
    </row>
    <row r="1030" spans="1:10">
      <c r="A1030" s="380"/>
      <c r="B1030" s="381"/>
      <c r="C1030" s="382"/>
      <c r="D1030" s="382"/>
      <c r="E1030" s="267"/>
      <c r="F1030" s="267"/>
      <c r="G1030" s="267"/>
      <c r="H1030" s="267"/>
      <c r="I1030" s="267"/>
      <c r="J1030" s="267"/>
    </row>
    <row r="1031" spans="1:10">
      <c r="A1031" s="380"/>
      <c r="B1031" s="381"/>
      <c r="C1031" s="382"/>
      <c r="D1031" s="382"/>
      <c r="E1031" s="267"/>
      <c r="F1031" s="267"/>
      <c r="G1031" s="267"/>
      <c r="H1031" s="267"/>
      <c r="I1031" s="267"/>
      <c r="J1031" s="267"/>
    </row>
    <row r="1032" spans="1:10">
      <c r="A1032" s="380"/>
      <c r="B1032" s="381"/>
      <c r="C1032" s="382"/>
      <c r="D1032" s="382"/>
      <c r="E1032" s="267"/>
      <c r="F1032" s="267"/>
      <c r="G1032" s="267"/>
      <c r="H1032" s="267"/>
      <c r="I1032" s="267"/>
      <c r="J1032" s="267"/>
    </row>
    <row r="1033" spans="1:10">
      <c r="A1033" s="380"/>
      <c r="B1033" s="381"/>
      <c r="C1033" s="382"/>
      <c r="D1033" s="382"/>
      <c r="E1033" s="267"/>
      <c r="F1033" s="267"/>
      <c r="G1033" s="267"/>
      <c r="H1033" s="267"/>
      <c r="I1033" s="267"/>
      <c r="J1033" s="267"/>
    </row>
    <row r="1034" spans="1:10">
      <c r="A1034" s="380"/>
      <c r="B1034" s="381"/>
      <c r="C1034" s="382"/>
      <c r="D1034" s="382"/>
      <c r="E1034" s="267"/>
      <c r="F1034" s="267"/>
      <c r="G1034" s="267"/>
      <c r="H1034" s="267"/>
      <c r="I1034" s="267"/>
      <c r="J1034" s="267"/>
    </row>
    <row r="1035" spans="1:10">
      <c r="A1035" s="380"/>
      <c r="B1035" s="381"/>
      <c r="C1035" s="382"/>
      <c r="D1035" s="382"/>
      <c r="E1035" s="267"/>
      <c r="F1035" s="267"/>
      <c r="G1035" s="267"/>
      <c r="H1035" s="267"/>
      <c r="I1035" s="267"/>
      <c r="J1035" s="267"/>
    </row>
    <row r="1036" spans="1:10">
      <c r="A1036" s="380"/>
      <c r="B1036" s="381"/>
      <c r="C1036" s="382"/>
      <c r="D1036" s="382"/>
      <c r="E1036" s="267"/>
      <c r="F1036" s="267"/>
      <c r="G1036" s="267"/>
      <c r="H1036" s="267"/>
      <c r="I1036" s="267"/>
      <c r="J1036" s="267"/>
    </row>
    <row r="1037" spans="1:10">
      <c r="A1037" s="380"/>
      <c r="B1037" s="381"/>
      <c r="C1037" s="382"/>
      <c r="D1037" s="382"/>
      <c r="E1037" s="267"/>
      <c r="F1037" s="267"/>
      <c r="G1037" s="267"/>
      <c r="H1037" s="267"/>
      <c r="I1037" s="267"/>
      <c r="J1037" s="267"/>
    </row>
    <row r="1038" spans="1:10">
      <c r="A1038" s="380"/>
      <c r="B1038" s="381"/>
      <c r="C1038" s="382"/>
      <c r="D1038" s="382"/>
      <c r="E1038" s="267"/>
      <c r="F1038" s="267"/>
      <c r="G1038" s="267"/>
      <c r="H1038" s="267"/>
      <c r="I1038" s="267"/>
      <c r="J1038" s="267"/>
    </row>
    <row r="1039" spans="1:10">
      <c r="A1039" s="380"/>
      <c r="B1039" s="381"/>
      <c r="C1039" s="382"/>
      <c r="D1039" s="382"/>
      <c r="E1039" s="267"/>
      <c r="F1039" s="267"/>
      <c r="G1039" s="267"/>
      <c r="H1039" s="267"/>
      <c r="I1039" s="267"/>
      <c r="J1039" s="267"/>
    </row>
    <row r="1040" spans="1:10">
      <c r="A1040" s="380"/>
      <c r="B1040" s="381"/>
      <c r="C1040" s="382"/>
      <c r="D1040" s="382"/>
      <c r="E1040" s="267"/>
      <c r="F1040" s="267"/>
      <c r="G1040" s="267"/>
      <c r="H1040" s="267"/>
      <c r="I1040" s="267"/>
      <c r="J1040" s="267"/>
    </row>
    <row r="1041" spans="1:10">
      <c r="A1041" s="380"/>
      <c r="B1041" s="381"/>
      <c r="C1041" s="382"/>
      <c r="D1041" s="382"/>
      <c r="E1041" s="267"/>
      <c r="F1041" s="267"/>
      <c r="G1041" s="267"/>
      <c r="H1041" s="267"/>
      <c r="I1041" s="267"/>
      <c r="J1041" s="267"/>
    </row>
    <row r="1042" spans="1:10">
      <c r="A1042" s="380"/>
      <c r="B1042" s="381"/>
      <c r="C1042" s="382"/>
      <c r="D1042" s="382"/>
      <c r="E1042" s="267"/>
      <c r="F1042" s="267"/>
      <c r="G1042" s="267"/>
      <c r="H1042" s="267"/>
      <c r="I1042" s="267"/>
      <c r="J1042" s="267"/>
    </row>
    <row r="1043" spans="1:10">
      <c r="A1043" s="380"/>
      <c r="B1043" s="381"/>
      <c r="C1043" s="382"/>
      <c r="D1043" s="382"/>
      <c r="E1043" s="267"/>
      <c r="F1043" s="267"/>
      <c r="G1043" s="267"/>
      <c r="H1043" s="267"/>
      <c r="I1043" s="267"/>
      <c r="J1043" s="267"/>
    </row>
    <row r="1044" spans="1:10">
      <c r="A1044" s="380"/>
      <c r="B1044" s="381"/>
      <c r="C1044" s="382"/>
      <c r="D1044" s="382"/>
      <c r="E1044" s="267"/>
      <c r="F1044" s="267"/>
      <c r="G1044" s="267"/>
      <c r="H1044" s="267"/>
      <c r="I1044" s="267"/>
      <c r="J1044" s="267"/>
    </row>
    <row r="1045" spans="1:10">
      <c r="A1045" s="380"/>
      <c r="B1045" s="381"/>
      <c r="C1045" s="382"/>
      <c r="D1045" s="382"/>
      <c r="E1045" s="267"/>
      <c r="F1045" s="267"/>
      <c r="G1045" s="267"/>
      <c r="H1045" s="267"/>
      <c r="I1045" s="267"/>
      <c r="J1045" s="267"/>
    </row>
    <row r="1046" spans="1:10">
      <c r="A1046" s="380"/>
      <c r="B1046" s="381"/>
      <c r="C1046" s="382"/>
      <c r="D1046" s="382"/>
      <c r="E1046" s="267"/>
      <c r="F1046" s="267"/>
      <c r="G1046" s="267"/>
      <c r="H1046" s="267"/>
      <c r="I1046" s="267"/>
      <c r="J1046" s="267"/>
    </row>
    <row r="1047" spans="1:10">
      <c r="A1047" s="380"/>
      <c r="B1047" s="381"/>
      <c r="C1047" s="382"/>
      <c r="D1047" s="382"/>
      <c r="E1047" s="267"/>
      <c r="F1047" s="267"/>
      <c r="G1047" s="267"/>
      <c r="H1047" s="267"/>
      <c r="I1047" s="267"/>
      <c r="J1047" s="267"/>
    </row>
    <row r="1048" spans="1:10">
      <c r="A1048" s="380"/>
      <c r="B1048" s="381"/>
      <c r="C1048" s="382"/>
      <c r="D1048" s="382"/>
      <c r="E1048" s="267"/>
      <c r="F1048" s="267"/>
      <c r="G1048" s="267"/>
      <c r="H1048" s="267"/>
      <c r="I1048" s="267"/>
      <c r="J1048" s="267"/>
    </row>
    <row r="1049" spans="1:10">
      <c r="A1049" s="380"/>
      <c r="B1049" s="381"/>
      <c r="C1049" s="382"/>
      <c r="D1049" s="382"/>
      <c r="E1049" s="267"/>
      <c r="F1049" s="267"/>
      <c r="G1049" s="267"/>
      <c r="H1049" s="267"/>
      <c r="I1049" s="267"/>
      <c r="J1049" s="267"/>
    </row>
    <row r="1050" spans="1:10">
      <c r="A1050" s="380"/>
      <c r="B1050" s="381"/>
      <c r="C1050" s="382"/>
      <c r="D1050" s="382"/>
      <c r="E1050" s="267"/>
      <c r="F1050" s="267"/>
      <c r="G1050" s="267"/>
      <c r="H1050" s="267"/>
      <c r="I1050" s="267"/>
      <c r="J1050" s="267"/>
    </row>
    <row r="1051" spans="1:10">
      <c r="A1051" s="380"/>
      <c r="B1051" s="381"/>
      <c r="C1051" s="382"/>
      <c r="D1051" s="382"/>
      <c r="E1051" s="267"/>
      <c r="F1051" s="267"/>
      <c r="G1051" s="267"/>
      <c r="H1051" s="267"/>
      <c r="I1051" s="267"/>
      <c r="J1051" s="267"/>
    </row>
    <row r="1052" spans="1:10">
      <c r="A1052" s="380"/>
      <c r="B1052" s="381"/>
      <c r="C1052" s="382"/>
      <c r="D1052" s="382"/>
      <c r="E1052" s="267"/>
      <c r="F1052" s="267"/>
      <c r="G1052" s="267"/>
      <c r="H1052" s="267"/>
      <c r="I1052" s="267"/>
      <c r="J1052" s="267"/>
    </row>
    <row r="1053" spans="1:10">
      <c r="A1053" s="380"/>
      <c r="B1053" s="381"/>
      <c r="C1053" s="382"/>
      <c r="D1053" s="382"/>
      <c r="E1053" s="267"/>
      <c r="F1053" s="267"/>
      <c r="G1053" s="267"/>
      <c r="H1053" s="267"/>
      <c r="I1053" s="267"/>
      <c r="J1053" s="267"/>
    </row>
    <row r="1054" spans="1:10">
      <c r="A1054" s="380"/>
      <c r="B1054" s="381"/>
      <c r="C1054" s="382"/>
      <c r="D1054" s="382"/>
      <c r="E1054" s="267"/>
      <c r="F1054" s="267"/>
      <c r="G1054" s="267"/>
      <c r="H1054" s="267"/>
      <c r="I1054" s="267"/>
      <c r="J1054" s="267"/>
    </row>
    <row r="1055" spans="1:10">
      <c r="A1055" s="380"/>
      <c r="B1055" s="381"/>
      <c r="C1055" s="382"/>
      <c r="D1055" s="382"/>
      <c r="E1055" s="267"/>
      <c r="F1055" s="267"/>
      <c r="G1055" s="267"/>
      <c r="H1055" s="267"/>
      <c r="I1055" s="267"/>
      <c r="J1055" s="267"/>
    </row>
    <row r="1056" spans="1:10">
      <c r="A1056" s="380"/>
      <c r="B1056" s="381"/>
      <c r="C1056" s="382"/>
      <c r="D1056" s="382"/>
      <c r="E1056" s="267"/>
      <c r="F1056" s="267"/>
      <c r="G1056" s="267"/>
      <c r="H1056" s="267"/>
      <c r="I1056" s="267"/>
      <c r="J1056" s="267"/>
    </row>
    <row r="1057" spans="1:10">
      <c r="A1057" s="380"/>
      <c r="B1057" s="381"/>
      <c r="C1057" s="382"/>
      <c r="D1057" s="382"/>
      <c r="E1057" s="267"/>
      <c r="F1057" s="267"/>
      <c r="G1057" s="267"/>
      <c r="H1057" s="267"/>
      <c r="I1057" s="267"/>
      <c r="J1057" s="267"/>
    </row>
    <row r="1058" spans="1:10">
      <c r="A1058" s="380"/>
      <c r="B1058" s="381"/>
      <c r="C1058" s="382"/>
      <c r="D1058" s="382"/>
      <c r="E1058" s="267"/>
      <c r="F1058" s="267"/>
      <c r="G1058" s="267"/>
      <c r="H1058" s="267"/>
      <c r="I1058" s="267"/>
      <c r="J1058" s="267"/>
    </row>
    <row r="1059" spans="1:10">
      <c r="A1059" s="380"/>
      <c r="B1059" s="381"/>
      <c r="C1059" s="382"/>
      <c r="D1059" s="382"/>
      <c r="E1059" s="267"/>
      <c r="F1059" s="267"/>
      <c r="G1059" s="267"/>
      <c r="H1059" s="267"/>
      <c r="I1059" s="267"/>
      <c r="J1059" s="267"/>
    </row>
    <row r="1060" spans="1:10">
      <c r="A1060" s="380"/>
      <c r="B1060" s="381"/>
      <c r="C1060" s="382"/>
      <c r="D1060" s="382"/>
      <c r="E1060" s="267"/>
      <c r="F1060" s="267"/>
      <c r="G1060" s="267"/>
      <c r="H1060" s="267"/>
      <c r="I1060" s="267"/>
      <c r="J1060" s="267"/>
    </row>
    <row r="1061" spans="1:10">
      <c r="A1061" s="380"/>
      <c r="B1061" s="381"/>
      <c r="C1061" s="382"/>
      <c r="D1061" s="382"/>
      <c r="E1061" s="267"/>
      <c r="F1061" s="267"/>
      <c r="G1061" s="267"/>
      <c r="H1061" s="267"/>
      <c r="I1061" s="267"/>
      <c r="J1061" s="267"/>
    </row>
    <row r="1062" spans="1:10">
      <c r="A1062" s="380"/>
      <c r="B1062" s="381"/>
      <c r="C1062" s="382"/>
      <c r="D1062" s="382"/>
      <c r="E1062" s="267"/>
      <c r="F1062" s="267"/>
      <c r="G1062" s="267"/>
      <c r="H1062" s="267"/>
      <c r="I1062" s="267"/>
      <c r="J1062" s="267"/>
    </row>
    <row r="1063" spans="1:10">
      <c r="A1063" s="380"/>
      <c r="B1063" s="381"/>
      <c r="C1063" s="382"/>
      <c r="D1063" s="382"/>
      <c r="E1063" s="267"/>
      <c r="F1063" s="267"/>
      <c r="G1063" s="267"/>
      <c r="H1063" s="267"/>
      <c r="I1063" s="267"/>
      <c r="J1063" s="267"/>
    </row>
    <row r="1064" spans="1:10">
      <c r="A1064" s="380"/>
      <c r="B1064" s="381"/>
      <c r="C1064" s="382"/>
      <c r="D1064" s="382"/>
      <c r="E1064" s="267"/>
      <c r="F1064" s="267"/>
      <c r="G1064" s="267"/>
      <c r="H1064" s="267"/>
      <c r="I1064" s="267"/>
      <c r="J1064" s="267"/>
    </row>
    <row r="1065" spans="1:10">
      <c r="A1065" s="380"/>
      <c r="B1065" s="381"/>
      <c r="C1065" s="382"/>
      <c r="D1065" s="382"/>
      <c r="E1065" s="267"/>
      <c r="F1065" s="267"/>
      <c r="G1065" s="267"/>
      <c r="H1065" s="267"/>
      <c r="I1065" s="267"/>
      <c r="J1065" s="267"/>
    </row>
    <row r="1066" spans="1:10">
      <c r="A1066" s="380"/>
      <c r="B1066" s="381"/>
      <c r="C1066" s="382"/>
      <c r="D1066" s="382"/>
      <c r="E1066" s="267"/>
      <c r="F1066" s="267"/>
      <c r="G1066" s="267"/>
      <c r="H1066" s="267"/>
      <c r="I1066" s="267"/>
      <c r="J1066" s="267"/>
    </row>
    <row r="1067" spans="1:10">
      <c r="A1067" s="380"/>
      <c r="B1067" s="381"/>
      <c r="C1067" s="382"/>
      <c r="D1067" s="382"/>
      <c r="E1067" s="267"/>
      <c r="F1067" s="267"/>
      <c r="G1067" s="267"/>
      <c r="H1067" s="267"/>
      <c r="I1067" s="267"/>
      <c r="J1067" s="267"/>
    </row>
    <row r="1068" spans="1:10">
      <c r="A1068" s="380"/>
      <c r="B1068" s="381"/>
      <c r="C1068" s="382"/>
      <c r="D1068" s="382"/>
      <c r="E1068" s="267"/>
      <c r="F1068" s="267"/>
      <c r="G1068" s="267"/>
      <c r="H1068" s="267"/>
      <c r="I1068" s="267"/>
      <c r="J1068" s="267"/>
    </row>
    <row r="1069" spans="1:10">
      <c r="A1069" s="380"/>
      <c r="B1069" s="381"/>
      <c r="C1069" s="382"/>
      <c r="D1069" s="382"/>
      <c r="E1069" s="267"/>
      <c r="F1069" s="267"/>
      <c r="G1069" s="267"/>
      <c r="H1069" s="267"/>
      <c r="I1069" s="267"/>
      <c r="J1069" s="267"/>
    </row>
    <row r="1070" spans="1:10">
      <c r="A1070" s="380"/>
      <c r="B1070" s="381"/>
      <c r="C1070" s="382"/>
      <c r="D1070" s="382"/>
      <c r="E1070" s="267"/>
      <c r="F1070" s="267"/>
      <c r="G1070" s="267"/>
      <c r="H1070" s="267"/>
      <c r="I1070" s="267"/>
      <c r="J1070" s="267"/>
    </row>
    <row r="1071" spans="1:10">
      <c r="A1071" s="380"/>
      <c r="B1071" s="381"/>
      <c r="C1071" s="382"/>
      <c r="D1071" s="382"/>
      <c r="E1071" s="267"/>
      <c r="F1071" s="267"/>
      <c r="G1071" s="267"/>
      <c r="H1071" s="267"/>
      <c r="I1071" s="267"/>
      <c r="J1071" s="267"/>
    </row>
    <row r="1072" spans="1:10">
      <c r="A1072" s="380"/>
      <c r="B1072" s="381"/>
      <c r="C1072" s="382"/>
      <c r="D1072" s="382"/>
      <c r="E1072" s="267"/>
      <c r="F1072" s="267"/>
      <c r="G1072" s="267"/>
      <c r="H1072" s="267"/>
      <c r="I1072" s="267"/>
      <c r="J1072" s="267"/>
    </row>
    <row r="1073" spans="1:10">
      <c r="A1073" s="380"/>
      <c r="B1073" s="381"/>
      <c r="C1073" s="382"/>
      <c r="D1073" s="382"/>
      <c r="E1073" s="267"/>
      <c r="F1073" s="267"/>
      <c r="G1073" s="267"/>
      <c r="H1073" s="267"/>
      <c r="I1073" s="267"/>
      <c r="J1073" s="267"/>
    </row>
    <row r="1074" spans="1:10">
      <c r="A1074" s="380"/>
      <c r="B1074" s="381"/>
      <c r="C1074" s="382"/>
      <c r="D1074" s="382"/>
      <c r="E1074" s="267"/>
      <c r="F1074" s="267"/>
      <c r="G1074" s="267"/>
      <c r="H1074" s="267"/>
      <c r="I1074" s="267"/>
      <c r="J1074" s="267"/>
    </row>
    <row r="1075" spans="1:10">
      <c r="A1075" s="380"/>
      <c r="B1075" s="381"/>
      <c r="C1075" s="382"/>
      <c r="D1075" s="382"/>
      <c r="E1075" s="267"/>
      <c r="F1075" s="267"/>
      <c r="G1075" s="267"/>
      <c r="H1075" s="267"/>
      <c r="I1075" s="267"/>
      <c r="J1075" s="267"/>
    </row>
    <row r="1076" spans="1:10">
      <c r="A1076" s="380"/>
      <c r="B1076" s="381"/>
      <c r="C1076" s="382"/>
      <c r="D1076" s="382"/>
      <c r="E1076" s="267"/>
      <c r="F1076" s="267"/>
      <c r="G1076" s="267"/>
      <c r="H1076" s="267"/>
      <c r="I1076" s="267"/>
      <c r="J1076" s="267"/>
    </row>
    <row r="1077" spans="1:10">
      <c r="A1077" s="380"/>
      <c r="B1077" s="381"/>
      <c r="C1077" s="382"/>
      <c r="D1077" s="382"/>
      <c r="E1077" s="267"/>
      <c r="F1077" s="267"/>
      <c r="G1077" s="267"/>
      <c r="H1077" s="267"/>
      <c r="I1077" s="267"/>
      <c r="J1077" s="267"/>
    </row>
    <row r="1078" spans="1:10">
      <c r="A1078" s="380"/>
      <c r="B1078" s="381"/>
      <c r="C1078" s="382"/>
      <c r="D1078" s="382"/>
      <c r="E1078" s="267"/>
      <c r="F1078" s="267"/>
      <c r="G1078" s="267"/>
      <c r="H1078" s="267"/>
      <c r="I1078" s="267"/>
      <c r="J1078" s="267"/>
    </row>
    <row r="1079" spans="1:10">
      <c r="A1079" s="380"/>
      <c r="B1079" s="381"/>
      <c r="C1079" s="382"/>
      <c r="D1079" s="382"/>
      <c r="E1079" s="267"/>
      <c r="F1079" s="267"/>
      <c r="G1079" s="267"/>
      <c r="H1079" s="267"/>
      <c r="I1079" s="267"/>
      <c r="J1079" s="267"/>
    </row>
    <row r="1080" spans="1:10">
      <c r="A1080" s="380"/>
      <c r="B1080" s="381"/>
      <c r="C1080" s="382"/>
      <c r="D1080" s="382"/>
      <c r="E1080" s="267"/>
      <c r="F1080" s="267"/>
      <c r="G1080" s="267"/>
      <c r="H1080" s="267"/>
      <c r="I1080" s="267"/>
      <c r="J1080" s="267"/>
    </row>
    <row r="1081" spans="1:10">
      <c r="A1081" s="380"/>
      <c r="B1081" s="381"/>
      <c r="C1081" s="382"/>
      <c r="D1081" s="382"/>
      <c r="E1081" s="267"/>
      <c r="F1081" s="267"/>
      <c r="G1081" s="267"/>
      <c r="H1081" s="267"/>
      <c r="I1081" s="267"/>
      <c r="J1081" s="267"/>
    </row>
    <row r="1082" spans="1:10">
      <c r="A1082" s="380"/>
      <c r="B1082" s="381"/>
      <c r="C1082" s="382"/>
      <c r="D1082" s="382"/>
      <c r="E1082" s="267"/>
      <c r="F1082" s="267"/>
      <c r="G1082" s="267"/>
      <c r="H1082" s="267"/>
      <c r="I1082" s="267"/>
      <c r="J1082" s="267"/>
    </row>
    <row r="1083" spans="1:10">
      <c r="A1083" s="380"/>
      <c r="B1083" s="381"/>
      <c r="C1083" s="382"/>
      <c r="D1083" s="382"/>
      <c r="E1083" s="267"/>
      <c r="F1083" s="267"/>
      <c r="G1083" s="267"/>
      <c r="H1083" s="267"/>
      <c r="I1083" s="267"/>
      <c r="J1083" s="267"/>
    </row>
    <row r="1084" spans="1:10">
      <c r="A1084" s="380"/>
      <c r="B1084" s="381"/>
      <c r="C1084" s="382"/>
      <c r="D1084" s="382"/>
      <c r="E1084" s="267"/>
      <c r="F1084" s="267"/>
      <c r="G1084" s="267"/>
      <c r="H1084" s="267"/>
      <c r="I1084" s="267"/>
      <c r="J1084" s="267"/>
    </row>
    <row r="1085" spans="1:10">
      <c r="A1085" s="380"/>
      <c r="B1085" s="381"/>
      <c r="C1085" s="382"/>
      <c r="D1085" s="382"/>
      <c r="E1085" s="267"/>
      <c r="F1085" s="267"/>
      <c r="G1085" s="267"/>
      <c r="H1085" s="267"/>
      <c r="I1085" s="267"/>
      <c r="J1085" s="267"/>
    </row>
    <row r="1086" spans="1:10">
      <c r="A1086" s="380"/>
      <c r="B1086" s="381"/>
      <c r="C1086" s="382"/>
      <c r="D1086" s="382"/>
      <c r="E1086" s="267"/>
      <c r="F1086" s="267"/>
      <c r="G1086" s="267"/>
      <c r="H1086" s="267"/>
      <c r="I1086" s="267"/>
      <c r="J1086" s="267"/>
    </row>
    <row r="1087" spans="1:10">
      <c r="A1087" s="380"/>
      <c r="B1087" s="381"/>
      <c r="C1087" s="382"/>
      <c r="D1087" s="382"/>
      <c r="E1087" s="267"/>
      <c r="F1087" s="267"/>
      <c r="G1087" s="267"/>
      <c r="H1087" s="267"/>
      <c r="I1087" s="267"/>
      <c r="J1087" s="267"/>
    </row>
    <row r="1088" spans="1:10">
      <c r="A1088" s="380"/>
      <c r="B1088" s="381"/>
      <c r="C1088" s="382"/>
      <c r="D1088" s="382"/>
      <c r="E1088" s="267"/>
      <c r="F1088" s="267"/>
      <c r="G1088" s="267"/>
      <c r="H1088" s="267"/>
      <c r="I1088" s="267"/>
      <c r="J1088" s="267"/>
    </row>
    <row r="1089" spans="1:10">
      <c r="A1089" s="380"/>
      <c r="B1089" s="381"/>
      <c r="C1089" s="382"/>
      <c r="D1089" s="382"/>
      <c r="E1089" s="267"/>
      <c r="F1089" s="267"/>
      <c r="G1089" s="267"/>
      <c r="H1089" s="267"/>
      <c r="I1089" s="267"/>
      <c r="J1089" s="267"/>
    </row>
    <row r="1090" spans="1:10">
      <c r="A1090" s="380"/>
      <c r="B1090" s="381"/>
      <c r="C1090" s="382"/>
      <c r="D1090" s="382"/>
      <c r="E1090" s="267"/>
      <c r="F1090" s="267"/>
      <c r="G1090" s="267"/>
      <c r="H1090" s="267"/>
      <c r="I1090" s="267"/>
      <c r="J1090" s="267"/>
    </row>
    <row r="1091" spans="1:10">
      <c r="A1091" s="380"/>
      <c r="B1091" s="381"/>
      <c r="C1091" s="382"/>
      <c r="D1091" s="382"/>
      <c r="E1091" s="267"/>
      <c r="F1091" s="267"/>
      <c r="G1091" s="267"/>
      <c r="H1091" s="267"/>
      <c r="I1091" s="267"/>
      <c r="J1091" s="267"/>
    </row>
    <row r="1092" spans="1:10">
      <c r="A1092" s="380"/>
      <c r="B1092" s="381"/>
      <c r="C1092" s="382"/>
      <c r="D1092" s="382"/>
      <c r="E1092" s="267"/>
      <c r="F1092" s="267"/>
      <c r="G1092" s="267"/>
      <c r="H1092" s="267"/>
      <c r="I1092" s="267"/>
      <c r="J1092" s="267"/>
    </row>
    <row r="1093" spans="1:10">
      <c r="A1093" s="380"/>
      <c r="B1093" s="381"/>
      <c r="C1093" s="382"/>
      <c r="D1093" s="382"/>
      <c r="E1093" s="267"/>
      <c r="F1093" s="267"/>
      <c r="G1093" s="267"/>
      <c r="H1093" s="267"/>
      <c r="I1093" s="267"/>
      <c r="J1093" s="267"/>
    </row>
    <row r="1094" spans="1:10">
      <c r="A1094" s="380"/>
      <c r="B1094" s="381"/>
      <c r="C1094" s="382"/>
      <c r="D1094" s="382"/>
      <c r="E1094" s="267"/>
      <c r="F1094" s="267"/>
      <c r="G1094" s="267"/>
      <c r="H1094" s="267"/>
      <c r="I1094" s="267"/>
      <c r="J1094" s="267"/>
    </row>
    <row r="1095" spans="1:10">
      <c r="A1095" s="380"/>
      <c r="B1095" s="381"/>
      <c r="C1095" s="382"/>
      <c r="D1095" s="382"/>
      <c r="E1095" s="267"/>
      <c r="F1095" s="267"/>
      <c r="G1095" s="267"/>
      <c r="H1095" s="267"/>
      <c r="I1095" s="267"/>
      <c r="J1095" s="267"/>
    </row>
    <row r="1096" spans="1:10">
      <c r="A1096" s="380"/>
      <c r="B1096" s="381"/>
      <c r="C1096" s="382"/>
      <c r="D1096" s="382"/>
      <c r="E1096" s="267"/>
      <c r="F1096" s="267"/>
      <c r="G1096" s="267"/>
      <c r="H1096" s="267"/>
      <c r="I1096" s="267"/>
      <c r="J1096" s="267"/>
    </row>
    <row r="1097" spans="1:10">
      <c r="A1097" s="380"/>
      <c r="B1097" s="381"/>
      <c r="C1097" s="382"/>
      <c r="D1097" s="382"/>
      <c r="E1097" s="267"/>
      <c r="F1097" s="267"/>
      <c r="G1097" s="267"/>
      <c r="H1097" s="267"/>
      <c r="I1097" s="267"/>
      <c r="J1097" s="267"/>
    </row>
    <row r="1098" spans="1:10">
      <c r="A1098" s="380"/>
      <c r="B1098" s="381"/>
      <c r="C1098" s="382"/>
      <c r="D1098" s="382"/>
      <c r="E1098" s="267"/>
      <c r="F1098" s="267"/>
      <c r="G1098" s="267"/>
      <c r="H1098" s="267"/>
      <c r="I1098" s="267"/>
      <c r="J1098" s="267"/>
    </row>
    <row r="1099" spans="1:10">
      <c r="A1099" s="380"/>
      <c r="B1099" s="381"/>
      <c r="C1099" s="382"/>
      <c r="D1099" s="382"/>
      <c r="E1099" s="267"/>
      <c r="F1099" s="267"/>
      <c r="G1099" s="267"/>
      <c r="H1099" s="267"/>
      <c r="I1099" s="267"/>
      <c r="J1099" s="267"/>
    </row>
    <row r="1100" spans="1:10">
      <c r="A1100" s="380"/>
      <c r="B1100" s="381"/>
      <c r="C1100" s="382"/>
      <c r="D1100" s="382"/>
      <c r="E1100" s="267"/>
      <c r="F1100" s="267"/>
      <c r="G1100" s="267"/>
      <c r="H1100" s="267"/>
      <c r="I1100" s="267"/>
      <c r="J1100" s="267"/>
    </row>
    <row r="1101" spans="1:10">
      <c r="A1101" s="380"/>
      <c r="B1101" s="381"/>
      <c r="C1101" s="382"/>
      <c r="D1101" s="382"/>
      <c r="E1101" s="267"/>
      <c r="F1101" s="267"/>
      <c r="G1101" s="267"/>
      <c r="H1101" s="267"/>
      <c r="I1101" s="267"/>
      <c r="J1101" s="267"/>
    </row>
    <row r="1102" spans="1:10">
      <c r="A1102" s="380"/>
      <c r="B1102" s="381"/>
      <c r="C1102" s="382"/>
      <c r="D1102" s="382"/>
      <c r="E1102" s="267"/>
      <c r="F1102" s="267"/>
      <c r="G1102" s="267"/>
      <c r="H1102" s="267"/>
      <c r="I1102" s="267"/>
      <c r="J1102" s="267"/>
    </row>
    <row r="1103" spans="1:10">
      <c r="A1103" s="380"/>
      <c r="B1103" s="381"/>
      <c r="C1103" s="382"/>
      <c r="D1103" s="382"/>
      <c r="E1103" s="267"/>
      <c r="F1103" s="267"/>
      <c r="G1103" s="267"/>
      <c r="H1103" s="267"/>
      <c r="I1103" s="267"/>
      <c r="J1103" s="267"/>
    </row>
    <row r="1104" spans="1:10">
      <c r="A1104" s="380"/>
      <c r="B1104" s="381"/>
      <c r="C1104" s="382"/>
      <c r="D1104" s="382"/>
      <c r="E1104" s="267"/>
      <c r="F1104" s="267"/>
      <c r="G1104" s="267"/>
      <c r="H1104" s="267"/>
      <c r="I1104" s="267"/>
      <c r="J1104" s="267"/>
    </row>
    <row r="1105" spans="1:10">
      <c r="A1105" s="380"/>
      <c r="B1105" s="381"/>
      <c r="C1105" s="382"/>
      <c r="D1105" s="382"/>
      <c r="E1105" s="267"/>
      <c r="F1105" s="267"/>
      <c r="G1105" s="267"/>
      <c r="H1105" s="267"/>
      <c r="I1105" s="267"/>
      <c r="J1105" s="267"/>
    </row>
    <row r="1106" spans="1:10">
      <c r="A1106" s="380"/>
      <c r="B1106" s="381"/>
      <c r="C1106" s="382"/>
      <c r="D1106" s="382"/>
      <c r="E1106" s="267"/>
      <c r="F1106" s="267"/>
      <c r="G1106" s="267"/>
      <c r="H1106" s="267"/>
      <c r="I1106" s="267"/>
      <c r="J1106" s="267"/>
    </row>
    <row r="1107" spans="1:10">
      <c r="A1107" s="380"/>
      <c r="B1107" s="381"/>
      <c r="C1107" s="382"/>
      <c r="D1107" s="382"/>
      <c r="E1107" s="267"/>
      <c r="F1107" s="267"/>
      <c r="G1107" s="267"/>
      <c r="H1107" s="267"/>
      <c r="I1107" s="267"/>
      <c r="J1107" s="267"/>
    </row>
    <row r="1108" spans="1:10">
      <c r="A1108" s="380"/>
      <c r="B1108" s="381"/>
      <c r="C1108" s="382"/>
      <c r="D1108" s="382"/>
      <c r="E1108" s="267"/>
      <c r="F1108" s="267"/>
      <c r="G1108" s="267"/>
      <c r="H1108" s="267"/>
      <c r="I1108" s="267"/>
      <c r="J1108" s="267"/>
    </row>
    <row r="1109" spans="1:10">
      <c r="A1109" s="380"/>
      <c r="B1109" s="381"/>
      <c r="C1109" s="382"/>
      <c r="D1109" s="382"/>
      <c r="E1109" s="267"/>
      <c r="F1109" s="267"/>
      <c r="G1109" s="267"/>
      <c r="H1109" s="267"/>
      <c r="I1109" s="267"/>
      <c r="J1109" s="267"/>
    </row>
    <row r="1110" spans="1:10">
      <c r="A1110" s="380"/>
      <c r="B1110" s="381"/>
      <c r="C1110" s="382"/>
      <c r="D1110" s="382"/>
      <c r="E1110" s="267"/>
      <c r="F1110" s="267"/>
      <c r="G1110" s="267"/>
      <c r="H1110" s="267"/>
      <c r="I1110" s="267"/>
      <c r="J1110" s="267"/>
    </row>
    <row r="1111" spans="1:10">
      <c r="A1111" s="380"/>
      <c r="B1111" s="381"/>
      <c r="C1111" s="382"/>
      <c r="D1111" s="382"/>
      <c r="E1111" s="267"/>
      <c r="F1111" s="267"/>
      <c r="G1111" s="267"/>
      <c r="H1111" s="267"/>
      <c r="I1111" s="267"/>
      <c r="J1111" s="267"/>
    </row>
    <row r="1112" spans="1:10">
      <c r="A1112" s="380"/>
      <c r="B1112" s="381"/>
      <c r="C1112" s="382"/>
      <c r="D1112" s="382"/>
      <c r="E1112" s="267"/>
      <c r="F1112" s="267"/>
      <c r="G1112" s="267"/>
      <c r="H1112" s="267"/>
      <c r="I1112" s="267"/>
      <c r="J1112" s="267"/>
    </row>
    <row r="1113" spans="1:10">
      <c r="A1113" s="380"/>
      <c r="B1113" s="381"/>
      <c r="C1113" s="382"/>
      <c r="D1113" s="382"/>
      <c r="E1113" s="267"/>
      <c r="F1113" s="267"/>
      <c r="G1113" s="267"/>
      <c r="H1113" s="267"/>
      <c r="I1113" s="267"/>
      <c r="J1113" s="267"/>
    </row>
    <row r="1114" spans="1:10">
      <c r="A1114" s="380"/>
      <c r="B1114" s="381"/>
      <c r="C1114" s="382"/>
      <c r="D1114" s="382"/>
      <c r="E1114" s="267"/>
      <c r="F1114" s="267"/>
      <c r="G1114" s="267"/>
      <c r="H1114" s="267"/>
      <c r="I1114" s="267"/>
      <c r="J1114" s="267"/>
    </row>
    <row r="1115" spans="1:10">
      <c r="A1115" s="380"/>
      <c r="B1115" s="381"/>
      <c r="C1115" s="382"/>
      <c r="D1115" s="382"/>
      <c r="E1115" s="267"/>
      <c r="F1115" s="267"/>
      <c r="G1115" s="267"/>
      <c r="H1115" s="267"/>
      <c r="I1115" s="267"/>
      <c r="J1115" s="267"/>
    </row>
    <row r="1116" spans="1:10">
      <c r="A1116" s="380"/>
      <c r="B1116" s="381"/>
      <c r="C1116" s="382"/>
      <c r="D1116" s="382"/>
      <c r="E1116" s="267"/>
      <c r="F1116" s="267"/>
      <c r="G1116" s="267"/>
      <c r="H1116" s="267"/>
      <c r="I1116" s="267"/>
      <c r="J1116" s="267"/>
    </row>
    <row r="1117" spans="1:10">
      <c r="A1117" s="380"/>
      <c r="B1117" s="381"/>
      <c r="C1117" s="382"/>
      <c r="D1117" s="382"/>
      <c r="E1117" s="267"/>
      <c r="F1117" s="267"/>
      <c r="G1117" s="267"/>
      <c r="H1117" s="267"/>
      <c r="I1117" s="267"/>
      <c r="J1117" s="267"/>
    </row>
    <row r="1118" spans="1:10">
      <c r="A1118" s="380"/>
      <c r="B1118" s="381"/>
      <c r="C1118" s="382"/>
      <c r="D1118" s="382"/>
      <c r="E1118" s="267"/>
      <c r="F1118" s="267"/>
      <c r="G1118" s="267"/>
      <c r="H1118" s="267"/>
      <c r="I1118" s="267"/>
      <c r="J1118" s="267"/>
    </row>
    <row r="1119" spans="1:10">
      <c r="A1119" s="380"/>
      <c r="B1119" s="381"/>
      <c r="C1119" s="382"/>
      <c r="D1119" s="382"/>
      <c r="E1119" s="267"/>
      <c r="F1119" s="267"/>
      <c r="G1119" s="267"/>
      <c r="H1119" s="267"/>
      <c r="I1119" s="267"/>
      <c r="J1119" s="267"/>
    </row>
    <row r="1120" spans="1:10">
      <c r="A1120" s="380"/>
      <c r="B1120" s="381"/>
      <c r="C1120" s="382"/>
      <c r="D1120" s="382"/>
      <c r="E1120" s="267"/>
      <c r="F1120" s="267"/>
      <c r="G1120" s="267"/>
      <c r="H1120" s="267"/>
      <c r="I1120" s="267"/>
      <c r="J1120" s="267"/>
    </row>
    <row r="1121" spans="1:10">
      <c r="A1121" s="380"/>
      <c r="B1121" s="381"/>
      <c r="C1121" s="382"/>
      <c r="D1121" s="382"/>
      <c r="E1121" s="267"/>
      <c r="F1121" s="267"/>
      <c r="G1121" s="267"/>
      <c r="H1121" s="267"/>
      <c r="I1121" s="267"/>
      <c r="J1121" s="267"/>
    </row>
    <row r="1122" spans="1:10">
      <c r="A1122" s="380"/>
      <c r="B1122" s="381"/>
      <c r="C1122" s="382"/>
      <c r="D1122" s="382"/>
      <c r="E1122" s="267"/>
      <c r="F1122" s="267"/>
      <c r="G1122" s="267"/>
      <c r="H1122" s="267"/>
      <c r="I1122" s="267"/>
      <c r="J1122" s="267"/>
    </row>
    <row r="1123" spans="1:10">
      <c r="A1123" s="380"/>
      <c r="B1123" s="381"/>
      <c r="C1123" s="382"/>
      <c r="D1123" s="382"/>
      <c r="E1123" s="267"/>
      <c r="F1123" s="267"/>
      <c r="G1123" s="267"/>
      <c r="H1123" s="267"/>
      <c r="I1123" s="267"/>
      <c r="J1123" s="267"/>
    </row>
    <row r="1124" spans="1:10">
      <c r="A1124" s="380"/>
      <c r="B1124" s="381"/>
      <c r="C1124" s="382"/>
      <c r="D1124" s="382"/>
      <c r="E1124" s="267"/>
      <c r="F1124" s="267"/>
      <c r="G1124" s="267"/>
      <c r="H1124" s="267"/>
      <c r="I1124" s="267"/>
      <c r="J1124" s="267"/>
    </row>
    <row r="1125" spans="1:10">
      <c r="A1125" s="380"/>
      <c r="B1125" s="381"/>
      <c r="C1125" s="382"/>
      <c r="D1125" s="382"/>
      <c r="E1125" s="267"/>
      <c r="F1125" s="267"/>
      <c r="G1125" s="267"/>
      <c r="H1125" s="267"/>
      <c r="I1125" s="267"/>
      <c r="J1125" s="267"/>
    </row>
    <row r="1126" spans="1:10">
      <c r="A1126" s="380"/>
      <c r="B1126" s="381"/>
      <c r="C1126" s="382"/>
      <c r="D1126" s="382"/>
      <c r="E1126" s="267"/>
      <c r="F1126" s="267"/>
      <c r="G1126" s="267"/>
      <c r="H1126" s="267"/>
      <c r="I1126" s="267"/>
      <c r="J1126" s="267"/>
    </row>
    <row r="1127" spans="1:10">
      <c r="A1127" s="380"/>
      <c r="B1127" s="381"/>
      <c r="C1127" s="382"/>
      <c r="D1127" s="382"/>
      <c r="E1127" s="267"/>
      <c r="F1127" s="267"/>
      <c r="G1127" s="267"/>
      <c r="H1127" s="267"/>
      <c r="I1127" s="267"/>
      <c r="J1127" s="267"/>
    </row>
    <row r="1128" spans="1:10">
      <c r="A1128" s="380"/>
      <c r="B1128" s="381"/>
      <c r="C1128" s="382"/>
      <c r="D1128" s="382"/>
      <c r="E1128" s="267"/>
      <c r="F1128" s="267"/>
      <c r="G1128" s="267"/>
      <c r="H1128" s="267"/>
      <c r="I1128" s="267"/>
      <c r="J1128" s="267"/>
    </row>
    <row r="1129" spans="1:10">
      <c r="A1129" s="380"/>
      <c r="B1129" s="381"/>
      <c r="C1129" s="382"/>
      <c r="D1129" s="382"/>
      <c r="E1129" s="267"/>
      <c r="F1129" s="267"/>
      <c r="G1129" s="267"/>
      <c r="H1129" s="267"/>
      <c r="I1129" s="267"/>
      <c r="J1129" s="267"/>
    </row>
    <row r="1130" spans="1:10">
      <c r="A1130" s="380"/>
      <c r="B1130" s="381"/>
      <c r="C1130" s="382"/>
      <c r="D1130" s="382"/>
      <c r="E1130" s="267"/>
      <c r="F1130" s="267"/>
      <c r="G1130" s="267"/>
      <c r="H1130" s="267"/>
      <c r="I1130" s="267"/>
      <c r="J1130" s="267"/>
    </row>
    <row r="1131" spans="1:10">
      <c r="A1131" s="380"/>
      <c r="B1131" s="381"/>
      <c r="C1131" s="382"/>
      <c r="D1131" s="382"/>
      <c r="E1131" s="267"/>
      <c r="F1131" s="267"/>
      <c r="G1131" s="267"/>
      <c r="H1131" s="267"/>
      <c r="I1131" s="267"/>
      <c r="J1131" s="267"/>
    </row>
    <row r="1132" spans="1:10">
      <c r="A1132" s="380"/>
      <c r="B1132" s="381"/>
      <c r="C1132" s="382"/>
      <c r="D1132" s="382"/>
      <c r="E1132" s="267"/>
      <c r="F1132" s="267"/>
      <c r="G1132" s="267"/>
      <c r="H1132" s="267"/>
      <c r="I1132" s="267"/>
      <c r="J1132" s="267"/>
    </row>
    <row r="1133" spans="1:10">
      <c r="A1133" s="378"/>
      <c r="B1133" s="378"/>
      <c r="E1133" s="267"/>
      <c r="F1133" s="267"/>
      <c r="G1133" s="267"/>
      <c r="H1133" s="267"/>
      <c r="I1133" s="267"/>
      <c r="J1133" s="267"/>
    </row>
    <row r="1134" spans="1:10">
      <c r="A1134" s="378"/>
      <c r="B1134" s="378"/>
      <c r="E1134" s="267"/>
      <c r="F1134" s="267"/>
      <c r="G1134" s="267"/>
      <c r="H1134" s="267"/>
      <c r="I1134" s="267"/>
      <c r="J1134" s="267"/>
    </row>
    <row r="1135" spans="1:10">
      <c r="A1135" s="378"/>
      <c r="B1135" s="378"/>
      <c r="E1135" s="267"/>
      <c r="F1135" s="267"/>
      <c r="G1135" s="267"/>
      <c r="H1135" s="267"/>
      <c r="I1135" s="267"/>
      <c r="J1135" s="267"/>
    </row>
    <row r="1136" spans="1:10">
      <c r="A1136" s="378"/>
      <c r="B1136" s="378"/>
      <c r="E1136" s="267"/>
      <c r="F1136" s="267"/>
      <c r="G1136" s="267"/>
      <c r="H1136" s="267"/>
      <c r="I1136" s="267"/>
      <c r="J1136" s="267"/>
    </row>
    <row r="1137" spans="1:10">
      <c r="A1137" s="378"/>
      <c r="B1137" s="378"/>
      <c r="E1137" s="267"/>
      <c r="F1137" s="267"/>
      <c r="G1137" s="267"/>
      <c r="H1137" s="267"/>
      <c r="I1137" s="267"/>
      <c r="J1137" s="267"/>
    </row>
    <row r="1138" spans="1:10">
      <c r="A1138" s="378"/>
      <c r="B1138" s="378"/>
      <c r="E1138" s="267"/>
      <c r="F1138" s="267"/>
      <c r="G1138" s="267"/>
      <c r="H1138" s="267"/>
      <c r="I1138" s="267"/>
      <c r="J1138" s="267"/>
    </row>
    <row r="1139" spans="1:10">
      <c r="A1139" s="378"/>
      <c r="B1139" s="378"/>
      <c r="E1139" s="267"/>
      <c r="F1139" s="267"/>
      <c r="G1139" s="267"/>
      <c r="H1139" s="267"/>
      <c r="I1139" s="267"/>
      <c r="J1139" s="267"/>
    </row>
    <row r="1140" spans="1:10">
      <c r="A1140" s="378"/>
      <c r="B1140" s="378"/>
      <c r="E1140" s="267"/>
      <c r="F1140" s="267"/>
      <c r="G1140" s="267"/>
      <c r="H1140" s="267"/>
      <c r="I1140" s="267"/>
      <c r="J1140" s="267"/>
    </row>
    <row r="1141" spans="1:10">
      <c r="A1141" s="378"/>
      <c r="B1141" s="378"/>
      <c r="E1141" s="267"/>
      <c r="F1141" s="267"/>
      <c r="G1141" s="267"/>
      <c r="H1141" s="267"/>
      <c r="I1141" s="267"/>
      <c r="J1141" s="267"/>
    </row>
    <row r="1142" spans="1:10">
      <c r="A1142" s="378"/>
      <c r="B1142" s="378"/>
      <c r="E1142" s="267"/>
      <c r="F1142" s="267"/>
      <c r="G1142" s="267"/>
      <c r="H1142" s="267"/>
      <c r="I1142" s="267"/>
      <c r="J1142" s="267"/>
    </row>
    <row r="1143" spans="1:10">
      <c r="A1143" s="378"/>
      <c r="B1143" s="378"/>
      <c r="E1143" s="267"/>
      <c r="F1143" s="267"/>
      <c r="G1143" s="267"/>
      <c r="H1143" s="267"/>
      <c r="I1143" s="267"/>
      <c r="J1143" s="267"/>
    </row>
    <row r="1144" spans="1:10">
      <c r="A1144" s="378"/>
      <c r="B1144" s="378"/>
      <c r="E1144" s="267"/>
      <c r="F1144" s="267"/>
      <c r="G1144" s="267"/>
      <c r="H1144" s="267"/>
      <c r="I1144" s="267"/>
      <c r="J1144" s="267"/>
    </row>
    <row r="1145" spans="1:10">
      <c r="A1145" s="378"/>
      <c r="B1145" s="378"/>
      <c r="E1145" s="267"/>
      <c r="F1145" s="267"/>
      <c r="G1145" s="267"/>
      <c r="H1145" s="267"/>
      <c r="I1145" s="267"/>
      <c r="J1145" s="267"/>
    </row>
    <row r="1146" spans="1:10">
      <c r="A1146" s="378"/>
      <c r="B1146" s="378"/>
      <c r="E1146" s="267"/>
      <c r="F1146" s="267"/>
      <c r="G1146" s="267"/>
      <c r="H1146" s="267"/>
      <c r="I1146" s="267"/>
      <c r="J1146" s="267"/>
    </row>
    <row r="1147" spans="1:10">
      <c r="A1147" s="378"/>
      <c r="B1147" s="378"/>
      <c r="E1147" s="267"/>
      <c r="F1147" s="267"/>
      <c r="G1147" s="267"/>
      <c r="H1147" s="267"/>
      <c r="I1147" s="267"/>
      <c r="J1147" s="267"/>
    </row>
    <row r="1148" spans="1:10">
      <c r="A1148" s="378"/>
      <c r="B1148" s="378"/>
      <c r="E1148" s="267"/>
      <c r="F1148" s="267"/>
      <c r="G1148" s="267"/>
      <c r="H1148" s="267"/>
      <c r="I1148" s="267"/>
      <c r="J1148" s="267"/>
    </row>
    <row r="1149" spans="1:10">
      <c r="A1149" s="378"/>
      <c r="B1149" s="378"/>
      <c r="E1149" s="267"/>
      <c r="F1149" s="267"/>
      <c r="G1149" s="267"/>
      <c r="H1149" s="267"/>
      <c r="I1149" s="267"/>
      <c r="J1149" s="267"/>
    </row>
    <row r="1150" spans="1:10">
      <c r="A1150" s="378"/>
      <c r="B1150" s="378"/>
      <c r="E1150" s="267"/>
      <c r="F1150" s="267"/>
      <c r="G1150" s="267"/>
      <c r="H1150" s="267"/>
      <c r="I1150" s="267"/>
      <c r="J1150" s="267"/>
    </row>
    <row r="1151" spans="1:10">
      <c r="A1151" s="378"/>
      <c r="B1151" s="378"/>
      <c r="E1151" s="267"/>
      <c r="F1151" s="267"/>
      <c r="G1151" s="267"/>
      <c r="H1151" s="267"/>
      <c r="I1151" s="267"/>
      <c r="J1151" s="267"/>
    </row>
    <row r="1152" spans="1:10">
      <c r="A1152" s="378"/>
      <c r="B1152" s="378"/>
      <c r="E1152" s="267"/>
      <c r="F1152" s="267"/>
      <c r="G1152" s="267"/>
      <c r="H1152" s="267"/>
      <c r="I1152" s="267"/>
      <c r="J1152" s="267"/>
    </row>
    <row r="1153" spans="1:10">
      <c r="A1153" s="378"/>
      <c r="B1153" s="378"/>
      <c r="E1153" s="267"/>
      <c r="F1153" s="267"/>
      <c r="G1153" s="267"/>
      <c r="H1153" s="267"/>
      <c r="I1153" s="267"/>
      <c r="J1153" s="267"/>
    </row>
    <row r="1154" spans="1:10">
      <c r="A1154" s="378"/>
      <c r="B1154" s="378"/>
      <c r="E1154" s="267"/>
      <c r="F1154" s="267"/>
      <c r="G1154" s="267"/>
      <c r="H1154" s="267"/>
      <c r="I1154" s="267"/>
      <c r="J1154" s="267"/>
    </row>
    <row r="1155" spans="1:10">
      <c r="A1155" s="378"/>
      <c r="B1155" s="378"/>
      <c r="E1155" s="267"/>
      <c r="F1155" s="267"/>
      <c r="G1155" s="267"/>
      <c r="H1155" s="267"/>
      <c r="I1155" s="267"/>
      <c r="J1155" s="267"/>
    </row>
    <row r="1156" spans="1:10">
      <c r="A1156" s="378"/>
      <c r="B1156" s="378"/>
      <c r="E1156" s="267"/>
      <c r="F1156" s="267"/>
      <c r="G1156" s="267"/>
      <c r="H1156" s="267"/>
      <c r="I1156" s="267"/>
      <c r="J1156" s="267"/>
    </row>
    <row r="1157" spans="1:10">
      <c r="A1157" s="378"/>
      <c r="B1157" s="378"/>
      <c r="E1157" s="267"/>
      <c r="F1157" s="267"/>
      <c r="G1157" s="267"/>
      <c r="H1157" s="267"/>
      <c r="I1157" s="267"/>
      <c r="J1157" s="267"/>
    </row>
    <row r="1158" spans="1:10">
      <c r="A1158" s="378"/>
      <c r="B1158" s="378"/>
      <c r="E1158" s="267"/>
      <c r="F1158" s="267"/>
      <c r="G1158" s="267"/>
      <c r="H1158" s="267"/>
      <c r="I1158" s="267"/>
      <c r="J1158" s="267"/>
    </row>
    <row r="1159" spans="1:10">
      <c r="A1159" s="378"/>
      <c r="B1159" s="378"/>
      <c r="E1159" s="267"/>
      <c r="F1159" s="267"/>
      <c r="G1159" s="267"/>
      <c r="H1159" s="267"/>
      <c r="I1159" s="267"/>
      <c r="J1159" s="267"/>
    </row>
    <row r="1160" spans="1:10">
      <c r="A1160" s="378"/>
      <c r="B1160" s="378"/>
      <c r="E1160" s="267"/>
      <c r="F1160" s="267"/>
      <c r="G1160" s="267"/>
      <c r="H1160" s="267"/>
      <c r="I1160" s="267"/>
      <c r="J1160" s="267"/>
    </row>
    <row r="1161" spans="1:10">
      <c r="A1161" s="378"/>
      <c r="B1161" s="378"/>
      <c r="E1161" s="267"/>
      <c r="F1161" s="267"/>
      <c r="G1161" s="267"/>
      <c r="H1161" s="267"/>
      <c r="I1161" s="267"/>
      <c r="J1161" s="267"/>
    </row>
    <row r="1162" spans="1:10">
      <c r="A1162" s="378"/>
      <c r="B1162" s="378"/>
      <c r="E1162" s="267"/>
      <c r="F1162" s="267"/>
      <c r="G1162" s="267"/>
      <c r="H1162" s="267"/>
      <c r="I1162" s="267"/>
      <c r="J1162" s="267"/>
    </row>
    <row r="1163" spans="1:10">
      <c r="A1163" s="378"/>
      <c r="B1163" s="378"/>
      <c r="E1163" s="267"/>
      <c r="F1163" s="267"/>
      <c r="G1163" s="267"/>
      <c r="H1163" s="267"/>
      <c r="I1163" s="267"/>
      <c r="J1163" s="267"/>
    </row>
    <row r="1164" spans="1:10">
      <c r="A1164" s="378"/>
      <c r="B1164" s="378"/>
      <c r="E1164" s="267"/>
      <c r="F1164" s="267"/>
      <c r="G1164" s="267"/>
      <c r="H1164" s="267"/>
      <c r="I1164" s="267"/>
      <c r="J1164" s="267"/>
    </row>
    <row r="1165" spans="1:10">
      <c r="A1165" s="378"/>
      <c r="B1165" s="378"/>
      <c r="E1165" s="267"/>
      <c r="F1165" s="267"/>
      <c r="G1165" s="267"/>
      <c r="H1165" s="267"/>
      <c r="I1165" s="267"/>
      <c r="J1165" s="267"/>
    </row>
    <row r="1166" spans="1:10">
      <c r="A1166" s="378"/>
      <c r="B1166" s="378"/>
      <c r="E1166" s="267"/>
      <c r="F1166" s="267"/>
      <c r="G1166" s="267"/>
      <c r="H1166" s="267"/>
      <c r="I1166" s="267"/>
      <c r="J1166" s="267"/>
    </row>
    <row r="1167" spans="1:10">
      <c r="A1167" s="378"/>
      <c r="B1167" s="378"/>
      <c r="E1167" s="267"/>
      <c r="F1167" s="267"/>
      <c r="G1167" s="267"/>
      <c r="H1167" s="267"/>
      <c r="I1167" s="267"/>
      <c r="J1167" s="267"/>
    </row>
    <row r="1168" spans="1:10">
      <c r="A1168" s="378"/>
      <c r="B1168" s="378"/>
      <c r="E1168" s="267"/>
      <c r="F1168" s="267"/>
      <c r="G1168" s="267"/>
      <c r="H1168" s="267"/>
      <c r="I1168" s="267"/>
      <c r="J1168" s="267"/>
    </row>
    <row r="1169" spans="1:10">
      <c r="A1169" s="378"/>
      <c r="B1169" s="378"/>
      <c r="E1169" s="267"/>
      <c r="F1169" s="267"/>
      <c r="G1169" s="267"/>
      <c r="H1169" s="267"/>
      <c r="I1169" s="267"/>
      <c r="J1169" s="267"/>
    </row>
    <row r="1170" spans="1:10">
      <c r="A1170" s="378"/>
      <c r="B1170" s="378"/>
      <c r="E1170" s="267"/>
      <c r="F1170" s="267"/>
      <c r="G1170" s="267"/>
      <c r="H1170" s="267"/>
      <c r="I1170" s="267"/>
      <c r="J1170" s="267"/>
    </row>
    <row r="1171" spans="1:10">
      <c r="A1171" s="378"/>
      <c r="B1171" s="378"/>
      <c r="E1171" s="267"/>
      <c r="F1171" s="267"/>
      <c r="G1171" s="267"/>
      <c r="H1171" s="267"/>
      <c r="I1171" s="267"/>
      <c r="J1171" s="267"/>
    </row>
    <row r="1172" spans="1:10">
      <c r="A1172" s="378"/>
      <c r="B1172" s="378"/>
      <c r="E1172" s="267"/>
      <c r="F1172" s="267"/>
      <c r="G1172" s="267"/>
      <c r="H1172" s="267"/>
      <c r="I1172" s="267"/>
      <c r="J1172" s="267"/>
    </row>
    <row r="1173" spans="1:10">
      <c r="A1173" s="378"/>
      <c r="B1173" s="378"/>
      <c r="E1173" s="267"/>
      <c r="F1173" s="267"/>
      <c r="G1173" s="267"/>
      <c r="H1173" s="267"/>
      <c r="I1173" s="267"/>
      <c r="J1173" s="267"/>
    </row>
    <row r="1174" spans="1:10">
      <c r="A1174" s="378"/>
      <c r="B1174" s="378"/>
      <c r="E1174" s="267"/>
      <c r="F1174" s="267"/>
      <c r="G1174" s="267"/>
      <c r="H1174" s="267"/>
      <c r="I1174" s="267"/>
      <c r="J1174" s="267"/>
    </row>
    <row r="1175" spans="1:10">
      <c r="A1175" s="378"/>
      <c r="B1175" s="378"/>
      <c r="E1175" s="267"/>
      <c r="F1175" s="267"/>
      <c r="G1175" s="267"/>
      <c r="H1175" s="267"/>
      <c r="I1175" s="267"/>
      <c r="J1175" s="267"/>
    </row>
    <row r="1176" spans="1:10">
      <c r="A1176" s="378"/>
      <c r="B1176" s="378"/>
      <c r="E1176" s="267"/>
      <c r="F1176" s="267"/>
      <c r="G1176" s="267"/>
      <c r="H1176" s="267"/>
      <c r="I1176" s="267"/>
      <c r="J1176" s="267"/>
    </row>
    <row r="1177" spans="1:10">
      <c r="A1177" s="378"/>
      <c r="B1177" s="378"/>
      <c r="E1177" s="267"/>
      <c r="F1177" s="267"/>
      <c r="G1177" s="267"/>
      <c r="H1177" s="267"/>
      <c r="I1177" s="267"/>
      <c r="J1177" s="267"/>
    </row>
    <row r="1178" spans="1:10">
      <c r="A1178" s="378"/>
      <c r="B1178" s="378"/>
      <c r="E1178" s="267"/>
      <c r="F1178" s="267"/>
      <c r="G1178" s="267"/>
      <c r="H1178" s="267"/>
      <c r="I1178" s="267"/>
      <c r="J1178" s="267"/>
    </row>
    <row r="1179" spans="1:10">
      <c r="A1179" s="378"/>
      <c r="B1179" s="378"/>
      <c r="E1179" s="267"/>
      <c r="F1179" s="267"/>
      <c r="G1179" s="267"/>
      <c r="H1179" s="267"/>
      <c r="I1179" s="267"/>
      <c r="J1179" s="267"/>
    </row>
    <row r="1180" spans="1:10">
      <c r="A1180" s="378"/>
      <c r="B1180" s="378"/>
      <c r="E1180" s="267"/>
      <c r="F1180" s="267"/>
      <c r="G1180" s="267"/>
      <c r="H1180" s="267"/>
      <c r="I1180" s="267"/>
      <c r="J1180" s="267"/>
    </row>
    <row r="1181" spans="1:10">
      <c r="A1181" s="378"/>
      <c r="B1181" s="378"/>
      <c r="E1181" s="267"/>
      <c r="F1181" s="267"/>
      <c r="G1181" s="267"/>
      <c r="H1181" s="267"/>
      <c r="I1181" s="267"/>
      <c r="J1181" s="267"/>
    </row>
    <row r="1182" spans="1:10">
      <c r="A1182" s="378"/>
      <c r="B1182" s="378"/>
      <c r="E1182" s="267"/>
      <c r="F1182" s="267"/>
      <c r="G1182" s="267"/>
      <c r="H1182" s="267"/>
      <c r="I1182" s="267"/>
      <c r="J1182" s="267"/>
    </row>
    <row r="1183" spans="1:10">
      <c r="A1183" s="378"/>
      <c r="B1183" s="378"/>
      <c r="E1183" s="267"/>
      <c r="F1183" s="267"/>
      <c r="G1183" s="267"/>
      <c r="H1183" s="267"/>
      <c r="I1183" s="267"/>
      <c r="J1183" s="267"/>
    </row>
    <row r="1184" spans="1:10">
      <c r="A1184" s="378"/>
      <c r="B1184" s="378"/>
      <c r="E1184" s="267"/>
      <c r="F1184" s="267"/>
      <c r="G1184" s="267"/>
      <c r="H1184" s="267"/>
      <c r="I1184" s="267"/>
      <c r="J1184" s="267"/>
    </row>
    <row r="1185" spans="1:10">
      <c r="A1185" s="378"/>
      <c r="B1185" s="378"/>
      <c r="E1185" s="267"/>
      <c r="F1185" s="267"/>
      <c r="G1185" s="267"/>
      <c r="H1185" s="267"/>
      <c r="I1185" s="267"/>
      <c r="J1185" s="267"/>
    </row>
    <row r="1186" spans="1:10">
      <c r="A1186" s="378"/>
      <c r="B1186" s="378"/>
      <c r="E1186" s="267"/>
      <c r="F1186" s="267"/>
      <c r="G1186" s="267"/>
      <c r="H1186" s="267"/>
      <c r="I1186" s="267"/>
      <c r="J1186" s="267"/>
    </row>
    <row r="1187" spans="1:10">
      <c r="A1187" s="378"/>
      <c r="B1187" s="378"/>
      <c r="E1187" s="267"/>
      <c r="F1187" s="267"/>
      <c r="G1187" s="267"/>
      <c r="H1187" s="267"/>
      <c r="I1187" s="267"/>
      <c r="J1187" s="267"/>
    </row>
    <row r="1188" spans="1:10">
      <c r="A1188" s="378"/>
      <c r="B1188" s="378"/>
      <c r="E1188" s="267"/>
      <c r="F1188" s="267"/>
      <c r="G1188" s="267"/>
      <c r="H1188" s="267"/>
      <c r="I1188" s="267"/>
      <c r="J1188" s="267"/>
    </row>
    <row r="1189" spans="1:10">
      <c r="A1189" s="378"/>
      <c r="B1189" s="378"/>
      <c r="E1189" s="267"/>
      <c r="F1189" s="267"/>
      <c r="G1189" s="267"/>
      <c r="H1189" s="267"/>
      <c r="I1189" s="267"/>
      <c r="J1189" s="267"/>
    </row>
    <row r="1190" spans="1:10">
      <c r="A1190" s="378"/>
      <c r="B1190" s="378"/>
      <c r="E1190" s="267"/>
      <c r="F1190" s="267"/>
      <c r="G1190" s="267"/>
      <c r="H1190" s="267"/>
      <c r="I1190" s="267"/>
      <c r="J1190" s="267"/>
    </row>
    <row r="1191" spans="1:10">
      <c r="A1191" s="378"/>
      <c r="B1191" s="378"/>
      <c r="E1191" s="267"/>
      <c r="F1191" s="267"/>
      <c r="G1191" s="267"/>
      <c r="H1191" s="267"/>
      <c r="I1191" s="267"/>
      <c r="J1191" s="267"/>
    </row>
    <row r="1192" spans="1:10">
      <c r="A1192" s="378"/>
      <c r="B1192" s="378"/>
      <c r="E1192" s="267"/>
      <c r="F1192" s="267"/>
      <c r="G1192" s="267"/>
      <c r="H1192" s="267"/>
      <c r="I1192" s="267"/>
      <c r="J1192" s="267"/>
    </row>
    <row r="1193" spans="1:10">
      <c r="A1193" s="378"/>
      <c r="B1193" s="378"/>
      <c r="E1193" s="267"/>
      <c r="F1193" s="267"/>
      <c r="G1193" s="267"/>
      <c r="H1193" s="267"/>
      <c r="I1193" s="267"/>
      <c r="J1193" s="267"/>
    </row>
    <row r="1194" spans="1:10">
      <c r="A1194" s="378"/>
      <c r="B1194" s="378"/>
      <c r="E1194" s="267"/>
      <c r="F1194" s="267"/>
      <c r="G1194" s="267"/>
      <c r="H1194" s="267"/>
      <c r="I1194" s="267"/>
      <c r="J1194" s="267"/>
    </row>
    <row r="1195" spans="1:10">
      <c r="A1195" s="378"/>
      <c r="B1195" s="378"/>
      <c r="E1195" s="267"/>
      <c r="F1195" s="267"/>
      <c r="G1195" s="267"/>
      <c r="H1195" s="267"/>
      <c r="I1195" s="267"/>
      <c r="J1195" s="267"/>
    </row>
    <row r="1196" spans="1:10">
      <c r="A1196" s="378"/>
      <c r="B1196" s="378"/>
      <c r="E1196" s="267"/>
      <c r="F1196" s="267"/>
      <c r="G1196" s="267"/>
      <c r="H1196" s="267"/>
      <c r="I1196" s="267"/>
      <c r="J1196" s="267"/>
    </row>
    <row r="1197" spans="1:10">
      <c r="A1197" s="378"/>
      <c r="B1197" s="378"/>
      <c r="E1197" s="267"/>
      <c r="F1197" s="267"/>
      <c r="G1197" s="267"/>
      <c r="H1197" s="267"/>
      <c r="I1197" s="267"/>
      <c r="J1197" s="267"/>
    </row>
    <row r="1198" spans="1:10">
      <c r="A1198" s="378"/>
      <c r="B1198" s="378"/>
      <c r="E1198" s="267"/>
      <c r="F1198" s="267"/>
      <c r="G1198" s="267"/>
      <c r="H1198" s="267"/>
      <c r="I1198" s="267"/>
      <c r="J1198" s="267"/>
    </row>
    <row r="1199" spans="1:10">
      <c r="A1199" s="378"/>
      <c r="B1199" s="378"/>
      <c r="E1199" s="267"/>
      <c r="F1199" s="267"/>
      <c r="G1199" s="267"/>
      <c r="H1199" s="267"/>
      <c r="I1199" s="267"/>
      <c r="J1199" s="267"/>
    </row>
    <row r="1200" spans="1:10">
      <c r="A1200" s="378"/>
      <c r="B1200" s="378"/>
      <c r="E1200" s="267"/>
      <c r="F1200" s="267"/>
      <c r="G1200" s="267"/>
      <c r="H1200" s="267"/>
      <c r="I1200" s="267"/>
      <c r="J1200" s="267"/>
    </row>
    <row r="1201" spans="1:10">
      <c r="A1201" s="378"/>
      <c r="B1201" s="378"/>
      <c r="E1201" s="267"/>
      <c r="F1201" s="267"/>
      <c r="G1201" s="267"/>
      <c r="H1201" s="267"/>
      <c r="I1201" s="267"/>
      <c r="J1201" s="267"/>
    </row>
    <row r="1202" spans="1:10">
      <c r="A1202" s="378"/>
      <c r="B1202" s="378"/>
      <c r="E1202" s="267"/>
      <c r="F1202" s="267"/>
      <c r="G1202" s="267"/>
      <c r="H1202" s="267"/>
      <c r="I1202" s="267"/>
      <c r="J1202" s="267"/>
    </row>
    <row r="1203" spans="1:10">
      <c r="A1203" s="378"/>
      <c r="B1203" s="378"/>
      <c r="E1203" s="267"/>
      <c r="F1203" s="267"/>
      <c r="G1203" s="267"/>
      <c r="H1203" s="267"/>
      <c r="I1203" s="267"/>
      <c r="J1203" s="267"/>
    </row>
    <row r="1204" spans="1:10">
      <c r="A1204" s="378"/>
      <c r="B1204" s="378"/>
      <c r="E1204" s="267"/>
      <c r="F1204" s="267"/>
      <c r="G1204" s="267"/>
      <c r="H1204" s="267"/>
      <c r="I1204" s="267"/>
      <c r="J1204" s="267"/>
    </row>
    <row r="1205" spans="1:10">
      <c r="A1205" s="378"/>
      <c r="B1205" s="378"/>
      <c r="E1205" s="267"/>
      <c r="F1205" s="267"/>
      <c r="G1205" s="267"/>
      <c r="H1205" s="267"/>
      <c r="I1205" s="267"/>
      <c r="J1205" s="267"/>
    </row>
    <row r="1206" spans="1:10">
      <c r="A1206" s="378"/>
      <c r="B1206" s="378"/>
      <c r="E1206" s="267"/>
      <c r="F1206" s="267"/>
      <c r="G1206" s="267"/>
      <c r="H1206" s="267"/>
      <c r="I1206" s="267"/>
      <c r="J1206" s="267"/>
    </row>
    <row r="1207" spans="1:10">
      <c r="A1207" s="378"/>
      <c r="B1207" s="378"/>
      <c r="E1207" s="267"/>
      <c r="F1207" s="267"/>
      <c r="G1207" s="267"/>
      <c r="H1207" s="267"/>
      <c r="I1207" s="267"/>
      <c r="J1207" s="267"/>
    </row>
    <row r="1208" spans="1:10">
      <c r="A1208" s="378"/>
      <c r="B1208" s="378"/>
      <c r="E1208" s="267"/>
      <c r="F1208" s="267"/>
      <c r="G1208" s="267"/>
      <c r="H1208" s="267"/>
      <c r="I1208" s="267"/>
      <c r="J1208" s="267"/>
    </row>
    <row r="1209" spans="1:10">
      <c r="A1209" s="378"/>
      <c r="B1209" s="378"/>
      <c r="E1209" s="267"/>
      <c r="F1209" s="267"/>
      <c r="G1209" s="267"/>
      <c r="H1209" s="267"/>
      <c r="I1209" s="267"/>
      <c r="J1209" s="267"/>
    </row>
    <row r="1210" spans="1:10">
      <c r="A1210" s="378"/>
      <c r="B1210" s="378"/>
      <c r="E1210" s="267"/>
      <c r="F1210" s="267"/>
      <c r="G1210" s="267"/>
      <c r="H1210" s="267"/>
      <c r="I1210" s="267"/>
      <c r="J1210" s="267"/>
    </row>
    <row r="1211" spans="1:10">
      <c r="A1211" s="378"/>
      <c r="B1211" s="378"/>
      <c r="E1211" s="267"/>
      <c r="F1211" s="267"/>
      <c r="G1211" s="267"/>
      <c r="H1211" s="267"/>
      <c r="I1211" s="267"/>
      <c r="J1211" s="267"/>
    </row>
    <row r="1212" spans="1:10">
      <c r="A1212" s="378"/>
      <c r="B1212" s="378"/>
      <c r="E1212" s="267"/>
      <c r="F1212" s="267"/>
      <c r="G1212" s="267"/>
      <c r="H1212" s="267"/>
      <c r="I1212" s="267"/>
      <c r="J1212" s="267"/>
    </row>
    <row r="1213" spans="1:10">
      <c r="A1213" s="378"/>
      <c r="B1213" s="378"/>
      <c r="E1213" s="267"/>
      <c r="F1213" s="267"/>
      <c r="G1213" s="267"/>
      <c r="H1213" s="267"/>
      <c r="I1213" s="267"/>
      <c r="J1213" s="267"/>
    </row>
    <row r="1214" spans="1:10">
      <c r="A1214" s="378"/>
      <c r="B1214" s="378"/>
      <c r="E1214" s="267"/>
      <c r="F1214" s="267"/>
      <c r="G1214" s="267"/>
      <c r="H1214" s="267"/>
      <c r="I1214" s="267"/>
      <c r="J1214" s="267"/>
    </row>
    <row r="1215" spans="1:10">
      <c r="A1215" s="378"/>
      <c r="B1215" s="378"/>
      <c r="E1215" s="267"/>
      <c r="F1215" s="267"/>
      <c r="G1215" s="267"/>
      <c r="H1215" s="267"/>
      <c r="I1215" s="267"/>
      <c r="J1215" s="267"/>
    </row>
    <row r="1216" spans="1:10">
      <c r="A1216" s="378"/>
      <c r="B1216" s="378"/>
      <c r="E1216" s="267"/>
      <c r="F1216" s="267"/>
      <c r="G1216" s="267"/>
      <c r="H1216" s="267"/>
      <c r="I1216" s="267"/>
      <c r="J1216" s="267"/>
    </row>
    <row r="1217" spans="1:10">
      <c r="A1217" s="378"/>
      <c r="B1217" s="378"/>
      <c r="E1217" s="267"/>
      <c r="F1217" s="267"/>
      <c r="G1217" s="267"/>
      <c r="H1217" s="267"/>
      <c r="I1217" s="267"/>
      <c r="J1217" s="267"/>
    </row>
    <row r="1218" spans="1:10">
      <c r="A1218" s="378"/>
      <c r="B1218" s="378"/>
      <c r="E1218" s="267"/>
      <c r="F1218" s="267"/>
      <c r="G1218" s="267"/>
      <c r="H1218" s="267"/>
      <c r="I1218" s="267"/>
      <c r="J1218" s="267"/>
    </row>
    <row r="1219" spans="1:10">
      <c r="A1219" s="378"/>
      <c r="B1219" s="378"/>
      <c r="E1219" s="267"/>
      <c r="F1219" s="267"/>
      <c r="G1219" s="267"/>
      <c r="H1219" s="267"/>
      <c r="I1219" s="267"/>
      <c r="J1219" s="267"/>
    </row>
    <row r="1220" spans="1:10">
      <c r="A1220" s="378"/>
      <c r="B1220" s="378"/>
      <c r="E1220" s="267"/>
      <c r="F1220" s="267"/>
      <c r="G1220" s="267"/>
      <c r="H1220" s="267"/>
      <c r="I1220" s="267"/>
      <c r="J1220" s="267"/>
    </row>
    <row r="1221" spans="1:10">
      <c r="A1221" s="378"/>
      <c r="B1221" s="378"/>
      <c r="E1221" s="267"/>
      <c r="F1221" s="267"/>
      <c r="G1221" s="267"/>
      <c r="H1221" s="267"/>
      <c r="I1221" s="267"/>
      <c r="J1221" s="267"/>
    </row>
    <row r="1222" spans="1:10">
      <c r="A1222" s="378"/>
      <c r="B1222" s="378"/>
      <c r="E1222" s="267"/>
      <c r="F1222" s="267"/>
      <c r="G1222" s="267"/>
      <c r="H1222" s="267"/>
      <c r="I1222" s="267"/>
      <c r="J1222" s="267"/>
    </row>
    <row r="1223" spans="1:10">
      <c r="A1223" s="378"/>
      <c r="B1223" s="378"/>
      <c r="E1223" s="267"/>
      <c r="F1223" s="267"/>
      <c r="G1223" s="267"/>
      <c r="H1223" s="267"/>
      <c r="I1223" s="267"/>
      <c r="J1223" s="267"/>
    </row>
    <row r="1224" spans="1:10">
      <c r="A1224" s="378"/>
      <c r="B1224" s="378"/>
      <c r="E1224" s="267"/>
      <c r="F1224" s="267"/>
      <c r="G1224" s="267"/>
      <c r="H1224" s="267"/>
      <c r="I1224" s="267"/>
      <c r="J1224" s="267"/>
    </row>
    <row r="1225" spans="1:10">
      <c r="A1225" s="378"/>
      <c r="B1225" s="378"/>
      <c r="E1225" s="267"/>
      <c r="F1225" s="267"/>
      <c r="G1225" s="267"/>
      <c r="H1225" s="267"/>
      <c r="I1225" s="267"/>
      <c r="J1225" s="267"/>
    </row>
    <row r="1226" spans="1:10">
      <c r="A1226" s="378"/>
      <c r="B1226" s="378"/>
      <c r="E1226" s="267"/>
      <c r="F1226" s="267"/>
      <c r="G1226" s="267"/>
      <c r="H1226" s="267"/>
      <c r="I1226" s="267"/>
      <c r="J1226" s="267"/>
    </row>
    <row r="1227" spans="1:10">
      <c r="A1227" s="378"/>
      <c r="B1227" s="378"/>
      <c r="E1227" s="267"/>
      <c r="F1227" s="267"/>
      <c r="G1227" s="267"/>
      <c r="H1227" s="267"/>
      <c r="I1227" s="267"/>
      <c r="J1227" s="267"/>
    </row>
    <row r="1228" spans="1:10">
      <c r="A1228" s="378"/>
      <c r="B1228" s="378"/>
      <c r="E1228" s="267"/>
      <c r="F1228" s="267"/>
      <c r="G1228" s="267"/>
      <c r="H1228" s="267"/>
      <c r="I1228" s="267"/>
      <c r="J1228" s="267"/>
    </row>
    <row r="1229" spans="1:10">
      <c r="A1229" s="378"/>
      <c r="B1229" s="378"/>
      <c r="E1229" s="267"/>
      <c r="F1229" s="267"/>
      <c r="G1229" s="267"/>
      <c r="H1229" s="267"/>
      <c r="I1229" s="267"/>
      <c r="J1229" s="267"/>
    </row>
    <row r="1230" spans="1:10">
      <c r="A1230" s="378"/>
      <c r="B1230" s="378"/>
      <c r="E1230" s="267"/>
      <c r="F1230" s="267"/>
      <c r="G1230" s="267"/>
      <c r="H1230" s="267"/>
      <c r="I1230" s="267"/>
      <c r="J1230" s="267"/>
    </row>
    <row r="1231" spans="1:10">
      <c r="A1231" s="378"/>
      <c r="B1231" s="378"/>
      <c r="E1231" s="267"/>
      <c r="F1231" s="267"/>
      <c r="G1231" s="267"/>
      <c r="H1231" s="267"/>
      <c r="I1231" s="267"/>
      <c r="J1231" s="267"/>
    </row>
    <row r="1232" spans="1:10">
      <c r="A1232" s="378"/>
      <c r="B1232" s="378"/>
      <c r="E1232" s="267"/>
      <c r="F1232" s="267"/>
      <c r="G1232" s="267"/>
      <c r="H1232" s="267"/>
      <c r="I1232" s="267"/>
      <c r="J1232" s="267"/>
    </row>
    <row r="1233" spans="1:10">
      <c r="A1233" s="378"/>
      <c r="B1233" s="378"/>
      <c r="E1233" s="267"/>
      <c r="F1233" s="267"/>
      <c r="G1233" s="267"/>
      <c r="H1233" s="267"/>
      <c r="I1233" s="267"/>
      <c r="J1233" s="267"/>
    </row>
    <row r="1234" spans="1:10">
      <c r="A1234" s="378"/>
      <c r="B1234" s="378"/>
      <c r="E1234" s="267"/>
      <c r="F1234" s="267"/>
      <c r="G1234" s="267"/>
      <c r="H1234" s="267"/>
      <c r="I1234" s="267"/>
      <c r="J1234" s="267"/>
    </row>
    <row r="1235" spans="1:10">
      <c r="A1235" s="378"/>
      <c r="B1235" s="378"/>
      <c r="E1235" s="267"/>
      <c r="F1235" s="267"/>
      <c r="G1235" s="267"/>
      <c r="H1235" s="267"/>
      <c r="I1235" s="267"/>
      <c r="J1235" s="267"/>
    </row>
    <row r="1236" spans="1:10">
      <c r="A1236" s="378"/>
      <c r="B1236" s="378"/>
      <c r="E1236" s="267"/>
      <c r="F1236" s="267"/>
      <c r="G1236" s="267"/>
      <c r="H1236" s="267"/>
      <c r="I1236" s="267"/>
      <c r="J1236" s="267"/>
    </row>
    <row r="1237" spans="1:10">
      <c r="A1237" s="378"/>
      <c r="B1237" s="378"/>
      <c r="E1237" s="267"/>
      <c r="F1237" s="267"/>
      <c r="G1237" s="267"/>
      <c r="H1237" s="267"/>
      <c r="I1237" s="267"/>
      <c r="J1237" s="267"/>
    </row>
    <row r="1238" spans="1:10">
      <c r="A1238" s="378"/>
      <c r="B1238" s="378"/>
      <c r="E1238" s="267"/>
      <c r="F1238" s="267"/>
      <c r="G1238" s="267"/>
      <c r="H1238" s="267"/>
      <c r="I1238" s="267"/>
      <c r="J1238" s="267"/>
    </row>
    <row r="1239" spans="1:10">
      <c r="A1239" s="378"/>
      <c r="B1239" s="378"/>
      <c r="E1239" s="267"/>
      <c r="F1239" s="267"/>
      <c r="G1239" s="267"/>
      <c r="H1239" s="267"/>
      <c r="I1239" s="267"/>
      <c r="J1239" s="267"/>
    </row>
    <row r="1240" spans="1:10">
      <c r="A1240" s="378"/>
      <c r="B1240" s="378"/>
      <c r="E1240" s="267"/>
      <c r="F1240" s="267"/>
      <c r="G1240" s="267"/>
      <c r="H1240" s="267"/>
      <c r="I1240" s="267"/>
      <c r="J1240" s="267"/>
    </row>
    <row r="1241" spans="1:10">
      <c r="A1241" s="378"/>
      <c r="B1241" s="378"/>
      <c r="E1241" s="267"/>
      <c r="F1241" s="267"/>
      <c r="G1241" s="267"/>
      <c r="H1241" s="267"/>
      <c r="I1241" s="267"/>
      <c r="J1241" s="267"/>
    </row>
    <row r="1242" spans="1:10">
      <c r="A1242" s="378"/>
      <c r="B1242" s="378"/>
      <c r="E1242" s="267"/>
      <c r="F1242" s="267"/>
      <c r="G1242" s="267"/>
      <c r="H1242" s="267"/>
      <c r="I1242" s="267"/>
      <c r="J1242" s="267"/>
    </row>
    <row r="1243" spans="1:10">
      <c r="A1243" s="378"/>
      <c r="B1243" s="378"/>
      <c r="E1243" s="267"/>
      <c r="F1243" s="267"/>
      <c r="G1243" s="267"/>
      <c r="H1243" s="267"/>
      <c r="I1243" s="267"/>
      <c r="J1243" s="267"/>
    </row>
    <row r="1244" spans="1:10">
      <c r="A1244" s="378"/>
      <c r="B1244" s="378"/>
      <c r="E1244" s="267"/>
      <c r="F1244" s="267"/>
      <c r="G1244" s="267"/>
      <c r="H1244" s="267"/>
      <c r="I1244" s="267"/>
      <c r="J1244" s="267"/>
    </row>
    <row r="1245" spans="1:10">
      <c r="A1245" s="378"/>
      <c r="B1245" s="378"/>
      <c r="E1245" s="267"/>
      <c r="F1245" s="267"/>
      <c r="G1245" s="267"/>
      <c r="H1245" s="267"/>
      <c r="I1245" s="267"/>
      <c r="J1245" s="267"/>
    </row>
    <row r="1246" spans="1:10">
      <c r="A1246" s="378"/>
      <c r="B1246" s="378"/>
      <c r="E1246" s="267"/>
      <c r="F1246" s="267"/>
      <c r="G1246" s="267"/>
      <c r="H1246" s="267"/>
      <c r="I1246" s="267"/>
      <c r="J1246" s="267"/>
    </row>
    <row r="1247" spans="1:10">
      <c r="A1247" s="378"/>
      <c r="B1247" s="378"/>
      <c r="E1247" s="267"/>
      <c r="F1247" s="267"/>
      <c r="G1247" s="267"/>
      <c r="H1247" s="267"/>
      <c r="I1247" s="267"/>
      <c r="J1247" s="267"/>
    </row>
    <row r="1248" spans="1:10">
      <c r="A1248" s="378"/>
      <c r="B1248" s="378"/>
      <c r="E1248" s="267"/>
      <c r="F1248" s="267"/>
      <c r="G1248" s="267"/>
      <c r="H1248" s="267"/>
      <c r="I1248" s="267"/>
      <c r="J1248" s="267"/>
    </row>
    <row r="1249" spans="1:10">
      <c r="A1249" s="378"/>
      <c r="B1249" s="378"/>
      <c r="E1249" s="267"/>
      <c r="F1249" s="267"/>
      <c r="G1249" s="267"/>
      <c r="H1249" s="267"/>
      <c r="I1249" s="267"/>
      <c r="J1249" s="267"/>
    </row>
    <row r="1250" spans="1:10">
      <c r="A1250" s="378"/>
      <c r="B1250" s="378"/>
      <c r="E1250" s="267"/>
      <c r="F1250" s="267"/>
      <c r="G1250" s="267"/>
      <c r="H1250" s="267"/>
      <c r="I1250" s="267"/>
      <c r="J1250" s="267"/>
    </row>
    <row r="1251" spans="1:10">
      <c r="A1251" s="378"/>
      <c r="B1251" s="378"/>
      <c r="E1251" s="267"/>
      <c r="F1251" s="267"/>
      <c r="G1251" s="267"/>
      <c r="H1251" s="267"/>
      <c r="I1251" s="267"/>
      <c r="J1251" s="267"/>
    </row>
    <row r="1252" spans="1:10">
      <c r="A1252" s="378"/>
      <c r="B1252" s="378"/>
      <c r="E1252" s="267"/>
      <c r="F1252" s="267"/>
      <c r="G1252" s="267"/>
      <c r="H1252" s="267"/>
      <c r="I1252" s="267"/>
      <c r="J1252" s="267"/>
    </row>
    <row r="1253" spans="1:10">
      <c r="A1253" s="378"/>
      <c r="B1253" s="378"/>
      <c r="E1253" s="267"/>
      <c r="F1253" s="267"/>
      <c r="G1253" s="267"/>
      <c r="H1253" s="267"/>
      <c r="I1253" s="267"/>
      <c r="J1253" s="267"/>
    </row>
    <row r="1254" spans="1:10">
      <c r="A1254" s="378"/>
      <c r="B1254" s="378"/>
      <c r="E1254" s="267"/>
      <c r="F1254" s="267"/>
      <c r="G1254" s="267"/>
      <c r="H1254" s="267"/>
      <c r="I1254" s="267"/>
      <c r="J1254" s="267"/>
    </row>
    <row r="1255" spans="1:10">
      <c r="A1255" s="378"/>
      <c r="B1255" s="378"/>
      <c r="E1255" s="267"/>
      <c r="F1255" s="267"/>
      <c r="G1255" s="267"/>
      <c r="H1255" s="267"/>
      <c r="I1255" s="267"/>
      <c r="J1255" s="267"/>
    </row>
    <row r="1256" spans="1:10">
      <c r="A1256" s="378"/>
      <c r="B1256" s="378"/>
      <c r="E1256" s="267"/>
      <c r="F1256" s="267"/>
      <c r="G1256" s="267"/>
      <c r="H1256" s="267"/>
      <c r="I1256" s="267"/>
      <c r="J1256" s="267"/>
    </row>
    <row r="1257" spans="1:10">
      <c r="A1257" s="378"/>
      <c r="B1257" s="378"/>
      <c r="E1257" s="267"/>
      <c r="F1257" s="267"/>
      <c r="G1257" s="267"/>
      <c r="H1257" s="267"/>
      <c r="I1257" s="267"/>
      <c r="J1257" s="267"/>
    </row>
    <row r="1258" spans="1:10">
      <c r="A1258" s="378"/>
      <c r="B1258" s="378"/>
      <c r="E1258" s="267"/>
      <c r="F1258" s="267"/>
      <c r="G1258" s="267"/>
      <c r="H1258" s="267"/>
      <c r="I1258" s="267"/>
      <c r="J1258" s="267"/>
    </row>
    <row r="1259" spans="1:10">
      <c r="A1259" s="378"/>
      <c r="B1259" s="378"/>
      <c r="E1259" s="267"/>
      <c r="F1259" s="267"/>
      <c r="G1259" s="267"/>
      <c r="H1259" s="267"/>
      <c r="I1259" s="267"/>
      <c r="J1259" s="267"/>
    </row>
    <row r="1260" spans="1:10">
      <c r="A1260" s="378"/>
      <c r="B1260" s="378"/>
      <c r="E1260" s="267"/>
      <c r="F1260" s="267"/>
      <c r="G1260" s="267"/>
      <c r="H1260" s="267"/>
      <c r="I1260" s="267"/>
      <c r="J1260" s="267"/>
    </row>
    <row r="1261" spans="1:10">
      <c r="A1261" s="378"/>
      <c r="B1261" s="378"/>
      <c r="E1261" s="267"/>
      <c r="F1261" s="267"/>
      <c r="G1261" s="267"/>
      <c r="H1261" s="267"/>
      <c r="I1261" s="267"/>
      <c r="J1261" s="267"/>
    </row>
    <row r="1262" spans="1:10">
      <c r="A1262" s="378"/>
      <c r="B1262" s="378"/>
      <c r="E1262" s="267"/>
      <c r="F1262" s="267"/>
      <c r="G1262" s="267"/>
      <c r="H1262" s="267"/>
      <c r="I1262" s="267"/>
      <c r="J1262" s="267"/>
    </row>
    <row r="1263" spans="1:10">
      <c r="A1263" s="378"/>
      <c r="B1263" s="378"/>
      <c r="E1263" s="267"/>
      <c r="F1263" s="267"/>
      <c r="G1263" s="267"/>
      <c r="H1263" s="267"/>
      <c r="I1263" s="267"/>
      <c r="J1263" s="267"/>
    </row>
    <row r="1264" spans="1:10">
      <c r="A1264" s="378"/>
      <c r="B1264" s="378"/>
      <c r="E1264" s="267"/>
      <c r="F1264" s="267"/>
      <c r="G1264" s="267"/>
      <c r="H1264" s="267"/>
      <c r="I1264" s="267"/>
      <c r="J1264" s="267"/>
    </row>
    <row r="1265" spans="1:10">
      <c r="A1265" s="378"/>
      <c r="B1265" s="378"/>
      <c r="E1265" s="267"/>
      <c r="F1265" s="267"/>
      <c r="G1265" s="267"/>
      <c r="H1265" s="267"/>
      <c r="I1265" s="267"/>
      <c r="J1265" s="267"/>
    </row>
    <row r="1266" spans="1:10">
      <c r="A1266" s="378"/>
      <c r="B1266" s="378"/>
      <c r="E1266" s="267"/>
      <c r="F1266" s="267"/>
      <c r="G1266" s="267"/>
      <c r="H1266" s="267"/>
      <c r="I1266" s="267"/>
      <c r="J1266" s="267"/>
    </row>
    <row r="1267" spans="1:10">
      <c r="A1267" s="378"/>
      <c r="B1267" s="378"/>
      <c r="E1267" s="267"/>
      <c r="F1267" s="267"/>
      <c r="G1267" s="267"/>
      <c r="H1267" s="267"/>
      <c r="I1267" s="267"/>
      <c r="J1267" s="267"/>
    </row>
    <row r="1268" spans="1:10">
      <c r="A1268" s="378"/>
      <c r="B1268" s="378"/>
      <c r="E1268" s="267"/>
      <c r="F1268" s="267"/>
      <c r="G1268" s="267"/>
      <c r="H1268" s="267"/>
      <c r="I1268" s="267"/>
      <c r="J1268" s="267"/>
    </row>
    <row r="1269" spans="1:10">
      <c r="A1269" s="378"/>
      <c r="B1269" s="378"/>
      <c r="E1269" s="267"/>
      <c r="F1269" s="267"/>
      <c r="G1269" s="267"/>
      <c r="H1269" s="267"/>
      <c r="I1269" s="267"/>
      <c r="J1269" s="267"/>
    </row>
    <row r="1270" spans="1:10">
      <c r="A1270" s="378"/>
      <c r="B1270" s="378"/>
      <c r="E1270" s="267"/>
      <c r="F1270" s="267"/>
      <c r="G1270" s="267"/>
      <c r="H1270" s="267"/>
      <c r="I1270" s="267"/>
      <c r="J1270" s="267"/>
    </row>
    <row r="1271" spans="1:10">
      <c r="A1271" s="378"/>
      <c r="B1271" s="378"/>
      <c r="E1271" s="267"/>
      <c r="F1271" s="267"/>
      <c r="G1271" s="267"/>
      <c r="H1271" s="267"/>
      <c r="I1271" s="267"/>
      <c r="J1271" s="267"/>
    </row>
    <row r="1272" spans="1:10">
      <c r="A1272" s="378"/>
      <c r="B1272" s="378"/>
      <c r="E1272" s="267"/>
      <c r="F1272" s="267"/>
      <c r="G1272" s="267"/>
      <c r="H1272" s="267"/>
      <c r="I1272" s="267"/>
      <c r="J1272" s="267"/>
    </row>
    <row r="1273" spans="1:10">
      <c r="A1273" s="378"/>
      <c r="B1273" s="378"/>
      <c r="E1273" s="267"/>
      <c r="F1273" s="267"/>
      <c r="G1273" s="267"/>
      <c r="H1273" s="267"/>
      <c r="I1273" s="267"/>
      <c r="J1273" s="267"/>
    </row>
    <row r="1274" spans="1:10">
      <c r="A1274" s="378"/>
      <c r="B1274" s="378"/>
      <c r="E1274" s="267"/>
      <c r="F1274" s="267"/>
      <c r="G1274" s="267"/>
      <c r="H1274" s="267"/>
      <c r="I1274" s="267"/>
      <c r="J1274" s="267"/>
    </row>
    <row r="1275" spans="1:10">
      <c r="A1275" s="378"/>
      <c r="B1275" s="378"/>
      <c r="E1275" s="267"/>
      <c r="F1275" s="267"/>
      <c r="G1275" s="267"/>
      <c r="H1275" s="267"/>
      <c r="I1275" s="267"/>
      <c r="J1275" s="267"/>
    </row>
    <row r="1276" spans="1:10">
      <c r="A1276" s="378"/>
      <c r="B1276" s="378"/>
      <c r="E1276" s="267"/>
      <c r="F1276" s="267"/>
      <c r="G1276" s="267"/>
      <c r="H1276" s="267"/>
      <c r="I1276" s="267"/>
      <c r="J1276" s="267"/>
    </row>
    <row r="1277" spans="1:10">
      <c r="A1277" s="378"/>
      <c r="B1277" s="378"/>
      <c r="E1277" s="267"/>
      <c r="F1277" s="267"/>
      <c r="G1277" s="267"/>
      <c r="H1277" s="267"/>
      <c r="I1277" s="267"/>
      <c r="J1277" s="267"/>
    </row>
    <row r="1278" spans="1:10">
      <c r="A1278" s="378"/>
      <c r="B1278" s="378"/>
      <c r="E1278" s="267"/>
      <c r="F1278" s="267"/>
      <c r="G1278" s="267"/>
      <c r="H1278" s="267"/>
      <c r="I1278" s="267"/>
      <c r="J1278" s="267"/>
    </row>
    <row r="1279" spans="1:10">
      <c r="A1279" s="378"/>
      <c r="B1279" s="378"/>
      <c r="E1279" s="267"/>
      <c r="F1279" s="267"/>
      <c r="G1279" s="267"/>
      <c r="H1279" s="267"/>
      <c r="I1279" s="267"/>
      <c r="J1279" s="267"/>
    </row>
    <row r="1280" spans="1:10">
      <c r="A1280" s="378"/>
      <c r="B1280" s="378"/>
      <c r="E1280" s="267"/>
      <c r="F1280" s="267"/>
      <c r="G1280" s="267"/>
      <c r="H1280" s="267"/>
      <c r="I1280" s="267"/>
      <c r="J1280" s="267"/>
    </row>
    <row r="1281" spans="1:10">
      <c r="A1281" s="378"/>
      <c r="B1281" s="378"/>
      <c r="E1281" s="267"/>
      <c r="F1281" s="267"/>
      <c r="G1281" s="267"/>
      <c r="H1281" s="267"/>
      <c r="I1281" s="267"/>
      <c r="J1281" s="267"/>
    </row>
    <row r="1282" spans="1:10">
      <c r="A1282" s="378"/>
      <c r="B1282" s="378"/>
      <c r="E1282" s="267"/>
      <c r="F1282" s="267"/>
      <c r="G1282" s="267"/>
      <c r="H1282" s="267"/>
      <c r="I1282" s="267"/>
      <c r="J1282" s="267"/>
    </row>
    <row r="1283" spans="1:10">
      <c r="A1283" s="378"/>
      <c r="B1283" s="378"/>
      <c r="E1283" s="267"/>
      <c r="F1283" s="267"/>
      <c r="G1283" s="267"/>
      <c r="H1283" s="267"/>
      <c r="I1283" s="267"/>
      <c r="J1283" s="267"/>
    </row>
    <row r="1284" spans="1:10">
      <c r="A1284" s="378"/>
      <c r="B1284" s="378"/>
      <c r="E1284" s="267"/>
      <c r="F1284" s="267"/>
      <c r="G1284" s="267"/>
      <c r="H1284" s="267"/>
      <c r="I1284" s="267"/>
      <c r="J1284" s="267"/>
    </row>
    <row r="1285" spans="1:10">
      <c r="A1285" s="378"/>
      <c r="B1285" s="378"/>
      <c r="E1285" s="267"/>
      <c r="F1285" s="267"/>
      <c r="G1285" s="267"/>
      <c r="H1285" s="267"/>
      <c r="I1285" s="267"/>
      <c r="J1285" s="267"/>
    </row>
    <row r="1286" spans="1:10">
      <c r="A1286" s="378"/>
      <c r="B1286" s="378"/>
      <c r="E1286" s="267"/>
      <c r="F1286" s="267"/>
      <c r="G1286" s="267"/>
      <c r="H1286" s="267"/>
      <c r="I1286" s="267"/>
      <c r="J1286" s="267"/>
    </row>
    <row r="1287" spans="1:10">
      <c r="A1287" s="378"/>
      <c r="B1287" s="378"/>
      <c r="E1287" s="267"/>
      <c r="F1287" s="267"/>
      <c r="G1287" s="267"/>
      <c r="H1287" s="267"/>
      <c r="I1287" s="267"/>
      <c r="J1287" s="267"/>
    </row>
    <row r="1288" spans="1:10">
      <c r="A1288" s="378"/>
      <c r="B1288" s="378"/>
      <c r="E1288" s="267"/>
      <c r="F1288" s="267"/>
      <c r="G1288" s="267"/>
      <c r="H1288" s="267"/>
      <c r="I1288" s="267"/>
      <c r="J1288" s="267"/>
    </row>
    <row r="1289" spans="1:10">
      <c r="A1289" s="378"/>
      <c r="B1289" s="378"/>
      <c r="E1289" s="267"/>
      <c r="F1289" s="267"/>
      <c r="G1289" s="267"/>
      <c r="H1289" s="267"/>
      <c r="I1289" s="267"/>
      <c r="J1289" s="267"/>
    </row>
    <row r="1290" spans="1:10">
      <c r="A1290" s="378"/>
      <c r="B1290" s="378"/>
      <c r="E1290" s="267"/>
      <c r="F1290" s="267"/>
      <c r="G1290" s="267"/>
      <c r="H1290" s="267"/>
      <c r="I1290" s="267"/>
      <c r="J1290" s="267"/>
    </row>
    <row r="1291" spans="1:10">
      <c r="A1291" s="378"/>
      <c r="B1291" s="378"/>
      <c r="E1291" s="267"/>
      <c r="F1291" s="267"/>
      <c r="G1291" s="267"/>
      <c r="H1291" s="267"/>
      <c r="I1291" s="267"/>
      <c r="J1291" s="267"/>
    </row>
    <row r="1292" spans="1:10">
      <c r="A1292" s="378"/>
      <c r="B1292" s="378"/>
      <c r="E1292" s="267"/>
      <c r="F1292" s="267"/>
      <c r="G1292" s="267"/>
      <c r="H1292" s="267"/>
      <c r="I1292" s="267"/>
      <c r="J1292" s="267"/>
    </row>
    <row r="1293" spans="1:10">
      <c r="A1293" s="378"/>
      <c r="B1293" s="378"/>
      <c r="E1293" s="267"/>
      <c r="F1293" s="267"/>
      <c r="G1293" s="267"/>
      <c r="H1293" s="267"/>
      <c r="I1293" s="267"/>
      <c r="J1293" s="267"/>
    </row>
    <row r="1294" spans="1:10">
      <c r="A1294" s="378"/>
      <c r="B1294" s="378"/>
      <c r="E1294" s="267"/>
      <c r="F1294" s="267"/>
      <c r="G1294" s="267"/>
      <c r="H1294" s="267"/>
      <c r="I1294" s="267"/>
      <c r="J1294" s="267"/>
    </row>
    <row r="1295" spans="1:10">
      <c r="A1295" s="378"/>
      <c r="B1295" s="378"/>
      <c r="E1295" s="267"/>
      <c r="F1295" s="267"/>
      <c r="G1295" s="267"/>
      <c r="H1295" s="267"/>
      <c r="I1295" s="267"/>
      <c r="J1295" s="267"/>
    </row>
    <row r="1296" spans="1:10">
      <c r="A1296" s="378"/>
      <c r="B1296" s="378"/>
      <c r="E1296" s="267"/>
      <c r="F1296" s="267"/>
      <c r="G1296" s="267"/>
      <c r="H1296" s="267"/>
      <c r="I1296" s="267"/>
      <c r="J1296" s="267"/>
    </row>
    <row r="1297" spans="1:10">
      <c r="A1297" s="378"/>
      <c r="B1297" s="378"/>
      <c r="E1297" s="267"/>
      <c r="F1297" s="267"/>
      <c r="G1297" s="267"/>
      <c r="H1297" s="267"/>
      <c r="I1297" s="267"/>
      <c r="J1297" s="267"/>
    </row>
    <row r="1298" spans="1:10">
      <c r="A1298" s="378"/>
      <c r="B1298" s="378"/>
      <c r="E1298" s="267"/>
      <c r="F1298" s="267"/>
      <c r="G1298" s="267"/>
      <c r="H1298" s="267"/>
      <c r="I1298" s="267"/>
      <c r="J1298" s="267"/>
    </row>
    <row r="1299" spans="1:10">
      <c r="A1299" s="378"/>
      <c r="B1299" s="378"/>
      <c r="E1299" s="267"/>
      <c r="F1299" s="267"/>
      <c r="G1299" s="267"/>
      <c r="H1299" s="267"/>
      <c r="I1299" s="267"/>
      <c r="J1299" s="267"/>
    </row>
    <row r="1300" spans="1:10">
      <c r="A1300" s="378"/>
      <c r="B1300" s="378"/>
      <c r="E1300" s="267"/>
      <c r="F1300" s="267"/>
      <c r="G1300" s="267"/>
      <c r="H1300" s="267"/>
      <c r="I1300" s="267"/>
      <c r="J1300" s="267"/>
    </row>
    <row r="1301" spans="1:10">
      <c r="A1301" s="378"/>
      <c r="B1301" s="378"/>
      <c r="E1301" s="267"/>
      <c r="F1301" s="267"/>
      <c r="G1301" s="267"/>
      <c r="H1301" s="267"/>
      <c r="I1301" s="267"/>
      <c r="J1301" s="267"/>
    </row>
    <row r="1302" spans="1:10">
      <c r="A1302" s="378"/>
      <c r="B1302" s="378"/>
      <c r="E1302" s="267"/>
      <c r="F1302" s="267"/>
      <c r="G1302" s="267"/>
      <c r="H1302" s="267"/>
      <c r="I1302" s="267"/>
      <c r="J1302" s="267"/>
    </row>
    <row r="1303" spans="1:10">
      <c r="A1303" s="378"/>
      <c r="B1303" s="378"/>
      <c r="E1303" s="267"/>
      <c r="F1303" s="267"/>
      <c r="G1303" s="267"/>
      <c r="H1303" s="267"/>
      <c r="I1303" s="267"/>
      <c r="J1303" s="267"/>
    </row>
    <row r="1304" spans="1:10">
      <c r="A1304" s="378"/>
      <c r="B1304" s="378"/>
      <c r="E1304" s="267"/>
      <c r="F1304" s="267"/>
      <c r="G1304" s="267"/>
      <c r="H1304" s="267"/>
      <c r="I1304" s="267"/>
      <c r="J1304" s="267"/>
    </row>
    <row r="1305" spans="1:10">
      <c r="A1305" s="378"/>
      <c r="B1305" s="378"/>
      <c r="E1305" s="267"/>
      <c r="F1305" s="267"/>
      <c r="G1305" s="267"/>
      <c r="H1305" s="267"/>
      <c r="I1305" s="267"/>
      <c r="J1305" s="267"/>
    </row>
    <row r="1306" spans="1:10">
      <c r="A1306" s="378"/>
      <c r="B1306" s="378"/>
      <c r="E1306" s="267"/>
      <c r="F1306" s="267"/>
      <c r="G1306" s="267"/>
      <c r="H1306" s="267"/>
      <c r="I1306" s="267"/>
      <c r="J1306" s="267"/>
    </row>
    <row r="1307" spans="1:10">
      <c r="A1307" s="378"/>
      <c r="B1307" s="378"/>
      <c r="E1307" s="267"/>
      <c r="F1307" s="267"/>
      <c r="G1307" s="267"/>
      <c r="H1307" s="267"/>
      <c r="I1307" s="267"/>
      <c r="J1307" s="267"/>
    </row>
    <row r="1308" spans="1:10">
      <c r="A1308" s="378"/>
      <c r="B1308" s="378"/>
      <c r="E1308" s="267"/>
      <c r="F1308" s="267"/>
      <c r="G1308" s="267"/>
      <c r="H1308" s="267"/>
      <c r="I1308" s="267"/>
      <c r="J1308" s="267"/>
    </row>
    <row r="1309" spans="1:10">
      <c r="A1309" s="378"/>
      <c r="B1309" s="378"/>
      <c r="E1309" s="267"/>
      <c r="F1309" s="267"/>
      <c r="G1309" s="267"/>
      <c r="H1309" s="267"/>
      <c r="I1309" s="267"/>
      <c r="J1309" s="267"/>
    </row>
    <row r="1310" spans="1:10">
      <c r="A1310" s="378"/>
      <c r="B1310" s="378"/>
      <c r="E1310" s="267"/>
      <c r="F1310" s="267"/>
      <c r="G1310" s="267"/>
      <c r="H1310" s="267"/>
      <c r="I1310" s="267"/>
      <c r="J1310" s="267"/>
    </row>
    <row r="1311" spans="1:10">
      <c r="A1311" s="378"/>
      <c r="B1311" s="378"/>
      <c r="E1311" s="267"/>
      <c r="F1311" s="267"/>
      <c r="G1311" s="267"/>
      <c r="H1311" s="267"/>
      <c r="I1311" s="267"/>
      <c r="J1311" s="267"/>
    </row>
    <row r="1312" spans="1:10">
      <c r="A1312" s="378"/>
      <c r="B1312" s="378"/>
      <c r="E1312" s="267"/>
      <c r="F1312" s="267"/>
      <c r="G1312" s="267"/>
      <c r="H1312" s="267"/>
      <c r="I1312" s="267"/>
      <c r="J1312" s="267"/>
    </row>
    <row r="1313" spans="1:10">
      <c r="A1313" s="378"/>
      <c r="B1313" s="378"/>
      <c r="E1313" s="267"/>
      <c r="F1313" s="267"/>
      <c r="G1313" s="267"/>
      <c r="H1313" s="267"/>
      <c r="I1313" s="267"/>
      <c r="J1313" s="267"/>
    </row>
    <row r="1314" spans="1:10">
      <c r="A1314" s="378"/>
      <c r="B1314" s="378"/>
      <c r="E1314" s="267"/>
      <c r="F1314" s="267"/>
      <c r="G1314" s="267"/>
      <c r="H1314" s="267"/>
      <c r="I1314" s="267"/>
      <c r="J1314" s="267"/>
    </row>
    <row r="1315" spans="1:10">
      <c r="A1315" s="378"/>
      <c r="B1315" s="378"/>
      <c r="E1315" s="267"/>
      <c r="F1315" s="267"/>
      <c r="G1315" s="267"/>
      <c r="H1315" s="267"/>
      <c r="I1315" s="267"/>
      <c r="J1315" s="267"/>
    </row>
    <row r="1316" spans="1:10">
      <c r="A1316" s="378"/>
      <c r="B1316" s="378"/>
      <c r="E1316" s="267"/>
      <c r="F1316" s="267"/>
      <c r="G1316" s="267"/>
      <c r="H1316" s="267"/>
      <c r="I1316" s="267"/>
      <c r="J1316" s="267"/>
    </row>
    <row r="1317" spans="1:10">
      <c r="A1317" s="378"/>
      <c r="B1317" s="378"/>
      <c r="E1317" s="267"/>
      <c r="F1317" s="267"/>
      <c r="G1317" s="267"/>
      <c r="H1317" s="267"/>
      <c r="I1317" s="267"/>
      <c r="J1317" s="267"/>
    </row>
    <row r="1318" spans="1:10">
      <c r="A1318" s="378"/>
      <c r="B1318" s="378"/>
      <c r="E1318" s="267"/>
      <c r="F1318" s="267"/>
      <c r="G1318" s="267"/>
      <c r="H1318" s="267"/>
      <c r="I1318" s="267"/>
      <c r="J1318" s="267"/>
    </row>
    <row r="1319" spans="1:10">
      <c r="A1319" s="378"/>
      <c r="B1319" s="378"/>
      <c r="E1319" s="267"/>
      <c r="F1319" s="267"/>
      <c r="G1319" s="267"/>
      <c r="H1319" s="267"/>
      <c r="I1319" s="267"/>
      <c r="J1319" s="267"/>
    </row>
    <row r="1320" spans="1:10">
      <c r="A1320" s="378"/>
      <c r="B1320" s="378"/>
      <c r="E1320" s="267"/>
      <c r="F1320" s="267"/>
      <c r="G1320" s="267"/>
      <c r="H1320" s="267"/>
      <c r="I1320" s="267"/>
      <c r="J1320" s="267"/>
    </row>
    <row r="1321" spans="1:10">
      <c r="A1321" s="378"/>
      <c r="B1321" s="378"/>
      <c r="E1321" s="267"/>
      <c r="F1321" s="267"/>
      <c r="G1321" s="267"/>
      <c r="H1321" s="267"/>
      <c r="I1321" s="267"/>
      <c r="J1321" s="267"/>
    </row>
    <row r="1322" spans="1:10">
      <c r="A1322" s="378"/>
      <c r="B1322" s="378"/>
      <c r="E1322" s="267"/>
      <c r="F1322" s="267"/>
      <c r="G1322" s="267"/>
      <c r="H1322" s="267"/>
      <c r="I1322" s="267"/>
      <c r="J1322" s="267"/>
    </row>
    <row r="1323" spans="1:10">
      <c r="A1323" s="378"/>
      <c r="B1323" s="378"/>
      <c r="E1323" s="267"/>
      <c r="F1323" s="267"/>
      <c r="G1323" s="267"/>
      <c r="H1323" s="267"/>
      <c r="I1323" s="267"/>
      <c r="J1323" s="267"/>
    </row>
    <row r="1324" spans="1:10">
      <c r="A1324" s="378"/>
      <c r="B1324" s="378"/>
      <c r="E1324" s="267"/>
      <c r="F1324" s="267"/>
      <c r="G1324" s="267"/>
      <c r="H1324" s="267"/>
      <c r="I1324" s="267"/>
      <c r="J1324" s="267"/>
    </row>
    <row r="1325" spans="1:10">
      <c r="A1325" s="378"/>
      <c r="B1325" s="378"/>
      <c r="E1325" s="267"/>
      <c r="F1325" s="267"/>
      <c r="G1325" s="267"/>
      <c r="H1325" s="267"/>
      <c r="I1325" s="267"/>
      <c r="J1325" s="267"/>
    </row>
    <row r="1326" spans="1:10">
      <c r="A1326" s="378"/>
      <c r="B1326" s="378"/>
      <c r="E1326" s="267"/>
      <c r="F1326" s="267"/>
      <c r="G1326" s="267"/>
      <c r="H1326" s="267"/>
      <c r="I1326" s="267"/>
      <c r="J1326" s="267"/>
    </row>
    <row r="1327" spans="1:10">
      <c r="A1327" s="378"/>
      <c r="B1327" s="378"/>
      <c r="E1327" s="267"/>
      <c r="F1327" s="267"/>
      <c r="G1327" s="267"/>
      <c r="H1327" s="267"/>
      <c r="I1327" s="267"/>
      <c r="J1327" s="267"/>
    </row>
    <row r="1328" spans="1:10">
      <c r="A1328" s="378"/>
      <c r="B1328" s="378"/>
      <c r="E1328" s="267"/>
      <c r="F1328" s="267"/>
      <c r="G1328" s="267"/>
      <c r="H1328" s="267"/>
      <c r="I1328" s="267"/>
      <c r="J1328" s="267"/>
    </row>
    <row r="1329" spans="1:10">
      <c r="A1329" s="378"/>
      <c r="B1329" s="378"/>
      <c r="E1329" s="267"/>
      <c r="F1329" s="267"/>
      <c r="G1329" s="267"/>
      <c r="H1329" s="267"/>
      <c r="I1329" s="267"/>
      <c r="J1329" s="267"/>
    </row>
    <row r="1330" spans="1:10">
      <c r="A1330" s="378"/>
      <c r="B1330" s="378"/>
      <c r="E1330" s="267"/>
      <c r="F1330" s="267"/>
      <c r="G1330" s="267"/>
      <c r="H1330" s="267"/>
      <c r="I1330" s="267"/>
      <c r="J1330" s="267"/>
    </row>
    <row r="1331" spans="1:10">
      <c r="A1331" s="378"/>
      <c r="B1331" s="378"/>
      <c r="E1331" s="267"/>
      <c r="F1331" s="267"/>
      <c r="G1331" s="267"/>
      <c r="H1331" s="267"/>
      <c r="I1331" s="267"/>
      <c r="J1331" s="267"/>
    </row>
    <row r="1332" spans="1:10">
      <c r="A1332" s="378"/>
      <c r="B1332" s="378"/>
      <c r="E1332" s="267"/>
      <c r="F1332" s="267"/>
      <c r="G1332" s="267"/>
      <c r="H1332" s="267"/>
      <c r="I1332" s="267"/>
      <c r="J1332" s="267"/>
    </row>
    <row r="1333" spans="1:10">
      <c r="A1333" s="378"/>
      <c r="B1333" s="378"/>
      <c r="E1333" s="267"/>
      <c r="F1333" s="267"/>
      <c r="G1333" s="267"/>
      <c r="H1333" s="267"/>
      <c r="I1333" s="267"/>
      <c r="J1333" s="267"/>
    </row>
    <row r="1334" spans="1:10">
      <c r="A1334" s="378"/>
      <c r="B1334" s="378"/>
      <c r="E1334" s="267"/>
      <c r="F1334" s="267"/>
      <c r="G1334" s="267"/>
      <c r="H1334" s="267"/>
      <c r="I1334" s="267"/>
      <c r="J1334" s="267"/>
    </row>
    <row r="1335" spans="1:10">
      <c r="A1335" s="378"/>
      <c r="B1335" s="378"/>
      <c r="E1335" s="267"/>
      <c r="F1335" s="267"/>
      <c r="G1335" s="267"/>
      <c r="H1335" s="267"/>
      <c r="I1335" s="267"/>
      <c r="J1335" s="267"/>
    </row>
    <row r="1336" spans="1:10">
      <c r="A1336" s="378"/>
      <c r="B1336" s="378"/>
      <c r="E1336" s="267"/>
      <c r="F1336" s="267"/>
      <c r="G1336" s="267"/>
      <c r="H1336" s="267"/>
      <c r="I1336" s="267"/>
      <c r="J1336" s="267"/>
    </row>
    <row r="1337" spans="1:10">
      <c r="A1337" s="378"/>
      <c r="B1337" s="378"/>
      <c r="E1337" s="267"/>
      <c r="F1337" s="267"/>
      <c r="G1337" s="267"/>
      <c r="H1337" s="267"/>
      <c r="I1337" s="267"/>
      <c r="J1337" s="267"/>
    </row>
    <row r="1338" spans="1:10">
      <c r="A1338" s="378"/>
      <c r="B1338" s="378"/>
      <c r="E1338" s="267"/>
      <c r="F1338" s="267"/>
      <c r="G1338" s="267"/>
      <c r="H1338" s="267"/>
      <c r="I1338" s="267"/>
      <c r="J1338" s="267"/>
    </row>
    <row r="1339" spans="1:10">
      <c r="A1339" s="378"/>
      <c r="B1339" s="378"/>
      <c r="E1339" s="267"/>
      <c r="F1339" s="267"/>
      <c r="G1339" s="267"/>
      <c r="H1339" s="267"/>
      <c r="I1339" s="267"/>
      <c r="J1339" s="267"/>
    </row>
    <row r="1340" spans="1:10">
      <c r="A1340" s="378"/>
      <c r="B1340" s="378"/>
      <c r="E1340" s="267"/>
      <c r="F1340" s="267"/>
      <c r="G1340" s="267"/>
      <c r="H1340" s="267"/>
      <c r="I1340" s="267"/>
      <c r="J1340" s="267"/>
    </row>
    <row r="1341" spans="1:10">
      <c r="A1341" s="378"/>
      <c r="B1341" s="378"/>
      <c r="E1341" s="267"/>
      <c r="F1341" s="267"/>
      <c r="G1341" s="267"/>
      <c r="H1341" s="267"/>
      <c r="I1341" s="267"/>
      <c r="J1341" s="267"/>
    </row>
    <row r="1342" spans="1:10">
      <c r="A1342" s="378"/>
      <c r="B1342" s="378"/>
      <c r="E1342" s="267"/>
      <c r="F1342" s="267"/>
      <c r="G1342" s="267"/>
      <c r="H1342" s="267"/>
      <c r="I1342" s="267"/>
      <c r="J1342" s="267"/>
    </row>
    <row r="1343" spans="1:10">
      <c r="A1343" s="378"/>
      <c r="B1343" s="378"/>
      <c r="E1343" s="267"/>
      <c r="F1343" s="267"/>
      <c r="G1343" s="267"/>
      <c r="H1343" s="267"/>
      <c r="I1343" s="267"/>
      <c r="J1343" s="267"/>
    </row>
    <row r="1344" spans="1:10">
      <c r="A1344" s="378"/>
      <c r="B1344" s="378"/>
      <c r="E1344" s="267"/>
      <c r="F1344" s="267"/>
      <c r="G1344" s="267"/>
      <c r="H1344" s="267"/>
      <c r="I1344" s="267"/>
      <c r="J1344" s="267"/>
    </row>
    <row r="1345" spans="1:10">
      <c r="A1345" s="378"/>
      <c r="B1345" s="378"/>
      <c r="E1345" s="267"/>
      <c r="F1345" s="267"/>
      <c r="G1345" s="267"/>
      <c r="H1345" s="267"/>
      <c r="I1345" s="267"/>
      <c r="J1345" s="267"/>
    </row>
    <row r="1346" spans="1:10">
      <c r="A1346" s="378"/>
      <c r="B1346" s="378"/>
      <c r="E1346" s="267"/>
      <c r="F1346" s="267"/>
      <c r="G1346" s="267"/>
      <c r="H1346" s="267"/>
      <c r="I1346" s="267"/>
      <c r="J1346" s="267"/>
    </row>
    <row r="1347" spans="1:10">
      <c r="A1347" s="378"/>
      <c r="B1347" s="378"/>
      <c r="E1347" s="267"/>
      <c r="F1347" s="267"/>
      <c r="G1347" s="267"/>
      <c r="H1347" s="267"/>
      <c r="I1347" s="267"/>
      <c r="J1347" s="267"/>
    </row>
    <row r="1348" spans="1:10">
      <c r="A1348" s="378"/>
      <c r="B1348" s="378"/>
      <c r="E1348" s="267"/>
      <c r="F1348" s="267"/>
      <c r="G1348" s="267"/>
      <c r="H1348" s="267"/>
      <c r="I1348" s="267"/>
      <c r="J1348" s="267"/>
    </row>
    <row r="1349" spans="1:10">
      <c r="A1349" s="378"/>
      <c r="B1349" s="378"/>
      <c r="E1349" s="267"/>
      <c r="F1349" s="267"/>
      <c r="G1349" s="267"/>
      <c r="H1349" s="267"/>
      <c r="I1349" s="267"/>
      <c r="J1349" s="267"/>
    </row>
    <row r="1350" spans="1:10">
      <c r="A1350" s="378"/>
      <c r="B1350" s="378"/>
      <c r="E1350" s="267"/>
      <c r="F1350" s="267"/>
      <c r="G1350" s="267"/>
      <c r="H1350" s="267"/>
      <c r="I1350" s="267"/>
      <c r="J1350" s="267"/>
    </row>
    <row r="1351" spans="1:10">
      <c r="A1351" s="378"/>
      <c r="B1351" s="378"/>
      <c r="E1351" s="267"/>
      <c r="F1351" s="267"/>
      <c r="G1351" s="267"/>
      <c r="H1351" s="267"/>
      <c r="I1351" s="267"/>
      <c r="J1351" s="267"/>
    </row>
    <row r="1352" spans="1:10">
      <c r="A1352" s="378"/>
      <c r="B1352" s="378"/>
      <c r="E1352" s="267"/>
      <c r="F1352" s="267"/>
      <c r="G1352" s="267"/>
      <c r="H1352" s="267"/>
      <c r="I1352" s="267"/>
      <c r="J1352" s="267"/>
    </row>
    <row r="1353" spans="1:10">
      <c r="A1353" s="378"/>
      <c r="B1353" s="378"/>
      <c r="E1353" s="267"/>
      <c r="F1353" s="267"/>
      <c r="G1353" s="267"/>
      <c r="H1353" s="267"/>
      <c r="I1353" s="267"/>
      <c r="J1353" s="267"/>
    </row>
    <row r="1354" spans="1:10">
      <c r="A1354" s="378"/>
      <c r="B1354" s="378"/>
      <c r="E1354" s="267"/>
      <c r="F1354" s="267"/>
      <c r="G1354" s="267"/>
      <c r="H1354" s="267"/>
      <c r="I1354" s="267"/>
      <c r="J1354" s="267"/>
    </row>
    <row r="1355" spans="1:10">
      <c r="A1355" s="378"/>
      <c r="B1355" s="378"/>
      <c r="E1355" s="267"/>
      <c r="F1355" s="267"/>
      <c r="G1355" s="267"/>
      <c r="H1355" s="267"/>
      <c r="I1355" s="267"/>
      <c r="J1355" s="267"/>
    </row>
    <row r="1356" spans="1:10">
      <c r="A1356" s="378"/>
      <c r="B1356" s="378"/>
      <c r="E1356" s="267"/>
      <c r="F1356" s="267"/>
      <c r="G1356" s="267"/>
      <c r="H1356" s="267"/>
      <c r="I1356" s="267"/>
      <c r="J1356" s="267"/>
    </row>
    <row r="1357" spans="1:10">
      <c r="A1357" s="378"/>
      <c r="B1357" s="378"/>
      <c r="E1357" s="267"/>
      <c r="F1357" s="267"/>
      <c r="G1357" s="267"/>
      <c r="H1357" s="267"/>
      <c r="I1357" s="267"/>
      <c r="J1357" s="267"/>
    </row>
    <row r="1358" spans="1:10">
      <c r="A1358" s="378"/>
      <c r="B1358" s="378"/>
      <c r="E1358" s="267"/>
      <c r="F1358" s="267"/>
      <c r="G1358" s="267"/>
      <c r="H1358" s="267"/>
      <c r="I1358" s="267"/>
      <c r="J1358" s="267"/>
    </row>
    <row r="1359" spans="1:10">
      <c r="A1359" s="378"/>
      <c r="B1359" s="378"/>
      <c r="E1359" s="267"/>
      <c r="F1359" s="267"/>
      <c r="G1359" s="267"/>
      <c r="H1359" s="267"/>
      <c r="I1359" s="267"/>
      <c r="J1359" s="267"/>
    </row>
    <row r="1360" spans="1:10">
      <c r="A1360" s="378"/>
      <c r="B1360" s="378"/>
      <c r="E1360" s="267"/>
      <c r="F1360" s="267"/>
      <c r="G1360" s="267"/>
      <c r="H1360" s="267"/>
      <c r="I1360" s="267"/>
      <c r="J1360" s="267"/>
    </row>
    <row r="1361" spans="1:10">
      <c r="A1361" s="378"/>
      <c r="B1361" s="378"/>
      <c r="E1361" s="267"/>
      <c r="F1361" s="267"/>
      <c r="G1361" s="267"/>
      <c r="H1361" s="267"/>
      <c r="I1361" s="267"/>
      <c r="J1361" s="267"/>
    </row>
    <row r="1362" spans="1:10">
      <c r="A1362" s="378"/>
      <c r="B1362" s="378"/>
      <c r="E1362" s="267"/>
      <c r="F1362" s="267"/>
      <c r="G1362" s="267"/>
      <c r="H1362" s="267"/>
      <c r="I1362" s="267"/>
      <c r="J1362" s="267"/>
    </row>
    <row r="1363" spans="1:10">
      <c r="A1363" s="378"/>
      <c r="B1363" s="378"/>
      <c r="E1363" s="267"/>
      <c r="F1363" s="267"/>
      <c r="G1363" s="267"/>
      <c r="H1363" s="267"/>
      <c r="I1363" s="267"/>
      <c r="J1363" s="267"/>
    </row>
    <row r="1364" spans="1:10">
      <c r="A1364" s="378"/>
      <c r="B1364" s="378"/>
      <c r="E1364" s="267"/>
      <c r="F1364" s="267"/>
      <c r="G1364" s="267"/>
      <c r="H1364" s="267"/>
      <c r="I1364" s="267"/>
      <c r="J1364" s="267"/>
    </row>
    <row r="1365" spans="1:10">
      <c r="A1365" s="378"/>
      <c r="B1365" s="378"/>
      <c r="E1365" s="267"/>
      <c r="F1365" s="267"/>
      <c r="G1365" s="267"/>
      <c r="H1365" s="267"/>
      <c r="I1365" s="267"/>
      <c r="J1365" s="267"/>
    </row>
    <row r="1366" spans="1:10">
      <c r="A1366" s="378"/>
      <c r="B1366" s="378"/>
      <c r="E1366" s="267"/>
      <c r="F1366" s="267"/>
      <c r="G1366" s="267"/>
      <c r="H1366" s="267"/>
      <c r="I1366" s="267"/>
      <c r="J1366" s="267"/>
    </row>
    <row r="1367" spans="1:10">
      <c r="A1367" s="378"/>
      <c r="B1367" s="378"/>
      <c r="E1367" s="267"/>
      <c r="F1367" s="267"/>
      <c r="G1367" s="267"/>
      <c r="H1367" s="267"/>
      <c r="I1367" s="267"/>
      <c r="J1367" s="267"/>
    </row>
    <row r="1368" spans="1:10">
      <c r="A1368" s="378"/>
      <c r="B1368" s="378"/>
      <c r="E1368" s="267"/>
      <c r="F1368" s="267"/>
      <c r="G1368" s="267"/>
      <c r="H1368" s="267"/>
      <c r="I1368" s="267"/>
      <c r="J1368" s="267"/>
    </row>
    <row r="1369" spans="1:10">
      <c r="A1369" s="378"/>
      <c r="B1369" s="378"/>
      <c r="E1369" s="267"/>
      <c r="F1369" s="267"/>
      <c r="G1369" s="267"/>
      <c r="H1369" s="267"/>
      <c r="I1369" s="267"/>
      <c r="J1369" s="267"/>
    </row>
    <row r="1370" spans="1:10">
      <c r="A1370" s="378"/>
      <c r="B1370" s="378"/>
      <c r="E1370" s="267"/>
      <c r="F1370" s="267"/>
      <c r="G1370" s="267"/>
      <c r="H1370" s="267"/>
      <c r="I1370" s="267"/>
      <c r="J1370" s="267"/>
    </row>
    <row r="1371" spans="1:10">
      <c r="A1371" s="378"/>
      <c r="B1371" s="378"/>
      <c r="E1371" s="267"/>
      <c r="F1371" s="267"/>
      <c r="G1371" s="267"/>
      <c r="H1371" s="267"/>
      <c r="I1371" s="267"/>
      <c r="J1371" s="267"/>
    </row>
    <row r="1372" spans="1:10">
      <c r="A1372" s="378"/>
      <c r="B1372" s="378"/>
      <c r="E1372" s="267"/>
      <c r="F1372" s="267"/>
      <c r="G1372" s="267"/>
      <c r="H1372" s="267"/>
      <c r="I1372" s="267"/>
      <c r="J1372" s="267"/>
    </row>
    <row r="1373" spans="1:10">
      <c r="A1373" s="378"/>
      <c r="B1373" s="378"/>
      <c r="E1373" s="267"/>
      <c r="F1373" s="267"/>
      <c r="G1373" s="267"/>
      <c r="H1373" s="267"/>
      <c r="I1373" s="267"/>
      <c r="J1373" s="267"/>
    </row>
    <row r="1374" spans="1:10">
      <c r="A1374" s="378"/>
      <c r="B1374" s="378"/>
      <c r="E1374" s="267"/>
      <c r="F1374" s="267"/>
      <c r="G1374" s="267"/>
      <c r="H1374" s="267"/>
      <c r="I1374" s="267"/>
      <c r="J1374" s="267"/>
    </row>
    <row r="1375" spans="1:10">
      <c r="A1375" s="378"/>
      <c r="B1375" s="378"/>
      <c r="E1375" s="267"/>
      <c r="F1375" s="267"/>
      <c r="G1375" s="267"/>
      <c r="H1375" s="267"/>
      <c r="I1375" s="267"/>
      <c r="J1375" s="267"/>
    </row>
    <row r="1376" spans="1:10">
      <c r="A1376" s="378"/>
      <c r="B1376" s="378"/>
      <c r="E1376" s="267"/>
      <c r="F1376" s="267"/>
      <c r="G1376" s="267"/>
      <c r="H1376" s="267"/>
      <c r="I1376" s="267"/>
      <c r="J1376" s="267"/>
    </row>
    <row r="1377" spans="1:10">
      <c r="A1377" s="378"/>
      <c r="B1377" s="378"/>
      <c r="E1377" s="267"/>
      <c r="F1377" s="267"/>
      <c r="G1377" s="267"/>
      <c r="H1377" s="267"/>
      <c r="I1377" s="267"/>
      <c r="J1377" s="267"/>
    </row>
    <row r="1378" spans="1:10">
      <c r="A1378" s="378"/>
      <c r="B1378" s="378"/>
      <c r="E1378" s="267"/>
      <c r="F1378" s="267"/>
      <c r="G1378" s="267"/>
      <c r="H1378" s="267"/>
      <c r="I1378" s="267"/>
      <c r="J1378" s="267"/>
    </row>
    <row r="1379" spans="1:10">
      <c r="A1379" s="378"/>
      <c r="B1379" s="378"/>
      <c r="E1379" s="267"/>
      <c r="F1379" s="267"/>
      <c r="G1379" s="267"/>
      <c r="H1379" s="267"/>
      <c r="I1379" s="267"/>
      <c r="J1379" s="267"/>
    </row>
    <row r="1380" spans="1:10">
      <c r="A1380" s="378"/>
      <c r="B1380" s="378"/>
      <c r="E1380" s="267"/>
      <c r="F1380" s="267"/>
      <c r="G1380" s="267"/>
      <c r="H1380" s="267"/>
      <c r="I1380" s="267"/>
      <c r="J1380" s="267"/>
    </row>
    <row r="1381" spans="1:10">
      <c r="A1381" s="378"/>
      <c r="B1381" s="378"/>
      <c r="E1381" s="267"/>
      <c r="F1381" s="267"/>
      <c r="G1381" s="267"/>
      <c r="H1381" s="267"/>
      <c r="I1381" s="267"/>
      <c r="J1381" s="267"/>
    </row>
    <row r="1382" spans="1:10">
      <c r="A1382" s="378"/>
      <c r="B1382" s="378"/>
      <c r="E1382" s="267"/>
      <c r="F1382" s="267"/>
      <c r="G1382" s="267"/>
      <c r="H1382" s="267"/>
      <c r="I1382" s="267"/>
      <c r="J1382" s="267"/>
    </row>
    <row r="1383" spans="1:10">
      <c r="A1383" s="378"/>
      <c r="B1383" s="378"/>
      <c r="E1383" s="267"/>
      <c r="F1383" s="267"/>
      <c r="G1383" s="267"/>
      <c r="H1383" s="267"/>
      <c r="I1383" s="267"/>
      <c r="J1383" s="267"/>
    </row>
    <row r="1384" spans="1:10">
      <c r="A1384" s="378"/>
      <c r="B1384" s="378"/>
      <c r="E1384" s="267"/>
      <c r="F1384" s="267"/>
      <c r="G1384" s="267"/>
      <c r="H1384" s="267"/>
      <c r="I1384" s="267"/>
      <c r="J1384" s="267"/>
    </row>
    <row r="1385" spans="1:10">
      <c r="A1385" s="378"/>
      <c r="B1385" s="378"/>
      <c r="E1385" s="267"/>
      <c r="F1385" s="267"/>
      <c r="G1385" s="267"/>
      <c r="H1385" s="267"/>
      <c r="I1385" s="267"/>
      <c r="J1385" s="267"/>
    </row>
    <row r="1386" spans="1:10">
      <c r="A1386" s="378"/>
      <c r="B1386" s="378"/>
      <c r="E1386" s="267"/>
      <c r="F1386" s="267"/>
      <c r="G1386" s="267"/>
      <c r="H1386" s="267"/>
      <c r="I1386" s="267"/>
      <c r="J1386" s="267"/>
    </row>
    <row r="1387" spans="1:10">
      <c r="A1387" s="378"/>
      <c r="B1387" s="378"/>
      <c r="E1387" s="267"/>
      <c r="F1387" s="267"/>
      <c r="G1387" s="267"/>
      <c r="H1387" s="267"/>
      <c r="I1387" s="267"/>
      <c r="J1387" s="267"/>
    </row>
    <row r="1388" spans="1:10">
      <c r="A1388" s="378"/>
      <c r="B1388" s="378"/>
      <c r="E1388" s="267"/>
      <c r="F1388" s="267"/>
      <c r="G1388" s="267"/>
      <c r="H1388" s="267"/>
      <c r="I1388" s="267"/>
      <c r="J1388" s="267"/>
    </row>
    <row r="1389" spans="1:10">
      <c r="A1389" s="378"/>
      <c r="B1389" s="378"/>
      <c r="E1389" s="267"/>
      <c r="F1389" s="267"/>
      <c r="G1389" s="267"/>
      <c r="H1389" s="267"/>
      <c r="I1389" s="267"/>
      <c r="J1389" s="267"/>
    </row>
    <row r="1390" spans="1:10">
      <c r="A1390" s="378"/>
      <c r="B1390" s="378"/>
      <c r="E1390" s="267"/>
      <c r="F1390" s="267"/>
      <c r="G1390" s="267"/>
      <c r="H1390" s="267"/>
      <c r="I1390" s="267"/>
      <c r="J1390" s="267"/>
    </row>
    <row r="1391" spans="1:10">
      <c r="A1391" s="378"/>
      <c r="B1391" s="378"/>
      <c r="E1391" s="267"/>
      <c r="F1391" s="267"/>
      <c r="G1391" s="267"/>
      <c r="H1391" s="267"/>
      <c r="I1391" s="267"/>
      <c r="J1391" s="267"/>
    </row>
    <row r="1392" spans="1:10">
      <c r="A1392" s="378"/>
      <c r="B1392" s="378"/>
      <c r="E1392" s="267"/>
      <c r="F1392" s="267"/>
      <c r="G1392" s="267"/>
      <c r="H1392" s="267"/>
      <c r="I1392" s="267"/>
      <c r="J1392" s="267"/>
    </row>
    <row r="1393" spans="1:10">
      <c r="A1393" s="378"/>
      <c r="B1393" s="378"/>
      <c r="E1393" s="267"/>
      <c r="F1393" s="267"/>
      <c r="G1393" s="267"/>
      <c r="H1393" s="267"/>
      <c r="I1393" s="267"/>
      <c r="J1393" s="267"/>
    </row>
    <row r="1394" spans="1:10">
      <c r="A1394" s="378"/>
      <c r="B1394" s="378"/>
      <c r="E1394" s="267"/>
      <c r="F1394" s="267"/>
      <c r="G1394" s="267"/>
      <c r="H1394" s="267"/>
      <c r="I1394" s="267"/>
      <c r="J1394" s="267"/>
    </row>
    <row r="1395" spans="1:10">
      <c r="A1395" s="378"/>
      <c r="B1395" s="378"/>
      <c r="E1395" s="267"/>
      <c r="F1395" s="267"/>
      <c r="G1395" s="267"/>
      <c r="H1395" s="267"/>
      <c r="I1395" s="267"/>
      <c r="J1395" s="267"/>
    </row>
    <row r="1396" spans="1:10">
      <c r="A1396" s="378"/>
      <c r="B1396" s="378"/>
      <c r="E1396" s="267"/>
      <c r="F1396" s="267"/>
      <c r="G1396" s="267"/>
      <c r="H1396" s="267"/>
      <c r="I1396" s="267"/>
      <c r="J1396" s="267"/>
    </row>
    <row r="1397" spans="1:10">
      <c r="A1397" s="378"/>
      <c r="B1397" s="378"/>
      <c r="E1397" s="267"/>
      <c r="F1397" s="267"/>
      <c r="G1397" s="267"/>
      <c r="H1397" s="267"/>
      <c r="I1397" s="267"/>
      <c r="J1397" s="267"/>
    </row>
    <row r="1398" spans="1:10">
      <c r="A1398" s="378"/>
      <c r="B1398" s="378"/>
      <c r="E1398" s="267"/>
      <c r="F1398" s="267"/>
      <c r="G1398" s="267"/>
      <c r="H1398" s="267"/>
      <c r="I1398" s="267"/>
      <c r="J1398" s="267"/>
    </row>
    <row r="1399" spans="1:10">
      <c r="A1399" s="378"/>
      <c r="B1399" s="378"/>
      <c r="E1399" s="267"/>
      <c r="F1399" s="267"/>
      <c r="G1399" s="267"/>
      <c r="H1399" s="267"/>
      <c r="I1399" s="267"/>
      <c r="J1399" s="267"/>
    </row>
    <row r="1400" spans="1:10">
      <c r="A1400" s="378"/>
      <c r="B1400" s="378"/>
      <c r="E1400" s="267"/>
      <c r="F1400" s="267"/>
      <c r="G1400" s="267"/>
      <c r="H1400" s="267"/>
      <c r="I1400" s="267"/>
      <c r="J1400" s="267"/>
    </row>
    <row r="1401" spans="1:10">
      <c r="A1401" s="378"/>
      <c r="B1401" s="378"/>
      <c r="E1401" s="267"/>
      <c r="F1401" s="267"/>
      <c r="G1401" s="267"/>
      <c r="H1401" s="267"/>
      <c r="I1401" s="267"/>
      <c r="J1401" s="267"/>
    </row>
    <row r="1402" spans="1:10">
      <c r="A1402" s="378"/>
      <c r="B1402" s="378"/>
      <c r="E1402" s="267"/>
      <c r="F1402" s="267"/>
      <c r="G1402" s="267"/>
      <c r="H1402" s="267"/>
      <c r="I1402" s="267"/>
      <c r="J1402" s="267"/>
    </row>
    <row r="1403" spans="1:10">
      <c r="A1403" s="378"/>
      <c r="B1403" s="378"/>
      <c r="E1403" s="267"/>
      <c r="F1403" s="267"/>
      <c r="G1403" s="267"/>
      <c r="H1403" s="267"/>
      <c r="I1403" s="267"/>
      <c r="J1403" s="267"/>
    </row>
    <row r="1404" spans="1:10">
      <c r="A1404" s="378"/>
      <c r="B1404" s="378"/>
      <c r="E1404" s="267"/>
      <c r="F1404" s="267"/>
      <c r="G1404" s="267"/>
      <c r="H1404" s="267"/>
      <c r="I1404" s="267"/>
      <c r="J1404" s="267"/>
    </row>
    <row r="1405" spans="1:10">
      <c r="A1405" s="378"/>
      <c r="B1405" s="378"/>
      <c r="E1405" s="267"/>
      <c r="F1405" s="267"/>
      <c r="G1405" s="267"/>
      <c r="H1405" s="267"/>
      <c r="I1405" s="267"/>
      <c r="J1405" s="267"/>
    </row>
    <row r="1406" spans="1:10">
      <c r="A1406" s="378"/>
      <c r="B1406" s="378"/>
      <c r="E1406" s="267"/>
      <c r="F1406" s="267"/>
      <c r="G1406" s="267"/>
      <c r="H1406" s="267"/>
      <c r="I1406" s="267"/>
      <c r="J1406" s="267"/>
    </row>
    <row r="1407" spans="1:10">
      <c r="A1407" s="378"/>
      <c r="B1407" s="378"/>
      <c r="E1407" s="267"/>
      <c r="F1407" s="267"/>
      <c r="G1407" s="267"/>
      <c r="H1407" s="267"/>
      <c r="I1407" s="267"/>
      <c r="J1407" s="267"/>
    </row>
    <row r="1408" spans="1:10">
      <c r="A1408" s="378"/>
      <c r="B1408" s="378"/>
      <c r="E1408" s="267"/>
      <c r="F1408" s="267"/>
      <c r="G1408" s="267"/>
      <c r="H1408" s="267"/>
      <c r="I1408" s="267"/>
      <c r="J1408" s="267"/>
    </row>
    <row r="1409" spans="1:10">
      <c r="A1409" s="378"/>
      <c r="B1409" s="378"/>
      <c r="E1409" s="267"/>
      <c r="F1409" s="267"/>
      <c r="G1409" s="267"/>
      <c r="H1409" s="267"/>
      <c r="I1409" s="267"/>
      <c r="J1409" s="267"/>
    </row>
    <row r="1410" spans="1:10">
      <c r="A1410" s="378"/>
      <c r="B1410" s="378"/>
      <c r="E1410" s="267"/>
      <c r="F1410" s="267"/>
      <c r="G1410" s="267"/>
      <c r="H1410" s="267"/>
      <c r="I1410" s="267"/>
      <c r="J1410" s="267"/>
    </row>
    <row r="1411" spans="1:10">
      <c r="A1411" s="378"/>
      <c r="B1411" s="378"/>
      <c r="E1411" s="267"/>
      <c r="F1411" s="267"/>
      <c r="G1411" s="267"/>
      <c r="H1411" s="267"/>
      <c r="I1411" s="267"/>
      <c r="J1411" s="267"/>
    </row>
    <row r="1412" spans="1:10">
      <c r="A1412" s="378"/>
      <c r="B1412" s="378"/>
      <c r="E1412" s="267"/>
      <c r="F1412" s="267"/>
      <c r="G1412" s="267"/>
      <c r="H1412" s="267"/>
      <c r="I1412" s="267"/>
      <c r="J1412" s="267"/>
    </row>
    <row r="1413" spans="1:10">
      <c r="A1413" s="378"/>
      <c r="B1413" s="378"/>
      <c r="E1413" s="267"/>
      <c r="F1413" s="267"/>
      <c r="G1413" s="267"/>
      <c r="H1413" s="267"/>
      <c r="I1413" s="267"/>
      <c r="J1413" s="267"/>
    </row>
    <row r="1414" spans="1:10">
      <c r="A1414" s="378"/>
      <c r="B1414" s="378"/>
      <c r="E1414" s="267"/>
      <c r="F1414" s="267"/>
      <c r="G1414" s="267"/>
      <c r="H1414" s="267"/>
      <c r="I1414" s="267"/>
      <c r="J1414" s="267"/>
    </row>
    <row r="1415" spans="1:10">
      <c r="A1415" s="378"/>
      <c r="B1415" s="378"/>
      <c r="E1415" s="267"/>
      <c r="F1415" s="267"/>
      <c r="G1415" s="267"/>
      <c r="H1415" s="267"/>
      <c r="I1415" s="267"/>
      <c r="J1415" s="267"/>
    </row>
    <row r="1416" spans="1:10">
      <c r="A1416" s="378"/>
      <c r="B1416" s="378"/>
      <c r="E1416" s="267"/>
      <c r="F1416" s="267"/>
      <c r="G1416" s="267"/>
      <c r="H1416" s="267"/>
      <c r="I1416" s="267"/>
      <c r="J1416" s="267"/>
    </row>
    <row r="1417" spans="1:10">
      <c r="A1417" s="378"/>
      <c r="B1417" s="378"/>
      <c r="E1417" s="267"/>
      <c r="F1417" s="267"/>
      <c r="G1417" s="267"/>
      <c r="H1417" s="267"/>
      <c r="I1417" s="267"/>
      <c r="J1417" s="267"/>
    </row>
    <row r="1418" spans="1:10">
      <c r="A1418" s="378"/>
      <c r="B1418" s="378"/>
      <c r="E1418" s="267"/>
      <c r="F1418" s="267"/>
      <c r="G1418" s="267"/>
      <c r="H1418" s="267"/>
      <c r="I1418" s="267"/>
      <c r="J1418" s="267"/>
    </row>
    <row r="1419" spans="1:10">
      <c r="A1419" s="378"/>
      <c r="B1419" s="378"/>
      <c r="E1419" s="267"/>
      <c r="F1419" s="267"/>
      <c r="G1419" s="267"/>
      <c r="H1419" s="267"/>
      <c r="I1419" s="267"/>
      <c r="J1419" s="267"/>
    </row>
    <row r="1420" spans="1:10">
      <c r="A1420" s="378"/>
      <c r="B1420" s="378"/>
      <c r="E1420" s="267"/>
      <c r="F1420" s="267"/>
      <c r="G1420" s="267"/>
      <c r="H1420" s="267"/>
      <c r="I1420" s="267"/>
      <c r="J1420" s="267"/>
    </row>
    <row r="1421" spans="1:10">
      <c r="A1421" s="378"/>
      <c r="B1421" s="378"/>
      <c r="E1421" s="267"/>
      <c r="F1421" s="267"/>
      <c r="G1421" s="267"/>
      <c r="H1421" s="267"/>
      <c r="I1421" s="267"/>
      <c r="J1421" s="267"/>
    </row>
    <row r="1422" spans="1:10">
      <c r="A1422" s="378"/>
      <c r="B1422" s="378"/>
      <c r="E1422" s="267"/>
      <c r="F1422" s="267"/>
      <c r="G1422" s="267"/>
      <c r="H1422" s="267"/>
      <c r="I1422" s="267"/>
      <c r="J1422" s="267"/>
    </row>
    <row r="1423" spans="1:10">
      <c r="A1423" s="378"/>
      <c r="B1423" s="378"/>
      <c r="E1423" s="267"/>
      <c r="F1423" s="267"/>
      <c r="G1423" s="267"/>
      <c r="H1423" s="267"/>
      <c r="I1423" s="267"/>
      <c r="J1423" s="267"/>
    </row>
    <row r="1424" spans="1:10">
      <c r="A1424" s="378"/>
      <c r="B1424" s="378"/>
      <c r="E1424" s="267"/>
      <c r="F1424" s="267"/>
      <c r="G1424" s="267"/>
      <c r="H1424" s="267"/>
      <c r="I1424" s="267"/>
      <c r="J1424" s="267"/>
    </row>
    <row r="1425" spans="1:10">
      <c r="A1425" s="378"/>
      <c r="B1425" s="378"/>
      <c r="E1425" s="267"/>
      <c r="F1425" s="267"/>
      <c r="G1425" s="267"/>
      <c r="H1425" s="267"/>
      <c r="I1425" s="267"/>
      <c r="J1425" s="267"/>
    </row>
    <row r="1426" spans="1:10">
      <c r="A1426" s="378"/>
      <c r="B1426" s="378"/>
      <c r="E1426" s="267"/>
      <c r="F1426" s="267"/>
      <c r="G1426" s="267"/>
      <c r="H1426" s="267"/>
      <c r="I1426" s="267"/>
      <c r="J1426" s="267"/>
    </row>
    <row r="1427" spans="1:10">
      <c r="A1427" s="378"/>
      <c r="B1427" s="378"/>
      <c r="E1427" s="267"/>
      <c r="F1427" s="267"/>
      <c r="G1427" s="267"/>
      <c r="H1427" s="267"/>
      <c r="I1427" s="267"/>
      <c r="J1427" s="267"/>
    </row>
    <row r="1428" spans="1:10">
      <c r="A1428" s="378"/>
      <c r="B1428" s="378"/>
      <c r="E1428" s="267"/>
      <c r="F1428" s="267"/>
      <c r="G1428" s="267"/>
      <c r="H1428" s="267"/>
      <c r="I1428" s="267"/>
      <c r="J1428" s="267"/>
    </row>
    <row r="1429" spans="1:10">
      <c r="A1429" s="378"/>
      <c r="B1429" s="378"/>
      <c r="E1429" s="267"/>
      <c r="F1429" s="267"/>
      <c r="G1429" s="267"/>
      <c r="H1429" s="267"/>
      <c r="I1429" s="267"/>
      <c r="J1429" s="267"/>
    </row>
    <row r="1430" spans="1:10">
      <c r="A1430" s="378"/>
      <c r="B1430" s="378"/>
      <c r="E1430" s="267"/>
      <c r="F1430" s="267"/>
      <c r="G1430" s="267"/>
      <c r="H1430" s="267"/>
      <c r="I1430" s="267"/>
      <c r="J1430" s="267"/>
    </row>
    <row r="1431" spans="1:10">
      <c r="A1431" s="378"/>
      <c r="B1431" s="378"/>
      <c r="E1431" s="267"/>
      <c r="F1431" s="267"/>
      <c r="G1431" s="267"/>
      <c r="H1431" s="267"/>
      <c r="I1431" s="267"/>
      <c r="J1431" s="267"/>
    </row>
    <row r="1432" spans="1:10">
      <c r="A1432" s="378"/>
      <c r="B1432" s="378"/>
      <c r="E1432" s="267"/>
      <c r="F1432" s="267"/>
      <c r="G1432" s="267"/>
      <c r="H1432" s="267"/>
      <c r="I1432" s="267"/>
      <c r="J1432" s="267"/>
    </row>
    <row r="1433" spans="1:10">
      <c r="A1433" s="378"/>
      <c r="B1433" s="378"/>
      <c r="E1433" s="267"/>
      <c r="F1433" s="267"/>
      <c r="G1433" s="267"/>
      <c r="H1433" s="267"/>
      <c r="I1433" s="267"/>
      <c r="J1433" s="267"/>
    </row>
    <row r="1434" spans="1:10">
      <c r="A1434" s="378"/>
      <c r="B1434" s="378"/>
      <c r="E1434" s="267"/>
      <c r="F1434" s="267"/>
      <c r="G1434" s="267"/>
      <c r="H1434" s="267"/>
      <c r="I1434" s="267"/>
      <c r="J1434" s="267"/>
    </row>
    <row r="1435" spans="1:10">
      <c r="A1435" s="378"/>
      <c r="B1435" s="378"/>
      <c r="E1435" s="267"/>
      <c r="F1435" s="267"/>
      <c r="G1435" s="267"/>
      <c r="H1435" s="267"/>
      <c r="I1435" s="267"/>
      <c r="J1435" s="267"/>
    </row>
    <row r="1436" spans="1:10">
      <c r="A1436" s="378"/>
      <c r="B1436" s="378"/>
      <c r="E1436" s="267"/>
      <c r="F1436" s="267"/>
      <c r="G1436" s="267"/>
      <c r="H1436" s="267"/>
      <c r="I1436" s="267"/>
      <c r="J1436" s="267"/>
    </row>
    <row r="1437" spans="1:10">
      <c r="A1437" s="378"/>
      <c r="B1437" s="378"/>
      <c r="E1437" s="267"/>
      <c r="F1437" s="267"/>
      <c r="G1437" s="267"/>
      <c r="H1437" s="267"/>
      <c r="I1437" s="267"/>
      <c r="J1437" s="267"/>
    </row>
    <row r="1438" spans="1:10">
      <c r="A1438" s="378"/>
      <c r="B1438" s="378"/>
      <c r="E1438" s="267"/>
      <c r="F1438" s="267"/>
      <c r="G1438" s="267"/>
      <c r="H1438" s="267"/>
      <c r="I1438" s="267"/>
      <c r="J1438" s="267"/>
    </row>
    <row r="1439" spans="1:10">
      <c r="A1439" s="378"/>
      <c r="B1439" s="378"/>
      <c r="E1439" s="267"/>
      <c r="F1439" s="267"/>
      <c r="G1439" s="267"/>
      <c r="H1439" s="267"/>
      <c r="I1439" s="267"/>
      <c r="J1439" s="267"/>
    </row>
    <row r="1440" spans="1:10">
      <c r="A1440" s="378"/>
      <c r="B1440" s="378"/>
      <c r="E1440" s="267"/>
      <c r="F1440" s="267"/>
      <c r="G1440" s="267"/>
      <c r="H1440" s="267"/>
      <c r="I1440" s="267"/>
      <c r="J1440" s="267"/>
    </row>
    <row r="1441" spans="1:10">
      <c r="A1441" s="378"/>
      <c r="B1441" s="378"/>
      <c r="E1441" s="267"/>
      <c r="F1441" s="267"/>
      <c r="G1441" s="267"/>
      <c r="H1441" s="267"/>
      <c r="I1441" s="267"/>
      <c r="J1441" s="267"/>
    </row>
    <row r="1442" spans="1:10">
      <c r="A1442" s="378"/>
      <c r="B1442" s="378"/>
      <c r="E1442" s="267"/>
      <c r="F1442" s="267"/>
      <c r="G1442" s="267"/>
      <c r="H1442" s="267"/>
      <c r="I1442" s="267"/>
      <c r="J1442" s="267"/>
    </row>
    <row r="1443" spans="1:10">
      <c r="A1443" s="378"/>
      <c r="B1443" s="378"/>
      <c r="E1443" s="267"/>
      <c r="F1443" s="267"/>
      <c r="G1443" s="267"/>
      <c r="H1443" s="267"/>
      <c r="I1443" s="267"/>
      <c r="J1443" s="267"/>
    </row>
    <row r="1444" spans="1:10">
      <c r="A1444" s="378"/>
      <c r="B1444" s="378"/>
      <c r="E1444" s="267"/>
      <c r="F1444" s="267"/>
      <c r="G1444" s="267"/>
      <c r="H1444" s="267"/>
      <c r="I1444" s="267"/>
      <c r="J1444" s="267"/>
    </row>
    <row r="1445" spans="1:10">
      <c r="A1445" s="378"/>
      <c r="B1445" s="378"/>
      <c r="E1445" s="267"/>
      <c r="F1445" s="267"/>
      <c r="G1445" s="267"/>
      <c r="H1445" s="267"/>
      <c r="I1445" s="267"/>
      <c r="J1445" s="267"/>
    </row>
    <row r="1446" spans="1:10">
      <c r="A1446" s="378"/>
      <c r="B1446" s="378"/>
      <c r="E1446" s="267"/>
      <c r="F1446" s="267"/>
      <c r="G1446" s="267"/>
      <c r="H1446" s="267"/>
      <c r="I1446" s="267"/>
      <c r="J1446" s="267"/>
    </row>
    <row r="1447" spans="1:10">
      <c r="A1447" s="378"/>
      <c r="B1447" s="378"/>
      <c r="E1447" s="267"/>
      <c r="F1447" s="267"/>
      <c r="G1447" s="267"/>
      <c r="H1447" s="267"/>
      <c r="I1447" s="267"/>
      <c r="J1447" s="267"/>
    </row>
    <row r="1448" spans="1:10">
      <c r="A1448" s="378"/>
      <c r="B1448" s="378"/>
      <c r="E1448" s="267"/>
      <c r="F1448" s="267"/>
      <c r="G1448" s="267"/>
      <c r="H1448" s="267"/>
      <c r="I1448" s="267"/>
      <c r="J1448" s="267"/>
    </row>
    <row r="1449" spans="1:10">
      <c r="A1449" s="378"/>
      <c r="B1449" s="378"/>
      <c r="E1449" s="267"/>
      <c r="F1449" s="267"/>
      <c r="G1449" s="267"/>
      <c r="H1449" s="267"/>
      <c r="I1449" s="267"/>
      <c r="J1449" s="267"/>
    </row>
    <row r="1450" spans="1:10">
      <c r="A1450" s="378"/>
      <c r="B1450" s="378"/>
      <c r="E1450" s="267"/>
      <c r="F1450" s="267"/>
      <c r="G1450" s="267"/>
      <c r="H1450" s="267"/>
      <c r="I1450" s="267"/>
      <c r="J1450" s="267"/>
    </row>
    <row r="1451" spans="1:10">
      <c r="A1451" s="378"/>
      <c r="B1451" s="378"/>
      <c r="E1451" s="267"/>
      <c r="F1451" s="267"/>
      <c r="G1451" s="267"/>
      <c r="H1451" s="267"/>
      <c r="I1451" s="267"/>
      <c r="J1451" s="267"/>
    </row>
    <row r="1452" spans="1:10">
      <c r="A1452" s="378"/>
      <c r="B1452" s="378"/>
      <c r="E1452" s="267"/>
      <c r="F1452" s="267"/>
      <c r="G1452" s="267"/>
      <c r="H1452" s="267"/>
      <c r="I1452" s="267"/>
      <c r="J1452" s="267"/>
    </row>
    <row r="1453" spans="1:10">
      <c r="A1453" s="378"/>
      <c r="B1453" s="378"/>
      <c r="E1453" s="267"/>
      <c r="F1453" s="267"/>
      <c r="G1453" s="267"/>
      <c r="H1453" s="267"/>
      <c r="I1453" s="267"/>
      <c r="J1453" s="267"/>
    </row>
    <row r="1454" spans="1:10">
      <c r="A1454" s="378"/>
      <c r="B1454" s="378"/>
      <c r="E1454" s="267"/>
      <c r="F1454" s="267"/>
      <c r="G1454" s="267"/>
      <c r="H1454" s="267"/>
      <c r="I1454" s="267"/>
      <c r="J1454" s="267"/>
    </row>
    <row r="1455" spans="1:10">
      <c r="A1455" s="378"/>
      <c r="B1455" s="378"/>
      <c r="E1455" s="267"/>
      <c r="F1455" s="267"/>
      <c r="G1455" s="267"/>
      <c r="H1455" s="267"/>
      <c r="I1455" s="267"/>
      <c r="J1455" s="267"/>
    </row>
    <row r="1456" spans="1:10">
      <c r="A1456" s="378"/>
      <c r="B1456" s="378"/>
      <c r="E1456" s="267"/>
      <c r="F1456" s="267"/>
      <c r="G1456" s="267"/>
      <c r="H1456" s="267"/>
      <c r="I1456" s="267"/>
      <c r="J1456" s="267"/>
    </row>
    <row r="1457" spans="1:10">
      <c r="A1457" s="378"/>
      <c r="B1457" s="378"/>
      <c r="E1457" s="267"/>
      <c r="F1457" s="267"/>
      <c r="G1457" s="267"/>
      <c r="H1457" s="267"/>
      <c r="I1457" s="267"/>
      <c r="J1457" s="267"/>
    </row>
    <row r="1458" spans="1:10">
      <c r="A1458" s="378"/>
      <c r="B1458" s="378"/>
      <c r="E1458" s="267"/>
      <c r="F1458" s="267"/>
      <c r="G1458" s="267"/>
      <c r="H1458" s="267"/>
      <c r="I1458" s="267"/>
      <c r="J1458" s="267"/>
    </row>
    <row r="1459" spans="1:10">
      <c r="A1459" s="378"/>
      <c r="B1459" s="378"/>
      <c r="E1459" s="267"/>
      <c r="F1459" s="267"/>
      <c r="G1459" s="267"/>
      <c r="H1459" s="267"/>
      <c r="I1459" s="267"/>
      <c r="J1459" s="267"/>
    </row>
    <row r="1460" spans="1:10">
      <c r="A1460" s="378"/>
      <c r="B1460" s="378"/>
      <c r="E1460" s="267"/>
      <c r="F1460" s="267"/>
      <c r="G1460" s="267"/>
      <c r="H1460" s="267"/>
      <c r="I1460" s="267"/>
      <c r="J1460" s="267"/>
    </row>
    <row r="1461" spans="1:10">
      <c r="A1461" s="378"/>
      <c r="B1461" s="378"/>
      <c r="E1461" s="267"/>
      <c r="F1461" s="267"/>
      <c r="G1461" s="267"/>
      <c r="H1461" s="267"/>
      <c r="I1461" s="267"/>
      <c r="J1461" s="267"/>
    </row>
    <row r="1462" spans="1:10">
      <c r="A1462" s="378"/>
      <c r="B1462" s="378"/>
      <c r="E1462" s="267"/>
      <c r="F1462" s="267"/>
      <c r="G1462" s="267"/>
      <c r="H1462" s="267"/>
      <c r="I1462" s="267"/>
      <c r="J1462" s="267"/>
    </row>
    <row r="1463" spans="1:10">
      <c r="A1463" s="378"/>
      <c r="B1463" s="378"/>
      <c r="E1463" s="267"/>
      <c r="F1463" s="267"/>
      <c r="G1463" s="267"/>
      <c r="H1463" s="267"/>
      <c r="I1463" s="267"/>
      <c r="J1463" s="267"/>
    </row>
    <row r="1464" spans="1:10">
      <c r="A1464" s="378"/>
      <c r="B1464" s="378"/>
      <c r="E1464" s="267"/>
      <c r="F1464" s="267"/>
      <c r="G1464" s="267"/>
      <c r="H1464" s="267"/>
      <c r="I1464" s="267"/>
      <c r="J1464" s="267"/>
    </row>
    <row r="1465" spans="1:10">
      <c r="A1465" s="378"/>
      <c r="B1465" s="378"/>
      <c r="E1465" s="267"/>
      <c r="F1465" s="267"/>
      <c r="G1465" s="267"/>
      <c r="H1465" s="267"/>
      <c r="I1465" s="267"/>
      <c r="J1465" s="267"/>
    </row>
    <row r="1466" spans="1:10">
      <c r="A1466" s="378"/>
      <c r="B1466" s="378"/>
      <c r="E1466" s="267"/>
      <c r="F1466" s="267"/>
      <c r="G1466" s="267"/>
      <c r="H1466" s="267"/>
      <c r="I1466" s="267"/>
      <c r="J1466" s="267"/>
    </row>
    <row r="1467" spans="1:10">
      <c r="A1467" s="378"/>
      <c r="B1467" s="378"/>
      <c r="E1467" s="267"/>
      <c r="F1467" s="267"/>
      <c r="G1467" s="267"/>
      <c r="H1467" s="267"/>
      <c r="I1467" s="267"/>
      <c r="J1467" s="267"/>
    </row>
    <row r="1468" spans="1:10">
      <c r="A1468" s="378"/>
      <c r="B1468" s="378"/>
      <c r="E1468" s="267"/>
      <c r="F1468" s="267"/>
      <c r="G1468" s="267"/>
      <c r="H1468" s="267"/>
      <c r="I1468" s="267"/>
      <c r="J1468" s="267"/>
    </row>
    <row r="1469" spans="1:10">
      <c r="A1469" s="378"/>
      <c r="B1469" s="378"/>
      <c r="E1469" s="267"/>
      <c r="F1469" s="267"/>
      <c r="G1469" s="267"/>
      <c r="H1469" s="267"/>
      <c r="I1469" s="267"/>
      <c r="J1469" s="267"/>
    </row>
    <row r="1470" spans="1:10">
      <c r="A1470" s="378"/>
      <c r="B1470" s="378"/>
      <c r="E1470" s="267"/>
      <c r="F1470" s="267"/>
      <c r="G1470" s="267"/>
      <c r="H1470" s="267"/>
      <c r="I1470" s="267"/>
      <c r="J1470" s="267"/>
    </row>
    <row r="1471" spans="1:10">
      <c r="A1471" s="378"/>
      <c r="B1471" s="378"/>
      <c r="E1471" s="267"/>
      <c r="F1471" s="267"/>
      <c r="G1471" s="267"/>
      <c r="H1471" s="267"/>
      <c r="I1471" s="267"/>
      <c r="J1471" s="267"/>
    </row>
    <row r="1472" spans="1:10">
      <c r="A1472" s="378"/>
      <c r="B1472" s="378"/>
      <c r="E1472" s="267"/>
      <c r="F1472" s="267"/>
      <c r="G1472" s="267"/>
      <c r="H1472" s="267"/>
      <c r="I1472" s="267"/>
      <c r="J1472" s="267"/>
    </row>
    <row r="1473" spans="1:10">
      <c r="A1473" s="378"/>
      <c r="B1473" s="378"/>
      <c r="E1473" s="267"/>
      <c r="F1473" s="267"/>
      <c r="G1473" s="267"/>
      <c r="H1473" s="267"/>
      <c r="I1473" s="267"/>
      <c r="J1473" s="267"/>
    </row>
    <row r="1474" spans="1:10">
      <c r="A1474" s="378"/>
      <c r="B1474" s="378"/>
      <c r="E1474" s="267"/>
      <c r="F1474" s="267"/>
      <c r="G1474" s="267"/>
      <c r="H1474" s="267"/>
      <c r="I1474" s="267"/>
      <c r="J1474" s="267"/>
    </row>
    <row r="1475" spans="1:10">
      <c r="A1475" s="378"/>
      <c r="B1475" s="378"/>
      <c r="E1475" s="267"/>
      <c r="F1475" s="267"/>
      <c r="G1475" s="267"/>
      <c r="H1475" s="267"/>
      <c r="I1475" s="267"/>
      <c r="J1475" s="267"/>
    </row>
    <row r="1476" spans="1:10">
      <c r="A1476" s="378"/>
      <c r="B1476" s="378"/>
      <c r="E1476" s="267"/>
      <c r="F1476" s="267"/>
      <c r="G1476" s="267"/>
      <c r="H1476" s="267"/>
      <c r="I1476" s="267"/>
      <c r="J1476" s="267"/>
    </row>
    <row r="1477" spans="1:10">
      <c r="A1477" s="378"/>
      <c r="B1477" s="378"/>
      <c r="E1477" s="267"/>
      <c r="F1477" s="267"/>
      <c r="G1477" s="267"/>
      <c r="H1477" s="267"/>
      <c r="I1477" s="267"/>
      <c r="J1477" s="267"/>
    </row>
    <row r="1478" spans="1:10">
      <c r="A1478" s="378"/>
      <c r="B1478" s="378"/>
      <c r="E1478" s="267"/>
      <c r="F1478" s="267"/>
      <c r="G1478" s="267"/>
      <c r="H1478" s="267"/>
      <c r="I1478" s="267"/>
      <c r="J1478" s="267"/>
    </row>
    <row r="1479" spans="1:10">
      <c r="A1479" s="378"/>
      <c r="B1479" s="378"/>
      <c r="E1479" s="267"/>
      <c r="F1479" s="267"/>
      <c r="G1479" s="267"/>
      <c r="H1479" s="267"/>
      <c r="I1479" s="267"/>
      <c r="J1479" s="267"/>
    </row>
    <row r="1480" spans="1:10">
      <c r="A1480" s="378"/>
      <c r="B1480" s="378"/>
      <c r="E1480" s="267"/>
      <c r="F1480" s="267"/>
      <c r="G1480" s="267"/>
      <c r="H1480" s="267"/>
      <c r="I1480" s="267"/>
      <c r="J1480" s="267"/>
    </row>
    <row r="1481" spans="1:10">
      <c r="A1481" s="378"/>
      <c r="B1481" s="378"/>
      <c r="E1481" s="267"/>
      <c r="F1481" s="267"/>
      <c r="G1481" s="267"/>
      <c r="H1481" s="267"/>
      <c r="I1481" s="267"/>
      <c r="J1481" s="267"/>
    </row>
    <row r="1482" spans="1:10">
      <c r="A1482" s="378"/>
      <c r="B1482" s="378"/>
      <c r="E1482" s="267"/>
      <c r="F1482" s="267"/>
      <c r="G1482" s="267"/>
      <c r="H1482" s="267"/>
      <c r="I1482" s="267"/>
      <c r="J1482" s="267"/>
    </row>
    <row r="1483" spans="1:10">
      <c r="A1483" s="378"/>
      <c r="B1483" s="378"/>
      <c r="E1483" s="267"/>
      <c r="F1483" s="267"/>
      <c r="G1483" s="267"/>
      <c r="H1483" s="267"/>
      <c r="I1483" s="267"/>
      <c r="J1483" s="267"/>
    </row>
    <row r="1484" spans="1:10">
      <c r="A1484" s="378"/>
      <c r="B1484" s="378"/>
      <c r="E1484" s="267"/>
      <c r="F1484" s="267"/>
      <c r="G1484" s="267"/>
      <c r="H1484" s="267"/>
      <c r="I1484" s="267"/>
      <c r="J1484" s="267"/>
    </row>
    <row r="1485" spans="1:10">
      <c r="A1485" s="378"/>
      <c r="B1485" s="378"/>
      <c r="E1485" s="267"/>
      <c r="F1485" s="267"/>
      <c r="G1485" s="267"/>
      <c r="H1485" s="267"/>
      <c r="I1485" s="267"/>
      <c r="J1485" s="267"/>
    </row>
    <row r="1486" spans="1:10">
      <c r="A1486" s="378"/>
      <c r="B1486" s="378"/>
      <c r="E1486" s="267"/>
      <c r="F1486" s="267"/>
      <c r="G1486" s="267"/>
      <c r="H1486" s="267"/>
      <c r="I1486" s="267"/>
      <c r="J1486" s="267"/>
    </row>
    <row r="1487" spans="1:10">
      <c r="A1487" s="378"/>
      <c r="B1487" s="378"/>
      <c r="E1487" s="267"/>
      <c r="F1487" s="267"/>
      <c r="G1487" s="267"/>
      <c r="H1487" s="267"/>
      <c r="I1487" s="267"/>
      <c r="J1487" s="267"/>
    </row>
    <row r="1488" spans="1:10">
      <c r="A1488" s="378"/>
      <c r="B1488" s="378"/>
      <c r="E1488" s="267"/>
      <c r="F1488" s="267"/>
      <c r="G1488" s="267"/>
      <c r="H1488" s="267"/>
      <c r="I1488" s="267"/>
      <c r="J1488" s="267"/>
    </row>
    <row r="1489" spans="1:10">
      <c r="A1489" s="378"/>
      <c r="B1489" s="378"/>
      <c r="E1489" s="267"/>
      <c r="F1489" s="267"/>
      <c r="G1489" s="267"/>
      <c r="H1489" s="267"/>
      <c r="I1489" s="267"/>
      <c r="J1489" s="267"/>
    </row>
    <row r="1490" spans="1:10">
      <c r="A1490" s="378"/>
      <c r="B1490" s="378"/>
      <c r="E1490" s="267"/>
      <c r="F1490" s="267"/>
      <c r="G1490" s="267"/>
      <c r="H1490" s="267"/>
      <c r="I1490" s="267"/>
      <c r="J1490" s="267"/>
    </row>
    <row r="1491" spans="1:10">
      <c r="A1491" s="378"/>
      <c r="B1491" s="378"/>
      <c r="E1491" s="267"/>
      <c r="F1491" s="267"/>
      <c r="G1491" s="267"/>
      <c r="H1491" s="267"/>
      <c r="I1491" s="267"/>
      <c r="J1491" s="267"/>
    </row>
    <row r="1492" spans="1:10">
      <c r="A1492" s="378"/>
      <c r="B1492" s="378"/>
      <c r="E1492" s="267"/>
      <c r="F1492" s="267"/>
      <c r="G1492" s="267"/>
      <c r="H1492" s="267"/>
      <c r="I1492" s="267"/>
      <c r="J1492" s="267"/>
    </row>
    <row r="1493" spans="1:10">
      <c r="A1493" s="378"/>
      <c r="B1493" s="378"/>
      <c r="E1493" s="267"/>
      <c r="F1493" s="267"/>
      <c r="G1493" s="267"/>
      <c r="H1493" s="267"/>
      <c r="I1493" s="267"/>
      <c r="J1493" s="267"/>
    </row>
    <row r="1494" spans="1:10">
      <c r="A1494" s="378"/>
      <c r="B1494" s="378"/>
      <c r="E1494" s="267"/>
      <c r="F1494" s="267"/>
      <c r="G1494" s="267"/>
      <c r="H1494" s="267"/>
      <c r="I1494" s="267"/>
      <c r="J1494" s="267"/>
    </row>
    <row r="1495" spans="1:10">
      <c r="A1495" s="378"/>
      <c r="B1495" s="378"/>
      <c r="E1495" s="267"/>
      <c r="F1495" s="267"/>
      <c r="G1495" s="267"/>
      <c r="H1495" s="267"/>
      <c r="I1495" s="267"/>
      <c r="J1495" s="267"/>
    </row>
    <row r="1496" spans="1:10">
      <c r="A1496" s="378"/>
      <c r="B1496" s="378"/>
      <c r="E1496" s="267"/>
      <c r="F1496" s="267"/>
      <c r="G1496" s="267"/>
      <c r="H1496" s="267"/>
      <c r="I1496" s="267"/>
      <c r="J1496" s="267"/>
    </row>
    <row r="1497" spans="1:10">
      <c r="A1497" s="378"/>
      <c r="B1497" s="378"/>
      <c r="E1497" s="267"/>
      <c r="F1497" s="267"/>
      <c r="G1497" s="267"/>
      <c r="H1497" s="267"/>
      <c r="I1497" s="267"/>
      <c r="J1497" s="267"/>
    </row>
    <row r="1498" spans="1:10">
      <c r="A1498" s="378"/>
      <c r="B1498" s="378"/>
      <c r="E1498" s="267"/>
      <c r="F1498" s="267"/>
      <c r="G1498" s="267"/>
      <c r="H1498" s="267"/>
      <c r="I1498" s="267"/>
      <c r="J1498" s="267"/>
    </row>
    <row r="1499" spans="1:10">
      <c r="A1499" s="378"/>
      <c r="B1499" s="378"/>
      <c r="E1499" s="267"/>
      <c r="F1499" s="267"/>
      <c r="G1499" s="267"/>
      <c r="H1499" s="267"/>
      <c r="I1499" s="267"/>
      <c r="J1499" s="267"/>
    </row>
    <row r="1500" spans="1:10">
      <c r="A1500" s="378"/>
      <c r="B1500" s="378"/>
      <c r="E1500" s="267"/>
      <c r="F1500" s="267"/>
      <c r="G1500" s="267"/>
      <c r="H1500" s="267"/>
      <c r="I1500" s="267"/>
      <c r="J1500" s="267"/>
    </row>
  </sheetData>
  <mergeCells count="6">
    <mergeCell ref="B6:C6"/>
    <mergeCell ref="B1:C1"/>
    <mergeCell ref="B2:C2"/>
    <mergeCell ref="B3:C3"/>
    <mergeCell ref="B4:C4"/>
    <mergeCell ref="B5:C5"/>
  </mergeCells>
  <conditionalFormatting sqref="A10">
    <cfRule type="containsBlanks" dxfId="18" priority="2">
      <formula>LEN(TRIM(A10))=0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CPTSheet">
                <anchor moveWithCells="1" sizeWithCells="1">
                  <from>
                    <xdr:col>5</xdr:col>
                    <xdr:colOff>647700</xdr:colOff>
                    <xdr:row>11</xdr:row>
                    <xdr:rowOff>175260</xdr:rowOff>
                  </from>
                  <to>
                    <xdr:col>5</xdr:col>
                    <xdr:colOff>1973580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953AE-3EEA-495D-9A15-FADD2746C7B9}">
  <sheetPr codeName="Sheet2"/>
  <dimension ref="A1:AB35"/>
  <sheetViews>
    <sheetView topLeftCell="E1" zoomScale="85" zoomScaleNormal="85" workbookViewId="0">
      <selection activeCell="H15" sqref="H15"/>
    </sheetView>
  </sheetViews>
  <sheetFormatPr defaultColWidth="0" defaultRowHeight="14.4" zeroHeight="1"/>
  <cols>
    <col min="1" max="1" width="7.109375" customWidth="1"/>
    <col min="2" max="2" width="18.109375" bestFit="1" customWidth="1"/>
    <col min="3" max="3" width="14.109375" style="1" bestFit="1" customWidth="1"/>
    <col min="4" max="4" width="17" customWidth="1"/>
    <col min="5" max="5" width="16.44140625" customWidth="1"/>
    <col min="6" max="7" width="11.44140625" customWidth="1"/>
    <col min="8" max="8" width="20.6640625" bestFit="1" customWidth="1"/>
    <col min="9" max="9" width="20.109375" bestFit="1" customWidth="1"/>
    <col min="10" max="10" width="18" customWidth="1"/>
    <col min="11" max="11" width="21.33203125" customWidth="1"/>
    <col min="12" max="12" width="9.109375" customWidth="1"/>
    <col min="13" max="13" width="11" customWidth="1"/>
    <col min="14" max="14" width="10.88671875" customWidth="1"/>
    <col min="15" max="16" width="9.109375" customWidth="1"/>
    <col min="17" max="17" width="11.109375" customWidth="1"/>
    <col min="18" max="18" width="13.109375" customWidth="1"/>
    <col min="19" max="19" width="12.109375" customWidth="1"/>
    <col min="20" max="28" width="9.109375" customWidth="1"/>
    <col min="29" max="16384" width="9.109375" hidden="1"/>
  </cols>
  <sheetData>
    <row r="1" spans="1:28" ht="25.8">
      <c r="A1" s="419" t="s">
        <v>124</v>
      </c>
      <c r="B1" s="419"/>
      <c r="C1" s="419"/>
      <c r="D1" s="419"/>
      <c r="E1" s="419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</row>
    <row r="2" spans="1:28" ht="15.75" customHeight="1" thickBot="1">
      <c r="A2" s="51"/>
      <c r="B2" s="51"/>
      <c r="C2" s="51"/>
      <c r="D2" s="51"/>
      <c r="E2" s="51"/>
      <c r="F2" s="51"/>
      <c r="G2" s="316" t="s">
        <v>162</v>
      </c>
      <c r="H2" s="51"/>
      <c r="I2" s="51"/>
      <c r="J2" s="316" t="s">
        <v>212</v>
      </c>
      <c r="K2" s="51"/>
      <c r="L2" s="51"/>
      <c r="M2" s="51"/>
      <c r="N2" s="51"/>
      <c r="O2" s="51"/>
      <c r="P2" s="51" t="s">
        <v>198</v>
      </c>
      <c r="Q2" s="51"/>
      <c r="R2" s="51"/>
      <c r="S2" s="51"/>
      <c r="T2" s="51"/>
      <c r="U2" s="51"/>
      <c r="V2" s="51"/>
      <c r="W2" s="51" t="s">
        <v>134</v>
      </c>
      <c r="X2" s="51"/>
      <c r="Y2" s="51"/>
      <c r="Z2" s="51"/>
      <c r="AA2" s="51"/>
      <c r="AB2" s="51"/>
    </row>
    <row r="3" spans="1:28" ht="15.75" customHeight="1" thickTop="1" thickBot="1">
      <c r="A3" s="51"/>
      <c r="B3" s="420" t="s">
        <v>126</v>
      </c>
      <c r="C3" s="421"/>
      <c r="D3" s="422" t="s">
        <v>205</v>
      </c>
      <c r="E3" s="423"/>
      <c r="F3" s="51"/>
      <c r="G3" s="349" t="s">
        <v>140</v>
      </c>
      <c r="H3" s="350" t="s">
        <v>154</v>
      </c>
      <c r="I3" s="51"/>
      <c r="J3" s="384" t="s">
        <v>215</v>
      </c>
      <c r="K3" s="388">
        <v>1.9</v>
      </c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</row>
    <row r="4" spans="1:28" ht="15.75" customHeight="1" thickBot="1">
      <c r="A4" s="51"/>
      <c r="B4" s="424" t="s">
        <v>128</v>
      </c>
      <c r="C4" s="425"/>
      <c r="D4" s="426" t="s">
        <v>31</v>
      </c>
      <c r="E4" s="427"/>
      <c r="F4" s="51"/>
      <c r="G4" s="351" t="s">
        <v>139</v>
      </c>
      <c r="H4" s="352" t="s">
        <v>31</v>
      </c>
      <c r="I4" s="51"/>
      <c r="J4" s="385" t="s">
        <v>216</v>
      </c>
      <c r="K4" s="389">
        <v>7.5</v>
      </c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 t="s">
        <v>193</v>
      </c>
      <c r="X4" s="51"/>
      <c r="Y4" s="51"/>
      <c r="Z4" s="51"/>
      <c r="AA4" s="51"/>
      <c r="AB4" s="51"/>
    </row>
    <row r="5" spans="1:28" ht="15.75" customHeight="1" thickBot="1">
      <c r="A5" s="51"/>
      <c r="B5" s="428" t="s">
        <v>150</v>
      </c>
      <c r="C5" s="425"/>
      <c r="D5" s="426">
        <v>29</v>
      </c>
      <c r="E5" s="427"/>
      <c r="F5" s="51"/>
      <c r="G5" s="351" t="s">
        <v>163</v>
      </c>
      <c r="H5" s="352" t="s">
        <v>31</v>
      </c>
      <c r="I5" s="51"/>
      <c r="J5" s="387" t="s">
        <v>62</v>
      </c>
      <c r="K5" s="389">
        <v>19</v>
      </c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</row>
    <row r="6" spans="1:28" ht="15.75" customHeight="1" thickBot="1">
      <c r="A6" s="51"/>
      <c r="B6" s="424" t="s">
        <v>153</v>
      </c>
      <c r="C6" s="425"/>
      <c r="D6" s="426" t="s">
        <v>31</v>
      </c>
      <c r="E6" s="427"/>
      <c r="F6" s="51"/>
      <c r="G6" s="366" t="s">
        <v>180</v>
      </c>
      <c r="H6" s="353" t="s">
        <v>31</v>
      </c>
      <c r="I6" s="51"/>
      <c r="J6" s="385" t="s">
        <v>217</v>
      </c>
      <c r="K6" s="389">
        <v>3</v>
      </c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</row>
    <row r="7" spans="1:28" ht="15.75" customHeight="1" thickBot="1">
      <c r="A7" s="51"/>
      <c r="B7" s="429" t="s">
        <v>170</v>
      </c>
      <c r="C7" s="430"/>
      <c r="D7" s="431"/>
      <c r="E7" s="432"/>
      <c r="F7" s="51"/>
      <c r="G7" s="51"/>
      <c r="H7" s="51"/>
      <c r="I7" s="51"/>
      <c r="J7" s="385" t="s">
        <v>213</v>
      </c>
      <c r="K7" s="389">
        <v>2.6</v>
      </c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 t="s">
        <v>202</v>
      </c>
      <c r="X7" s="51"/>
      <c r="Y7" s="51"/>
      <c r="Z7" s="51"/>
      <c r="AA7" s="51"/>
      <c r="AB7" s="51"/>
    </row>
    <row r="8" spans="1:28" ht="15.75" customHeight="1" thickTop="1" thickBot="1">
      <c r="A8" s="51"/>
      <c r="B8" s="51"/>
      <c r="C8" s="52"/>
      <c r="D8" s="51"/>
      <c r="E8" s="51"/>
      <c r="F8" s="51"/>
      <c r="G8" s="51"/>
      <c r="H8" s="51"/>
      <c r="I8" s="51"/>
      <c r="J8" s="386" t="s">
        <v>214</v>
      </c>
      <c r="K8" s="390">
        <v>14</v>
      </c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</row>
    <row r="9" spans="1:28" ht="15.75" customHeight="1">
      <c r="A9" s="51"/>
      <c r="B9" s="51"/>
      <c r="C9" s="52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</row>
    <row r="10" spans="1:28" ht="15.75" customHeight="1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 t="s">
        <v>132</v>
      </c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</row>
    <row r="11" spans="1:28" ht="15.75" customHeight="1" thickBot="1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 t="s">
        <v>133</v>
      </c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</row>
    <row r="12" spans="1:28" ht="15.75" customHeight="1">
      <c r="A12" s="51"/>
      <c r="B12" s="103" t="s">
        <v>48</v>
      </c>
      <c r="C12" s="104" t="s">
        <v>106</v>
      </c>
      <c r="D12" s="104" t="s">
        <v>107</v>
      </c>
      <c r="E12" s="104" t="s">
        <v>108</v>
      </c>
      <c r="F12" s="104" t="s">
        <v>8</v>
      </c>
      <c r="G12" s="104" t="s">
        <v>9</v>
      </c>
      <c r="H12" s="105" t="s">
        <v>122</v>
      </c>
      <c r="I12" s="105" t="s">
        <v>123</v>
      </c>
      <c r="J12" s="104" t="s">
        <v>109</v>
      </c>
      <c r="K12" s="329" t="s">
        <v>171</v>
      </c>
      <c r="L12" s="106"/>
      <c r="M12" s="416" t="s">
        <v>7</v>
      </c>
      <c r="N12" s="417"/>
      <c r="O12" s="418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</row>
    <row r="13" spans="1:28" ht="15.75" customHeight="1">
      <c r="A13" s="51"/>
      <c r="B13" s="107" t="s">
        <v>6</v>
      </c>
      <c r="C13" s="108" t="s">
        <v>5</v>
      </c>
      <c r="D13" s="108" t="s">
        <v>14</v>
      </c>
      <c r="E13" s="108" t="s">
        <v>15</v>
      </c>
      <c r="F13" s="108" t="s">
        <v>8</v>
      </c>
      <c r="G13" s="108" t="s">
        <v>9</v>
      </c>
      <c r="H13" s="109" t="s">
        <v>110</v>
      </c>
      <c r="I13" s="109" t="s">
        <v>111</v>
      </c>
      <c r="J13" s="108" t="s">
        <v>16</v>
      </c>
      <c r="K13" s="323" t="s">
        <v>172</v>
      </c>
      <c r="L13" s="106"/>
      <c r="M13" s="110"/>
      <c r="N13" s="111" t="s">
        <v>8</v>
      </c>
      <c r="O13" s="112" t="s">
        <v>9</v>
      </c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</row>
    <row r="14" spans="1:28" ht="15.75" customHeight="1" thickBot="1">
      <c r="A14" s="51"/>
      <c r="B14" s="241" t="s">
        <v>2</v>
      </c>
      <c r="C14" s="242" t="s">
        <v>2</v>
      </c>
      <c r="D14" s="242" t="s">
        <v>2</v>
      </c>
      <c r="E14" s="242" t="s">
        <v>2</v>
      </c>
      <c r="F14" s="242" t="s">
        <v>102</v>
      </c>
      <c r="G14" s="242" t="s">
        <v>102</v>
      </c>
      <c r="H14" s="243" t="s">
        <v>102</v>
      </c>
      <c r="I14" s="242" t="s">
        <v>102</v>
      </c>
      <c r="J14" s="243" t="s">
        <v>102</v>
      </c>
      <c r="K14" s="324" t="s">
        <v>102</v>
      </c>
      <c r="L14" s="106"/>
      <c r="M14" s="77" t="s">
        <v>1</v>
      </c>
      <c r="N14" s="113" t="s">
        <v>10</v>
      </c>
      <c r="O14" s="114" t="s">
        <v>11</v>
      </c>
      <c r="P14" s="51"/>
      <c r="Q14" s="274" t="s">
        <v>130</v>
      </c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5" spans="1:28" ht="15.75" customHeight="1">
      <c r="A15" s="51"/>
      <c r="B15" s="269">
        <v>20</v>
      </c>
      <c r="C15" s="313">
        <v>1.524</v>
      </c>
      <c r="D15" s="270">
        <v>2.5399999999999999E-2</v>
      </c>
      <c r="E15" s="238">
        <f>IF(OR(ISBLANK(C15),ISBLANK(D15)),"",C15-D15*2)</f>
        <v>1.4732000000000001</v>
      </c>
      <c r="F15" s="239">
        <f>IF($D$6="Yes",IF($C15="","",1),IF($C15="","",IF(_xlfn.XLOOKUP($C15,$M$15:$M$29,N$15:N$29,"")="",MIN(1,($E15/1.5)^0.2),_xlfn.XLOOKUP($C15,$M$15:$M$29,N$15:N$29))))</f>
        <v>1</v>
      </c>
      <c r="G15" s="239">
        <f>IF($D$6="Yes",IF($C15="","",1),IF($C15="","",IF(_xlfn.XLOOKUP($C15,$M$15:$M$29,O$15:O$29,"")="",MIN(1,($E15/1.5)^0.2),_xlfn.XLOOKUP($C15,$M$15:$M$29,O$15:O$29))))</f>
        <v>1</v>
      </c>
      <c r="H15" s="240">
        <f>IF(E15="","",1-F15*(E15/C15)^2)</f>
        <v>6.5555555555555589E-2</v>
      </c>
      <c r="I15" s="240">
        <f t="shared" ref="I15:I29" si="0">IF(E15="","",1-G15*(E15/C15)^2)</f>
        <v>6.5555555555555589E-2</v>
      </c>
      <c r="J15" s="326">
        <f>IF(I15="","",0.15+0.45*I15)</f>
        <v>0.17950000000000002</v>
      </c>
      <c r="K15" s="330">
        <f>IF(E15="","",1-(E15/C15)^2)</f>
        <v>6.5555555555555589E-2</v>
      </c>
      <c r="L15" s="106"/>
      <c r="M15" s="298">
        <v>0.40600000000000003</v>
      </c>
      <c r="N15" s="299">
        <v>0.3</v>
      </c>
      <c r="O15" s="300">
        <v>0</v>
      </c>
      <c r="P15" s="51"/>
      <c r="Q15" s="274" t="s">
        <v>131</v>
      </c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</row>
    <row r="16" spans="1:28" ht="15.75" customHeight="1">
      <c r="A16" s="51"/>
      <c r="B16" s="271">
        <v>25</v>
      </c>
      <c r="C16" s="314">
        <v>1.321</v>
      </c>
      <c r="D16" s="272">
        <v>0.22</v>
      </c>
      <c r="E16" s="176">
        <f>IF(OR(ISBLANK(C16),ISBLANK(D16)),"",C16-D16*2)</f>
        <v>0.88100000000000001</v>
      </c>
      <c r="F16" s="239">
        <f t="shared" ref="F16:F29" si="1">_xlfn.SINGLE(IF($D$6="Yes",IF($C16="","",1),IF($C16="","",IF(_xlfn.XLOOKUP($C16,$M$15:$M$29,N$15:N$29,"")="",MIN(1,($E16/1.5)^0.2),_xlfn.XLOOKUP($C16,$M$15:$M$29,N$15:N$29)))))</f>
        <v>0.95</v>
      </c>
      <c r="G16" s="239">
        <f t="shared" ref="G16:G29" si="2">_xlfn.SINGLE(IF($D$6="Yes",IF($C16="","",1),IF($C16="","",IF(_xlfn.XLOOKUP($C16,$M$15:$M$29,O$15:O$29,"")="",MIN(1,($E16/1.5)^0.2),_xlfn.XLOOKUP($C16,$M$15:$M$29,O$15:O$29)))))</f>
        <v>0.9</v>
      </c>
      <c r="H16" s="115">
        <f>IF(E16="","",1-F16*(E16/C16)^2)</f>
        <v>0.57745809410781757</v>
      </c>
      <c r="I16" s="115">
        <f t="shared" si="0"/>
        <v>0.59969714178635347</v>
      </c>
      <c r="J16" s="327">
        <f t="shared" ref="J16:J29" si="3">IF(I16="","",0.15+0.45*I16)</f>
        <v>0.41986371380385912</v>
      </c>
      <c r="K16" s="331">
        <f>IF(E16="","",1-(E16/C16)^2)</f>
        <v>0.55521904642928166</v>
      </c>
      <c r="L16" s="106"/>
      <c r="M16" s="301">
        <v>0.61</v>
      </c>
      <c r="N16" s="302">
        <v>0.5</v>
      </c>
      <c r="O16" s="303">
        <v>0.2</v>
      </c>
      <c r="P16" s="51"/>
      <c r="Q16" s="274" t="s">
        <v>135</v>
      </c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</row>
    <row r="17" spans="1:28" ht="15.75" customHeight="1">
      <c r="A17" s="51"/>
      <c r="B17" s="271">
        <v>30</v>
      </c>
      <c r="C17" s="314"/>
      <c r="D17" s="272"/>
      <c r="E17" s="176" t="str">
        <f t="shared" ref="E17:E29" si="4">IF(OR(ISBLANK(C17),ISBLANK(D17)),"",C17-D17*2)</f>
        <v/>
      </c>
      <c r="F17" s="239" t="str">
        <f t="shared" si="1"/>
        <v/>
      </c>
      <c r="G17" s="239" t="str">
        <f t="shared" si="2"/>
        <v/>
      </c>
      <c r="H17" s="115" t="str">
        <f t="shared" ref="H17:H29" si="5">IF(E17="","",1-F17*(E17/C17)^2)</f>
        <v/>
      </c>
      <c r="I17" s="115" t="str">
        <f t="shared" si="0"/>
        <v/>
      </c>
      <c r="J17" s="327" t="str">
        <f t="shared" si="3"/>
        <v/>
      </c>
      <c r="K17" s="331" t="str">
        <f t="shared" ref="K17:K29" si="6">IF(E17="","",1-(E17/C17)^2)</f>
        <v/>
      </c>
      <c r="L17" s="106"/>
      <c r="M17" s="301">
        <v>0.91400000000000003</v>
      </c>
      <c r="N17" s="302">
        <v>0.7</v>
      </c>
      <c r="O17" s="303">
        <v>0.6</v>
      </c>
      <c r="P17" s="51"/>
      <c r="Q17" s="274" t="s">
        <v>136</v>
      </c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</row>
    <row r="18" spans="1:28" ht="15.75" customHeight="1">
      <c r="A18" s="51"/>
      <c r="B18" s="271">
        <v>35</v>
      </c>
      <c r="C18" s="314"/>
      <c r="D18" s="272"/>
      <c r="E18" s="176" t="str">
        <f t="shared" si="4"/>
        <v/>
      </c>
      <c r="F18" s="239" t="str">
        <f t="shared" si="1"/>
        <v/>
      </c>
      <c r="G18" s="239" t="str">
        <f t="shared" si="2"/>
        <v/>
      </c>
      <c r="H18" s="115" t="str">
        <f>IF(E18="","",1-F18*(E18/C18)^2)</f>
        <v/>
      </c>
      <c r="I18" s="115" t="str">
        <f t="shared" si="0"/>
        <v/>
      </c>
      <c r="J18" s="327" t="str">
        <f t="shared" si="3"/>
        <v/>
      </c>
      <c r="K18" s="331" t="str">
        <f t="shared" si="6"/>
        <v/>
      </c>
      <c r="L18" s="106"/>
      <c r="M18" s="301">
        <v>1.1180000000000001</v>
      </c>
      <c r="N18" s="302">
        <v>0.85</v>
      </c>
      <c r="O18" s="303">
        <v>0.75</v>
      </c>
      <c r="P18" s="51"/>
      <c r="Q18" s="274" t="s">
        <v>137</v>
      </c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</row>
    <row r="19" spans="1:28" ht="15.75" customHeight="1">
      <c r="A19" s="51"/>
      <c r="B19" s="271">
        <v>40</v>
      </c>
      <c r="C19" s="314"/>
      <c r="D19" s="272"/>
      <c r="E19" s="176" t="str">
        <f t="shared" si="4"/>
        <v/>
      </c>
      <c r="F19" s="239" t="str">
        <f t="shared" si="1"/>
        <v/>
      </c>
      <c r="G19" s="239" t="str">
        <f t="shared" si="2"/>
        <v/>
      </c>
      <c r="H19" s="115" t="str">
        <f t="shared" si="5"/>
        <v/>
      </c>
      <c r="I19" s="115" t="str">
        <f t="shared" si="0"/>
        <v/>
      </c>
      <c r="J19" s="327" t="str">
        <f t="shared" si="3"/>
        <v/>
      </c>
      <c r="K19" s="331" t="str">
        <f t="shared" si="6"/>
        <v/>
      </c>
      <c r="L19" s="106"/>
      <c r="M19" s="301">
        <v>1.321</v>
      </c>
      <c r="N19" s="302">
        <v>0.95</v>
      </c>
      <c r="O19" s="303">
        <v>0.9</v>
      </c>
      <c r="P19" s="51"/>
      <c r="Q19" s="274" t="s">
        <v>179</v>
      </c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</row>
    <row r="20" spans="1:28" ht="15.75" customHeight="1">
      <c r="A20" s="51"/>
      <c r="B20" s="271">
        <v>45</v>
      </c>
      <c r="C20" s="314"/>
      <c r="D20" s="272"/>
      <c r="E20" s="176" t="str">
        <f t="shared" si="4"/>
        <v/>
      </c>
      <c r="F20" s="239" t="str">
        <f t="shared" si="1"/>
        <v/>
      </c>
      <c r="G20" s="239" t="str">
        <f t="shared" si="2"/>
        <v/>
      </c>
      <c r="H20" s="115" t="str">
        <f t="shared" si="5"/>
        <v/>
      </c>
      <c r="I20" s="115" t="str">
        <f t="shared" si="0"/>
        <v/>
      </c>
      <c r="J20" s="327" t="str">
        <f t="shared" si="3"/>
        <v/>
      </c>
      <c r="K20" s="331" t="str">
        <f t="shared" si="6"/>
        <v/>
      </c>
      <c r="L20" s="106"/>
      <c r="M20" s="301">
        <v>1.524</v>
      </c>
      <c r="N20" s="302">
        <v>1</v>
      </c>
      <c r="O20" s="303">
        <v>1</v>
      </c>
      <c r="P20" s="51"/>
      <c r="Q20" s="274" t="s">
        <v>195</v>
      </c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</row>
    <row r="21" spans="1:28" ht="15.75" customHeight="1">
      <c r="A21" s="51"/>
      <c r="B21" s="271">
        <v>50</v>
      </c>
      <c r="C21" s="314"/>
      <c r="D21" s="272"/>
      <c r="E21" s="176" t="str">
        <f t="shared" si="4"/>
        <v/>
      </c>
      <c r="F21" s="239" t="str">
        <f t="shared" si="1"/>
        <v/>
      </c>
      <c r="G21" s="239" t="str">
        <f t="shared" si="2"/>
        <v/>
      </c>
      <c r="H21" s="115" t="str">
        <f t="shared" si="5"/>
        <v/>
      </c>
      <c r="I21" s="115" t="str">
        <f t="shared" si="0"/>
        <v/>
      </c>
      <c r="J21" s="327" t="str">
        <f t="shared" si="3"/>
        <v/>
      </c>
      <c r="K21" s="331" t="str">
        <f t="shared" si="6"/>
        <v/>
      </c>
      <c r="L21" s="106"/>
      <c r="M21" s="301">
        <v>1.8</v>
      </c>
      <c r="N21" s="302">
        <v>1</v>
      </c>
      <c r="O21" s="303">
        <v>1</v>
      </c>
      <c r="P21" s="51"/>
      <c r="Q21" s="274" t="s">
        <v>196</v>
      </c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</row>
    <row r="22" spans="1:28" ht="15.75" customHeight="1">
      <c r="A22" s="51"/>
      <c r="B22" s="271">
        <v>55</v>
      </c>
      <c r="C22" s="314"/>
      <c r="D22" s="272"/>
      <c r="E22" s="176" t="str">
        <f t="shared" si="4"/>
        <v/>
      </c>
      <c r="F22" s="239" t="str">
        <f t="shared" si="1"/>
        <v/>
      </c>
      <c r="G22" s="239" t="str">
        <f t="shared" si="2"/>
        <v/>
      </c>
      <c r="H22" s="115" t="str">
        <f t="shared" si="5"/>
        <v/>
      </c>
      <c r="I22" s="115" t="str">
        <f t="shared" si="0"/>
        <v/>
      </c>
      <c r="J22" s="327" t="str">
        <f t="shared" si="3"/>
        <v/>
      </c>
      <c r="K22" s="331" t="str">
        <f t="shared" si="6"/>
        <v/>
      </c>
      <c r="L22" s="106"/>
      <c r="M22" s="301">
        <v>2.1</v>
      </c>
      <c r="N22" s="302">
        <v>1</v>
      </c>
      <c r="O22" s="303">
        <v>1</v>
      </c>
      <c r="P22" s="51"/>
      <c r="Q22" s="274" t="s">
        <v>197</v>
      </c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</row>
    <row r="23" spans="1:28" ht="15.75" customHeight="1">
      <c r="A23" s="51"/>
      <c r="B23" s="271">
        <v>60</v>
      </c>
      <c r="C23" s="314"/>
      <c r="D23" s="272"/>
      <c r="E23" s="176" t="str">
        <f t="shared" si="4"/>
        <v/>
      </c>
      <c r="F23" s="239" t="str">
        <f t="shared" si="1"/>
        <v/>
      </c>
      <c r="G23" s="239" t="str">
        <f t="shared" si="2"/>
        <v/>
      </c>
      <c r="H23" s="115" t="str">
        <f t="shared" si="5"/>
        <v/>
      </c>
      <c r="I23" s="115" t="str">
        <f t="shared" si="0"/>
        <v/>
      </c>
      <c r="J23" s="327" t="str">
        <f t="shared" si="3"/>
        <v/>
      </c>
      <c r="K23" s="331" t="str">
        <f t="shared" si="6"/>
        <v/>
      </c>
      <c r="L23" s="106"/>
      <c r="M23" s="301">
        <v>2.4</v>
      </c>
      <c r="N23" s="302">
        <v>1</v>
      </c>
      <c r="O23" s="303">
        <v>1</v>
      </c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</row>
    <row r="24" spans="1:28" ht="15.75" customHeight="1">
      <c r="A24" s="51"/>
      <c r="B24" s="271">
        <v>65</v>
      </c>
      <c r="C24" s="314"/>
      <c r="D24" s="272"/>
      <c r="E24" s="176" t="str">
        <f t="shared" si="4"/>
        <v/>
      </c>
      <c r="F24" s="239" t="str">
        <f t="shared" si="1"/>
        <v/>
      </c>
      <c r="G24" s="239" t="str">
        <f t="shared" si="2"/>
        <v/>
      </c>
      <c r="H24" s="115" t="str">
        <f t="shared" si="5"/>
        <v/>
      </c>
      <c r="I24" s="115" t="str">
        <f t="shared" si="0"/>
        <v/>
      </c>
      <c r="J24" s="327" t="str">
        <f t="shared" si="3"/>
        <v/>
      </c>
      <c r="K24" s="331" t="str">
        <f t="shared" si="6"/>
        <v/>
      </c>
      <c r="L24" s="106"/>
      <c r="M24" s="301"/>
      <c r="N24" s="302"/>
      <c r="O24" s="303"/>
      <c r="P24" s="51"/>
      <c r="Q24" s="274" t="s">
        <v>203</v>
      </c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</row>
    <row r="25" spans="1:28" ht="15.75" customHeight="1">
      <c r="A25" s="51"/>
      <c r="B25" s="271">
        <v>70</v>
      </c>
      <c r="C25" s="314"/>
      <c r="D25" s="272"/>
      <c r="E25" s="176" t="str">
        <f t="shared" si="4"/>
        <v/>
      </c>
      <c r="F25" s="239" t="str">
        <f t="shared" si="1"/>
        <v/>
      </c>
      <c r="G25" s="239" t="str">
        <f t="shared" si="2"/>
        <v/>
      </c>
      <c r="H25" s="115" t="str">
        <f t="shared" si="5"/>
        <v/>
      </c>
      <c r="I25" s="115" t="str">
        <f t="shared" si="0"/>
        <v/>
      </c>
      <c r="J25" s="327" t="str">
        <f t="shared" si="3"/>
        <v/>
      </c>
      <c r="K25" s="331" t="str">
        <f t="shared" si="6"/>
        <v/>
      </c>
      <c r="L25" s="106"/>
      <c r="M25" s="301"/>
      <c r="N25" s="302"/>
      <c r="O25" s="303"/>
      <c r="P25" s="51"/>
      <c r="Q25" s="51" t="s">
        <v>204</v>
      </c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</row>
    <row r="26" spans="1:28" ht="15.75" customHeight="1">
      <c r="A26" s="51"/>
      <c r="B26" s="271">
        <v>75</v>
      </c>
      <c r="C26" s="314"/>
      <c r="D26" s="272"/>
      <c r="E26" s="176" t="str">
        <f t="shared" si="4"/>
        <v/>
      </c>
      <c r="F26" s="239" t="str">
        <f t="shared" si="1"/>
        <v/>
      </c>
      <c r="G26" s="239" t="str">
        <f t="shared" si="2"/>
        <v/>
      </c>
      <c r="H26" s="115" t="str">
        <f t="shared" si="5"/>
        <v/>
      </c>
      <c r="I26" s="115" t="str">
        <f t="shared" si="0"/>
        <v/>
      </c>
      <c r="J26" s="327" t="str">
        <f t="shared" si="3"/>
        <v/>
      </c>
      <c r="K26" s="331" t="str">
        <f t="shared" si="6"/>
        <v/>
      </c>
      <c r="L26" s="106"/>
      <c r="M26" s="301"/>
      <c r="N26" s="302"/>
      <c r="O26" s="303"/>
      <c r="P26" s="51"/>
      <c r="Q26" s="32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</row>
    <row r="27" spans="1:28" ht="15.75" customHeight="1">
      <c r="A27" s="51"/>
      <c r="B27" s="271">
        <v>80</v>
      </c>
      <c r="C27" s="314"/>
      <c r="D27" s="272"/>
      <c r="E27" s="176" t="str">
        <f t="shared" si="4"/>
        <v/>
      </c>
      <c r="F27" s="239" t="str">
        <f t="shared" si="1"/>
        <v/>
      </c>
      <c r="G27" s="239" t="str">
        <f t="shared" si="2"/>
        <v/>
      </c>
      <c r="H27" s="115" t="str">
        <f t="shared" si="5"/>
        <v/>
      </c>
      <c r="I27" s="115" t="str">
        <f t="shared" si="0"/>
        <v/>
      </c>
      <c r="J27" s="327" t="str">
        <f t="shared" si="3"/>
        <v/>
      </c>
      <c r="K27" s="331" t="str">
        <f t="shared" si="6"/>
        <v/>
      </c>
      <c r="L27" s="106"/>
      <c r="M27" s="301"/>
      <c r="N27" s="302"/>
      <c r="O27" s="303"/>
      <c r="P27" s="51"/>
      <c r="Q27" s="433" t="s">
        <v>121</v>
      </c>
      <c r="R27" s="433"/>
      <c r="S27" s="433"/>
      <c r="T27" s="51"/>
      <c r="U27" s="51"/>
      <c r="V27" s="51"/>
      <c r="W27" s="51"/>
      <c r="X27" s="51"/>
      <c r="Y27" s="51"/>
      <c r="Z27" s="51"/>
      <c r="AA27" s="51"/>
      <c r="AB27" s="51"/>
    </row>
    <row r="28" spans="1:28" ht="15.75" customHeight="1">
      <c r="A28" s="51"/>
      <c r="B28" s="271"/>
      <c r="C28" s="314"/>
      <c r="D28" s="272"/>
      <c r="E28" s="176" t="str">
        <f t="shared" si="4"/>
        <v/>
      </c>
      <c r="F28" s="239" t="str">
        <f t="shared" si="1"/>
        <v/>
      </c>
      <c r="G28" s="239" t="str">
        <f t="shared" si="2"/>
        <v/>
      </c>
      <c r="H28" s="115" t="str">
        <f t="shared" si="5"/>
        <v/>
      </c>
      <c r="I28" s="115" t="str">
        <f t="shared" si="0"/>
        <v/>
      </c>
      <c r="J28" s="327" t="str">
        <f t="shared" si="3"/>
        <v/>
      </c>
      <c r="K28" s="331" t="str">
        <f t="shared" si="6"/>
        <v/>
      </c>
      <c r="L28" s="106"/>
      <c r="M28" s="301"/>
      <c r="N28" s="302"/>
      <c r="O28" s="303"/>
      <c r="P28" s="51"/>
      <c r="Q28" s="434" t="s">
        <v>151</v>
      </c>
      <c r="R28" s="434"/>
      <c r="S28" s="434"/>
      <c r="T28" s="51"/>
      <c r="U28" s="51"/>
      <c r="V28" s="51"/>
      <c r="W28" s="51"/>
      <c r="X28" s="51"/>
      <c r="Y28" s="51"/>
      <c r="Z28" s="51"/>
      <c r="AA28" s="51"/>
      <c r="AB28" s="51"/>
    </row>
    <row r="29" spans="1:28" ht="16.2" thickBot="1">
      <c r="A29" s="51"/>
      <c r="B29" s="271"/>
      <c r="C29" s="315"/>
      <c r="D29" s="273"/>
      <c r="E29" s="177" t="str">
        <f t="shared" si="4"/>
        <v/>
      </c>
      <c r="F29" s="312" t="str">
        <f t="shared" si="1"/>
        <v/>
      </c>
      <c r="G29" s="312" t="str">
        <f t="shared" si="2"/>
        <v/>
      </c>
      <c r="H29" s="178" t="str">
        <f t="shared" si="5"/>
        <v/>
      </c>
      <c r="I29" s="178" t="str">
        <f t="shared" si="0"/>
        <v/>
      </c>
      <c r="J29" s="328" t="str">
        <f t="shared" si="3"/>
        <v/>
      </c>
      <c r="K29" s="332" t="str">
        <f t="shared" si="6"/>
        <v/>
      </c>
      <c r="L29" s="106"/>
      <c r="M29" s="304"/>
      <c r="N29" s="305"/>
      <c r="O29" s="306"/>
      <c r="P29" s="51"/>
      <c r="Q29" s="435" t="s">
        <v>129</v>
      </c>
      <c r="R29" s="435"/>
      <c r="S29" s="435"/>
      <c r="T29" s="51"/>
      <c r="U29" s="51"/>
      <c r="V29" s="51"/>
      <c r="W29" s="51"/>
      <c r="X29" s="51"/>
      <c r="Y29" s="51"/>
      <c r="Z29" s="51"/>
      <c r="AA29" s="51"/>
      <c r="AB29" s="51"/>
    </row>
    <row r="30" spans="1:28" ht="15.6">
      <c r="A30" s="51"/>
      <c r="B30" s="51"/>
      <c r="C30" s="52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436" t="s">
        <v>169</v>
      </c>
      <c r="R30" s="436"/>
      <c r="S30" s="436"/>
      <c r="T30" s="51"/>
      <c r="U30" s="51"/>
      <c r="V30" s="51"/>
      <c r="W30" s="51"/>
      <c r="X30" s="51"/>
      <c r="Y30" s="51"/>
      <c r="Z30" s="51"/>
      <c r="AA30" s="51"/>
      <c r="AB30" s="51"/>
    </row>
    <row r="31" spans="1:28" ht="15.6">
      <c r="A31" s="51"/>
      <c r="B31" s="51"/>
      <c r="C31" s="52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437" t="s">
        <v>178</v>
      </c>
      <c r="R31" s="437"/>
      <c r="S31" s="437"/>
      <c r="T31" s="51"/>
      <c r="U31" s="51"/>
      <c r="V31" s="51"/>
      <c r="W31" s="51"/>
      <c r="X31" s="51"/>
      <c r="Y31" s="51"/>
      <c r="Z31" s="51"/>
      <c r="AA31" s="51"/>
      <c r="AB31" s="51"/>
    </row>
    <row r="32" spans="1:28">
      <c r="A32" s="51"/>
      <c r="B32" s="51"/>
      <c r="C32" s="52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</row>
    <row r="33" spans="1:28">
      <c r="A33" s="51"/>
      <c r="B33" s="51"/>
      <c r="C33" s="52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</row>
    <row r="34" spans="1:28">
      <c r="A34" s="51"/>
      <c r="B34" s="51"/>
      <c r="C34" s="52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</row>
    <row r="35" spans="1:28" hidden="1">
      <c r="V35" s="51"/>
    </row>
  </sheetData>
  <sheetProtection sheet="1" objects="1" scenarios="1"/>
  <mergeCells count="17">
    <mergeCell ref="Q27:S27"/>
    <mergeCell ref="Q28:S28"/>
    <mergeCell ref="Q29:S29"/>
    <mergeCell ref="Q30:S30"/>
    <mergeCell ref="Q31:S31"/>
    <mergeCell ref="M12:O12"/>
    <mergeCell ref="A1:E1"/>
    <mergeCell ref="B3:C3"/>
    <mergeCell ref="D3:E3"/>
    <mergeCell ref="B4:C4"/>
    <mergeCell ref="D4:E4"/>
    <mergeCell ref="B5:C5"/>
    <mergeCell ref="D5:E5"/>
    <mergeCell ref="B6:C6"/>
    <mergeCell ref="D6:E6"/>
    <mergeCell ref="B7:C7"/>
    <mergeCell ref="D7:E7"/>
  </mergeCells>
  <dataValidations count="12">
    <dataValidation type="list" allowBlank="1" showInputMessage="1" showErrorMessage="1" sqref="D3:E3" xr:uid="{E5B353E5-B6B1-4266-9DAF-4233AF5172F4}">
      <formula1>"Compression,Tension"</formula1>
    </dataValidation>
    <dataValidation type="list" allowBlank="1" showInputMessage="1" showErrorMessage="1" prompt="Increased horizontal/radial stress due to dilation. Typically omitted to keep calculations conservative." sqref="D4:E4" xr:uid="{601F45DE-B80B-422F-9CFE-69F62BBE05CB}">
      <formula1>"Yes,No"</formula1>
    </dataValidation>
    <dataValidation showDropDown="1" showInputMessage="1" showErrorMessage="1" prompt="Sand constant volume friction angle at the interface between the sand and the pile wall" sqref="D5:E5" xr:uid="{51F9718B-E851-4093-A78D-41D5A208A693}"/>
    <dataValidation type="list" allowBlank="1" showInputMessage="1" showErrorMessage="1" prompt="&quot;Yes&quot; will set calculations to fully unplugged (IFR and FFR ~1). End bearing stress will only act on the annular area. Internal friction not calculated/considered." sqref="D6:E6" xr:uid="{49BF2BB3-F654-42AD-AF95-70C7BD3FE066}">
      <formula1>"Yes,No"</formula1>
    </dataValidation>
    <dataValidation showDropDown="1" showInputMessage="1" showErrorMessage="1" prompt="If left blank, the diameter is assumed 36mm" sqref="D7:E7" xr:uid="{26CCEFFD-843C-452B-9CFB-4B8B3AFC1962}"/>
    <dataValidation type="list" allowBlank="1" showInputMessage="1" showErrorMessage="1" sqref="H3:H6" xr:uid="{6BFC81F5-D61F-4068-ADC2-67F84DE21785}">
      <formula1>"Yes,No"</formula1>
    </dataValidation>
    <dataValidation allowBlank="1" showInputMessage="1" showErrorMessage="1" prompt="Specify the depth to neglect effects of soil resistance to total pile shaft resistance calculations; Due to unstrained soils" sqref="K3" xr:uid="{FCB87434-AF9C-4FAB-99C7-E7CEB811AF79}"/>
    <dataValidation allowBlank="1" showInputMessage="1" showErrorMessage="1" prompt="Submerged soil density" sqref="K5" xr:uid="{A82BB273-D918-4D94-ACEF-3EA57EA0FE30}"/>
    <dataValidation allowBlank="1" showInputMessage="1" showErrorMessage="1" prompt="Ground water table" sqref="K6" xr:uid="{D6DA4C57-61BB-4563-9C82-0487A2D19616}"/>
    <dataValidation allowBlank="1" showInputMessage="1" showErrorMessage="1" prompt="Maximum cone resistance value applied to drill out areas." sqref="K4" xr:uid="{0843E9DB-ADB8-4424-8D71-B4B8C50EB459}"/>
    <dataValidation allowBlank="1" showInputMessage="1" showErrorMessage="1" prompt="Soil Behavior Type Index value. Cut-off value to determine whether soil behaves as &quot;clay&quot; or &quot;sand&quot;" sqref="K7" xr:uid="{959671EE-E5D9-4762-8F37-0CD8575B9A57}"/>
    <dataValidation allowBlank="1" showInputMessage="1" showErrorMessage="1" prompt="Empirical cone factor for determining the undrained shear strength of &quot;clay&quot;." sqref="K8" xr:uid="{21303E31-B46D-4F7A-9BC3-4D46C395CB94}"/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aftResistance.ShaftResistance">
                <anchor moveWithCells="1" sizeWithCells="1">
                  <from>
                    <xdr:col>12</xdr:col>
                    <xdr:colOff>266700</xdr:colOff>
                    <xdr:row>2</xdr:row>
                    <xdr:rowOff>152400</xdr:rowOff>
                  </from>
                  <to>
                    <xdr:col>14</xdr:col>
                    <xdr:colOff>518160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aseResistance.BaseResistance">
                <anchor moveWithCells="1" sizeWithCells="1">
                  <from>
                    <xdr:col>12</xdr:col>
                    <xdr:colOff>266700</xdr:colOff>
                    <xdr:row>5</xdr:row>
                    <xdr:rowOff>60960</xdr:rowOff>
                  </from>
                  <to>
                    <xdr:col>14</xdr:col>
                    <xdr:colOff>518160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rInputs.ClearInputs">
                <anchor moveWithCells="1" sizeWithCells="1">
                  <from>
                    <xdr:col>19</xdr:col>
                    <xdr:colOff>121920</xdr:colOff>
                    <xdr:row>3</xdr:row>
                    <xdr:rowOff>0</xdr:rowOff>
                  </from>
                  <to>
                    <xdr:col>21</xdr:col>
                    <xdr:colOff>601980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ImportCPT.ImportCPT">
                <anchor moveWithCells="1" sizeWithCells="1">
                  <from>
                    <xdr:col>12</xdr:col>
                    <xdr:colOff>289560</xdr:colOff>
                    <xdr:row>0</xdr:row>
                    <xdr:rowOff>198120</xdr:rowOff>
                  </from>
                  <to>
                    <xdr:col>14</xdr:col>
                    <xdr:colOff>518160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ClearDataDump.cleardatadump">
                <anchor moveWithCells="1" sizeWithCells="1">
                  <from>
                    <xdr:col>19</xdr:col>
                    <xdr:colOff>106680</xdr:colOff>
                    <xdr:row>5</xdr:row>
                    <xdr:rowOff>121920</xdr:rowOff>
                  </from>
                  <to>
                    <xdr:col>21</xdr:col>
                    <xdr:colOff>594360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Button 8">
              <controlPr defaultSize="0" print="0" autoFill="0" autoPict="0" macro="[0]!ClearResistanceSheets">
                <anchor moveWithCells="1" sizeWithCells="1">
                  <from>
                    <xdr:col>19</xdr:col>
                    <xdr:colOff>137160</xdr:colOff>
                    <xdr:row>0</xdr:row>
                    <xdr:rowOff>236220</xdr:rowOff>
                  </from>
                  <to>
                    <xdr:col>22</xdr:col>
                    <xdr:colOff>7620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" id="{DCD9E797-7F80-4F9A-8F22-B43477D0CB68}">
            <xm:f>MAX('Input_CPT Data'!$B$10:$B$1500)</xm:f>
            <x14:dxf>
              <fill>
                <patternFill>
                  <bgColor rgb="FFFF0000"/>
                </patternFill>
              </fill>
            </x14:dxf>
          </x14:cfRule>
          <xm:sqref>B15:B29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F0946-6C6B-4075-A6A4-CEF45F3C8E4F}">
  <sheetPr codeName="Sheet1"/>
  <dimension ref="A1:AC1502"/>
  <sheetViews>
    <sheetView topLeftCell="A655" workbookViewId="0">
      <selection activeCell="J9" sqref="J9"/>
    </sheetView>
  </sheetViews>
  <sheetFormatPr defaultColWidth="0" defaultRowHeight="14.4" zeroHeight="1"/>
  <cols>
    <col min="1" max="1" width="9.5546875" bestFit="1" customWidth="1"/>
    <col min="2" max="2" width="8.33203125" customWidth="1"/>
    <col min="3" max="4" width="9.109375" customWidth="1"/>
    <col min="5" max="5" width="12.33203125" bestFit="1" customWidth="1"/>
    <col min="6" max="6" width="11.6640625" bestFit="1" customWidth="1"/>
    <col min="7" max="7" width="9.33203125" customWidth="1"/>
    <col min="8" max="9" width="9.109375" customWidth="1"/>
    <col min="10" max="10" width="18.5546875" bestFit="1" customWidth="1"/>
    <col min="11" max="11" width="13.5546875" customWidth="1"/>
    <col min="12" max="12" width="11.44140625" customWidth="1"/>
    <col min="13" max="13" width="9.109375" customWidth="1"/>
    <col min="14" max="14" width="12.33203125" bestFit="1" customWidth="1"/>
    <col min="15" max="29" width="9.109375" customWidth="1"/>
    <col min="30" max="16384" width="9.109375" hidden="1"/>
  </cols>
  <sheetData>
    <row r="1" spans="1:29" ht="15" customHeight="1">
      <c r="A1" s="440" t="s">
        <v>125</v>
      </c>
      <c r="B1" s="440"/>
      <c r="C1" s="440"/>
      <c r="D1" s="440"/>
      <c r="E1" s="440"/>
      <c r="F1" s="440"/>
      <c r="G1" s="440"/>
      <c r="H1" s="123"/>
      <c r="I1" s="119"/>
      <c r="J1" s="118"/>
      <c r="K1" s="123"/>
      <c r="L1" s="123"/>
      <c r="M1" s="277"/>
      <c r="N1" s="118" t="s">
        <v>46</v>
      </c>
      <c r="O1" s="174">
        <v>1.321</v>
      </c>
      <c r="P1" s="118" t="s">
        <v>2</v>
      </c>
      <c r="Q1" s="119"/>
      <c r="R1" s="120"/>
      <c r="S1" s="307"/>
      <c r="T1" s="116"/>
      <c r="U1" s="121"/>
      <c r="V1" s="122"/>
      <c r="W1" s="122"/>
      <c r="X1" s="119"/>
      <c r="Y1" s="119"/>
      <c r="Z1" s="119"/>
      <c r="AA1" s="119"/>
      <c r="AB1" s="119"/>
      <c r="AC1" s="119"/>
    </row>
    <row r="2" spans="1:29" ht="15" customHeight="1">
      <c r="A2" s="440"/>
      <c r="B2" s="440"/>
      <c r="C2" s="440"/>
      <c r="D2" s="440"/>
      <c r="E2" s="440"/>
      <c r="F2" s="440"/>
      <c r="G2" s="440"/>
      <c r="H2" s="123"/>
      <c r="I2" s="119"/>
      <c r="J2" s="118" t="s">
        <v>158</v>
      </c>
      <c r="K2" s="123"/>
      <c r="L2" s="123"/>
      <c r="M2" s="277"/>
      <c r="N2" s="118" t="s">
        <v>107</v>
      </c>
      <c r="O2" s="174">
        <f>_xlfn.XLOOKUP(O1,Parameters!C15:C29,Parameters!D15:D29)</f>
        <v>0.22</v>
      </c>
      <c r="P2" s="118" t="s">
        <v>2</v>
      </c>
      <c r="Q2" s="119"/>
      <c r="R2" s="116" t="s">
        <v>47</v>
      </c>
      <c r="S2" s="308">
        <f>MIN(TAN(RADIANS(Parameters!D5)),0.55)</f>
        <v>0.55000000000000004</v>
      </c>
      <c r="T2" s="116"/>
      <c r="U2" s="121"/>
      <c r="V2" s="118"/>
      <c r="W2" s="118"/>
      <c r="X2" s="119"/>
      <c r="Y2" s="119"/>
      <c r="Z2" s="119"/>
      <c r="AA2" s="119"/>
      <c r="AB2" s="119"/>
      <c r="AC2" s="119"/>
    </row>
    <row r="3" spans="1:29" ht="15">
      <c r="A3" s="125"/>
      <c r="B3" s="116"/>
      <c r="C3" s="119"/>
      <c r="D3" s="125"/>
      <c r="E3" s="116"/>
      <c r="F3" s="119"/>
      <c r="G3" s="125"/>
      <c r="H3" s="116"/>
      <c r="I3" s="119"/>
      <c r="J3" s="373" t="s">
        <v>140</v>
      </c>
      <c r="K3" s="116"/>
      <c r="L3" s="116"/>
      <c r="M3" s="277"/>
      <c r="N3" s="118" t="s">
        <v>48</v>
      </c>
      <c r="O3" s="354">
        <v>80</v>
      </c>
      <c r="P3" s="118" t="s">
        <v>2</v>
      </c>
      <c r="Q3" s="119"/>
      <c r="R3" s="116" t="s">
        <v>50</v>
      </c>
      <c r="S3" s="164">
        <f>_xlfn.XLOOKUP(O1,Parameters!C15:C29,Parameters!F15:F29)</f>
        <v>0.95</v>
      </c>
      <c r="T3" s="125"/>
      <c r="U3" s="116"/>
      <c r="V3" s="118"/>
      <c r="W3" s="118"/>
      <c r="X3" s="119"/>
      <c r="Y3" s="119"/>
      <c r="Z3" s="119"/>
      <c r="AA3" s="119"/>
      <c r="AB3" s="119"/>
      <c r="AC3" s="119"/>
    </row>
    <row r="4" spans="1:29" ht="15" customHeight="1">
      <c r="A4" s="268" t="s">
        <v>120</v>
      </c>
      <c r="B4" s="268"/>
      <c r="C4" s="268"/>
      <c r="D4" s="268"/>
      <c r="E4" s="268"/>
      <c r="F4" s="119"/>
      <c r="G4" s="126"/>
      <c r="H4" s="116"/>
      <c r="I4" s="119"/>
      <c r="J4" s="126"/>
      <c r="K4" s="116"/>
      <c r="L4" s="116"/>
      <c r="M4" s="277"/>
      <c r="N4" s="118" t="s">
        <v>49</v>
      </c>
      <c r="O4" s="163">
        <f>O1-2*O2</f>
        <v>0.88100000000000001</v>
      </c>
      <c r="P4" s="118" t="s">
        <v>2</v>
      </c>
      <c r="Q4" s="119"/>
      <c r="R4" s="116" t="s">
        <v>9</v>
      </c>
      <c r="S4" s="309">
        <f>_xlfn.XLOOKUP(O1,Parameters!C15:C29,Parameters!G15:G29)</f>
        <v>0.9</v>
      </c>
      <c r="T4" s="116"/>
      <c r="U4" s="119"/>
      <c r="V4" s="118"/>
      <c r="W4" s="118"/>
      <c r="X4" s="119"/>
      <c r="Y4" s="119"/>
      <c r="Z4" s="119"/>
      <c r="AA4" s="119"/>
      <c r="AB4" s="119"/>
      <c r="AC4" s="119"/>
    </row>
    <row r="5" spans="1:29" ht="15" customHeight="1">
      <c r="A5" s="268"/>
      <c r="B5" s="268"/>
      <c r="C5" s="268"/>
      <c r="D5" s="268"/>
      <c r="E5" s="268"/>
      <c r="F5" s="119"/>
      <c r="G5" s="126"/>
      <c r="H5" s="116"/>
      <c r="I5" s="119"/>
      <c r="J5" s="126"/>
      <c r="K5" s="116"/>
      <c r="L5" s="116"/>
      <c r="M5" s="277"/>
      <c r="N5" s="118" t="s">
        <v>51</v>
      </c>
      <c r="O5" s="163">
        <f>PI()*O1</f>
        <v>4.1500438953921162</v>
      </c>
      <c r="P5" s="118" t="s">
        <v>2</v>
      </c>
      <c r="Q5" s="119"/>
      <c r="R5" s="116"/>
      <c r="S5" s="116"/>
      <c r="T5" s="116"/>
      <c r="U5" s="119"/>
      <c r="V5" s="118"/>
      <c r="W5" s="118"/>
      <c r="X5" s="119"/>
      <c r="Y5" s="119"/>
      <c r="Z5" s="119"/>
      <c r="AA5" s="119"/>
      <c r="AB5" s="119"/>
      <c r="AC5" s="119"/>
    </row>
    <row r="6" spans="1:29">
      <c r="A6" s="116" t="s">
        <v>177</v>
      </c>
      <c r="B6" s="123"/>
      <c r="C6" s="119"/>
      <c r="D6" s="118"/>
      <c r="E6" s="123"/>
      <c r="F6" s="119"/>
      <c r="G6" s="118"/>
      <c r="H6" s="123"/>
      <c r="I6" s="119"/>
      <c r="J6" s="118"/>
      <c r="K6" s="123"/>
      <c r="L6" s="123"/>
      <c r="M6" s="277"/>
      <c r="N6" s="118" t="s">
        <v>53</v>
      </c>
      <c r="O6" s="163">
        <f>PI()*O1^2/4</f>
        <v>1.3705519964532464</v>
      </c>
      <c r="P6" s="118" t="s">
        <v>105</v>
      </c>
      <c r="Q6" s="116"/>
      <c r="R6" s="116"/>
      <c r="S6" s="116"/>
      <c r="T6" s="116"/>
      <c r="U6" s="118"/>
      <c r="V6" s="119"/>
      <c r="W6" s="119"/>
      <c r="X6" s="119"/>
      <c r="Y6" s="119"/>
      <c r="Z6" s="119"/>
      <c r="AA6" s="119"/>
      <c r="AB6" s="119"/>
      <c r="AC6" s="119"/>
    </row>
    <row r="7" spans="1:29" ht="15">
      <c r="A7" s="179" t="s">
        <v>74</v>
      </c>
      <c r="B7" s="179" t="s">
        <v>143</v>
      </c>
      <c r="C7" s="179" t="s">
        <v>144</v>
      </c>
      <c r="D7" s="179" t="s">
        <v>145</v>
      </c>
      <c r="E7" s="179" t="s">
        <v>146</v>
      </c>
      <c r="F7" s="179" t="s">
        <v>147</v>
      </c>
      <c r="G7" s="179" t="s">
        <v>148</v>
      </c>
      <c r="H7" s="128"/>
      <c r="I7" s="119"/>
      <c r="J7" s="128"/>
      <c r="K7" s="128"/>
      <c r="L7" s="179"/>
      <c r="M7" s="277"/>
      <c r="N7" s="118" t="s">
        <v>54</v>
      </c>
      <c r="O7" s="163">
        <f>PI()*(O1^2-O4^2)</f>
        <v>3.0438262902100783</v>
      </c>
      <c r="P7" s="118" t="s">
        <v>105</v>
      </c>
      <c r="Q7" s="116"/>
      <c r="R7" s="116"/>
      <c r="S7" s="116"/>
      <c r="T7" s="128"/>
      <c r="U7" s="118"/>
      <c r="V7" s="119"/>
      <c r="W7" s="119"/>
      <c r="X7" s="119"/>
      <c r="Y7" s="119"/>
      <c r="Z7" s="119"/>
      <c r="AA7" s="119"/>
      <c r="AB7" s="119"/>
      <c r="AC7" s="119"/>
    </row>
    <row r="8" spans="1:29" ht="15.6" thickBot="1">
      <c r="A8" s="310" cm="1">
        <f t="array" ref="A8">IF(Parameters!D3="Tension",fuzzyvlookup($J$3,CONSTANTS!A10:A13,2,,,3),fuzzyvlookup($J$3,CONSTANTS!A4:A7,2,,,3))</f>
        <v>0</v>
      </c>
      <c r="B8" s="311" cm="1">
        <f t="array" ref="B8">IF(Parameters!D3="Tension",fuzzyvlookup($J$3,CONSTANTS!A10:A13,3,,,3),fuzzyvlookup($J$3,CONSTANTS!A4:A7,3,,,3))</f>
        <v>0.3</v>
      </c>
      <c r="C8" s="311" cm="1">
        <f t="array" ref="C8">IF(Parameters!D3="Tension",fuzzyvlookup($J$3,CONSTANTS!A10:A13,4,,,3),fuzzyvlookup($J$3,CONSTANTS!A4:A7,4,,,3))</f>
        <v>0.5</v>
      </c>
      <c r="D8" s="311" cm="1">
        <f t="array" ref="D8">IF(Parameters!D3="Tension",fuzzyvlookup($J$3,CONSTANTS!A10:A13,5,,,3),fuzzyvlookup($J$3,CONSTANTS!A4:A7,5,,,3))</f>
        <v>1</v>
      </c>
      <c r="E8" s="311" cm="1">
        <f t="array" ref="E8">IF(Parameters!D3="Tension",fuzzyvlookup($J$3,CONSTANTS!A10:A13,6,,,3),fuzzyvlookup($J$3,CONSTANTS!A4:A7,6,,,3))</f>
        <v>0</v>
      </c>
      <c r="F8" s="311" cm="1">
        <f t="array" ref="F8">IF(Parameters!D3="Tension",fuzzyvlookup($J$3,CONSTANTS!A10:A13,7,,,3),fuzzyvlookup($J$3,CONSTANTS!A4:A7,7,,,3))</f>
        <v>0.03</v>
      </c>
      <c r="G8" s="341" cm="1">
        <f t="array" ref="G8">IF(Parameters!D3="Tension",fuzzyvlookup($J$3,CONSTANTS!A10:A13,8,,,3),fuzzyvlookup($J$3,CONSTANTS!A4:A7,8,,,3))</f>
        <v>2</v>
      </c>
      <c r="H8" s="119"/>
      <c r="I8" s="119"/>
      <c r="J8" s="131"/>
      <c r="K8" s="123"/>
      <c r="L8" s="123"/>
      <c r="M8" s="277"/>
      <c r="N8" s="118" t="s">
        <v>55</v>
      </c>
      <c r="O8" s="163">
        <f>PI()*O4^2/4</f>
        <v>0.60959542390072685</v>
      </c>
      <c r="P8" s="118" t="s">
        <v>105</v>
      </c>
      <c r="Q8" s="116"/>
      <c r="R8" s="129" t="s">
        <v>56</v>
      </c>
      <c r="S8" s="130"/>
      <c r="T8" s="131"/>
      <c r="U8" s="128"/>
      <c r="V8" s="129" t="s">
        <v>187</v>
      </c>
      <c r="W8" s="130"/>
      <c r="X8" s="131"/>
      <c r="Y8" s="119"/>
      <c r="Z8" s="119"/>
      <c r="AA8" s="119"/>
      <c r="AB8" s="119"/>
      <c r="AC8" s="119"/>
    </row>
    <row r="9" spans="1:29" ht="15.6" thickBot="1">
      <c r="A9" s="119"/>
      <c r="B9" s="119"/>
      <c r="C9" s="119"/>
      <c r="D9" s="119"/>
      <c r="E9" s="119"/>
      <c r="F9" s="119"/>
      <c r="G9" s="119"/>
      <c r="H9" s="119"/>
      <c r="I9" s="119"/>
      <c r="J9" s="131"/>
      <c r="K9" s="123"/>
      <c r="L9" s="123"/>
      <c r="M9" s="277"/>
      <c r="N9" s="118" t="s">
        <v>57</v>
      </c>
      <c r="O9" s="163">
        <f>1-S3*(O4/O1)^2</f>
        <v>0.57745809410781757</v>
      </c>
      <c r="P9" s="118" t="s">
        <v>58</v>
      </c>
      <c r="Q9" s="124"/>
      <c r="R9" s="160" t="s">
        <v>23</v>
      </c>
      <c r="S9" s="161">
        <f>_xlfn.XLOOKUP(O3,B19:B1500,V19:V1500)</f>
        <v>30091.400347341852</v>
      </c>
      <c r="T9" s="162" t="s">
        <v>24</v>
      </c>
      <c r="U9" s="119"/>
      <c r="V9" s="160" t="s">
        <v>23</v>
      </c>
      <c r="W9" s="161">
        <f>_xlfn.XLOOKUP(O3,B19:B1500,AC19:AC1500)</f>
        <v>22971.450518774898</v>
      </c>
      <c r="X9" s="162" t="s">
        <v>24</v>
      </c>
      <c r="Y9" s="119"/>
      <c r="Z9" s="119"/>
      <c r="AA9" s="119"/>
      <c r="AB9" s="119"/>
      <c r="AC9" s="119"/>
    </row>
    <row r="10" spans="1:29" ht="15" customHeight="1">
      <c r="A10" s="131"/>
      <c r="B10" s="131"/>
      <c r="C10" s="119"/>
      <c r="D10" s="131"/>
      <c r="E10" s="131"/>
      <c r="F10" s="119"/>
      <c r="G10" s="131"/>
      <c r="H10" s="131"/>
      <c r="I10" s="119"/>
      <c r="J10" s="131"/>
      <c r="K10" s="131"/>
      <c r="L10" s="131"/>
      <c r="M10" s="117"/>
      <c r="N10" s="118" t="s">
        <v>12</v>
      </c>
      <c r="O10" s="163">
        <f>1-S4*(O4/O1)^2</f>
        <v>0.59969714178635347</v>
      </c>
      <c r="P10" s="118" t="s">
        <v>60</v>
      </c>
      <c r="Q10" s="124"/>
      <c r="R10" s="124" t="s">
        <v>186</v>
      </c>
      <c r="S10" s="124"/>
      <c r="T10" s="119"/>
      <c r="U10" s="118"/>
      <c r="V10" s="119"/>
      <c r="W10" s="119"/>
      <c r="X10" s="119"/>
      <c r="Y10" s="119"/>
      <c r="Z10" s="119"/>
      <c r="AA10" s="119"/>
      <c r="AB10" s="119"/>
      <c r="AC10" s="119"/>
    </row>
    <row r="11" spans="1:29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277"/>
      <c r="N11" s="159" t="s">
        <v>13</v>
      </c>
      <c r="O11" s="164">
        <f>0.15+0.45*O10</f>
        <v>0.41986371380385912</v>
      </c>
      <c r="P11" s="133"/>
      <c r="Q11" s="133"/>
      <c r="R11" s="133"/>
      <c r="S11" s="133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</row>
    <row r="12" spans="1:29" ht="15" thickBot="1">
      <c r="A12" s="124"/>
      <c r="B12" s="132"/>
      <c r="C12" s="133"/>
      <c r="D12" s="133"/>
      <c r="E12" s="133"/>
      <c r="F12" s="133"/>
      <c r="G12" s="133"/>
      <c r="H12" s="119"/>
      <c r="I12" s="119"/>
      <c r="J12" s="119"/>
      <c r="K12" s="119"/>
      <c r="L12" s="119"/>
      <c r="M12" s="119"/>
      <c r="N12" s="119"/>
      <c r="O12" s="119"/>
      <c r="P12" s="134"/>
      <c r="Q12" s="135"/>
      <c r="R12" s="136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</row>
    <row r="13" spans="1:29" ht="16.2" thickBot="1">
      <c r="A13" s="15" t="s">
        <v>42</v>
      </c>
      <c r="B13" s="441">
        <f>'Input_CPT Data'!B1</f>
        <v>0</v>
      </c>
      <c r="C13" s="441"/>
      <c r="D13" s="441"/>
      <c r="E13" s="441"/>
      <c r="F13" s="441"/>
      <c r="G13" s="441"/>
      <c r="H13" s="442"/>
      <c r="I13" s="116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</row>
    <row r="14" spans="1:29" ht="16.2" thickBot="1">
      <c r="A14" s="449" t="s">
        <v>61</v>
      </c>
      <c r="B14" s="450"/>
      <c r="C14" s="450"/>
      <c r="D14" s="450"/>
      <c r="E14" s="454" t="s">
        <v>160</v>
      </c>
      <c r="F14" s="455"/>
      <c r="G14" s="455"/>
      <c r="H14" s="456"/>
      <c r="I14" s="391"/>
      <c r="J14" s="457" t="s">
        <v>159</v>
      </c>
      <c r="K14" s="458"/>
      <c r="L14" s="458"/>
      <c r="M14" s="458"/>
      <c r="N14" s="459"/>
      <c r="O14" s="451" t="s">
        <v>119</v>
      </c>
      <c r="P14" s="452"/>
      <c r="Q14" s="452"/>
      <c r="R14" s="452"/>
      <c r="S14" s="452"/>
      <c r="T14" s="453"/>
      <c r="U14" s="96"/>
      <c r="V14" s="97"/>
      <c r="W14" s="460" t="s">
        <v>185</v>
      </c>
      <c r="X14" s="461"/>
      <c r="Y14" s="461"/>
      <c r="Z14" s="461"/>
      <c r="AA14" s="462"/>
      <c r="AB14" s="96"/>
      <c r="AC14" s="97"/>
    </row>
    <row r="15" spans="1:29">
      <c r="A15" s="16"/>
      <c r="B15" s="17"/>
      <c r="C15" s="17"/>
      <c r="D15" s="17"/>
      <c r="E15" s="392"/>
      <c r="F15" s="393"/>
      <c r="G15" s="394"/>
      <c r="H15" s="395"/>
      <c r="I15" s="399"/>
      <c r="J15" s="49"/>
      <c r="K15" s="18"/>
      <c r="L15" s="18"/>
      <c r="M15" s="18"/>
      <c r="N15" s="88"/>
      <c r="O15" s="98"/>
      <c r="P15" s="86"/>
      <c r="Q15" s="86"/>
      <c r="R15" s="86"/>
      <c r="S15" s="86"/>
      <c r="T15" s="87"/>
      <c r="U15" s="95"/>
      <c r="V15" s="99"/>
      <c r="W15" s="355"/>
      <c r="X15" s="356"/>
      <c r="Y15" s="356"/>
      <c r="Z15" s="356"/>
      <c r="AA15" s="357"/>
      <c r="AB15" s="95"/>
      <c r="AC15" s="99"/>
    </row>
    <row r="16" spans="1:29" ht="15" thickBot="1">
      <c r="A16" s="19"/>
      <c r="B16" s="20"/>
      <c r="C16" s="20"/>
      <c r="D16" s="20"/>
      <c r="E16" s="396"/>
      <c r="F16" s="397"/>
      <c r="G16" s="397"/>
      <c r="H16" s="398"/>
      <c r="I16" s="400"/>
      <c r="J16" s="50"/>
      <c r="K16" s="21"/>
      <c r="L16" s="21"/>
      <c r="M16" s="21"/>
      <c r="N16" s="21"/>
      <c r="O16" s="100"/>
      <c r="P16" s="47"/>
      <c r="Q16" s="47"/>
      <c r="R16" s="47"/>
      <c r="S16" s="47"/>
      <c r="T16" s="48"/>
      <c r="U16" s="93"/>
      <c r="V16" s="94"/>
      <c r="W16" s="358"/>
      <c r="X16" s="359"/>
      <c r="Y16" s="359"/>
      <c r="Z16" s="359"/>
      <c r="AA16" s="360"/>
      <c r="AB16" s="93"/>
      <c r="AC16" s="94"/>
    </row>
    <row r="17" spans="1:29" ht="15.6">
      <c r="A17" s="2" t="s">
        <v>31</v>
      </c>
      <c r="B17" s="2" t="s">
        <v>34</v>
      </c>
      <c r="C17" s="2" t="s">
        <v>3</v>
      </c>
      <c r="D17" s="14" t="s">
        <v>32</v>
      </c>
      <c r="E17" s="443" t="s">
        <v>63</v>
      </c>
      <c r="F17" s="444"/>
      <c r="G17" s="173" t="s">
        <v>64</v>
      </c>
      <c r="H17" s="173" t="s">
        <v>65</v>
      </c>
      <c r="I17" s="137" t="s">
        <v>70</v>
      </c>
      <c r="J17" s="138" t="s">
        <v>155</v>
      </c>
      <c r="K17" s="139" t="s">
        <v>156</v>
      </c>
      <c r="L17" s="173" t="s">
        <v>157</v>
      </c>
      <c r="M17" s="140" t="s">
        <v>66</v>
      </c>
      <c r="N17" s="141" t="s">
        <v>67</v>
      </c>
      <c r="O17" s="118" t="s">
        <v>71</v>
      </c>
      <c r="P17" s="122" t="s">
        <v>72</v>
      </c>
      <c r="Q17" s="142" t="s">
        <v>73</v>
      </c>
      <c r="R17" s="143" t="s">
        <v>74</v>
      </c>
      <c r="S17" s="143" t="s">
        <v>74</v>
      </c>
      <c r="T17" s="144" t="s">
        <v>118</v>
      </c>
      <c r="U17" s="145" t="s">
        <v>68</v>
      </c>
      <c r="V17" s="145" t="s">
        <v>69</v>
      </c>
      <c r="W17" s="137" t="s">
        <v>181</v>
      </c>
      <c r="X17" s="173" t="s">
        <v>182</v>
      </c>
      <c r="Y17" s="364" t="s">
        <v>183</v>
      </c>
      <c r="Z17" s="144" t="s">
        <v>184</v>
      </c>
      <c r="AA17" s="365" t="s">
        <v>67</v>
      </c>
      <c r="AB17" s="336" t="s">
        <v>68</v>
      </c>
      <c r="AC17" s="361" t="s">
        <v>69</v>
      </c>
    </row>
    <row r="18" spans="1:29" ht="15" thickBot="1">
      <c r="A18" s="22"/>
      <c r="B18" s="3" t="s">
        <v>33</v>
      </c>
      <c r="C18" s="3" t="s">
        <v>4</v>
      </c>
      <c r="D18" s="3" t="s">
        <v>75</v>
      </c>
      <c r="E18" s="445" t="s">
        <v>4</v>
      </c>
      <c r="F18" s="446"/>
      <c r="G18" s="146" t="s">
        <v>76</v>
      </c>
      <c r="H18" s="146" t="s">
        <v>76</v>
      </c>
      <c r="I18" s="147"/>
      <c r="J18" s="147" t="s">
        <v>102</v>
      </c>
      <c r="K18" s="146" t="s">
        <v>102</v>
      </c>
      <c r="L18" s="276" t="s">
        <v>102</v>
      </c>
      <c r="M18" s="146"/>
      <c r="N18" s="148" t="s">
        <v>76</v>
      </c>
      <c r="O18" s="146" t="s">
        <v>77</v>
      </c>
      <c r="P18" s="146" t="s">
        <v>76</v>
      </c>
      <c r="Q18" s="146"/>
      <c r="R18" s="146"/>
      <c r="S18" s="146" t="s">
        <v>78</v>
      </c>
      <c r="T18" s="146" t="s">
        <v>76</v>
      </c>
      <c r="U18" s="146" t="s">
        <v>59</v>
      </c>
      <c r="V18" s="148" t="s">
        <v>59</v>
      </c>
      <c r="W18" s="337" t="s">
        <v>77</v>
      </c>
      <c r="X18" s="337" t="s">
        <v>76</v>
      </c>
      <c r="Y18" s="337" t="s">
        <v>76</v>
      </c>
      <c r="Z18" s="337"/>
      <c r="AA18" s="148" t="s">
        <v>76</v>
      </c>
      <c r="AB18" s="337" t="s">
        <v>59</v>
      </c>
      <c r="AC18" s="148" t="s">
        <v>59</v>
      </c>
    </row>
    <row r="19" spans="1:29" ht="15" thickTop="1">
      <c r="A19" s="186">
        <v>1</v>
      </c>
      <c r="B19" s="187">
        <v>0</v>
      </c>
      <c r="C19" s="258">
        <v>3.64</v>
      </c>
      <c r="D19" s="258">
        <v>0</v>
      </c>
      <c r="E19" s="447">
        <f>IF(AND(ISBLANK(B19),ISBLANK(C19)),NA(),IF(B19&lt;=Parameters!$K$3,0,IF(C19&lt;0.1,Parameters!$K$4,C19)))</f>
        <v>0</v>
      </c>
      <c r="F19" s="448"/>
      <c r="G19" s="149">
        <f>B19*Parameters!$K$5</f>
        <v>0</v>
      </c>
      <c r="H19" s="150">
        <f>IF(B19&lt;Parameters!$K$6,B19*Parameters!$K$5,Parameters!$K$5*Parameters!$K$6+(B19-Parameters!$K$6)*(Parameters!$K$5-10))</f>
        <v>0</v>
      </c>
      <c r="I19" s="151" t="str">
        <f>IF(ISBLANK(D19),"",IF(D19&gt;Parameters!$K$7,"Clay","Sand"))</f>
        <v>Sand</v>
      </c>
      <c r="J19" s="152">
        <f>(MAX(($O$3-B19)/$O$1,G$8))^(-C$8)</f>
        <v>0.12850097275896397</v>
      </c>
      <c r="K19" s="320">
        <f t="shared" ref="K19:K82" si="0">(MIN(($O$3-B19)/($O$1*$G$8),1))^$E$8</f>
        <v>1</v>
      </c>
      <c r="L19" s="320">
        <f>H19/100</f>
        <v>0</v>
      </c>
      <c r="M19" s="150">
        <f t="shared" ref="M19:M82" si="1">$F$8*E19*1000*$O$9^$B$8*J19</f>
        <v>0</v>
      </c>
      <c r="N19" s="153">
        <f t="shared" ref="N19:N82" si="2">(M19)*$S$2^$D$8</f>
        <v>0</v>
      </c>
      <c r="O19" s="154">
        <f>IF(E19=0,0,ABS(E19-G19/1000))</f>
        <v>0</v>
      </c>
      <c r="P19" s="149">
        <f>IF(B19&lt;=Parameters!$K$3,0,IF(I19="Sand",0,O19/Parameters!$K$8*1000))</f>
        <v>0</v>
      </c>
      <c r="Q19" s="127" t="e">
        <f t="shared" ref="Q19:Q82" si="3">IF(P19="","",P19/H19)</f>
        <v>#DIV/0!</v>
      </c>
      <c r="R19" s="154" t="e">
        <f t="shared" ref="R19:R82" si="4">IF(P19="","",IF(Q19&lt;=1,0.5*(Q19^(-0.5)),0.5*(Q19^(-0.25))))</f>
        <v>#DIV/0!</v>
      </c>
      <c r="S19" s="154" t="e">
        <f t="shared" ref="S19:S82" si="5">IF(R19="","",IF(R19&lt;1,R19,1))</f>
        <v>#DIV/0!</v>
      </c>
      <c r="T19" s="149" t="e">
        <f>IF(P19="","",S19*P19)</f>
        <v>#DIV/0!</v>
      </c>
      <c r="U19" s="155" t="s">
        <v>102</v>
      </c>
      <c r="V19" s="156" t="s">
        <v>102</v>
      </c>
      <c r="W19" s="175" t="e">
        <f>0.4*LN(E19*1000/(22*SQRT(H19*100)))</f>
        <v>#DIV/0!</v>
      </c>
      <c r="X19" s="149" t="e">
        <f>2.1*(W19-0.1)^1.7</f>
        <v>#DIV/0!</v>
      </c>
      <c r="Y19" s="127" t="e">
        <f>(H19/100)^(-0.25)</f>
        <v>#DIV/0!</v>
      </c>
      <c r="Z19" s="175" t="e">
        <f>$F$8*(B19/$O$3)*100*X19*Y19</f>
        <v>#DIV/0!</v>
      </c>
      <c r="AA19" s="149" t="e">
        <f t="shared" ref="AA19:AA82" si="6">IF(I19="Sand",IF(Z19&gt;0.1*H19,Z19,0.1*H19),T19)</f>
        <v>#DIV/0!</v>
      </c>
      <c r="AB19" s="155" t="s">
        <v>102</v>
      </c>
      <c r="AC19" s="156" t="s">
        <v>102</v>
      </c>
    </row>
    <row r="20" spans="1:29">
      <c r="A20" s="186">
        <v>2</v>
      </c>
      <c r="B20" s="187">
        <v>0.1</v>
      </c>
      <c r="C20" s="258">
        <v>3.64</v>
      </c>
      <c r="D20" s="258">
        <v>1.32</v>
      </c>
      <c r="E20" s="438">
        <f>IF(AND(ISBLANK(B20),ISBLANK(C20)),NA(),IF(B20&lt;=Parameters!$K$3,0,IF(C20&lt;0.1,Parameters!$K$4,C20)))</f>
        <v>0</v>
      </c>
      <c r="F20" s="439"/>
      <c r="G20" s="149">
        <f>B20*Parameters!$K$5</f>
        <v>1.9000000000000001</v>
      </c>
      <c r="H20" s="383">
        <f>IF(B20&lt;Parameters!$K$6,B20*Parameters!$K$5,Parameters!$K$5*Parameters!$K$6+(B20-Parameters!$K$6)*(Parameters!$K$5-10))</f>
        <v>1.9000000000000001</v>
      </c>
      <c r="I20" s="151" t="str">
        <f>IF(ISBLANK(D20),"",IF(D20&gt;Parameters!$K$7,"Clay","Sand"))</f>
        <v>Sand</v>
      </c>
      <c r="J20" s="152">
        <f t="shared" ref="J20:J82" si="7">(MAX(($O$3-B20)/$O$1,G$8))^(-C$8)</f>
        <v>0.12858136123899369</v>
      </c>
      <c r="K20" s="320">
        <f>(MIN(($O$3-B20)/($O$1*$G$8),1))^$E$8</f>
        <v>1</v>
      </c>
      <c r="L20" s="320">
        <f t="shared" ref="L20:L83" si="8">H20/100</f>
        <v>1.9000000000000003E-2</v>
      </c>
      <c r="M20" s="275">
        <f t="shared" si="1"/>
        <v>0</v>
      </c>
      <c r="N20" s="153">
        <f t="shared" si="2"/>
        <v>0</v>
      </c>
      <c r="O20" s="154">
        <f t="shared" ref="O20:O82" si="9">IF(E20=0,0,ABS(E20-G20/1000))</f>
        <v>0</v>
      </c>
      <c r="P20" s="149">
        <f>IF(B20&lt;=Parameters!$K$3,0,IF(I20="Sand",0,O20/Parameters!$K$8*1000))</f>
        <v>0</v>
      </c>
      <c r="Q20" s="127">
        <f t="shared" si="3"/>
        <v>0</v>
      </c>
      <c r="R20" s="154" t="e">
        <f t="shared" si="4"/>
        <v>#DIV/0!</v>
      </c>
      <c r="S20" s="154" t="e">
        <f t="shared" si="5"/>
        <v>#DIV/0!</v>
      </c>
      <c r="T20" s="149" t="e">
        <f>IF(P20="","",S20*P20)</f>
        <v>#DIV/0!</v>
      </c>
      <c r="U20" s="150">
        <f>IF(B20&lt;=Parameters!$K$3,0,IF(I20="Sand",(B20-B19)*$O$5*N20,(B20-B19)*$O$5*T20))</f>
        <v>0</v>
      </c>
      <c r="V20" s="157">
        <f>U20</f>
        <v>0</v>
      </c>
      <c r="W20" s="175" t="e">
        <f>0.4*LN(E20*1000/(22*SQRT(H20*100)))</f>
        <v>#NUM!</v>
      </c>
      <c r="X20" s="149" t="e">
        <f>2.1*(W20-0.1)^1.7</f>
        <v>#NUM!</v>
      </c>
      <c r="Y20" s="127">
        <f>(H20/100)^(-0.25)</f>
        <v>2.6934666326316568</v>
      </c>
      <c r="Z20" s="175" t="e">
        <f t="shared" ref="Z20:Z83" si="10">$F$8*(B20/$O$3)*100*X20*Y20</f>
        <v>#NUM!</v>
      </c>
      <c r="AA20" s="149" t="e">
        <f t="shared" si="6"/>
        <v>#NUM!</v>
      </c>
      <c r="AB20" s="335">
        <f>IF(ISERROR(AA20),0,IF(B20&lt;=Parameters!$K$3,0,(B20-B19)*$O$5*AA20))</f>
        <v>0</v>
      </c>
      <c r="AC20" s="157">
        <f>AB20</f>
        <v>0</v>
      </c>
    </row>
    <row r="21" spans="1:29">
      <c r="A21" s="186">
        <v>3</v>
      </c>
      <c r="B21" s="187">
        <v>0.2</v>
      </c>
      <c r="C21" s="258">
        <v>6.79</v>
      </c>
      <c r="D21" s="258">
        <v>1.22</v>
      </c>
      <c r="E21" s="438">
        <f>IF(AND(ISBLANK(B21),ISBLANK(C21)),NA(),IF(B21&lt;=Parameters!$K$3,0,IF(C21&lt;0.1,Parameters!$K$4,C21)))</f>
        <v>0</v>
      </c>
      <c r="F21" s="439"/>
      <c r="G21" s="149">
        <f>B21*Parameters!$K$5</f>
        <v>3.8000000000000003</v>
      </c>
      <c r="H21" s="383">
        <f>IF(B21&lt;Parameters!$K$6,B21*Parameters!$K$5,Parameters!$K$5*Parameters!$K$6+(B21-Parameters!$K$6)*(Parameters!$K$5-10))</f>
        <v>3.8000000000000003</v>
      </c>
      <c r="I21" s="151" t="str">
        <f>IF(ISBLANK(D21),"",IF(D21&gt;Parameters!$K$7,"Clay","Sand"))</f>
        <v>Sand</v>
      </c>
      <c r="J21" s="152">
        <f>(MAX(($O$3-B21)/$O$1,G$8))^(-C$8)</f>
        <v>0.12866190077788936</v>
      </c>
      <c r="K21" s="320">
        <f t="shared" si="0"/>
        <v>1</v>
      </c>
      <c r="L21" s="320">
        <f>H21/100</f>
        <v>3.8000000000000006E-2</v>
      </c>
      <c r="M21" s="275">
        <f>$F$8*E21*1000*$O$9^$B$8*J21</f>
        <v>0</v>
      </c>
      <c r="N21" s="153">
        <f t="shared" si="2"/>
        <v>0</v>
      </c>
      <c r="O21" s="154">
        <f>IF(E21=0,0,ABS(E21-G21/1000))</f>
        <v>0</v>
      </c>
      <c r="P21" s="149">
        <f>IF(B21&lt;=Parameters!$K$3,0,IF(I21="Sand",0,O21/Parameters!$K$8*1000))</f>
        <v>0</v>
      </c>
      <c r="Q21" s="127">
        <f t="shared" si="3"/>
        <v>0</v>
      </c>
      <c r="R21" s="154" t="e">
        <f t="shared" si="4"/>
        <v>#DIV/0!</v>
      </c>
      <c r="S21" s="154" t="e">
        <f t="shared" si="5"/>
        <v>#DIV/0!</v>
      </c>
      <c r="T21" s="149" t="e">
        <f t="shared" ref="T21:T84" si="11">IF(P21="","",S21*P21)</f>
        <v>#DIV/0!</v>
      </c>
      <c r="U21" s="383">
        <f>IF(B21&lt;=Parameters!$K$3,0,IF(I21="Sand",(B21-B20)*$O$5*N21,(B21-B20)*$O$5*T21))</f>
        <v>0</v>
      </c>
      <c r="V21" s="157">
        <f t="shared" ref="V21:V84" si="12">V20+U21</f>
        <v>0</v>
      </c>
      <c r="W21" s="175" t="e">
        <f>0.4*LN(E21*1000/(22*SQRT(H21*100)))</f>
        <v>#NUM!</v>
      </c>
      <c r="X21" s="149" t="e">
        <f t="shared" ref="X21:X83" si="13">2.1*(W21-0.1)^1.7</f>
        <v>#NUM!</v>
      </c>
      <c r="Y21" s="127">
        <f>(H21/100)^(-0.25)</f>
        <v>2.264926435985454</v>
      </c>
      <c r="Z21" s="175" t="e">
        <f>$F$8*(B21/$O$3)*100*X21*Y21</f>
        <v>#NUM!</v>
      </c>
      <c r="AA21" s="149" t="e">
        <f t="shared" si="6"/>
        <v>#NUM!</v>
      </c>
      <c r="AB21" s="383">
        <f>IF(ISERROR(AA21),0,IF(B21&lt;=Parameters!$K$3,0,(B21-B20)*$O$5*AA21))</f>
        <v>0</v>
      </c>
      <c r="AC21" s="157">
        <f t="shared" ref="AC21:AC26" si="14">AC20+AB21</f>
        <v>0</v>
      </c>
    </row>
    <row r="22" spans="1:29">
      <c r="A22" s="186">
        <v>4</v>
      </c>
      <c r="B22" s="187">
        <v>0.3</v>
      </c>
      <c r="C22" s="258">
        <v>11.25</v>
      </c>
      <c r="D22" s="258">
        <v>1.23</v>
      </c>
      <c r="E22" s="438">
        <f>IF(AND(ISBLANK(B22),ISBLANK(C22)),NA(),IF(B22&lt;=Parameters!$K$3,0,IF(C22&lt;0.1,Parameters!$K$4,C22)))</f>
        <v>0</v>
      </c>
      <c r="F22" s="439"/>
      <c r="G22" s="149">
        <f>B22*Parameters!$K$5</f>
        <v>5.7</v>
      </c>
      <c r="H22" s="383">
        <f>IF(B22&lt;Parameters!$K$6,B22*Parameters!$K$5,Parameters!$K$5*Parameters!$K$6+(B22-Parameters!$K$6)*(Parameters!$K$5-10))</f>
        <v>5.7</v>
      </c>
      <c r="I22" s="151" t="str">
        <f>IF(ISBLANK(D22),"",IF(D22&gt;Parameters!$K$7,"Clay","Sand"))</f>
        <v>Sand</v>
      </c>
      <c r="J22" s="152">
        <f>(MAX(($O$3-B22)/$O$1,G$8))^(-C$8)</f>
        <v>0.12874259184933834</v>
      </c>
      <c r="K22" s="320">
        <f t="shared" si="0"/>
        <v>1</v>
      </c>
      <c r="L22" s="320">
        <f t="shared" si="8"/>
        <v>5.7000000000000002E-2</v>
      </c>
      <c r="M22" s="275">
        <f>$F$8*E22*1000*$O$9^$B$8*J22</f>
        <v>0</v>
      </c>
      <c r="N22" s="153">
        <f t="shared" si="2"/>
        <v>0</v>
      </c>
      <c r="O22" s="154">
        <f t="shared" si="9"/>
        <v>0</v>
      </c>
      <c r="P22" s="149">
        <f>IF(B22&lt;=Parameters!$K$3,0,IF(I22="Sand",0,O22/Parameters!$K$8*1000))</f>
        <v>0</v>
      </c>
      <c r="Q22" s="127">
        <f t="shared" si="3"/>
        <v>0</v>
      </c>
      <c r="R22" s="154" t="e">
        <f t="shared" si="4"/>
        <v>#DIV/0!</v>
      </c>
      <c r="S22" s="154" t="e">
        <f t="shared" si="5"/>
        <v>#DIV/0!</v>
      </c>
      <c r="T22" s="149" t="e">
        <f t="shared" si="11"/>
        <v>#DIV/0!</v>
      </c>
      <c r="U22" s="383">
        <f>IF(B22&lt;=Parameters!$K$3,0,IF(I22="Sand",(B22-B21)*$O$5*N22,(B22-B21)*$O$5*T22))</f>
        <v>0</v>
      </c>
      <c r="V22" s="157">
        <f t="shared" si="12"/>
        <v>0</v>
      </c>
      <c r="W22" s="175" t="e">
        <f>0.4*LN(E22*1000/(22*SQRT(H22*100)))</f>
        <v>#NUM!</v>
      </c>
      <c r="X22" s="149" t="e">
        <f t="shared" si="13"/>
        <v>#NUM!</v>
      </c>
      <c r="Y22" s="127">
        <f t="shared" ref="Y22:Y83" si="15">(H22/100)^(-0.25)</f>
        <v>2.0465920655853611</v>
      </c>
      <c r="Z22" s="175" t="e">
        <f>$F$8*(B22/$O$3)*100*X22*Y22</f>
        <v>#NUM!</v>
      </c>
      <c r="AA22" s="149" t="e">
        <f t="shared" si="6"/>
        <v>#NUM!</v>
      </c>
      <c r="AB22" s="383">
        <f>IF(ISERROR(AA22),0,IF(B22&lt;=Parameters!$K$3,0,(B22-B21)*$O$5*AA22))</f>
        <v>0</v>
      </c>
      <c r="AC22" s="157">
        <f t="shared" si="14"/>
        <v>0</v>
      </c>
    </row>
    <row r="23" spans="1:29">
      <c r="A23" s="186">
        <v>5</v>
      </c>
      <c r="B23" s="187">
        <v>0.4</v>
      </c>
      <c r="C23" s="258">
        <v>20.04</v>
      </c>
      <c r="D23" s="258">
        <v>1.1399999999999999</v>
      </c>
      <c r="E23" s="438">
        <f>IF(AND(ISBLANK(B23),ISBLANK(C23)),NA(),IF(B23&lt;=Parameters!$K$3,0,IF(C23&lt;0.1,Parameters!$K$4,C23)))</f>
        <v>0</v>
      </c>
      <c r="F23" s="439"/>
      <c r="G23" s="149">
        <f>B23*Parameters!$K$5</f>
        <v>7.6000000000000005</v>
      </c>
      <c r="H23" s="383">
        <f>IF(B23&lt;Parameters!$K$6,B23*Parameters!$K$5,Parameters!$K$5*Parameters!$K$6+(B23-Parameters!$K$6)*(Parameters!$K$5-10))</f>
        <v>7.6000000000000005</v>
      </c>
      <c r="I23" s="151" t="str">
        <f>IF(ISBLANK(D23),"",IF(D23&gt;Parameters!$K$7,"Clay","Sand"))</f>
        <v>Sand</v>
      </c>
      <c r="J23" s="152">
        <f t="shared" si="7"/>
        <v>0.12882343492911014</v>
      </c>
      <c r="K23" s="320">
        <f t="shared" si="0"/>
        <v>1</v>
      </c>
      <c r="L23" s="320">
        <f t="shared" si="8"/>
        <v>7.6000000000000012E-2</v>
      </c>
      <c r="M23" s="275">
        <f>$F$8*E23*1000*$O$9^$B$8*J23</f>
        <v>0</v>
      </c>
      <c r="N23" s="153">
        <f>(M23)*$S$2^$D$8</f>
        <v>0</v>
      </c>
      <c r="O23" s="154">
        <f t="shared" si="9"/>
        <v>0</v>
      </c>
      <c r="P23" s="149">
        <f>IF(B23&lt;=Parameters!$K$3,0,IF(I23="Sand",0,O23/Parameters!$K$8*1000))</f>
        <v>0</v>
      </c>
      <c r="Q23" s="127">
        <f t="shared" si="3"/>
        <v>0</v>
      </c>
      <c r="R23" s="154" t="e">
        <f t="shared" si="4"/>
        <v>#DIV/0!</v>
      </c>
      <c r="S23" s="154" t="e">
        <f t="shared" si="5"/>
        <v>#DIV/0!</v>
      </c>
      <c r="T23" s="149" t="e">
        <f t="shared" si="11"/>
        <v>#DIV/0!</v>
      </c>
      <c r="U23" s="383">
        <f>IF(B23&lt;=Parameters!$K$3,0,IF(I23="Sand",(B23-B22)*$O$5*N23,(B23-B22)*$O$5*T23))</f>
        <v>0</v>
      </c>
      <c r="V23" s="157">
        <f t="shared" si="12"/>
        <v>0</v>
      </c>
      <c r="W23" s="175" t="e">
        <f>0.4*LN(E23*1000/(22*SQRT(H23*100)))</f>
        <v>#NUM!</v>
      </c>
      <c r="X23" s="149" t="e">
        <f t="shared" si="13"/>
        <v>#NUM!</v>
      </c>
      <c r="Y23" s="127">
        <f t="shared" si="15"/>
        <v>1.9045685208335399</v>
      </c>
      <c r="Z23" s="175" t="e">
        <f>$F$8*(B23/$O$3)*100*X23*Y23</f>
        <v>#NUM!</v>
      </c>
      <c r="AA23" s="149" t="e">
        <f>IF(I23="Sand",IF(Z23&gt;0.1*H23,Z23,0.1*H23),T23)</f>
        <v>#NUM!</v>
      </c>
      <c r="AB23" s="383">
        <f>IF(ISERROR(AA23),0,IF(B23&lt;=Parameters!$K$3,0,(B23-B22)*$O$5*AA23))</f>
        <v>0</v>
      </c>
      <c r="AC23" s="157">
        <f t="shared" si="14"/>
        <v>0</v>
      </c>
    </row>
    <row r="24" spans="1:29">
      <c r="A24" s="186">
        <v>6</v>
      </c>
      <c r="B24" s="187">
        <v>0.5</v>
      </c>
      <c r="C24" s="258">
        <v>20.8</v>
      </c>
      <c r="D24" s="258">
        <v>1.2</v>
      </c>
      <c r="E24" s="438">
        <f>IF(AND(ISBLANK(B24),ISBLANK(C24)),NA(),IF(B24&lt;=Parameters!$K$3,0,IF(C24&lt;0.1,Parameters!$K$4,C24)))</f>
        <v>0</v>
      </c>
      <c r="F24" s="439"/>
      <c r="G24" s="149">
        <f>B24*Parameters!$K$5</f>
        <v>9.5</v>
      </c>
      <c r="H24" s="383">
        <f>IF(B24&lt;Parameters!$K$6,B24*Parameters!$K$5,Parameters!$K$5*Parameters!$K$6+(B24-Parameters!$K$6)*(Parameters!$K$5-10))</f>
        <v>9.5</v>
      </c>
      <c r="I24" s="151" t="str">
        <f>IF(ISBLANK(D24),"",IF(D24&gt;Parameters!$K$7,"Clay","Sand"))</f>
        <v>Sand</v>
      </c>
      <c r="J24" s="152">
        <f t="shared" si="7"/>
        <v>0.12890443049506817</v>
      </c>
      <c r="K24" s="320">
        <f t="shared" si="0"/>
        <v>1</v>
      </c>
      <c r="L24" s="320">
        <f t="shared" si="8"/>
        <v>9.5000000000000001E-2</v>
      </c>
      <c r="M24" s="275">
        <f>$F$8*E24*1000*$O$9^$B$8*J24</f>
        <v>0</v>
      </c>
      <c r="N24" s="153">
        <f>(M24)*$S$2^$D$8</f>
        <v>0</v>
      </c>
      <c r="O24" s="154">
        <f>IF(E24=0,0,ABS(E24-G24/1000))</f>
        <v>0</v>
      </c>
      <c r="P24" s="149">
        <f>IF(B24&lt;=Parameters!$K$3,0,IF(I24="Sand",0,O24/Parameters!$K$8*1000))</f>
        <v>0</v>
      </c>
      <c r="Q24" s="127">
        <f t="shared" si="3"/>
        <v>0</v>
      </c>
      <c r="R24" s="154" t="e">
        <f t="shared" si="4"/>
        <v>#DIV/0!</v>
      </c>
      <c r="S24" s="154" t="e">
        <f t="shared" si="5"/>
        <v>#DIV/0!</v>
      </c>
      <c r="T24" s="149" t="e">
        <f t="shared" si="11"/>
        <v>#DIV/0!</v>
      </c>
      <c r="U24" s="383">
        <f>IF(B24&lt;=Parameters!$K$3,0,IF(I24="Sand",(B24-B23)*$O$5*N24,(B24-B23)*$O$5*T24))</f>
        <v>0</v>
      </c>
      <c r="V24" s="157">
        <f t="shared" si="12"/>
        <v>0</v>
      </c>
      <c r="W24" s="175" t="e">
        <f t="shared" ref="W24:W83" si="16">0.4*LN(E24*1000/(22*SQRT(H24*100)))</f>
        <v>#NUM!</v>
      </c>
      <c r="X24" s="149" t="e">
        <f t="shared" si="13"/>
        <v>#NUM!</v>
      </c>
      <c r="Y24" s="127">
        <f t="shared" si="15"/>
        <v>1.8012296973499105</v>
      </c>
      <c r="Z24" s="175" t="e">
        <f t="shared" si="10"/>
        <v>#NUM!</v>
      </c>
      <c r="AA24" s="149" t="e">
        <f t="shared" si="6"/>
        <v>#NUM!</v>
      </c>
      <c r="AB24" s="383">
        <f>IF(ISERROR(AA24),0,IF(B24&lt;=Parameters!$K$3,0,(B24-B23)*$O$5*AA24))</f>
        <v>0</v>
      </c>
      <c r="AC24" s="157">
        <f t="shared" si="14"/>
        <v>0</v>
      </c>
    </row>
    <row r="25" spans="1:29">
      <c r="A25" s="186">
        <v>7</v>
      </c>
      <c r="B25" s="187">
        <v>0.6</v>
      </c>
      <c r="C25" s="258">
        <v>27.09</v>
      </c>
      <c r="D25" s="258">
        <v>1.1399999999999999</v>
      </c>
      <c r="E25" s="438">
        <f>IF(AND(ISBLANK(B25),ISBLANK(C25)),NA(),IF(B25&lt;=Parameters!$K$3,0,IF(C25&lt;0.1,Parameters!$K$4,C25)))</f>
        <v>0</v>
      </c>
      <c r="F25" s="439"/>
      <c r="G25" s="149">
        <f>B25*Parameters!$K$5</f>
        <v>11.4</v>
      </c>
      <c r="H25" s="383">
        <f>IF(B25&lt;Parameters!$K$6,B25*Parameters!$K$5,Parameters!$K$5*Parameters!$K$6+(B25-Parameters!$K$6)*(Parameters!$K$5-10))</f>
        <v>11.4</v>
      </c>
      <c r="I25" s="151" t="str">
        <f>IF(ISBLANK(D25),"",IF(D25&gt;Parameters!$K$7,"Clay","Sand"))</f>
        <v>Sand</v>
      </c>
      <c r="J25" s="152">
        <f t="shared" si="7"/>
        <v>0.12898557902718166</v>
      </c>
      <c r="K25" s="320">
        <f t="shared" si="0"/>
        <v>1</v>
      </c>
      <c r="L25" s="320">
        <f>H25/100</f>
        <v>0.114</v>
      </c>
      <c r="M25" s="275">
        <f t="shared" si="1"/>
        <v>0</v>
      </c>
      <c r="N25" s="153">
        <f t="shared" si="2"/>
        <v>0</v>
      </c>
      <c r="O25" s="154">
        <f t="shared" si="9"/>
        <v>0</v>
      </c>
      <c r="P25" s="149">
        <f>IF(B25&lt;=Parameters!$K$3,0,IF(I25="Sand",0,O25/Parameters!$K$8*1000))</f>
        <v>0</v>
      </c>
      <c r="Q25" s="127">
        <f t="shared" si="3"/>
        <v>0</v>
      </c>
      <c r="R25" s="154" t="e">
        <f t="shared" si="4"/>
        <v>#DIV/0!</v>
      </c>
      <c r="S25" s="154" t="e">
        <f t="shared" si="5"/>
        <v>#DIV/0!</v>
      </c>
      <c r="T25" s="149" t="e">
        <f t="shared" si="11"/>
        <v>#DIV/0!</v>
      </c>
      <c r="U25" s="383">
        <f>IF(B25&lt;=Parameters!$K$3,0,IF(I25="Sand",(B25-B24)*$O$5*N25,(B25-B24)*$O$5*T25))</f>
        <v>0</v>
      </c>
      <c r="V25" s="157">
        <f t="shared" si="12"/>
        <v>0</v>
      </c>
      <c r="W25" s="175" t="e">
        <f t="shared" si="16"/>
        <v>#NUM!</v>
      </c>
      <c r="X25" s="149" t="e">
        <f t="shared" si="13"/>
        <v>#NUM!</v>
      </c>
      <c r="Y25" s="127">
        <f t="shared" si="15"/>
        <v>1.7209719314374252</v>
      </c>
      <c r="Z25" s="175" t="e">
        <f t="shared" si="10"/>
        <v>#NUM!</v>
      </c>
      <c r="AA25" s="149" t="e">
        <f t="shared" si="6"/>
        <v>#NUM!</v>
      </c>
      <c r="AB25" s="383">
        <f>IF(ISERROR(AA25),0,IF(B25&lt;=Parameters!$K$3,0,(B25-B24)*$O$5*AA25))</f>
        <v>0</v>
      </c>
      <c r="AC25" s="157">
        <f t="shared" si="14"/>
        <v>0</v>
      </c>
    </row>
    <row r="26" spans="1:29">
      <c r="A26" s="186">
        <v>8</v>
      </c>
      <c r="B26" s="187">
        <v>0.7</v>
      </c>
      <c r="C26" s="258">
        <v>29.33</v>
      </c>
      <c r="D26" s="258">
        <v>1.1399999999999999</v>
      </c>
      <c r="E26" s="438">
        <f>IF(AND(ISBLANK(B26),ISBLANK(C26)),NA(),IF(B26&lt;=Parameters!$K$3,0,IF(C26&lt;0.1,Parameters!$K$4,C26)))</f>
        <v>0</v>
      </c>
      <c r="F26" s="439"/>
      <c r="G26" s="149">
        <f>B26*Parameters!$K$5</f>
        <v>13.299999999999999</v>
      </c>
      <c r="H26" s="383">
        <f>IF(B26&lt;Parameters!$K$6,B26*Parameters!$K$5,Parameters!$K$5*Parameters!$K$6+(B26-Parameters!$K$6)*(Parameters!$K$5-10))</f>
        <v>13.299999999999999</v>
      </c>
      <c r="I26" s="151" t="str">
        <f>IF(ISBLANK(D26),"",IF(D26&gt;Parameters!$K$7,"Clay","Sand"))</f>
        <v>Sand</v>
      </c>
      <c r="J26" s="152">
        <f t="shared" si="7"/>
        <v>0.1290668810075376</v>
      </c>
      <c r="K26" s="320">
        <f t="shared" si="0"/>
        <v>1</v>
      </c>
      <c r="L26" s="320">
        <f t="shared" si="8"/>
        <v>0.13299999999999998</v>
      </c>
      <c r="M26" s="275">
        <f t="shared" si="1"/>
        <v>0</v>
      </c>
      <c r="N26" s="153">
        <f>(M26)*$S$2^$D$8</f>
        <v>0</v>
      </c>
      <c r="O26" s="154">
        <f t="shared" si="9"/>
        <v>0</v>
      </c>
      <c r="P26" s="149">
        <f>IF(B26&lt;=Parameters!$K$3,0,IF(I26="Sand",0,O26/Parameters!$K$8*1000))</f>
        <v>0</v>
      </c>
      <c r="Q26" s="127">
        <f t="shared" si="3"/>
        <v>0</v>
      </c>
      <c r="R26" s="154" t="e">
        <f t="shared" si="4"/>
        <v>#DIV/0!</v>
      </c>
      <c r="S26" s="154" t="e">
        <f t="shared" si="5"/>
        <v>#DIV/0!</v>
      </c>
      <c r="T26" s="149" t="e">
        <f t="shared" si="11"/>
        <v>#DIV/0!</v>
      </c>
      <c r="U26" s="383">
        <f>IF(B26&lt;=Parameters!$K$3,0,IF(I26="Sand",(B26-B25)*$O$5*N26,(B26-B25)*$O$5*T26))</f>
        <v>0</v>
      </c>
      <c r="V26" s="157">
        <f t="shared" si="12"/>
        <v>0</v>
      </c>
      <c r="W26" s="175" t="e">
        <f t="shared" si="16"/>
        <v>#NUM!</v>
      </c>
      <c r="X26" s="149" t="e">
        <f t="shared" si="13"/>
        <v>#NUM!</v>
      </c>
      <c r="Y26" s="127">
        <f t="shared" si="15"/>
        <v>1.6559113761114781</v>
      </c>
      <c r="Z26" s="175" t="e">
        <f t="shared" si="10"/>
        <v>#NUM!</v>
      </c>
      <c r="AA26" s="149" t="e">
        <f t="shared" si="6"/>
        <v>#NUM!</v>
      </c>
      <c r="AB26" s="383">
        <f>IF(ISERROR(AA26),0,IF(B26&lt;=Parameters!$K$3,0,(B26-B25)*$O$5*AA26))</f>
        <v>0</v>
      </c>
      <c r="AC26" s="157">
        <f t="shared" si="14"/>
        <v>0</v>
      </c>
    </row>
    <row r="27" spans="1:29">
      <c r="A27" s="186">
        <v>9</v>
      </c>
      <c r="B27" s="187">
        <v>0.8</v>
      </c>
      <c r="C27" s="258">
        <v>21.22</v>
      </c>
      <c r="D27" s="258">
        <v>1.37</v>
      </c>
      <c r="E27" s="438">
        <f>IF(AND(ISBLANK(B27),ISBLANK(C27)),NA(),IF(B27&lt;=Parameters!$K$3,0,IF(C27&lt;0.1,Parameters!$K$4,C27)))</f>
        <v>0</v>
      </c>
      <c r="F27" s="439"/>
      <c r="G27" s="149">
        <f>B27*Parameters!$K$5</f>
        <v>15.200000000000001</v>
      </c>
      <c r="H27" s="383">
        <f>IF(B27&lt;Parameters!$K$6,B27*Parameters!$K$5,Parameters!$K$5*Parameters!$K$6+(B27-Parameters!$K$6)*(Parameters!$K$5-10))</f>
        <v>15.200000000000001</v>
      </c>
      <c r="I27" s="151" t="str">
        <f>IF(ISBLANK(D27),"",IF(D27&gt;Parameters!$K$7,"Clay","Sand"))</f>
        <v>Sand</v>
      </c>
      <c r="J27" s="152">
        <f t="shared" si="7"/>
        <v>0.12914833692035266</v>
      </c>
      <c r="K27" s="320">
        <f>(MIN(($O$3-B27)/($O$1*$G$8),1))^$E$8</f>
        <v>1</v>
      </c>
      <c r="L27" s="320">
        <f t="shared" si="8"/>
        <v>0.15200000000000002</v>
      </c>
      <c r="M27" s="275">
        <f t="shared" si="1"/>
        <v>0</v>
      </c>
      <c r="N27" s="153">
        <f t="shared" si="2"/>
        <v>0</v>
      </c>
      <c r="O27" s="154">
        <f t="shared" si="9"/>
        <v>0</v>
      </c>
      <c r="P27" s="149">
        <f>IF(B27&lt;=Parameters!$K$3,0,IF(I27="Sand",0,O27/Parameters!$K$8*1000))</f>
        <v>0</v>
      </c>
      <c r="Q27" s="127">
        <f t="shared" si="3"/>
        <v>0</v>
      </c>
      <c r="R27" s="154" t="e">
        <f t="shared" si="4"/>
        <v>#DIV/0!</v>
      </c>
      <c r="S27" s="154" t="e">
        <f t="shared" si="5"/>
        <v>#DIV/0!</v>
      </c>
      <c r="T27" s="149" t="e">
        <f t="shared" si="11"/>
        <v>#DIV/0!</v>
      </c>
      <c r="U27" s="383">
        <f>IF(B27&lt;=Parameters!$K$3,0,IF(I27="Sand",(B27-B26)*$O$5*N27,(B27-B26)*$O$5*T27))</f>
        <v>0</v>
      </c>
      <c r="V27" s="157">
        <f t="shared" si="12"/>
        <v>0</v>
      </c>
      <c r="W27" s="175" t="e">
        <f t="shared" si="16"/>
        <v>#NUM!</v>
      </c>
      <c r="X27" s="149" t="e">
        <f t="shared" si="13"/>
        <v>#NUM!</v>
      </c>
      <c r="Y27" s="127">
        <f t="shared" si="15"/>
        <v>1.6015448417739933</v>
      </c>
      <c r="Z27" s="175" t="e">
        <f t="shared" si="10"/>
        <v>#NUM!</v>
      </c>
      <c r="AA27" s="149" t="e">
        <f t="shared" si="6"/>
        <v>#NUM!</v>
      </c>
      <c r="AB27" s="383">
        <f>IF(ISERROR(AA27),0,IF(B27&lt;=Parameters!$K$3,0,(B27-B26)*$O$5*AA27))</f>
        <v>0</v>
      </c>
      <c r="AC27" s="157">
        <f t="shared" ref="AC27:AC43" si="17">AC26+AB27</f>
        <v>0</v>
      </c>
    </row>
    <row r="28" spans="1:29">
      <c r="A28" s="186">
        <v>10</v>
      </c>
      <c r="B28" s="187">
        <v>0.9</v>
      </c>
      <c r="C28" s="258">
        <v>30.88</v>
      </c>
      <c r="D28" s="258">
        <v>1.21</v>
      </c>
      <c r="E28" s="438">
        <f>IF(AND(ISBLANK(B28),ISBLANK(C28)),NA(),IF(B28&lt;=Parameters!$K$3,0,IF(C28&lt;0.1,Parameters!$K$4,C28)))</f>
        <v>0</v>
      </c>
      <c r="F28" s="439"/>
      <c r="G28" s="149">
        <f>B28*Parameters!$K$5</f>
        <v>17.100000000000001</v>
      </c>
      <c r="H28" s="383">
        <f>IF(B28&lt;Parameters!$K$6,B28*Parameters!$K$5,Parameters!$K$5*Parameters!$K$6+(B28-Parameters!$K$6)*(Parameters!$K$5-10))</f>
        <v>17.100000000000001</v>
      </c>
      <c r="I28" s="151" t="str">
        <f>IF(ISBLANK(D28),"",IF(D28&gt;Parameters!$K$7,"Clay","Sand"))</f>
        <v>Sand</v>
      </c>
      <c r="J28" s="152">
        <f>(MAX(($O$3-B28)/$O$1,G$8))^(-C$8)</f>
        <v>0.12922994725198547</v>
      </c>
      <c r="K28" s="320">
        <f t="shared" si="0"/>
        <v>1</v>
      </c>
      <c r="L28" s="320">
        <f t="shared" si="8"/>
        <v>0.17100000000000001</v>
      </c>
      <c r="M28" s="275">
        <f t="shared" si="1"/>
        <v>0</v>
      </c>
      <c r="N28" s="153">
        <f t="shared" si="2"/>
        <v>0</v>
      </c>
      <c r="O28" s="154">
        <f t="shared" si="9"/>
        <v>0</v>
      </c>
      <c r="P28" s="149">
        <f>IF(B28&lt;=Parameters!$K$3,0,IF(I28="Sand",0,O28/Parameters!$K$8*1000))</f>
        <v>0</v>
      </c>
      <c r="Q28" s="127">
        <f t="shared" si="3"/>
        <v>0</v>
      </c>
      <c r="R28" s="154" t="e">
        <f t="shared" si="4"/>
        <v>#DIV/0!</v>
      </c>
      <c r="S28" s="154" t="e">
        <f t="shared" si="5"/>
        <v>#DIV/0!</v>
      </c>
      <c r="T28" s="149" t="e">
        <f t="shared" si="11"/>
        <v>#DIV/0!</v>
      </c>
      <c r="U28" s="383">
        <f>IF(B28&lt;=Parameters!$K$3,0,IF(I28="Sand",(B28-B27)*$O$5*N28,(B28-B27)*$O$5*T28))</f>
        <v>0</v>
      </c>
      <c r="V28" s="157">
        <f t="shared" si="12"/>
        <v>0</v>
      </c>
      <c r="W28" s="175" t="e">
        <f t="shared" si="16"/>
        <v>#NUM!</v>
      </c>
      <c r="X28" s="149" t="e">
        <f t="shared" si="13"/>
        <v>#NUM!</v>
      </c>
      <c r="Y28" s="127">
        <f t="shared" si="15"/>
        <v>1.5550736854031619</v>
      </c>
      <c r="Z28" s="175" t="e">
        <f t="shared" si="10"/>
        <v>#NUM!</v>
      </c>
      <c r="AA28" s="149" t="e">
        <f t="shared" si="6"/>
        <v>#NUM!</v>
      </c>
      <c r="AB28" s="383">
        <f>IF(ISERROR(AA28),0,IF(B28&lt;=Parameters!$K$3,0,(B28-B27)*$O$5*AA28))</f>
        <v>0</v>
      </c>
      <c r="AC28" s="157">
        <f t="shared" si="17"/>
        <v>0</v>
      </c>
    </row>
    <row r="29" spans="1:29">
      <c r="A29" s="186">
        <v>11</v>
      </c>
      <c r="B29" s="187">
        <v>1</v>
      </c>
      <c r="C29" s="258">
        <v>35.549999999999997</v>
      </c>
      <c r="D29" s="258">
        <v>1.1000000000000001</v>
      </c>
      <c r="E29" s="438">
        <f>IF(AND(ISBLANK(B29),ISBLANK(C29)),NA(),IF(B29&lt;=Parameters!$K$3,0,IF(C29&lt;0.1,Parameters!$K$4,C29)))</f>
        <v>0</v>
      </c>
      <c r="F29" s="439"/>
      <c r="G29" s="149">
        <f>B29*Parameters!$K$5</f>
        <v>19</v>
      </c>
      <c r="H29" s="383">
        <f>IF(B29&lt;Parameters!$K$6,B29*Parameters!$K$5,Parameters!$K$5*Parameters!$K$6+(B29-Parameters!$K$6)*(Parameters!$K$5-10))</f>
        <v>19</v>
      </c>
      <c r="I29" s="151" t="str">
        <f>IF(ISBLANK(D29),"",IF(D29&gt;Parameters!$K$7,"Clay","Sand"))</f>
        <v>Sand</v>
      </c>
      <c r="J29" s="152">
        <f t="shared" si="7"/>
        <v>0.12931171249094867</v>
      </c>
      <c r="K29" s="320">
        <f t="shared" si="0"/>
        <v>1</v>
      </c>
      <c r="L29" s="320">
        <f t="shared" si="8"/>
        <v>0.19</v>
      </c>
      <c r="M29" s="275">
        <f t="shared" si="1"/>
        <v>0</v>
      </c>
      <c r="N29" s="153">
        <f t="shared" si="2"/>
        <v>0</v>
      </c>
      <c r="O29" s="154">
        <f t="shared" si="9"/>
        <v>0</v>
      </c>
      <c r="P29" s="149">
        <f>IF(B29&lt;=Parameters!$K$3,0,IF(I29="Sand",0,O29/Parameters!$K$8*1000))</f>
        <v>0</v>
      </c>
      <c r="Q29" s="127">
        <f t="shared" si="3"/>
        <v>0</v>
      </c>
      <c r="R29" s="154" t="e">
        <f t="shared" si="4"/>
        <v>#DIV/0!</v>
      </c>
      <c r="S29" s="154" t="e">
        <f t="shared" si="5"/>
        <v>#DIV/0!</v>
      </c>
      <c r="T29" s="149" t="e">
        <f t="shared" si="11"/>
        <v>#DIV/0!</v>
      </c>
      <c r="U29" s="383">
        <f>IF(B29&lt;=Parameters!$K$3,0,IF(I29="Sand",(B29-B28)*$O$5*N29,(B29-B28)*$O$5*T29))</f>
        <v>0</v>
      </c>
      <c r="V29" s="157">
        <f t="shared" si="12"/>
        <v>0</v>
      </c>
      <c r="W29" s="175" t="e">
        <f t="shared" si="16"/>
        <v>#NUM!</v>
      </c>
      <c r="X29" s="149" t="e">
        <f t="shared" si="13"/>
        <v>#NUM!</v>
      </c>
      <c r="Y29" s="127">
        <f t="shared" si="15"/>
        <v>1.5146475955500731</v>
      </c>
      <c r="Z29" s="175" t="e">
        <f t="shared" si="10"/>
        <v>#NUM!</v>
      </c>
      <c r="AA29" s="149" t="e">
        <f t="shared" si="6"/>
        <v>#NUM!</v>
      </c>
      <c r="AB29" s="383">
        <f>IF(ISERROR(AA29),0,IF(B29&lt;=Parameters!$K$3,0,(B29-B28)*$O$5*AA29))</f>
        <v>0</v>
      </c>
      <c r="AC29" s="157">
        <f t="shared" si="17"/>
        <v>0</v>
      </c>
    </row>
    <row r="30" spans="1:29">
      <c r="A30" s="186">
        <v>12</v>
      </c>
      <c r="B30" s="187">
        <v>1.1000000000000001</v>
      </c>
      <c r="C30" s="258">
        <v>38.520000000000003</v>
      </c>
      <c r="D30" s="258">
        <v>1.04</v>
      </c>
      <c r="E30" s="438">
        <f>IF(AND(ISBLANK(B30),ISBLANK(C30)),NA(),IF(B30&lt;=Parameters!$K$3,0,IF(C30&lt;0.1,Parameters!$K$4,C30)))</f>
        <v>0</v>
      </c>
      <c r="F30" s="439"/>
      <c r="G30" s="149">
        <f>B30*Parameters!$K$5</f>
        <v>20.900000000000002</v>
      </c>
      <c r="H30" s="383">
        <f>IF(B30&lt;Parameters!$K$6,B30*Parameters!$K$5,Parameters!$K$5*Parameters!$K$6+(B30-Parameters!$K$6)*(Parameters!$K$5-10))</f>
        <v>20.900000000000002</v>
      </c>
      <c r="I30" s="151" t="str">
        <f>IF(ISBLANK(D30),"",IF(D30&gt;Parameters!$K$7,"Clay","Sand"))</f>
        <v>Sand</v>
      </c>
      <c r="J30" s="152">
        <f t="shared" si="7"/>
        <v>0.12939363312792129</v>
      </c>
      <c r="K30" s="320">
        <f t="shared" si="0"/>
        <v>1</v>
      </c>
      <c r="L30" s="320">
        <f t="shared" si="8"/>
        <v>0.20900000000000002</v>
      </c>
      <c r="M30" s="275">
        <f t="shared" si="1"/>
        <v>0</v>
      </c>
      <c r="N30" s="153">
        <f t="shared" si="2"/>
        <v>0</v>
      </c>
      <c r="O30" s="154">
        <f t="shared" si="9"/>
        <v>0</v>
      </c>
      <c r="P30" s="149">
        <f>IF(B30&lt;=Parameters!$K$3,0,IF(I30="Sand",0,O30/Parameters!$K$8*1000))</f>
        <v>0</v>
      </c>
      <c r="Q30" s="127">
        <f t="shared" si="3"/>
        <v>0</v>
      </c>
      <c r="R30" s="154" t="e">
        <f t="shared" si="4"/>
        <v>#DIV/0!</v>
      </c>
      <c r="S30" s="154" t="e">
        <f t="shared" si="5"/>
        <v>#DIV/0!</v>
      </c>
      <c r="T30" s="149" t="e">
        <f t="shared" si="11"/>
        <v>#DIV/0!</v>
      </c>
      <c r="U30" s="383">
        <f>IF(B30&lt;=Parameters!$K$3,0,IF(I30="Sand",(B30-B29)*$O$5*N30,(B30-B29)*$O$5*T30))</f>
        <v>0</v>
      </c>
      <c r="V30" s="157">
        <f t="shared" si="12"/>
        <v>0</v>
      </c>
      <c r="W30" s="175" t="e">
        <f t="shared" si="16"/>
        <v>#NUM!</v>
      </c>
      <c r="X30" s="149" t="e">
        <f t="shared" si="13"/>
        <v>#NUM!</v>
      </c>
      <c r="Y30" s="127">
        <f t="shared" si="15"/>
        <v>1.478983839093259</v>
      </c>
      <c r="Z30" s="175" t="e">
        <f t="shared" si="10"/>
        <v>#NUM!</v>
      </c>
      <c r="AA30" s="149" t="e">
        <f t="shared" si="6"/>
        <v>#NUM!</v>
      </c>
      <c r="AB30" s="383">
        <f>IF(ISERROR(AA30),0,IF(B30&lt;=Parameters!$K$3,0,(B30-B29)*$O$5*AA30))</f>
        <v>0</v>
      </c>
      <c r="AC30" s="157">
        <f t="shared" si="17"/>
        <v>0</v>
      </c>
    </row>
    <row r="31" spans="1:29">
      <c r="A31" s="186">
        <v>13</v>
      </c>
      <c r="B31" s="187">
        <v>1.2</v>
      </c>
      <c r="C31" s="258">
        <v>41.71</v>
      </c>
      <c r="D31" s="258">
        <v>1.1000000000000001</v>
      </c>
      <c r="E31" s="438">
        <f>IF(AND(ISBLANK(B31),ISBLANK(C31)),NA(),IF(B31&lt;=Parameters!$K$3,0,IF(C31&lt;0.1,Parameters!$K$4,C31)))</f>
        <v>0</v>
      </c>
      <c r="F31" s="439"/>
      <c r="G31" s="149">
        <f>B31*Parameters!$K$5</f>
        <v>22.8</v>
      </c>
      <c r="H31" s="383">
        <f>IF(B31&lt;Parameters!$K$6,B31*Parameters!$K$5,Parameters!$K$5*Parameters!$K$6+(B31-Parameters!$K$6)*(Parameters!$K$5-10))</f>
        <v>22.8</v>
      </c>
      <c r="I31" s="151" t="str">
        <f>IF(ISBLANK(D31),"",IF(D31&gt;Parameters!$K$7,"Clay","Sand"))</f>
        <v>Sand</v>
      </c>
      <c r="J31" s="152">
        <f t="shared" si="7"/>
        <v>0.12947570965576108</v>
      </c>
      <c r="K31" s="320">
        <f t="shared" si="0"/>
        <v>1</v>
      </c>
      <c r="L31" s="320">
        <f t="shared" si="8"/>
        <v>0.22800000000000001</v>
      </c>
      <c r="M31" s="275">
        <f t="shared" si="1"/>
        <v>0</v>
      </c>
      <c r="N31" s="153">
        <f t="shared" si="2"/>
        <v>0</v>
      </c>
      <c r="O31" s="154">
        <f t="shared" si="9"/>
        <v>0</v>
      </c>
      <c r="P31" s="149">
        <f>IF(B31&lt;=Parameters!$K$3,0,IF(I31="Sand",0,O31/Parameters!$K$8*1000))</f>
        <v>0</v>
      </c>
      <c r="Q31" s="127">
        <f>IF(P31="","",P31/H31)</f>
        <v>0</v>
      </c>
      <c r="R31" s="154" t="e">
        <f t="shared" si="4"/>
        <v>#DIV/0!</v>
      </c>
      <c r="S31" s="154" t="e">
        <f t="shared" si="5"/>
        <v>#DIV/0!</v>
      </c>
      <c r="T31" s="149" t="e">
        <f t="shared" si="11"/>
        <v>#DIV/0!</v>
      </c>
      <c r="U31" s="383">
        <f>IF(B31&lt;=Parameters!$K$3,0,IF(I31="Sand",(B31-B30)*$O$5*N31,(B31-B30)*$O$5*T31))</f>
        <v>0</v>
      </c>
      <c r="V31" s="157">
        <f t="shared" si="12"/>
        <v>0</v>
      </c>
      <c r="W31" s="175" t="e">
        <f t="shared" si="16"/>
        <v>#NUM!</v>
      </c>
      <c r="X31" s="149" t="e">
        <f t="shared" si="13"/>
        <v>#NUM!</v>
      </c>
      <c r="Y31" s="127">
        <f t="shared" si="15"/>
        <v>1.4471591278979923</v>
      </c>
      <c r="Z31" s="175" t="e">
        <f t="shared" si="10"/>
        <v>#NUM!</v>
      </c>
      <c r="AA31" s="149" t="e">
        <f t="shared" si="6"/>
        <v>#NUM!</v>
      </c>
      <c r="AB31" s="383">
        <f>IF(ISERROR(AA31),0,IF(B31&lt;=Parameters!$K$3,0,(B31-B30)*$O$5*AA31))</f>
        <v>0</v>
      </c>
      <c r="AC31" s="157">
        <f t="shared" si="17"/>
        <v>0</v>
      </c>
    </row>
    <row r="32" spans="1:29">
      <c r="A32" s="186">
        <v>14</v>
      </c>
      <c r="B32" s="187">
        <v>1.3</v>
      </c>
      <c r="C32" s="258">
        <v>46.43</v>
      </c>
      <c r="D32" s="258">
        <v>1.1000000000000001</v>
      </c>
      <c r="E32" s="438">
        <f>IF(AND(ISBLANK(B32),ISBLANK(C32)),NA(),IF(B32&lt;=Parameters!$K$3,0,IF(C32&lt;0.1,Parameters!$K$4,C32)))</f>
        <v>0</v>
      </c>
      <c r="F32" s="439"/>
      <c r="G32" s="149">
        <f>B32*Parameters!$K$5</f>
        <v>24.7</v>
      </c>
      <c r="H32" s="383">
        <f>IF(B32&lt;Parameters!$K$6,B32*Parameters!$K$5,Parameters!$K$5*Parameters!$K$6+(B32-Parameters!$K$6)*(Parameters!$K$5-10))</f>
        <v>24.7</v>
      </c>
      <c r="I32" s="151" t="str">
        <f>IF(ISBLANK(D32),"",IF(D32&gt;Parameters!$K$7,"Clay","Sand"))</f>
        <v>Sand</v>
      </c>
      <c r="J32" s="152">
        <f t="shared" si="7"/>
        <v>0.12955794256951694</v>
      </c>
      <c r="K32" s="320">
        <f t="shared" si="0"/>
        <v>1</v>
      </c>
      <c r="L32" s="320">
        <f t="shared" si="8"/>
        <v>0.247</v>
      </c>
      <c r="M32" s="275">
        <f t="shared" si="1"/>
        <v>0</v>
      </c>
      <c r="N32" s="153">
        <f t="shared" si="2"/>
        <v>0</v>
      </c>
      <c r="O32" s="154">
        <f t="shared" si="9"/>
        <v>0</v>
      </c>
      <c r="P32" s="149">
        <f>IF(B32&lt;=Parameters!$K$3,0,IF(I32="Sand",0,O32/Parameters!$K$8*1000))</f>
        <v>0</v>
      </c>
      <c r="Q32" s="127">
        <f t="shared" si="3"/>
        <v>0</v>
      </c>
      <c r="R32" s="154" t="e">
        <f>IF(P32="","",IF(Q32&lt;=1,0.5*(Q32^(-0.5)),0.5*(Q32^(-0.25))))</f>
        <v>#DIV/0!</v>
      </c>
      <c r="S32" s="154" t="e">
        <f t="shared" si="5"/>
        <v>#DIV/0!</v>
      </c>
      <c r="T32" s="149" t="e">
        <f t="shared" si="11"/>
        <v>#DIV/0!</v>
      </c>
      <c r="U32" s="383">
        <f>IF(B32&lt;=Parameters!$K$3,0,IF(I32="Sand",(B32-B31)*$O$5*N32,(B32-B31)*$O$5*T32))</f>
        <v>0</v>
      </c>
      <c r="V32" s="157">
        <f t="shared" si="12"/>
        <v>0</v>
      </c>
      <c r="W32" s="175" t="e">
        <f t="shared" si="16"/>
        <v>#NUM!</v>
      </c>
      <c r="X32" s="149" t="e">
        <f t="shared" si="13"/>
        <v>#NUM!</v>
      </c>
      <c r="Y32" s="127">
        <f t="shared" si="15"/>
        <v>1.4184883120645846</v>
      </c>
      <c r="Z32" s="175" t="e">
        <f t="shared" si="10"/>
        <v>#NUM!</v>
      </c>
      <c r="AA32" s="149" t="e">
        <f t="shared" si="6"/>
        <v>#NUM!</v>
      </c>
      <c r="AB32" s="383">
        <f>IF(ISERROR(AA32),0,IF(B32&lt;=Parameters!$K$3,0,(B32-B31)*$O$5*AA32))</f>
        <v>0</v>
      </c>
      <c r="AC32" s="157">
        <f t="shared" si="17"/>
        <v>0</v>
      </c>
    </row>
    <row r="33" spans="1:29">
      <c r="A33" s="186">
        <v>15</v>
      </c>
      <c r="B33" s="187">
        <v>1.4</v>
      </c>
      <c r="C33" s="258">
        <v>42.64</v>
      </c>
      <c r="D33" s="258">
        <v>1.4</v>
      </c>
      <c r="E33" s="438">
        <f>IF(AND(ISBLANK(B33),ISBLANK(C33)),NA(),IF(B33&lt;=Parameters!$K$3,0,IF(C33&lt;0.1,Parameters!$K$4,C33)))</f>
        <v>0</v>
      </c>
      <c r="F33" s="439"/>
      <c r="G33" s="149">
        <f>B33*Parameters!$K$5</f>
        <v>26.599999999999998</v>
      </c>
      <c r="H33" s="383">
        <f>IF(B33&lt;Parameters!$K$6,B33*Parameters!$K$5,Parameters!$K$5*Parameters!$K$6+(B33-Parameters!$K$6)*(Parameters!$K$5-10))</f>
        <v>26.599999999999998</v>
      </c>
      <c r="I33" s="151" t="str">
        <f>IF(ISBLANK(D33),"",IF(D33&gt;Parameters!$K$7,"Clay","Sand"))</f>
        <v>Sand</v>
      </c>
      <c r="J33" s="152">
        <f t="shared" si="7"/>
        <v>0.12964033236644151</v>
      </c>
      <c r="K33" s="320">
        <f t="shared" si="0"/>
        <v>1</v>
      </c>
      <c r="L33" s="320">
        <f t="shared" si="8"/>
        <v>0.26599999999999996</v>
      </c>
      <c r="M33" s="275">
        <f t="shared" si="1"/>
        <v>0</v>
      </c>
      <c r="N33" s="153">
        <f t="shared" si="2"/>
        <v>0</v>
      </c>
      <c r="O33" s="154">
        <f t="shared" si="9"/>
        <v>0</v>
      </c>
      <c r="P33" s="149">
        <f>IF(B33&lt;=Parameters!$K$3,0,IF(I33="Sand",0,O33/Parameters!$K$8*1000))</f>
        <v>0</v>
      </c>
      <c r="Q33" s="127">
        <f t="shared" si="3"/>
        <v>0</v>
      </c>
      <c r="R33" s="154" t="e">
        <f t="shared" si="4"/>
        <v>#DIV/0!</v>
      </c>
      <c r="S33" s="154" t="e">
        <f>IF(R33="","",IF(R33&lt;1,R33,1))</f>
        <v>#DIV/0!</v>
      </c>
      <c r="T33" s="149" t="e">
        <f t="shared" si="11"/>
        <v>#DIV/0!</v>
      </c>
      <c r="U33" s="383">
        <f>IF(B33&lt;=Parameters!$K$3,0,IF(I33="Sand",(B33-B32)*$O$5*N33,(B33-B32)*$O$5*T33))</f>
        <v>0</v>
      </c>
      <c r="V33" s="157">
        <f t="shared" si="12"/>
        <v>0</v>
      </c>
      <c r="W33" s="175" t="e">
        <f t="shared" si="16"/>
        <v>#NUM!</v>
      </c>
      <c r="X33" s="149" t="e">
        <f t="shared" si="13"/>
        <v>#NUM!</v>
      </c>
      <c r="Y33" s="127">
        <f t="shared" si="15"/>
        <v>1.3924499401499872</v>
      </c>
      <c r="Z33" s="175" t="e">
        <f t="shared" si="10"/>
        <v>#NUM!</v>
      </c>
      <c r="AA33" s="149" t="e">
        <f t="shared" si="6"/>
        <v>#NUM!</v>
      </c>
      <c r="AB33" s="383">
        <f>IF(ISERROR(AA33),0,IF(B33&lt;=Parameters!$K$3,0,(B33-B32)*$O$5*AA33))</f>
        <v>0</v>
      </c>
      <c r="AC33" s="157">
        <f t="shared" si="17"/>
        <v>0</v>
      </c>
    </row>
    <row r="34" spans="1:29" ht="14.25" customHeight="1">
      <c r="A34" s="186">
        <v>16</v>
      </c>
      <c r="B34" s="187">
        <v>1.5</v>
      </c>
      <c r="C34" s="258">
        <v>42.93</v>
      </c>
      <c r="D34" s="258">
        <v>1.41</v>
      </c>
      <c r="E34" s="438">
        <f>IF(AND(ISBLANK(B34),ISBLANK(C34)),NA(),IF(B34&lt;=Parameters!$K$3,0,IF(C34&lt;0.1,Parameters!$K$4,C34)))</f>
        <v>0</v>
      </c>
      <c r="F34" s="439"/>
      <c r="G34" s="149">
        <f>B34*Parameters!$K$5</f>
        <v>28.5</v>
      </c>
      <c r="H34" s="383">
        <f>IF(B34&lt;Parameters!$K$6,B34*Parameters!$K$5,Parameters!$K$5*Parameters!$K$6+(B34-Parameters!$K$6)*(Parameters!$K$5-10))</f>
        <v>28.5</v>
      </c>
      <c r="I34" s="151" t="str">
        <f>IF(ISBLANK(D34),"",IF(D34&gt;Parameters!$K$7,"Clay","Sand"))</f>
        <v>Sand</v>
      </c>
      <c r="J34" s="152">
        <f t="shared" si="7"/>
        <v>0.12972287954600378</v>
      </c>
      <c r="K34" s="320">
        <f t="shared" si="0"/>
        <v>1</v>
      </c>
      <c r="L34" s="320">
        <f t="shared" si="8"/>
        <v>0.28499999999999998</v>
      </c>
      <c r="M34" s="275">
        <f t="shared" si="1"/>
        <v>0</v>
      </c>
      <c r="N34" s="153">
        <f t="shared" si="2"/>
        <v>0</v>
      </c>
      <c r="O34" s="154">
        <f t="shared" si="9"/>
        <v>0</v>
      </c>
      <c r="P34" s="149">
        <f>IF(B34&lt;=Parameters!$K$3,0,IF(I34="Sand",0,O34/Parameters!$K$8*1000))</f>
        <v>0</v>
      </c>
      <c r="Q34" s="127">
        <f t="shared" si="3"/>
        <v>0</v>
      </c>
      <c r="R34" s="154" t="e">
        <f t="shared" si="4"/>
        <v>#DIV/0!</v>
      </c>
      <c r="S34" s="154" t="e">
        <f t="shared" si="5"/>
        <v>#DIV/0!</v>
      </c>
      <c r="T34" s="149" t="e">
        <f>IF(P34="","",S34*P34)</f>
        <v>#DIV/0!</v>
      </c>
      <c r="U34" s="383">
        <f>IF(B34&lt;=Parameters!$K$3,0,IF(I34="Sand",(B34-B33)*$O$5*N34,(B34-B33)*$O$5*T34))</f>
        <v>0</v>
      </c>
      <c r="V34" s="157">
        <f t="shared" si="12"/>
        <v>0</v>
      </c>
      <c r="W34" s="175" t="e">
        <f t="shared" si="16"/>
        <v>#NUM!</v>
      </c>
      <c r="X34" s="149" t="e">
        <f t="shared" si="13"/>
        <v>#NUM!</v>
      </c>
      <c r="Y34" s="127">
        <f t="shared" si="15"/>
        <v>1.3686386021018799</v>
      </c>
      <c r="Z34" s="175" t="e">
        <f t="shared" si="10"/>
        <v>#NUM!</v>
      </c>
      <c r="AA34" s="149" t="e">
        <f t="shared" si="6"/>
        <v>#NUM!</v>
      </c>
      <c r="AB34" s="383">
        <f>IF(ISERROR(AA34),0,IF(B34&lt;=Parameters!$K$3,0,(B34-B33)*$O$5*AA34))</f>
        <v>0</v>
      </c>
      <c r="AC34" s="157">
        <f t="shared" si="17"/>
        <v>0</v>
      </c>
    </row>
    <row r="35" spans="1:29">
      <c r="A35" s="186">
        <v>17</v>
      </c>
      <c r="B35" s="187">
        <v>1.6</v>
      </c>
      <c r="C35" s="258">
        <v>38.32</v>
      </c>
      <c r="D35" s="258">
        <v>1.31</v>
      </c>
      <c r="E35" s="438">
        <f>IF(AND(ISBLANK(B35),ISBLANK(C35)),NA(),IF(B35&lt;=Parameters!$K$3,0,IF(C35&lt;0.1,Parameters!$K$4,C35)))</f>
        <v>0</v>
      </c>
      <c r="F35" s="439"/>
      <c r="G35" s="149">
        <f>B35*Parameters!$K$5</f>
        <v>30.400000000000002</v>
      </c>
      <c r="H35" s="383">
        <f>IF(B35&lt;Parameters!$K$6,B35*Parameters!$K$5,Parameters!$K$5*Parameters!$K$6+(B35-Parameters!$K$6)*(Parameters!$K$5-10))</f>
        <v>30.400000000000002</v>
      </c>
      <c r="I35" s="151" t="str">
        <f>IF(ISBLANK(D35),"",IF(D35&gt;Parameters!$K$7,"Clay","Sand"))</f>
        <v>Sand</v>
      </c>
      <c r="J35" s="152">
        <f t="shared" si="7"/>
        <v>0.12980558460990177</v>
      </c>
      <c r="K35" s="320">
        <f t="shared" si="0"/>
        <v>1</v>
      </c>
      <c r="L35" s="320">
        <f t="shared" si="8"/>
        <v>0.30400000000000005</v>
      </c>
      <c r="M35" s="275">
        <f t="shared" si="1"/>
        <v>0</v>
      </c>
      <c r="N35" s="153">
        <f t="shared" si="2"/>
        <v>0</v>
      </c>
      <c r="O35" s="154">
        <f t="shared" si="9"/>
        <v>0</v>
      </c>
      <c r="P35" s="149">
        <f>IF(B35&lt;=Parameters!$K$3,0,IF(I35="Sand",0,O35/Parameters!$K$8*1000))</f>
        <v>0</v>
      </c>
      <c r="Q35" s="127">
        <f t="shared" si="3"/>
        <v>0</v>
      </c>
      <c r="R35" s="154" t="e">
        <f t="shared" si="4"/>
        <v>#DIV/0!</v>
      </c>
      <c r="S35" s="154" t="e">
        <f t="shared" si="5"/>
        <v>#DIV/0!</v>
      </c>
      <c r="T35" s="149" t="e">
        <f t="shared" si="11"/>
        <v>#DIV/0!</v>
      </c>
      <c r="U35" s="383">
        <f>IF(B35&lt;=Parameters!$K$3,0,IF(I35="Sand",(B35-B34)*$O$5*N35,(B35-B34)*$O$5*T35))</f>
        <v>0</v>
      </c>
      <c r="V35" s="157">
        <f t="shared" si="12"/>
        <v>0</v>
      </c>
      <c r="W35" s="175" t="e">
        <f t="shared" si="16"/>
        <v>#NUM!</v>
      </c>
      <c r="X35" s="149" t="e">
        <f t="shared" si="13"/>
        <v>#NUM!</v>
      </c>
      <c r="Y35" s="127">
        <f t="shared" si="15"/>
        <v>1.3467333163158284</v>
      </c>
      <c r="Z35" s="175" t="e">
        <f t="shared" si="10"/>
        <v>#NUM!</v>
      </c>
      <c r="AA35" s="149" t="e">
        <f t="shared" si="6"/>
        <v>#NUM!</v>
      </c>
      <c r="AB35" s="383">
        <f>IF(ISERROR(AA35),0,IF(B35&lt;=Parameters!$K$3,0,(B35-B34)*$O$5*AA35))</f>
        <v>0</v>
      </c>
      <c r="AC35" s="157">
        <f t="shared" si="17"/>
        <v>0</v>
      </c>
    </row>
    <row r="36" spans="1:29">
      <c r="A36" s="186">
        <v>18</v>
      </c>
      <c r="B36" s="187">
        <v>1.7</v>
      </c>
      <c r="C36" s="258">
        <v>35.090000000000003</v>
      </c>
      <c r="D36" s="258">
        <v>1.25</v>
      </c>
      <c r="E36" s="438">
        <f>IF(AND(ISBLANK(B36),ISBLANK(C36)),NA(),IF(B36&lt;=Parameters!$K$3,0,IF(C36&lt;0.1,Parameters!$K$4,C36)))</f>
        <v>0</v>
      </c>
      <c r="F36" s="439"/>
      <c r="G36" s="149">
        <f>B36*Parameters!$K$5</f>
        <v>32.299999999999997</v>
      </c>
      <c r="H36" s="383">
        <f>IF(B36&lt;Parameters!$K$6,B36*Parameters!$K$5,Parameters!$K$5*Parameters!$K$6+(B36-Parameters!$K$6)*(Parameters!$K$5-10))</f>
        <v>32.299999999999997</v>
      </c>
      <c r="I36" s="151" t="str">
        <f>IF(ISBLANK(D36),"",IF(D36&gt;Parameters!$K$7,"Clay","Sand"))</f>
        <v>Sand</v>
      </c>
      <c r="J36" s="152">
        <f t="shared" si="7"/>
        <v>0.12988844806207539</v>
      </c>
      <c r="K36" s="320">
        <f t="shared" si="0"/>
        <v>1</v>
      </c>
      <c r="L36" s="320">
        <f t="shared" si="8"/>
        <v>0.32299999999999995</v>
      </c>
      <c r="M36" s="275">
        <f t="shared" si="1"/>
        <v>0</v>
      </c>
      <c r="N36" s="153">
        <f t="shared" si="2"/>
        <v>0</v>
      </c>
      <c r="O36" s="154">
        <f t="shared" si="9"/>
        <v>0</v>
      </c>
      <c r="P36" s="149">
        <f>IF(B36&lt;=Parameters!$K$3,0,IF(I36="Sand",0,O36/Parameters!$K$8*1000))</f>
        <v>0</v>
      </c>
      <c r="Q36" s="127">
        <f t="shared" si="3"/>
        <v>0</v>
      </c>
      <c r="R36" s="154" t="e">
        <f t="shared" si="4"/>
        <v>#DIV/0!</v>
      </c>
      <c r="S36" s="154" t="e">
        <f t="shared" si="5"/>
        <v>#DIV/0!</v>
      </c>
      <c r="T36" s="149" t="e">
        <f>IF(P36="","",S36*P36)</f>
        <v>#DIV/0!</v>
      </c>
      <c r="U36" s="383">
        <f>IF(B36&lt;=Parameters!$K$3,0,IF(I36="Sand",(B36-B35)*$O$5*N36,(B36-B35)*$O$5*T36))</f>
        <v>0</v>
      </c>
      <c r="V36" s="157">
        <f t="shared" si="12"/>
        <v>0</v>
      </c>
      <c r="W36" s="175" t="e">
        <f t="shared" si="16"/>
        <v>#NUM!</v>
      </c>
      <c r="X36" s="149" t="e">
        <f t="shared" si="13"/>
        <v>#NUM!</v>
      </c>
      <c r="Y36" s="127">
        <f t="shared" si="15"/>
        <v>1.3264759167412228</v>
      </c>
      <c r="Z36" s="175" t="e">
        <f t="shared" si="10"/>
        <v>#NUM!</v>
      </c>
      <c r="AA36" s="149" t="e">
        <f t="shared" si="6"/>
        <v>#NUM!</v>
      </c>
      <c r="AB36" s="383">
        <f>IF(ISERROR(AA36),0,IF(B36&lt;=Parameters!$K$3,0,(B36-B35)*$O$5*AA36))</f>
        <v>0</v>
      </c>
      <c r="AC36" s="157">
        <f t="shared" si="17"/>
        <v>0</v>
      </c>
    </row>
    <row r="37" spans="1:29">
      <c r="A37" s="186">
        <v>19</v>
      </c>
      <c r="B37" s="187">
        <v>1.8</v>
      </c>
      <c r="C37" s="258">
        <v>12.35</v>
      </c>
      <c r="D37" s="258">
        <v>1.32</v>
      </c>
      <c r="E37" s="438">
        <f>IF(AND(ISBLANK(B37),ISBLANK(C37)),NA(),IF(B37&lt;=Parameters!$K$3,0,IF(C37&lt;0.1,Parameters!$K$4,C37)))</f>
        <v>0</v>
      </c>
      <c r="F37" s="439"/>
      <c r="G37" s="149">
        <f>B37*Parameters!$K$5</f>
        <v>34.200000000000003</v>
      </c>
      <c r="H37" s="383">
        <f>IF(B37&lt;Parameters!$K$6,B37*Parameters!$K$5,Parameters!$K$5*Parameters!$K$6+(B37-Parameters!$K$6)*(Parameters!$K$5-10))</f>
        <v>34.200000000000003</v>
      </c>
      <c r="I37" s="151" t="str">
        <f>IF(ISBLANK(D37),"",IF(D37&gt;Parameters!$K$7,"Clay","Sand"))</f>
        <v>Sand</v>
      </c>
      <c r="J37" s="152">
        <f t="shared" si="7"/>
        <v>0.12997147040871931</v>
      </c>
      <c r="K37" s="320">
        <f t="shared" si="0"/>
        <v>1</v>
      </c>
      <c r="L37" s="320">
        <f t="shared" si="8"/>
        <v>0.34200000000000003</v>
      </c>
      <c r="M37" s="275">
        <f t="shared" si="1"/>
        <v>0</v>
      </c>
      <c r="N37" s="153">
        <f t="shared" si="2"/>
        <v>0</v>
      </c>
      <c r="O37" s="154">
        <f t="shared" si="9"/>
        <v>0</v>
      </c>
      <c r="P37" s="149">
        <f>IF(B37&lt;=Parameters!$K$3,0,IF(I37="Sand",0,O37/Parameters!$K$8*1000))</f>
        <v>0</v>
      </c>
      <c r="Q37" s="127">
        <f>IF(P37="","",P37/H37)</f>
        <v>0</v>
      </c>
      <c r="R37" s="154" t="e">
        <f>IF(P37="","",IF(Q37&lt;=1,0.5*(Q37^(-0.5)),0.5*(Q37^(-0.25))))</f>
        <v>#DIV/0!</v>
      </c>
      <c r="S37" s="154" t="e">
        <f t="shared" si="5"/>
        <v>#DIV/0!</v>
      </c>
      <c r="T37" s="149" t="e">
        <f>IF(P37="","",S37*P37)</f>
        <v>#DIV/0!</v>
      </c>
      <c r="U37" s="383">
        <f>IF(B37&lt;=Parameters!$K$3,0,IF(I37="Sand",(B37-B36)*$O$5*N37,(B37-B36)*$O$5*T37))</f>
        <v>0</v>
      </c>
      <c r="V37" s="157">
        <f t="shared" si="12"/>
        <v>0</v>
      </c>
      <c r="W37" s="175" t="e">
        <f t="shared" si="16"/>
        <v>#NUM!</v>
      </c>
      <c r="X37" s="149" t="e">
        <f t="shared" si="13"/>
        <v>#NUM!</v>
      </c>
      <c r="Y37" s="127">
        <f t="shared" si="15"/>
        <v>1.3076558875109014</v>
      </c>
      <c r="Z37" s="175" t="e">
        <f t="shared" si="10"/>
        <v>#NUM!</v>
      </c>
      <c r="AA37" s="149" t="e">
        <f t="shared" si="6"/>
        <v>#NUM!</v>
      </c>
      <c r="AB37" s="383">
        <f>IF(ISERROR(AA37),0,IF(B37&lt;=Parameters!$K$3,0,(B37-B36)*$O$5*AA37))</f>
        <v>0</v>
      </c>
      <c r="AC37" s="157">
        <f t="shared" si="17"/>
        <v>0</v>
      </c>
    </row>
    <row r="38" spans="1:29">
      <c r="A38" s="186">
        <v>20</v>
      </c>
      <c r="B38" s="187">
        <v>1.9</v>
      </c>
      <c r="C38" s="258">
        <v>23.91</v>
      </c>
      <c r="D38" s="258">
        <v>1.34</v>
      </c>
      <c r="E38" s="438">
        <f>IF(AND(ISBLANK(B38),ISBLANK(C38)),NA(),IF(B38&lt;=Parameters!$K$3,0,IF(C38&lt;0.1,Parameters!$K$4,C38)))</f>
        <v>0</v>
      </c>
      <c r="F38" s="439"/>
      <c r="G38" s="149">
        <f>B38*Parameters!$K$5</f>
        <v>36.1</v>
      </c>
      <c r="H38" s="383">
        <f>IF(B38&lt;Parameters!$K$6,B38*Parameters!$K$5,Parameters!$K$5*Parameters!$K$6+(B38-Parameters!$K$6)*(Parameters!$K$5-10))</f>
        <v>36.1</v>
      </c>
      <c r="I38" s="151" t="str">
        <f>IF(ISBLANK(D38),"",IF(D38&gt;Parameters!$K$7,"Clay","Sand"))</f>
        <v>Sand</v>
      </c>
      <c r="J38" s="152">
        <f t="shared" si="7"/>
        <v>0.13005465215829601</v>
      </c>
      <c r="K38" s="320">
        <f t="shared" si="0"/>
        <v>1</v>
      </c>
      <c r="L38" s="320">
        <f t="shared" si="8"/>
        <v>0.36099999999999999</v>
      </c>
      <c r="M38" s="275">
        <f t="shared" si="1"/>
        <v>0</v>
      </c>
      <c r="N38" s="153">
        <f t="shared" si="2"/>
        <v>0</v>
      </c>
      <c r="O38" s="154">
        <f t="shared" si="9"/>
        <v>0</v>
      </c>
      <c r="P38" s="149">
        <f>IF(B38&lt;=Parameters!$K$3,0,IF(I38="Sand",0,O38/Parameters!$K$8*1000))</f>
        <v>0</v>
      </c>
      <c r="Q38" s="127">
        <f t="shared" si="3"/>
        <v>0</v>
      </c>
      <c r="R38" s="154" t="e">
        <f t="shared" si="4"/>
        <v>#DIV/0!</v>
      </c>
      <c r="S38" s="154" t="e">
        <f t="shared" si="5"/>
        <v>#DIV/0!</v>
      </c>
      <c r="T38" s="149" t="e">
        <f t="shared" si="11"/>
        <v>#DIV/0!</v>
      </c>
      <c r="U38" s="383">
        <f>IF(B38&lt;=Parameters!$K$3,0,IF(I38="Sand",(B38-B37)*$O$5*N38,(B38-B37)*$O$5*T38))</f>
        <v>0</v>
      </c>
      <c r="V38" s="157">
        <f t="shared" si="12"/>
        <v>0</v>
      </c>
      <c r="W38" s="175" t="e">
        <f t="shared" si="16"/>
        <v>#NUM!</v>
      </c>
      <c r="X38" s="149" t="e">
        <f t="shared" si="13"/>
        <v>#NUM!</v>
      </c>
      <c r="Y38" s="127">
        <f t="shared" si="15"/>
        <v>1.2900994780428814</v>
      </c>
      <c r="Z38" s="175" t="e">
        <f t="shared" si="10"/>
        <v>#NUM!</v>
      </c>
      <c r="AA38" s="149" t="e">
        <f t="shared" si="6"/>
        <v>#NUM!</v>
      </c>
      <c r="AB38" s="383">
        <f>IF(ISERROR(AA38),0,IF(B38&lt;=Parameters!$K$3,0,(B38-B37)*$O$5*AA38))</f>
        <v>0</v>
      </c>
      <c r="AC38" s="157">
        <f t="shared" si="17"/>
        <v>0</v>
      </c>
    </row>
    <row r="39" spans="1:29">
      <c r="A39" s="186">
        <v>21</v>
      </c>
      <c r="B39" s="187">
        <v>2</v>
      </c>
      <c r="C39" s="258">
        <v>23.32</v>
      </c>
      <c r="D39" s="258">
        <v>1.28</v>
      </c>
      <c r="E39" s="438">
        <f>IF(AND(ISBLANK(B39),ISBLANK(C39)),NA(),IF(B39&lt;=Parameters!$K$3,0,IF(C39&lt;0.1,Parameters!$K$4,C39)))</f>
        <v>23.32</v>
      </c>
      <c r="F39" s="439"/>
      <c r="G39" s="149">
        <f>B39*Parameters!$K$5</f>
        <v>38</v>
      </c>
      <c r="H39" s="383">
        <f>IF(B39&lt;Parameters!$K$6,B39*Parameters!$K$5,Parameters!$K$5*Parameters!$K$6+(B39-Parameters!$K$6)*(Parameters!$K$5-10))</f>
        <v>38</v>
      </c>
      <c r="I39" s="151" t="str">
        <f>IF(ISBLANK(D39),"",IF(D39&gt;Parameters!$K$7,"Clay","Sand"))</f>
        <v>Sand</v>
      </c>
      <c r="J39" s="152">
        <f t="shared" si="7"/>
        <v>0.13013799382154864</v>
      </c>
      <c r="K39" s="320">
        <f t="shared" si="0"/>
        <v>1</v>
      </c>
      <c r="L39" s="320">
        <f t="shared" si="8"/>
        <v>0.38</v>
      </c>
      <c r="M39" s="275">
        <f t="shared" si="1"/>
        <v>77.216488938414329</v>
      </c>
      <c r="N39" s="153">
        <f t="shared" si="2"/>
        <v>42.469068916127881</v>
      </c>
      <c r="O39" s="154">
        <f t="shared" si="9"/>
        <v>23.282</v>
      </c>
      <c r="P39" s="149">
        <f>IF(B39&lt;=Parameters!$K$3,0,IF(I39="Sand",0,O39/Parameters!$K$8*1000))</f>
        <v>0</v>
      </c>
      <c r="Q39" s="127">
        <f t="shared" si="3"/>
        <v>0</v>
      </c>
      <c r="R39" s="154" t="e">
        <f t="shared" si="4"/>
        <v>#DIV/0!</v>
      </c>
      <c r="S39" s="154" t="e">
        <f t="shared" si="5"/>
        <v>#DIV/0!</v>
      </c>
      <c r="T39" s="149" t="e">
        <f t="shared" si="11"/>
        <v>#DIV/0!</v>
      </c>
      <c r="U39" s="383">
        <f>IF(B39&lt;=Parameters!$K$3,0,IF(I39="Sand",(B39-B38)*$O$5*N39,(B39-B38)*$O$5*T39))</f>
        <v>17.624850019836373</v>
      </c>
      <c r="V39" s="157">
        <f t="shared" si="12"/>
        <v>17.624850019836373</v>
      </c>
      <c r="W39" s="175">
        <f t="shared" si="16"/>
        <v>1.1378584056995498</v>
      </c>
      <c r="X39" s="149">
        <f t="shared" si="13"/>
        <v>2.2369386674181801</v>
      </c>
      <c r="Y39" s="127">
        <f t="shared" si="15"/>
        <v>1.2736617334707145</v>
      </c>
      <c r="Z39" s="175">
        <f t="shared" si="10"/>
        <v>0.21368273856086323</v>
      </c>
      <c r="AA39" s="149">
        <f t="shared" si="6"/>
        <v>3.8000000000000003</v>
      </c>
      <c r="AB39" s="383">
        <f>IF(ISERROR(AA39),0,IF(B39&lt;=Parameters!$K$3,0,(B39-B38)*$O$5*AA39))</f>
        <v>1.5770166802490055</v>
      </c>
      <c r="AC39" s="157">
        <f t="shared" si="17"/>
        <v>1.5770166802490055</v>
      </c>
    </row>
    <row r="40" spans="1:29">
      <c r="A40" s="186">
        <v>22</v>
      </c>
      <c r="B40" s="187">
        <v>2.1</v>
      </c>
      <c r="C40" s="258">
        <v>17.829999999999998</v>
      </c>
      <c r="D40" s="258">
        <v>1.6</v>
      </c>
      <c r="E40" s="438">
        <f>IF(AND(ISBLANK(B40),ISBLANK(C40)),NA(),IF(B40&lt;=Parameters!$K$3,0,IF(C40&lt;0.1,Parameters!$K$4,C40)))</f>
        <v>17.829999999999998</v>
      </c>
      <c r="F40" s="439"/>
      <c r="G40" s="149">
        <f>B40*Parameters!$K$5</f>
        <v>39.9</v>
      </c>
      <c r="H40" s="383">
        <f>IF(B40&lt;Parameters!$K$6,B40*Parameters!$K$5,Parameters!$K$5*Parameters!$K$6+(B40-Parameters!$K$6)*(Parameters!$K$5-10))</f>
        <v>39.9</v>
      </c>
      <c r="I40" s="151" t="str">
        <f>IF(ISBLANK(D40),"",IF(D40&gt;Parameters!$K$7,"Clay","Sand"))</f>
        <v>Sand</v>
      </c>
      <c r="J40" s="152">
        <f t="shared" si="7"/>
        <v>0.13022149591151455</v>
      </c>
      <c r="K40" s="320">
        <f t="shared" si="0"/>
        <v>1</v>
      </c>
      <c r="L40" s="320">
        <f t="shared" si="8"/>
        <v>0.39899999999999997</v>
      </c>
      <c r="M40" s="275">
        <f t="shared" si="1"/>
        <v>59.076045975590638</v>
      </c>
      <c r="N40" s="153">
        <f t="shared" si="2"/>
        <v>32.491825286574851</v>
      </c>
      <c r="O40" s="154">
        <f t="shared" si="9"/>
        <v>17.790099999999999</v>
      </c>
      <c r="P40" s="149">
        <f>IF(B40&lt;=Parameters!$K$3,0,IF(I40="Sand",0,O40/Parameters!$K$8*1000))</f>
        <v>0</v>
      </c>
      <c r="Q40" s="127">
        <f t="shared" si="3"/>
        <v>0</v>
      </c>
      <c r="R40" s="154" t="e">
        <f t="shared" si="4"/>
        <v>#DIV/0!</v>
      </c>
      <c r="S40" s="154" t="e">
        <f t="shared" si="5"/>
        <v>#DIV/0!</v>
      </c>
      <c r="T40" s="149" t="e">
        <f t="shared" si="11"/>
        <v>#DIV/0!</v>
      </c>
      <c r="U40" s="383">
        <f>IF(B40&lt;=Parameters!$K$3,0,IF(I40="Sand",(B40-B39)*$O$5*N40,(B40-B39)*$O$5*T40))</f>
        <v>13.484250118069728</v>
      </c>
      <c r="V40" s="157">
        <f t="shared" si="12"/>
        <v>31.109100137906101</v>
      </c>
      <c r="W40" s="175">
        <f t="shared" si="16"/>
        <v>1.0207288010227662</v>
      </c>
      <c r="X40" s="149">
        <f t="shared" si="13"/>
        <v>1.8249174879798349</v>
      </c>
      <c r="Y40" s="127">
        <f t="shared" si="15"/>
        <v>1.2582205558459372</v>
      </c>
      <c r="Z40" s="175">
        <f t="shared" si="10"/>
        <v>0.18082170981779302</v>
      </c>
      <c r="AA40" s="149">
        <f t="shared" si="6"/>
        <v>3.99</v>
      </c>
      <c r="AB40" s="383">
        <f>IF(ISERROR(AA40),0,IF(B40&lt;=Parameters!$K$3,0,(B40-B39)*$O$5*AA40))</f>
        <v>1.6558675142614558</v>
      </c>
      <c r="AC40" s="157">
        <f t="shared" si="17"/>
        <v>3.2328841945104614</v>
      </c>
    </row>
    <row r="41" spans="1:29">
      <c r="A41" s="186">
        <v>23</v>
      </c>
      <c r="B41" s="187">
        <v>2.2000000000000002</v>
      </c>
      <c r="C41" s="258">
        <v>20.81</v>
      </c>
      <c r="D41" s="258">
        <v>1.27</v>
      </c>
      <c r="E41" s="438">
        <f>IF(AND(ISBLANK(B41),ISBLANK(C41)),NA(),IF(B41&lt;=Parameters!$K$3,0,IF(C41&lt;0.1,Parameters!$K$4,C41)))</f>
        <v>20.81</v>
      </c>
      <c r="F41" s="439"/>
      <c r="G41" s="149">
        <f>B41*Parameters!$K$5</f>
        <v>41.800000000000004</v>
      </c>
      <c r="H41" s="383">
        <f>IF(B41&lt;Parameters!$K$6,B41*Parameters!$K$5,Parameters!$K$5*Parameters!$K$6+(B41-Parameters!$K$6)*(Parameters!$K$5-10))</f>
        <v>41.800000000000004</v>
      </c>
      <c r="I41" s="151" t="str">
        <f>IF(ISBLANK(D41),"",IF(D41&gt;Parameters!$K$7,"Clay","Sand"))</f>
        <v>Sand</v>
      </c>
      <c r="J41" s="152">
        <f t="shared" si="7"/>
        <v>0.13030515894353828</v>
      </c>
      <c r="K41" s="320">
        <f t="shared" si="0"/>
        <v>1</v>
      </c>
      <c r="L41" s="320">
        <f t="shared" si="8"/>
        <v>0.41800000000000004</v>
      </c>
      <c r="M41" s="275">
        <f t="shared" si="1"/>
        <v>68.993962321742814</v>
      </c>
      <c r="N41" s="153">
        <f t="shared" si="2"/>
        <v>37.946679276958548</v>
      </c>
      <c r="O41" s="154">
        <f t="shared" si="9"/>
        <v>20.7682</v>
      </c>
      <c r="P41" s="149">
        <f>IF(B41&lt;=Parameters!$K$3,0,IF(I41="Sand",0,O41/Parameters!$K$8*1000))</f>
        <v>0</v>
      </c>
      <c r="Q41" s="127">
        <f t="shared" si="3"/>
        <v>0</v>
      </c>
      <c r="R41" s="154" t="e">
        <f t="shared" si="4"/>
        <v>#DIV/0!</v>
      </c>
      <c r="S41" s="154" t="e">
        <f t="shared" si="5"/>
        <v>#DIV/0!</v>
      </c>
      <c r="T41" s="149" t="e">
        <f t="shared" si="11"/>
        <v>#DIV/0!</v>
      </c>
      <c r="U41" s="383">
        <f>IF(B41&lt;=Parameters!$K$3,0,IF(I41="Sand",(B41-B40)*$O$5*N41,(B41-B40)*$O$5*T41))</f>
        <v>15.748038468374448</v>
      </c>
      <c r="V41" s="157">
        <f t="shared" si="12"/>
        <v>46.85713860628055</v>
      </c>
      <c r="W41" s="175">
        <f t="shared" si="16"/>
        <v>1.0732452813079854</v>
      </c>
      <c r="X41" s="149">
        <f t="shared" si="13"/>
        <v>2.0053824791158132</v>
      </c>
      <c r="Y41" s="127">
        <f t="shared" si="15"/>
        <v>1.243672208511698</v>
      </c>
      <c r="Z41" s="175">
        <f t="shared" si="10"/>
        <v>0.20575817267879179</v>
      </c>
      <c r="AA41" s="149">
        <f t="shared" si="6"/>
        <v>4.1800000000000006</v>
      </c>
      <c r="AB41" s="383">
        <f>IF(ISERROR(AA41),0,IF(B41&lt;=Parameters!$K$3,0,(B41-B40)*$O$5*AA41))</f>
        <v>1.7347183482739064</v>
      </c>
      <c r="AC41" s="157">
        <f t="shared" si="17"/>
        <v>4.967602542784368</v>
      </c>
    </row>
    <row r="42" spans="1:29">
      <c r="A42" s="186">
        <v>24</v>
      </c>
      <c r="B42" s="187">
        <v>2.2999999999999998</v>
      </c>
      <c r="C42" s="258">
        <v>18.91</v>
      </c>
      <c r="D42" s="258">
        <v>1.5</v>
      </c>
      <c r="E42" s="438">
        <f>IF(AND(ISBLANK(B42),ISBLANK(C42)),NA(),IF(B42&lt;=Parameters!$K$3,0,IF(C42&lt;0.1,Parameters!$K$4,C42)))</f>
        <v>18.91</v>
      </c>
      <c r="F42" s="439"/>
      <c r="G42" s="149">
        <f>B42*Parameters!$K$5</f>
        <v>43.699999999999996</v>
      </c>
      <c r="H42" s="383">
        <f>IF(B42&lt;Parameters!$K$6,B42*Parameters!$K$5,Parameters!$K$5*Parameters!$K$6+(B42-Parameters!$K$6)*(Parameters!$K$5-10))</f>
        <v>43.699999999999996</v>
      </c>
      <c r="I42" s="151" t="str">
        <f>IF(ISBLANK(D42),"",IF(D42&gt;Parameters!$K$7,"Clay","Sand"))</f>
        <v>Sand</v>
      </c>
      <c r="J42" s="152">
        <f t="shared" si="7"/>
        <v>0.13038898343528491</v>
      </c>
      <c r="K42" s="320">
        <f t="shared" si="0"/>
        <v>1</v>
      </c>
      <c r="L42" s="320">
        <f t="shared" si="8"/>
        <v>0.43699999999999994</v>
      </c>
      <c r="M42" s="275">
        <f t="shared" si="1"/>
        <v>62.734988817097026</v>
      </c>
      <c r="N42" s="153">
        <f t="shared" si="2"/>
        <v>34.504243849403366</v>
      </c>
      <c r="O42" s="154">
        <f t="shared" si="9"/>
        <v>18.866299999999999</v>
      </c>
      <c r="P42" s="149">
        <f>IF(B42&lt;=Parameters!$K$3,0,IF(I42="Sand",0,O42/Parameters!$K$8*1000))</f>
        <v>0</v>
      </c>
      <c r="Q42" s="127">
        <f t="shared" si="3"/>
        <v>0</v>
      </c>
      <c r="R42" s="154" t="e">
        <f t="shared" si="4"/>
        <v>#DIV/0!</v>
      </c>
      <c r="S42" s="154" t="e">
        <f t="shared" si="5"/>
        <v>#DIV/0!</v>
      </c>
      <c r="T42" s="149" t="e">
        <f t="shared" si="11"/>
        <v>#DIV/0!</v>
      </c>
      <c r="U42" s="383">
        <f>IF(B42&lt;=Parameters!$K$3,0,IF(I42="Sand",(B42-B41)*$O$5*N42,(B42-B41)*$O$5*T42))</f>
        <v>14.319412655233691</v>
      </c>
      <c r="V42" s="157">
        <f t="shared" si="12"/>
        <v>61.176551261514241</v>
      </c>
      <c r="W42" s="175">
        <f t="shared" si="16"/>
        <v>1.0260578256997479</v>
      </c>
      <c r="X42" s="149">
        <f t="shared" si="13"/>
        <v>1.8429097815491591</v>
      </c>
      <c r="Y42" s="127">
        <f t="shared" si="15"/>
        <v>1.229927864567727</v>
      </c>
      <c r="Z42" s="175">
        <f t="shared" si="10"/>
        <v>0.19549822545326201</v>
      </c>
      <c r="AA42" s="149">
        <f t="shared" si="6"/>
        <v>4.37</v>
      </c>
      <c r="AB42" s="383">
        <f>IF(ISERROR(AA42),0,IF(B42&lt;=Parameters!$K$3,0,(B42-B41)*$O$5*AA42))</f>
        <v>1.8135691822863484</v>
      </c>
      <c r="AC42" s="157">
        <f t="shared" si="17"/>
        <v>6.7811717250707169</v>
      </c>
    </row>
    <row r="43" spans="1:29">
      <c r="A43" s="186">
        <v>25</v>
      </c>
      <c r="B43" s="187">
        <v>2.4</v>
      </c>
      <c r="C43" s="258">
        <v>12.71</v>
      </c>
      <c r="D43" s="258">
        <v>1.62</v>
      </c>
      <c r="E43" s="438">
        <f>IF(AND(ISBLANK(B43),ISBLANK(C43)),NA(),IF(B43&lt;=Parameters!$K$3,0,IF(C43&lt;0.1,Parameters!$K$4,C43)))</f>
        <v>12.71</v>
      </c>
      <c r="F43" s="439"/>
      <c r="G43" s="149">
        <f>B43*Parameters!$K$5</f>
        <v>45.6</v>
      </c>
      <c r="H43" s="383">
        <f>IF(B43&lt;Parameters!$K$6,B43*Parameters!$K$5,Parameters!$K$5*Parameters!$K$6+(B43-Parameters!$K$6)*(Parameters!$K$5-10))</f>
        <v>45.6</v>
      </c>
      <c r="I43" s="151" t="str">
        <f>IF(ISBLANK(D43),"",IF(D43&gt;Parameters!$K$7,"Clay","Sand"))</f>
        <v>Sand</v>
      </c>
      <c r="J43" s="152">
        <f t="shared" si="7"/>
        <v>0.13047296990675372</v>
      </c>
      <c r="K43" s="320">
        <f t="shared" si="0"/>
        <v>1</v>
      </c>
      <c r="L43" s="320">
        <f t="shared" si="8"/>
        <v>0.45600000000000002</v>
      </c>
      <c r="M43" s="275">
        <f t="shared" si="1"/>
        <v>42.193300182027656</v>
      </c>
      <c r="N43" s="153">
        <f t="shared" si="2"/>
        <v>23.206315100115212</v>
      </c>
      <c r="O43" s="154">
        <f t="shared" si="9"/>
        <v>12.664400000000001</v>
      </c>
      <c r="P43" s="149">
        <f>IF(B43&lt;=Parameters!$K$3,0,IF(I43="Sand",0,O43/Parameters!$K$8*1000))</f>
        <v>0</v>
      </c>
      <c r="Q43" s="127">
        <f t="shared" si="3"/>
        <v>0</v>
      </c>
      <c r="R43" s="154" t="e">
        <f t="shared" si="4"/>
        <v>#DIV/0!</v>
      </c>
      <c r="S43" s="154" t="e">
        <f t="shared" si="5"/>
        <v>#DIV/0!</v>
      </c>
      <c r="T43" s="149" t="e">
        <f t="shared" si="11"/>
        <v>#DIV/0!</v>
      </c>
      <c r="U43" s="383">
        <f>IF(B43&lt;=Parameters!$K$3,0,IF(I43="Sand",(B43-B42)*$O$5*N43,(B43-B42)*$O$5*T43))</f>
        <v>9.6307226315779104</v>
      </c>
      <c r="V43" s="157">
        <f t="shared" si="12"/>
        <v>70.807273893092145</v>
      </c>
      <c r="W43" s="175">
        <f t="shared" si="16"/>
        <v>0.85862518382838715</v>
      </c>
      <c r="X43" s="149">
        <f t="shared" si="13"/>
        <v>1.3130027312327419</v>
      </c>
      <c r="Y43" s="127">
        <f t="shared" si="15"/>
        <v>1.2169109229511135</v>
      </c>
      <c r="Z43" s="175">
        <f t="shared" si="10"/>
        <v>0.14380266289515917</v>
      </c>
      <c r="AA43" s="149">
        <f t="shared" si="6"/>
        <v>4.5600000000000005</v>
      </c>
      <c r="AB43" s="383">
        <f>IF(ISERROR(AA43),0,IF(B43&lt;=Parameters!$K$3,0,(B43-B42)*$O$5*AA43))</f>
        <v>1.8924200162988067</v>
      </c>
      <c r="AC43" s="157">
        <f t="shared" si="17"/>
        <v>8.673591741369524</v>
      </c>
    </row>
    <row r="44" spans="1:29">
      <c r="A44" s="186">
        <v>26</v>
      </c>
      <c r="B44" s="187">
        <v>2.5</v>
      </c>
      <c r="C44" s="258">
        <v>11.93</v>
      </c>
      <c r="D44" s="258">
        <v>1.59</v>
      </c>
      <c r="E44" s="438">
        <f>IF(AND(ISBLANK(B44),ISBLANK(C44)),NA(),IF(B44&lt;=Parameters!$K$3,0,IF(C44&lt;0.1,Parameters!$K$4,C44)))</f>
        <v>11.93</v>
      </c>
      <c r="F44" s="439"/>
      <c r="G44" s="149">
        <f>B44*Parameters!$K$5</f>
        <v>47.5</v>
      </c>
      <c r="H44" s="383">
        <f>IF(B44&lt;Parameters!$K$6,B44*Parameters!$K$5,Parameters!$K$5*Parameters!$K$6+(B44-Parameters!$K$6)*(Parameters!$K$5-10))</f>
        <v>47.5</v>
      </c>
      <c r="I44" s="151" t="str">
        <f>IF(ISBLANK(D44),"",IF(D44&gt;Parameters!$K$7,"Clay","Sand"))</f>
        <v>Sand</v>
      </c>
      <c r="J44" s="152">
        <f t="shared" si="7"/>
        <v>0.13055711888029153</v>
      </c>
      <c r="K44" s="320">
        <f t="shared" si="0"/>
        <v>1</v>
      </c>
      <c r="L44" s="320">
        <f t="shared" si="8"/>
        <v>0.47499999999999998</v>
      </c>
      <c r="M44" s="275">
        <f t="shared" si="1"/>
        <v>39.629482201754179</v>
      </c>
      <c r="N44" s="153">
        <f t="shared" si="2"/>
        <v>21.7962152109648</v>
      </c>
      <c r="O44" s="154">
        <f t="shared" si="9"/>
        <v>11.8825</v>
      </c>
      <c r="P44" s="149">
        <f>IF(B44&lt;=Parameters!$K$3,0,IF(I44="Sand",0,O44/Parameters!$K$8*1000))</f>
        <v>0</v>
      </c>
      <c r="Q44" s="127">
        <f t="shared" si="3"/>
        <v>0</v>
      </c>
      <c r="R44" s="154" t="e">
        <f t="shared" si="4"/>
        <v>#DIV/0!</v>
      </c>
      <c r="S44" s="154" t="e">
        <f t="shared" si="5"/>
        <v>#DIV/0!</v>
      </c>
      <c r="T44" s="149" t="e">
        <f t="shared" si="11"/>
        <v>#DIV/0!</v>
      </c>
      <c r="U44" s="383">
        <f>IF(B44&lt;=Parameters!$K$3,0,IF(I44="Sand",(B44-B43)*$O$5*N44,(B44-B43)*$O$5*T44))</f>
        <v>9.0455249878917332</v>
      </c>
      <c r="V44" s="157">
        <f>V43+U44</f>
        <v>79.852798880983883</v>
      </c>
      <c r="W44" s="175">
        <f t="shared" si="16"/>
        <v>0.82512764528772087</v>
      </c>
      <c r="X44" s="149">
        <f t="shared" si="13"/>
        <v>1.2159728592016339</v>
      </c>
      <c r="Y44" s="127">
        <f t="shared" si="15"/>
        <v>1.2045548971383675</v>
      </c>
      <c r="Z44" s="175">
        <f t="shared" si="10"/>
        <v>0.13731619334425038</v>
      </c>
      <c r="AA44" s="149">
        <f t="shared" si="6"/>
        <v>4.75</v>
      </c>
      <c r="AB44" s="383">
        <f>IF(ISERROR(AA44),0,IF(B44&lt;=Parameters!$K$3,0,(B44-B43)*$O$5*AA44))</f>
        <v>1.9712708503112568</v>
      </c>
      <c r="AC44" s="157">
        <f>AC43+AB44</f>
        <v>10.644862591680781</v>
      </c>
    </row>
    <row r="45" spans="1:29">
      <c r="A45" s="186">
        <v>27</v>
      </c>
      <c r="B45" s="187">
        <v>2.6</v>
      </c>
      <c r="C45" s="258">
        <v>13.41</v>
      </c>
      <c r="D45" s="258">
        <v>1.47</v>
      </c>
      <c r="E45" s="438">
        <f>IF(AND(ISBLANK(B45),ISBLANK(C45)),NA(),IF(B45&lt;=Parameters!$K$3,0,IF(C45&lt;0.1,Parameters!$K$4,C45)))</f>
        <v>13.41</v>
      </c>
      <c r="F45" s="439"/>
      <c r="G45" s="149">
        <f>B45*Parameters!$K$5</f>
        <v>49.4</v>
      </c>
      <c r="H45" s="383">
        <f>IF(B45&lt;Parameters!$K$6,B45*Parameters!$K$5,Parameters!$K$5*Parameters!$K$6+(B45-Parameters!$K$6)*(Parameters!$K$5-10))</f>
        <v>49.4</v>
      </c>
      <c r="I45" s="151" t="str">
        <f>IF(ISBLANK(D45),"",IF(D45&gt;Parameters!$K$7,"Clay","Sand"))</f>
        <v>Sand</v>
      </c>
      <c r="J45" s="152">
        <f t="shared" si="7"/>
        <v>0.13064143088060653</v>
      </c>
      <c r="K45" s="320">
        <f t="shared" si="0"/>
        <v>1</v>
      </c>
      <c r="L45" s="320">
        <f t="shared" si="8"/>
        <v>0.49399999999999999</v>
      </c>
      <c r="M45" s="275">
        <f t="shared" si="1"/>
        <v>44.574563907899297</v>
      </c>
      <c r="N45" s="153">
        <f t="shared" si="2"/>
        <v>24.516010149344616</v>
      </c>
      <c r="O45" s="154">
        <f t="shared" si="9"/>
        <v>13.3606</v>
      </c>
      <c r="P45" s="149">
        <f>IF(B45&lt;=Parameters!$K$3,0,IF(I45="Sand",0,O45/Parameters!$K$8*1000))</f>
        <v>0</v>
      </c>
      <c r="Q45" s="127">
        <f t="shared" si="3"/>
        <v>0</v>
      </c>
      <c r="R45" s="154" t="e">
        <f t="shared" si="4"/>
        <v>#DIV/0!</v>
      </c>
      <c r="S45" s="154" t="e">
        <f t="shared" si="5"/>
        <v>#DIV/0!</v>
      </c>
      <c r="T45" s="149" t="e">
        <f t="shared" si="11"/>
        <v>#DIV/0!</v>
      </c>
      <c r="U45" s="383">
        <f>IF(B45&lt;=Parameters!$K$3,0,IF(I45="Sand",(B45-B44)*$O$5*N45,(B45-B44)*$O$5*T45))</f>
        <v>10.174251825965888</v>
      </c>
      <c r="V45" s="157">
        <f t="shared" si="12"/>
        <v>90.027050706949765</v>
      </c>
      <c r="W45" s="175">
        <f t="shared" si="16"/>
        <v>0.86406128713056973</v>
      </c>
      <c r="X45" s="149">
        <f t="shared" si="13"/>
        <v>1.3290374766400528</v>
      </c>
      <c r="Y45" s="127">
        <f t="shared" si="15"/>
        <v>1.1928017366944015</v>
      </c>
      <c r="Z45" s="175">
        <f t="shared" si="10"/>
        <v>0.15456462550114949</v>
      </c>
      <c r="AA45" s="149">
        <f t="shared" si="6"/>
        <v>4.9400000000000004</v>
      </c>
      <c r="AB45" s="383">
        <f>IF(ISERROR(AA45),0,IF(B45&lt;=Parameters!$K$3,0,(B45-B44)*$O$5*AA45))</f>
        <v>2.0501216843237073</v>
      </c>
      <c r="AC45" s="157">
        <f t="shared" ref="AC45:AC108" si="18">AC44+AB45</f>
        <v>12.694984276004488</v>
      </c>
    </row>
    <row r="46" spans="1:29">
      <c r="A46" s="186">
        <v>28</v>
      </c>
      <c r="B46" s="187">
        <v>2.7</v>
      </c>
      <c r="C46" s="258">
        <v>12.89</v>
      </c>
      <c r="D46" s="258">
        <v>1.65</v>
      </c>
      <c r="E46" s="438">
        <f>IF(AND(ISBLANK(B46),ISBLANK(C46)),NA(),IF(B46&lt;=Parameters!$K$3,0,IF(C46&lt;0.1,Parameters!$K$4,C46)))</f>
        <v>12.89</v>
      </c>
      <c r="F46" s="439"/>
      <c r="G46" s="149">
        <f>B46*Parameters!$K$5</f>
        <v>51.300000000000004</v>
      </c>
      <c r="H46" s="383">
        <f>IF(B46&lt;Parameters!$K$6,B46*Parameters!$K$5,Parameters!$K$5*Parameters!$K$6+(B46-Parameters!$K$6)*(Parameters!$K$5-10))</f>
        <v>51.300000000000004</v>
      </c>
      <c r="I46" s="151" t="str">
        <f>IF(ISBLANK(D46),"",IF(D46&gt;Parameters!$K$7,"Clay","Sand"))</f>
        <v>Sand</v>
      </c>
      <c r="J46" s="152">
        <f t="shared" si="7"/>
        <v>0.13072590643478185</v>
      </c>
      <c r="K46" s="320">
        <f t="shared" si="0"/>
        <v>1</v>
      </c>
      <c r="L46" s="320">
        <f t="shared" si="8"/>
        <v>0.51300000000000001</v>
      </c>
      <c r="M46" s="275">
        <f t="shared" si="1"/>
        <v>42.873799818646162</v>
      </c>
      <c r="N46" s="153">
        <f t="shared" si="2"/>
        <v>23.58058990025539</v>
      </c>
      <c r="O46" s="154">
        <f t="shared" si="9"/>
        <v>12.838700000000001</v>
      </c>
      <c r="P46" s="149">
        <f>IF(B46&lt;=Parameters!$K$3,0,IF(I46="Sand",0,O46/Parameters!$K$8*1000))</f>
        <v>0</v>
      </c>
      <c r="Q46" s="127">
        <f t="shared" si="3"/>
        <v>0</v>
      </c>
      <c r="R46" s="154" t="e">
        <f t="shared" si="4"/>
        <v>#DIV/0!</v>
      </c>
      <c r="S46" s="154" t="e">
        <f t="shared" si="5"/>
        <v>#DIV/0!</v>
      </c>
      <c r="T46" s="149" t="e">
        <f t="shared" si="11"/>
        <v>#DIV/0!</v>
      </c>
      <c r="U46" s="383">
        <f>IF(B46&lt;=Parameters!$K$3,0,IF(I46="Sand",(B46-B45)*$O$5*N46,(B46-B45)*$O$5*T46))</f>
        <v>9.7860483165299961</v>
      </c>
      <c r="V46" s="157">
        <f t="shared" si="12"/>
        <v>99.813099023479765</v>
      </c>
      <c r="W46" s="175">
        <f t="shared" si="16"/>
        <v>0.84069366939700396</v>
      </c>
      <c r="X46" s="149">
        <f t="shared" si="13"/>
        <v>1.2606803119812062</v>
      </c>
      <c r="Y46" s="127">
        <f t="shared" si="15"/>
        <v>1.1816004799870605</v>
      </c>
      <c r="Z46" s="175">
        <f t="shared" si="10"/>
        <v>0.15082407175190707</v>
      </c>
      <c r="AA46" s="149">
        <f t="shared" si="6"/>
        <v>5.1300000000000008</v>
      </c>
      <c r="AB46" s="383">
        <f>IF(ISERROR(AA46),0,IF(B46&lt;=Parameters!$K$3,0,(B46-B45)*$O$5*AA46))</f>
        <v>2.1289725183361576</v>
      </c>
      <c r="AC46" s="157">
        <f t="shared" si="18"/>
        <v>14.823956794340646</v>
      </c>
    </row>
    <row r="47" spans="1:29">
      <c r="A47" s="186">
        <v>29</v>
      </c>
      <c r="B47" s="187">
        <v>2.8</v>
      </c>
      <c r="C47" s="258">
        <v>21.99</v>
      </c>
      <c r="D47" s="258">
        <v>1.28</v>
      </c>
      <c r="E47" s="438">
        <f>IF(AND(ISBLANK(B47),ISBLANK(C47)),NA(),IF(B47&lt;=Parameters!$K$3,0,IF(C47&lt;0.1,Parameters!$K$4,C47)))</f>
        <v>21.99</v>
      </c>
      <c r="F47" s="439"/>
      <c r="G47" s="149">
        <f>B47*Parameters!$K$5</f>
        <v>53.199999999999996</v>
      </c>
      <c r="H47" s="383">
        <f>IF(B47&lt;Parameters!$K$6,B47*Parameters!$K$5,Parameters!$K$5*Parameters!$K$6+(B47-Parameters!$K$6)*(Parameters!$K$5-10))</f>
        <v>53.199999999999996</v>
      </c>
      <c r="I47" s="151" t="str">
        <f>IF(ISBLANK(D47),"",IF(D47&gt;Parameters!$K$7,"Clay","Sand"))</f>
        <v>Sand</v>
      </c>
      <c r="J47" s="152">
        <f t="shared" si="7"/>
        <v>0.13081054607228948</v>
      </c>
      <c r="K47" s="320">
        <f t="shared" si="0"/>
        <v>1</v>
      </c>
      <c r="L47" s="320">
        <f t="shared" si="8"/>
        <v>0.53199999999999992</v>
      </c>
      <c r="M47" s="275">
        <f t="shared" si="1"/>
        <v>73.188927760451563</v>
      </c>
      <c r="N47" s="153">
        <f t="shared" si="2"/>
        <v>40.253910268248362</v>
      </c>
      <c r="O47" s="154">
        <f t="shared" si="9"/>
        <v>21.936799999999998</v>
      </c>
      <c r="P47" s="149">
        <f>IF(B47&lt;=Parameters!$K$3,0,IF(I47="Sand",0,O47/Parameters!$K$8*1000))</f>
        <v>0</v>
      </c>
      <c r="Q47" s="127">
        <f t="shared" si="3"/>
        <v>0</v>
      </c>
      <c r="R47" s="154" t="e">
        <f t="shared" si="4"/>
        <v>#DIV/0!</v>
      </c>
      <c r="S47" s="154" t="e">
        <f t="shared" si="5"/>
        <v>#DIV/0!</v>
      </c>
      <c r="T47" s="149" t="e">
        <f t="shared" si="11"/>
        <v>#DIV/0!</v>
      </c>
      <c r="U47" s="383">
        <f>IF(B47&lt;=Parameters!$K$3,0,IF(I47="Sand",(B47-B46)*$O$5*N47,(B47-B46)*$O$5*T47))</f>
        <v>16.705549457440554</v>
      </c>
      <c r="V47" s="157">
        <f t="shared" si="12"/>
        <v>116.51864848092032</v>
      </c>
      <c r="W47" s="175">
        <f t="shared" si="16"/>
        <v>1.0470745356090585</v>
      </c>
      <c r="X47" s="149">
        <f t="shared" si="13"/>
        <v>1.914574922971547</v>
      </c>
      <c r="Y47" s="127">
        <f t="shared" si="15"/>
        <v>1.1709061630923738</v>
      </c>
      <c r="Z47" s="175">
        <f t="shared" si="10"/>
        <v>0.23538769558599656</v>
      </c>
      <c r="AA47" s="149">
        <f t="shared" si="6"/>
        <v>5.32</v>
      </c>
      <c r="AB47" s="383">
        <f>IF(ISERROR(AA47),0,IF(B47&lt;=Parameters!$K$3,0,(B47-B46)*$O$5*AA47))</f>
        <v>2.2078233523485982</v>
      </c>
      <c r="AC47" s="157">
        <f t="shared" si="18"/>
        <v>17.031780146689243</v>
      </c>
    </row>
    <row r="48" spans="1:29">
      <c r="A48" s="186">
        <v>30</v>
      </c>
      <c r="B48" s="187">
        <v>2.9</v>
      </c>
      <c r="C48" s="258">
        <v>23.16</v>
      </c>
      <c r="D48" s="258">
        <v>1.71</v>
      </c>
      <c r="E48" s="438">
        <f>IF(AND(ISBLANK(B48),ISBLANK(C48)),NA(),IF(B48&lt;=Parameters!$K$3,0,IF(C48&lt;0.1,Parameters!$K$4,C48)))</f>
        <v>23.16</v>
      </c>
      <c r="F48" s="439"/>
      <c r="G48" s="149">
        <f>B48*Parameters!$K$5</f>
        <v>55.1</v>
      </c>
      <c r="H48" s="383">
        <f>IF(B48&lt;Parameters!$K$6,B48*Parameters!$K$5,Parameters!$K$5*Parameters!$K$6+(B48-Parameters!$K$6)*(Parameters!$K$5-10))</f>
        <v>55.1</v>
      </c>
      <c r="I48" s="151" t="str">
        <f>IF(ISBLANK(D48),"",IF(D48&gt;Parameters!$K$7,"Clay","Sand"))</f>
        <v>Sand</v>
      </c>
      <c r="J48" s="152">
        <f t="shared" si="7"/>
        <v>0.13089535032500421</v>
      </c>
      <c r="K48" s="320">
        <f t="shared" si="0"/>
        <v>1</v>
      </c>
      <c r="L48" s="320">
        <f t="shared" si="8"/>
        <v>0.55100000000000005</v>
      </c>
      <c r="M48" s="275">
        <f t="shared" si="1"/>
        <v>77.132990838997202</v>
      </c>
      <c r="N48" s="153">
        <f t="shared" si="2"/>
        <v>42.423144961448465</v>
      </c>
      <c r="O48" s="154">
        <f t="shared" si="9"/>
        <v>23.104900000000001</v>
      </c>
      <c r="P48" s="149">
        <f>IF(B48&lt;=Parameters!$K$3,0,IF(I48="Sand",0,O48/Parameters!$K$8*1000))</f>
        <v>0</v>
      </c>
      <c r="Q48" s="127">
        <f t="shared" si="3"/>
        <v>0</v>
      </c>
      <c r="R48" s="154" t="e">
        <f t="shared" si="4"/>
        <v>#DIV/0!</v>
      </c>
      <c r="S48" s="154" t="e">
        <f t="shared" si="5"/>
        <v>#DIV/0!</v>
      </c>
      <c r="T48" s="149" t="e">
        <f t="shared" si="11"/>
        <v>#DIV/0!</v>
      </c>
      <c r="U48" s="383">
        <f>IF(B48&lt;=Parameters!$K$3,0,IF(I48="Sand",(B48-B47)*$O$5*N48,(B48-B47)*$O$5*T48))</f>
        <v>17.605791377059418</v>
      </c>
      <c r="V48" s="157">
        <f t="shared" si="12"/>
        <v>134.12443985797972</v>
      </c>
      <c r="W48" s="175">
        <f t="shared" si="16"/>
        <v>1.0607918109020542</v>
      </c>
      <c r="X48" s="149">
        <f t="shared" si="13"/>
        <v>1.9619552278740575</v>
      </c>
      <c r="Y48" s="127">
        <f t="shared" si="15"/>
        <v>1.1606789289187518</v>
      </c>
      <c r="Z48" s="175">
        <f t="shared" si="10"/>
        <v>0.24764551005670046</v>
      </c>
      <c r="AA48" s="149">
        <f t="shared" si="6"/>
        <v>5.5100000000000007</v>
      </c>
      <c r="AB48" s="383">
        <f>IF(ISERROR(AA48),0,IF(B48&lt;=Parameters!$K$3,0,(B48-B47)*$O$5*AA48))</f>
        <v>2.2866741863610582</v>
      </c>
      <c r="AC48" s="157">
        <f t="shared" si="18"/>
        <v>19.318454333050301</v>
      </c>
    </row>
    <row r="49" spans="1:29">
      <c r="A49" s="186">
        <v>31</v>
      </c>
      <c r="B49" s="187">
        <v>3</v>
      </c>
      <c r="C49" s="258">
        <v>22.07</v>
      </c>
      <c r="D49" s="258">
        <v>1.19</v>
      </c>
      <c r="E49" s="438">
        <f>IF(AND(ISBLANK(B49),ISBLANK(C49)),NA(),IF(B49&lt;=Parameters!$K$3,0,IF(C49&lt;0.1,Parameters!$K$4,C49)))</f>
        <v>22.07</v>
      </c>
      <c r="F49" s="439"/>
      <c r="G49" s="149">
        <f>B49*Parameters!$K$5</f>
        <v>57</v>
      </c>
      <c r="H49" s="383">
        <f>IF(B49&lt;Parameters!$K$6,B49*Parameters!$K$5,Parameters!$K$5*Parameters!$K$6+(B49-Parameters!$K$6)*(Parameters!$K$5-10))</f>
        <v>57</v>
      </c>
      <c r="I49" s="151" t="str">
        <f>IF(ISBLANK(D49),"",IF(D49&gt;Parameters!$K$7,"Clay","Sand"))</f>
        <v>Sand</v>
      </c>
      <c r="J49" s="152">
        <f t="shared" si="7"/>
        <v>0.13098031972721763</v>
      </c>
      <c r="K49" s="320">
        <f t="shared" si="0"/>
        <v>1</v>
      </c>
      <c r="L49" s="320">
        <f t="shared" si="8"/>
        <v>0.56999999999999995</v>
      </c>
      <c r="M49" s="275">
        <f t="shared" si="1"/>
        <v>73.550524830124019</v>
      </c>
      <c r="N49" s="153">
        <f t="shared" si="2"/>
        <v>40.452788656568217</v>
      </c>
      <c r="O49" s="154">
        <f t="shared" si="9"/>
        <v>22.013000000000002</v>
      </c>
      <c r="P49" s="149">
        <f>IF(B49&lt;=Parameters!$K$3,0,IF(I49="Sand",0,O49/Parameters!$K$8*1000))</f>
        <v>0</v>
      </c>
      <c r="Q49" s="127">
        <f t="shared" si="3"/>
        <v>0</v>
      </c>
      <c r="R49" s="154" t="e">
        <f t="shared" si="4"/>
        <v>#DIV/0!</v>
      </c>
      <c r="S49" s="154" t="e">
        <f t="shared" si="5"/>
        <v>#DIV/0!</v>
      </c>
      <c r="T49" s="149" t="e">
        <f t="shared" si="11"/>
        <v>#DIV/0!</v>
      </c>
      <c r="U49" s="383">
        <f>IF(B49&lt;=Parameters!$K$3,0,IF(I49="Sand",(B49-B48)*$O$5*N49,(B49-B48)*$O$5*T49))</f>
        <v>16.78808486157785</v>
      </c>
      <c r="V49" s="157">
        <f t="shared" si="12"/>
        <v>150.91252471955758</v>
      </c>
      <c r="W49" s="175">
        <f t="shared" si="16"/>
        <v>1.0347285275924583</v>
      </c>
      <c r="X49" s="149">
        <f t="shared" si="13"/>
        <v>1.872339675880405</v>
      </c>
      <c r="Y49" s="127">
        <f t="shared" si="15"/>
        <v>1.1508832942853258</v>
      </c>
      <c r="Z49" s="175">
        <f t="shared" si="10"/>
        <v>0.24242000109731543</v>
      </c>
      <c r="AA49" s="149">
        <f t="shared" si="6"/>
        <v>5.7</v>
      </c>
      <c r="AB49" s="383">
        <f>IF(ISERROR(AA49),0,IF(B49&lt;=Parameters!$K$3,0,(B49-B48)*$O$5*AA49))</f>
        <v>2.3655250203735085</v>
      </c>
      <c r="AC49" s="157">
        <f t="shared" si="18"/>
        <v>21.683979353423808</v>
      </c>
    </row>
    <row r="50" spans="1:29">
      <c r="A50" s="186">
        <v>32</v>
      </c>
      <c r="B50" s="187">
        <v>3.1</v>
      </c>
      <c r="C50" s="258">
        <v>16.66</v>
      </c>
      <c r="D50" s="258">
        <v>1.7</v>
      </c>
      <c r="E50" s="438">
        <f>IF(AND(ISBLANK(B50),ISBLANK(C50)),NA(),IF(B50&lt;=Parameters!$K$3,0,IF(C50&lt;0.1,Parameters!$K$4,C50)))</f>
        <v>16.66</v>
      </c>
      <c r="F50" s="439"/>
      <c r="G50" s="149">
        <f>B50*Parameters!$K$5</f>
        <v>58.9</v>
      </c>
      <c r="H50" s="383">
        <f>IF(B50&lt;Parameters!$K$6,B50*Parameters!$K$5,Parameters!$K$5*Parameters!$K$6+(B50-Parameters!$K$6)*(Parameters!$K$5-10))</f>
        <v>57.9</v>
      </c>
      <c r="I50" s="151" t="str">
        <f>IF(ISBLANK(D50),"",IF(D50&gt;Parameters!$K$7,"Clay","Sand"))</f>
        <v>Sand</v>
      </c>
      <c r="J50" s="152">
        <f t="shared" si="7"/>
        <v>0.13106545481565235</v>
      </c>
      <c r="K50" s="320">
        <f t="shared" si="0"/>
        <v>1</v>
      </c>
      <c r="L50" s="320">
        <f t="shared" si="8"/>
        <v>0.57899999999999996</v>
      </c>
      <c r="M50" s="275">
        <f t="shared" si="1"/>
        <v>55.557236179242317</v>
      </c>
      <c r="N50" s="153">
        <f t="shared" si="2"/>
        <v>30.556479898583277</v>
      </c>
      <c r="O50" s="154">
        <f t="shared" si="9"/>
        <v>16.601099999999999</v>
      </c>
      <c r="P50" s="149">
        <f>IF(B50&lt;=Parameters!$K$3,0,IF(I50="Sand",0,O50/Parameters!$K$8*1000))</f>
        <v>0</v>
      </c>
      <c r="Q50" s="127">
        <f t="shared" si="3"/>
        <v>0</v>
      </c>
      <c r="R50" s="154" t="e">
        <f t="shared" si="4"/>
        <v>#DIV/0!</v>
      </c>
      <c r="S50" s="154" t="e">
        <f t="shared" si="5"/>
        <v>#DIV/0!</v>
      </c>
      <c r="T50" s="149" t="e">
        <f t="shared" si="11"/>
        <v>#DIV/0!</v>
      </c>
      <c r="U50" s="383">
        <f>IF(B50&lt;=Parameters!$K$3,0,IF(I50="Sand",(B50-B49)*$O$5*N50,(B50-B49)*$O$5*T50))</f>
        <v>12.681073286778755</v>
      </c>
      <c r="V50" s="157">
        <f t="shared" si="12"/>
        <v>163.59359800633632</v>
      </c>
      <c r="W50" s="175">
        <f t="shared" si="16"/>
        <v>0.91911187083159884</v>
      </c>
      <c r="X50" s="149">
        <f t="shared" si="13"/>
        <v>1.4959007109582938</v>
      </c>
      <c r="Y50" s="127">
        <f t="shared" si="15"/>
        <v>1.1463846415762557</v>
      </c>
      <c r="Z50" s="175">
        <f t="shared" si="10"/>
        <v>0.19935452104249979</v>
      </c>
      <c r="AA50" s="149">
        <f t="shared" si="6"/>
        <v>5.79</v>
      </c>
      <c r="AB50" s="383">
        <f>IF(ISERROR(AA50),0,IF(B50&lt;=Parameters!$K$3,0,(B50-B49)*$O$5*AA50))</f>
        <v>2.4028754154320375</v>
      </c>
      <c r="AC50" s="157">
        <f t="shared" si="18"/>
        <v>24.086854768855847</v>
      </c>
    </row>
    <row r="51" spans="1:29">
      <c r="A51" s="186">
        <v>33</v>
      </c>
      <c r="B51" s="187">
        <v>3.2</v>
      </c>
      <c r="C51" s="258">
        <v>13.88</v>
      </c>
      <c r="D51" s="258">
        <v>1.23</v>
      </c>
      <c r="E51" s="438">
        <f>IF(AND(ISBLANK(B51),ISBLANK(C51)),NA(),IF(B51&lt;=Parameters!$K$3,0,IF(C51&lt;0.1,Parameters!$K$4,C51)))</f>
        <v>13.88</v>
      </c>
      <c r="F51" s="439"/>
      <c r="G51" s="149">
        <f>B51*Parameters!$K$5</f>
        <v>60.800000000000004</v>
      </c>
      <c r="H51" s="383">
        <f>IF(B51&lt;Parameters!$K$6,B51*Parameters!$K$5,Parameters!$K$5*Parameters!$K$6+(B51-Parameters!$K$6)*(Parameters!$K$5-10))</f>
        <v>58.800000000000004</v>
      </c>
      <c r="I51" s="151" t="str">
        <f>IF(ISBLANK(D51),"",IF(D51&gt;Parameters!$K$7,"Clay","Sand"))</f>
        <v>Sand</v>
      </c>
      <c r="J51" s="152">
        <f t="shared" si="7"/>
        <v>0.13115075612947619</v>
      </c>
      <c r="K51" s="320">
        <f t="shared" si="0"/>
        <v>1</v>
      </c>
      <c r="L51" s="320">
        <f t="shared" si="8"/>
        <v>0.58800000000000008</v>
      </c>
      <c r="M51" s="275">
        <f t="shared" si="1"/>
        <v>46.316705612205965</v>
      </c>
      <c r="N51" s="153">
        <f t="shared" si="2"/>
        <v>25.474188086713283</v>
      </c>
      <c r="O51" s="154">
        <f t="shared" si="9"/>
        <v>13.8192</v>
      </c>
      <c r="P51" s="149">
        <f>IF(B51&lt;=Parameters!$K$3,0,IF(I51="Sand",0,O51/Parameters!$K$8*1000))</f>
        <v>0</v>
      </c>
      <c r="Q51" s="127">
        <f t="shared" si="3"/>
        <v>0</v>
      </c>
      <c r="R51" s="154" t="e">
        <f t="shared" si="4"/>
        <v>#DIV/0!</v>
      </c>
      <c r="S51" s="154" t="e">
        <f t="shared" si="5"/>
        <v>#DIV/0!</v>
      </c>
      <c r="T51" s="149" t="e">
        <f t="shared" si="11"/>
        <v>#DIV/0!</v>
      </c>
      <c r="U51" s="383">
        <f>IF(B51&lt;=Parameters!$K$3,0,IF(I51="Sand",(B51-B50)*$O$5*N51,(B51-B50)*$O$5*T51))</f>
        <v>10.571899875933513</v>
      </c>
      <c r="V51" s="157">
        <f t="shared" si="12"/>
        <v>174.16549788226985</v>
      </c>
      <c r="W51" s="175">
        <f t="shared" si="16"/>
        <v>0.84300230410245724</v>
      </c>
      <c r="X51" s="149">
        <f t="shared" si="13"/>
        <v>1.267367504788204</v>
      </c>
      <c r="Y51" s="127">
        <f t="shared" si="15"/>
        <v>1.1419725598249955</v>
      </c>
      <c r="Z51" s="175">
        <f t="shared" si="10"/>
        <v>0.17367586964184031</v>
      </c>
      <c r="AA51" s="149">
        <f t="shared" si="6"/>
        <v>5.8800000000000008</v>
      </c>
      <c r="AB51" s="383">
        <f>IF(ISERROR(AA51),0,IF(B51&lt;=Parameters!$K$3,0,(B51-B50)*$O$5*AA51))</f>
        <v>2.440225810490567</v>
      </c>
      <c r="AC51" s="157">
        <f t="shared" si="18"/>
        <v>26.527080579346414</v>
      </c>
    </row>
    <row r="52" spans="1:29">
      <c r="A52" s="186">
        <v>34</v>
      </c>
      <c r="B52" s="187">
        <v>3.3</v>
      </c>
      <c r="C52" s="258">
        <v>16.61</v>
      </c>
      <c r="D52" s="258">
        <v>1.56</v>
      </c>
      <c r="E52" s="438">
        <f>IF(AND(ISBLANK(B52),ISBLANK(C52)),NA(),IF(B52&lt;=Parameters!$K$3,0,IF(C52&lt;0.1,Parameters!$K$4,C52)))</f>
        <v>16.61</v>
      </c>
      <c r="F52" s="439"/>
      <c r="G52" s="149">
        <f>B52*Parameters!$K$5</f>
        <v>62.699999999999996</v>
      </c>
      <c r="H52" s="383">
        <f>IF(B52&lt;Parameters!$K$6,B52*Parameters!$K$5,Parameters!$K$5*Parameters!$K$6+(B52-Parameters!$K$6)*(Parameters!$K$5-10))</f>
        <v>59.699999999999996</v>
      </c>
      <c r="I52" s="151" t="str">
        <f>IF(ISBLANK(D52),"",IF(D52&gt;Parameters!$K$7,"Clay","Sand"))</f>
        <v>Sand</v>
      </c>
      <c r="J52" s="152">
        <f t="shared" si="7"/>
        <v>0.13123622421031642</v>
      </c>
      <c r="K52" s="320">
        <f t="shared" si="0"/>
        <v>1</v>
      </c>
      <c r="L52" s="320">
        <f t="shared" si="8"/>
        <v>0.59699999999999998</v>
      </c>
      <c r="M52" s="275">
        <f t="shared" si="1"/>
        <v>55.462667835627336</v>
      </c>
      <c r="N52" s="153">
        <f t="shared" si="2"/>
        <v>30.504467309595036</v>
      </c>
      <c r="O52" s="154">
        <f t="shared" si="9"/>
        <v>16.5473</v>
      </c>
      <c r="P52" s="149">
        <f>IF(B52&lt;=Parameters!$K$3,0,IF(I52="Sand",0,O52/Parameters!$K$8*1000))</f>
        <v>0</v>
      </c>
      <c r="Q52" s="127">
        <f t="shared" si="3"/>
        <v>0</v>
      </c>
      <c r="R52" s="154" t="e">
        <f t="shared" si="4"/>
        <v>#DIV/0!</v>
      </c>
      <c r="S52" s="154" t="e">
        <f t="shared" si="5"/>
        <v>#DIV/0!</v>
      </c>
      <c r="T52" s="149" t="e">
        <f t="shared" si="11"/>
        <v>#DIV/0!</v>
      </c>
      <c r="U52" s="383">
        <f>IF(B52&lt;=Parameters!$K$3,0,IF(I52="Sand",(B52-B51)*$O$5*N52,(B52-B51)*$O$5*T52))</f>
        <v>12.659487834037281</v>
      </c>
      <c r="V52" s="157">
        <f t="shared" si="12"/>
        <v>186.82498571630714</v>
      </c>
      <c r="W52" s="175">
        <f t="shared" si="16"/>
        <v>0.91178665842228035</v>
      </c>
      <c r="X52" s="149">
        <f t="shared" si="13"/>
        <v>1.4732299554304462</v>
      </c>
      <c r="Y52" s="127">
        <f t="shared" si="15"/>
        <v>1.1376440957442266</v>
      </c>
      <c r="Z52" s="175">
        <f t="shared" si="10"/>
        <v>0.20740640585803591</v>
      </c>
      <c r="AA52" s="149">
        <f t="shared" si="6"/>
        <v>5.97</v>
      </c>
      <c r="AB52" s="383">
        <f>IF(ISERROR(AA52),0,IF(B52&lt;=Parameters!$K$3,0,(B52-B51)*$O$5*AA52))</f>
        <v>2.4775762055490844</v>
      </c>
      <c r="AC52" s="157">
        <f t="shared" si="18"/>
        <v>29.004656784895499</v>
      </c>
    </row>
    <row r="53" spans="1:29">
      <c r="A53" s="186">
        <v>35</v>
      </c>
      <c r="B53" s="187">
        <v>3.4</v>
      </c>
      <c r="C53" s="258">
        <v>18.420000000000002</v>
      </c>
      <c r="D53" s="258">
        <v>1.49</v>
      </c>
      <c r="E53" s="438">
        <f>IF(AND(ISBLANK(B53),ISBLANK(C53)),NA(),IF(B53&lt;=Parameters!$K$3,0,IF(C53&lt;0.1,Parameters!$K$4,C53)))</f>
        <v>18.420000000000002</v>
      </c>
      <c r="F53" s="439"/>
      <c r="G53" s="149">
        <f>B53*Parameters!$K$5</f>
        <v>64.599999999999994</v>
      </c>
      <c r="H53" s="383">
        <f>IF(B53&lt;Parameters!$K$6,B53*Parameters!$K$5,Parameters!$K$5*Parameters!$K$6+(B53-Parameters!$K$6)*(Parameters!$K$5-10))</f>
        <v>60.6</v>
      </c>
      <c r="I53" s="151" t="str">
        <f>IF(ISBLANK(D53),"",IF(D53&gt;Parameters!$K$7,"Clay","Sand"))</f>
        <v>Sand</v>
      </c>
      <c r="J53" s="152">
        <f t="shared" si="7"/>
        <v>0.13132185960227444</v>
      </c>
      <c r="K53" s="320">
        <f t="shared" si="0"/>
        <v>1</v>
      </c>
      <c r="L53" s="320">
        <f t="shared" si="8"/>
        <v>0.60599999999999998</v>
      </c>
      <c r="M53" s="275">
        <f t="shared" si="1"/>
        <v>61.546597191236984</v>
      </c>
      <c r="N53" s="153">
        <f t="shared" si="2"/>
        <v>33.850628455180342</v>
      </c>
      <c r="O53" s="154">
        <f t="shared" si="9"/>
        <v>18.355400000000003</v>
      </c>
      <c r="P53" s="149">
        <f>IF(B53&lt;=Parameters!$K$3,0,IF(I53="Sand",0,O53/Parameters!$K$8*1000))</f>
        <v>0</v>
      </c>
      <c r="Q53" s="127">
        <f t="shared" si="3"/>
        <v>0</v>
      </c>
      <c r="R53" s="154" t="e">
        <f t="shared" si="4"/>
        <v>#DIV/0!</v>
      </c>
      <c r="S53" s="154" t="e">
        <f t="shared" si="5"/>
        <v>#DIV/0!</v>
      </c>
      <c r="T53" s="149" t="e">
        <f t="shared" si="11"/>
        <v>#DIV/0!</v>
      </c>
      <c r="U53" s="383">
        <f>IF(B53&lt;=Parameters!$K$3,0,IF(I53="Sand",(B53-B52)*$O$5*N53,(B53-B52)*$O$5*T53))</f>
        <v>14.048159397560797</v>
      </c>
      <c r="V53" s="157">
        <f t="shared" si="12"/>
        <v>200.87314511386793</v>
      </c>
      <c r="W53" s="175">
        <f>0.4*LN(E53*1000/(22*SQRT(H53*100)))</f>
        <v>0.95016692676772085</v>
      </c>
      <c r="X53" s="149">
        <f t="shared" si="13"/>
        <v>1.5935894464075955</v>
      </c>
      <c r="Y53" s="127">
        <f t="shared" si="15"/>
        <v>1.1333964394009581</v>
      </c>
      <c r="Z53" s="175">
        <f t="shared" si="10"/>
        <v>0.23028649706422732</v>
      </c>
      <c r="AA53" s="149">
        <f t="shared" si="6"/>
        <v>6.0600000000000005</v>
      </c>
      <c r="AB53" s="383">
        <f>IF(ISERROR(AA53),0,IF(B53&lt;=Parameters!$K$3,0,(B53-B52)*$O$5*AA53))</f>
        <v>2.514926600607625</v>
      </c>
      <c r="AC53" s="157">
        <f t="shared" si="18"/>
        <v>31.519583385503125</v>
      </c>
    </row>
    <row r="54" spans="1:29">
      <c r="A54" s="186">
        <v>36</v>
      </c>
      <c r="B54" s="187">
        <v>3.5</v>
      </c>
      <c r="C54" s="258">
        <v>12.87</v>
      </c>
      <c r="D54" s="258">
        <v>1.61</v>
      </c>
      <c r="E54" s="438">
        <f>IF(AND(ISBLANK(B54),ISBLANK(C54)),NA(),IF(B54&lt;=Parameters!$K$3,0,IF(C54&lt;0.1,Parameters!$K$4,C54)))</f>
        <v>12.87</v>
      </c>
      <c r="F54" s="439"/>
      <c r="G54" s="149">
        <f>B54*Parameters!$K$5</f>
        <v>66.5</v>
      </c>
      <c r="H54" s="383">
        <f>IF(B54&lt;Parameters!$K$6,B54*Parameters!$K$5,Parameters!$K$5*Parameters!$K$6+(B54-Parameters!$K$6)*(Parameters!$K$5-10))</f>
        <v>61.5</v>
      </c>
      <c r="I54" s="151" t="str">
        <f>IF(ISBLANK(D54),"",IF(D54&gt;Parameters!$K$7,"Clay","Sand"))</f>
        <v>Sand</v>
      </c>
      <c r="J54" s="152">
        <f t="shared" si="7"/>
        <v>0.13140766285194008</v>
      </c>
      <c r="K54" s="320">
        <f t="shared" si="0"/>
        <v>1</v>
      </c>
      <c r="L54" s="320">
        <f t="shared" si="8"/>
        <v>0.61499999999999999</v>
      </c>
      <c r="M54" s="275">
        <f t="shared" si="1"/>
        <v>43.030524010187875</v>
      </c>
      <c r="N54" s="153">
        <f t="shared" si="2"/>
        <v>23.666788205603332</v>
      </c>
      <c r="O54" s="154">
        <f t="shared" si="9"/>
        <v>12.8035</v>
      </c>
      <c r="P54" s="149">
        <f>IF(B54&lt;=Parameters!$K$3,0,IF(I54="Sand",0,O54/Parameters!$K$8*1000))</f>
        <v>0</v>
      </c>
      <c r="Q54" s="127">
        <f t="shared" si="3"/>
        <v>0</v>
      </c>
      <c r="R54" s="154" t="e">
        <f t="shared" si="4"/>
        <v>#DIV/0!</v>
      </c>
      <c r="S54" s="154" t="e">
        <f t="shared" si="5"/>
        <v>#DIV/0!</v>
      </c>
      <c r="T54" s="149" t="e">
        <f t="shared" si="11"/>
        <v>#DIV/0!</v>
      </c>
      <c r="U54" s="383">
        <f>IF(B54&lt;=Parameters!$K$3,0,IF(I54="Sand",(B54-B53)*$O$5*N54,(B54-B53)*$O$5*T54))</f>
        <v>9.8218209916202337</v>
      </c>
      <c r="V54" s="157">
        <f t="shared" si="12"/>
        <v>210.69496610548816</v>
      </c>
      <c r="W54" s="175">
        <f t="shared" si="16"/>
        <v>0.80380326673262992</v>
      </c>
      <c r="X54" s="149">
        <f t="shared" si="13"/>
        <v>1.1558100537782809</v>
      </c>
      <c r="Y54" s="127">
        <f t="shared" si="15"/>
        <v>1.1292269152507288</v>
      </c>
      <c r="Z54" s="175">
        <f t="shared" si="10"/>
        <v>0.17130380159075229</v>
      </c>
      <c r="AA54" s="149">
        <f t="shared" si="6"/>
        <v>6.15</v>
      </c>
      <c r="AB54" s="383">
        <f>IF(ISERROR(AA54),0,IF(B54&lt;=Parameters!$K$3,0,(B54-B53)*$O$5*AA54))</f>
        <v>2.552276995666154</v>
      </c>
      <c r="AC54" s="157">
        <f t="shared" si="18"/>
        <v>34.07186038116928</v>
      </c>
    </row>
    <row r="55" spans="1:29">
      <c r="A55" s="186">
        <v>37</v>
      </c>
      <c r="B55" s="187">
        <v>3.6</v>
      </c>
      <c r="C55" s="258">
        <v>23.33</v>
      </c>
      <c r="D55" s="258">
        <v>1.5</v>
      </c>
      <c r="E55" s="438">
        <f>IF(AND(ISBLANK(B55),ISBLANK(C55)),NA(),IF(B55&lt;=Parameters!$K$3,0,IF(C55&lt;0.1,Parameters!$K$4,C55)))</f>
        <v>23.33</v>
      </c>
      <c r="F55" s="439"/>
      <c r="G55" s="149">
        <f>B55*Parameters!$K$5</f>
        <v>68.400000000000006</v>
      </c>
      <c r="H55" s="383">
        <f>IF(B55&lt;Parameters!$K$6,B55*Parameters!$K$5,Parameters!$K$5*Parameters!$K$6+(B55-Parameters!$K$6)*(Parameters!$K$5-10))</f>
        <v>62.4</v>
      </c>
      <c r="I55" s="151" t="str">
        <f>IF(ISBLANK(D55),"",IF(D55&gt;Parameters!$K$7,"Clay","Sand"))</f>
        <v>Sand</v>
      </c>
      <c r="J55" s="152">
        <f t="shared" si="7"/>
        <v>0.1314936345084064</v>
      </c>
      <c r="K55" s="320">
        <f t="shared" si="0"/>
        <v>1</v>
      </c>
      <c r="L55" s="320">
        <f t="shared" si="8"/>
        <v>0.624</v>
      </c>
      <c r="M55" s="275">
        <f t="shared" si="1"/>
        <v>78.054305696865228</v>
      </c>
      <c r="N55" s="153">
        <f t="shared" si="2"/>
        <v>42.929868133275882</v>
      </c>
      <c r="O55" s="154">
        <f t="shared" si="9"/>
        <v>23.261599999999998</v>
      </c>
      <c r="P55" s="149">
        <f>IF(B55&lt;=Parameters!$K$3,0,IF(I55="Sand",0,O55/Parameters!$K$8*1000))</f>
        <v>0</v>
      </c>
      <c r="Q55" s="127">
        <f t="shared" si="3"/>
        <v>0</v>
      </c>
      <c r="R55" s="154" t="e">
        <f t="shared" si="4"/>
        <v>#DIV/0!</v>
      </c>
      <c r="S55" s="154" t="e">
        <f t="shared" si="5"/>
        <v>#DIV/0!</v>
      </c>
      <c r="T55" s="149" t="e">
        <f t="shared" si="11"/>
        <v>#DIV/0!</v>
      </c>
      <c r="U55" s="383">
        <f>IF(B55&lt;=Parameters!$K$3,0,IF(I55="Sand",(B55-B54)*$O$5*N55,(B55-B54)*$O$5*T55))</f>
        <v>17.816083717649025</v>
      </c>
      <c r="V55" s="157">
        <f t="shared" si="12"/>
        <v>228.5110498231372</v>
      </c>
      <c r="W55" s="175">
        <f t="shared" si="16"/>
        <v>1.0388340723901694</v>
      </c>
      <c r="X55" s="149">
        <f t="shared" si="13"/>
        <v>1.8863415344746228</v>
      </c>
      <c r="Y55" s="127">
        <f t="shared" si="15"/>
        <v>1.1251329738544611</v>
      </c>
      <c r="Z55" s="175">
        <f t="shared" si="10"/>
        <v>0.28652198315246363</v>
      </c>
      <c r="AA55" s="149">
        <f t="shared" si="6"/>
        <v>6.24</v>
      </c>
      <c r="AB55" s="383">
        <f>IF(ISERROR(AA55),0,IF(B55&lt;=Parameters!$K$3,0,(B55-B54)*$O$5*AA55))</f>
        <v>2.589627390724683</v>
      </c>
      <c r="AC55" s="157">
        <f t="shared" si="18"/>
        <v>36.66148777189396</v>
      </c>
    </row>
    <row r="56" spans="1:29">
      <c r="A56" s="186">
        <v>38</v>
      </c>
      <c r="B56" s="187">
        <v>3.7</v>
      </c>
      <c r="C56" s="258">
        <v>10.93</v>
      </c>
      <c r="D56" s="258">
        <v>1.54</v>
      </c>
      <c r="E56" s="438">
        <f>IF(AND(ISBLANK(B56),ISBLANK(C56)),NA(),IF(B56&lt;=Parameters!$K$3,0,IF(C56&lt;0.1,Parameters!$K$4,C56)))</f>
        <v>10.93</v>
      </c>
      <c r="F56" s="439"/>
      <c r="G56" s="149">
        <f>B56*Parameters!$K$5</f>
        <v>70.3</v>
      </c>
      <c r="H56" s="383">
        <f>IF(B56&lt;Parameters!$K$6,B56*Parameters!$K$5,Parameters!$K$5*Parameters!$K$6+(B56-Parameters!$K$6)*(Parameters!$K$5-10))</f>
        <v>63.300000000000004</v>
      </c>
      <c r="I56" s="151" t="str">
        <f>IF(ISBLANK(D56),"",IF(D56&gt;Parameters!$K$7,"Clay","Sand"))</f>
        <v>Sand</v>
      </c>
      <c r="J56" s="152">
        <f t="shared" si="7"/>
        <v>0.13157977512328445</v>
      </c>
      <c r="K56" s="320">
        <f t="shared" si="0"/>
        <v>1</v>
      </c>
      <c r="L56" s="320">
        <f t="shared" si="8"/>
        <v>0.63300000000000001</v>
      </c>
      <c r="M56" s="275">
        <f t="shared" si="1"/>
        <v>36.59204644020619</v>
      </c>
      <c r="N56" s="153">
        <f t="shared" si="2"/>
        <v>20.125625542113404</v>
      </c>
      <c r="O56" s="154">
        <f t="shared" si="9"/>
        <v>10.8597</v>
      </c>
      <c r="P56" s="149">
        <f>IF(B56&lt;=Parameters!$K$3,0,IF(I56="Sand",0,O56/Parameters!$K$8*1000))</f>
        <v>0</v>
      </c>
      <c r="Q56" s="127">
        <f t="shared" si="3"/>
        <v>0</v>
      </c>
      <c r="R56" s="154" t="e">
        <f t="shared" si="4"/>
        <v>#DIV/0!</v>
      </c>
      <c r="S56" s="154" t="e">
        <f t="shared" si="5"/>
        <v>#DIV/0!</v>
      </c>
      <c r="T56" s="149" t="e">
        <f t="shared" si="11"/>
        <v>#DIV/0!</v>
      </c>
      <c r="U56" s="383">
        <f>IF(B56&lt;=Parameters!$K$3,0,IF(I56="Sand",(B56-B55)*$O$5*N56,(B56-B55)*$O$5*T56))</f>
        <v>8.3522229421995462</v>
      </c>
      <c r="V56" s="157">
        <f t="shared" si="12"/>
        <v>236.86327276533675</v>
      </c>
      <c r="W56" s="175">
        <f t="shared" si="16"/>
        <v>0.73267854809726307</v>
      </c>
      <c r="X56" s="149">
        <f t="shared" si="13"/>
        <v>0.96434088655613526</v>
      </c>
      <c r="Y56" s="127">
        <f t="shared" si="15"/>
        <v>1.1211121842169733</v>
      </c>
      <c r="Z56" s="175">
        <f t="shared" si="10"/>
        <v>0.15000738657486451</v>
      </c>
      <c r="AA56" s="149">
        <f t="shared" si="6"/>
        <v>6.330000000000001</v>
      </c>
      <c r="AB56" s="383">
        <f>IF(ISERROR(AA56),0,IF(B56&lt;=Parameters!$K$3,0,(B56-B55)*$O$5*AA56))</f>
        <v>2.6269777857832124</v>
      </c>
      <c r="AC56" s="157">
        <f t="shared" si="18"/>
        <v>39.288465557677171</v>
      </c>
    </row>
    <row r="57" spans="1:29">
      <c r="A57" s="186">
        <v>39</v>
      </c>
      <c r="B57" s="187">
        <v>3.8</v>
      </c>
      <c r="C57" s="258">
        <v>14.08</v>
      </c>
      <c r="D57" s="258">
        <v>1.44</v>
      </c>
      <c r="E57" s="438">
        <f>IF(AND(ISBLANK(B57),ISBLANK(C57)),NA(),IF(B57&lt;=Parameters!$K$3,0,IF(C57&lt;0.1,Parameters!$K$4,C57)))</f>
        <v>14.08</v>
      </c>
      <c r="F57" s="439"/>
      <c r="G57" s="149">
        <f>B57*Parameters!$K$5</f>
        <v>72.2</v>
      </c>
      <c r="H57" s="383">
        <f>IF(B57&lt;Parameters!$K$6,B57*Parameters!$K$5,Parameters!$K$5*Parameters!$K$6+(B57-Parameters!$K$6)*(Parameters!$K$5-10))</f>
        <v>64.2</v>
      </c>
      <c r="I57" s="151" t="str">
        <f>IF(ISBLANK(D57),"",IF(D57&gt;Parameters!$K$7,"Clay","Sand"))</f>
        <v>Sand</v>
      </c>
      <c r="J57" s="152">
        <f t="shared" si="7"/>
        <v>0.13166608525071802</v>
      </c>
      <c r="K57" s="320">
        <f t="shared" si="0"/>
        <v>1</v>
      </c>
      <c r="L57" s="320">
        <f t="shared" si="8"/>
        <v>0.64200000000000002</v>
      </c>
      <c r="M57" s="275">
        <f t="shared" si="1"/>
        <v>47.168707345527714</v>
      </c>
      <c r="N57" s="153">
        <f t="shared" si="2"/>
        <v>25.942789040040246</v>
      </c>
      <c r="O57" s="154">
        <f t="shared" si="9"/>
        <v>14.0078</v>
      </c>
      <c r="P57" s="149">
        <f>IF(B57&lt;=Parameters!$K$3,0,IF(I57="Sand",0,O57/Parameters!$K$8*1000))</f>
        <v>0</v>
      </c>
      <c r="Q57" s="127">
        <f t="shared" si="3"/>
        <v>0</v>
      </c>
      <c r="R57" s="154" t="e">
        <f t="shared" si="4"/>
        <v>#DIV/0!</v>
      </c>
      <c r="S57" s="154" t="e">
        <f t="shared" si="5"/>
        <v>#DIV/0!</v>
      </c>
      <c r="T57" s="149" t="e">
        <f t="shared" si="11"/>
        <v>#DIV/0!</v>
      </c>
      <c r="U57" s="383">
        <f>IF(B57&lt;=Parameters!$K$3,0,IF(I57="Sand",(B57-B56)*$O$5*N57,(B57-B56)*$O$5*T57))</f>
        <v>10.766371328506414</v>
      </c>
      <c r="V57" s="157">
        <f t="shared" si="12"/>
        <v>247.62964409384315</v>
      </c>
      <c r="W57" s="175">
        <f t="shared" si="16"/>
        <v>0.83115259120468576</v>
      </c>
      <c r="X57" s="149">
        <f t="shared" si="13"/>
        <v>1.2331983490407259</v>
      </c>
      <c r="Y57" s="127">
        <f t="shared" si="15"/>
        <v>1.1171622266923882</v>
      </c>
      <c r="Z57" s="175">
        <f t="shared" si="10"/>
        <v>0.19631977243339929</v>
      </c>
      <c r="AA57" s="149">
        <f t="shared" si="6"/>
        <v>6.4200000000000008</v>
      </c>
      <c r="AB57" s="383">
        <f>IF(ISERROR(AA57),0,IF(B57&lt;=Parameters!$K$3,0,(B57-B56)*$O$5*AA57))</f>
        <v>2.6643281808417294</v>
      </c>
      <c r="AC57" s="157">
        <f t="shared" si="18"/>
        <v>41.952793738518899</v>
      </c>
    </row>
    <row r="58" spans="1:29">
      <c r="A58" s="186">
        <v>40</v>
      </c>
      <c r="B58" s="187">
        <v>3.9</v>
      </c>
      <c r="C58" s="258">
        <v>10.37</v>
      </c>
      <c r="D58" s="258">
        <v>1.73</v>
      </c>
      <c r="E58" s="438">
        <f>IF(AND(ISBLANK(B58),ISBLANK(C58)),NA(),IF(B58&lt;=Parameters!$K$3,0,IF(C58&lt;0.1,Parameters!$K$4,C58)))</f>
        <v>10.37</v>
      </c>
      <c r="F58" s="439"/>
      <c r="G58" s="149">
        <f>B58*Parameters!$K$5</f>
        <v>74.099999999999994</v>
      </c>
      <c r="H58" s="383">
        <f>IF(B58&lt;Parameters!$K$6,B58*Parameters!$K$5,Parameters!$K$5*Parameters!$K$6+(B58-Parameters!$K$6)*(Parameters!$K$5-10))</f>
        <v>65.099999999999994</v>
      </c>
      <c r="I58" s="151" t="str">
        <f>IF(ISBLANK(D58),"",IF(D58&gt;Parameters!$K$7,"Clay","Sand"))</f>
        <v>Sand</v>
      </c>
      <c r="J58" s="152">
        <f t="shared" si="7"/>
        <v>0.13175256544739875</v>
      </c>
      <c r="K58" s="320">
        <f t="shared" si="0"/>
        <v>1</v>
      </c>
      <c r="L58" s="320">
        <f t="shared" si="8"/>
        <v>0.65099999999999991</v>
      </c>
      <c r="M58" s="275">
        <f t="shared" si="1"/>
        <v>34.762838714219896</v>
      </c>
      <c r="N58" s="153">
        <f t="shared" si="2"/>
        <v>19.119561292820944</v>
      </c>
      <c r="O58" s="154">
        <f t="shared" si="9"/>
        <v>10.2959</v>
      </c>
      <c r="P58" s="149">
        <f>IF(B58&lt;=Parameters!$K$3,0,IF(I58="Sand",0,O58/Parameters!$K$8*1000))</f>
        <v>0</v>
      </c>
      <c r="Q58" s="127">
        <f t="shared" si="3"/>
        <v>0</v>
      </c>
      <c r="R58" s="154" t="e">
        <f t="shared" si="4"/>
        <v>#DIV/0!</v>
      </c>
      <c r="S58" s="154" t="e">
        <f t="shared" si="5"/>
        <v>#DIV/0!</v>
      </c>
      <c r="T58" s="149" t="e">
        <f t="shared" si="11"/>
        <v>#DIV/0!</v>
      </c>
      <c r="U58" s="383">
        <f>IF(B58&lt;=Parameters!$K$3,0,IF(I58="Sand",(B58-B57)*$O$5*N58,(B58-B57)*$O$5*T58))</f>
        <v>7.9347018625847019</v>
      </c>
      <c r="V58" s="157">
        <f t="shared" si="12"/>
        <v>255.56434595642784</v>
      </c>
      <c r="W58" s="175">
        <f t="shared" si="16"/>
        <v>0.7060329921055799</v>
      </c>
      <c r="X58" s="149">
        <f t="shared" si="13"/>
        <v>0.89631971611761596</v>
      </c>
      <c r="Y58" s="127">
        <f t="shared" si="15"/>
        <v>1.1132808864071946</v>
      </c>
      <c r="Z58" s="175">
        <f t="shared" si="10"/>
        <v>0.14593638267931094</v>
      </c>
      <c r="AA58" s="149">
        <f t="shared" si="6"/>
        <v>6.51</v>
      </c>
      <c r="AB58" s="383">
        <f>IF(ISERROR(AA58),0,IF(B58&lt;=Parameters!$K$3,0,(B58-B57)*$O$5*AA58))</f>
        <v>2.7016785759002699</v>
      </c>
      <c r="AC58" s="157">
        <f t="shared" si="18"/>
        <v>44.654472314419166</v>
      </c>
    </row>
    <row r="59" spans="1:29">
      <c r="A59" s="186">
        <v>41</v>
      </c>
      <c r="B59" s="187">
        <v>4</v>
      </c>
      <c r="C59" s="258">
        <v>7.19</v>
      </c>
      <c r="D59" s="258">
        <v>1.94</v>
      </c>
      <c r="E59" s="438">
        <f>IF(AND(ISBLANK(B59),ISBLANK(C59)),NA(),IF(B59&lt;=Parameters!$K$3,0,IF(C59&lt;0.1,Parameters!$K$4,C59)))</f>
        <v>7.19</v>
      </c>
      <c r="F59" s="439"/>
      <c r="G59" s="149">
        <f>B59*Parameters!$K$5</f>
        <v>76</v>
      </c>
      <c r="H59" s="383">
        <f>IF(B59&lt;Parameters!$K$6,B59*Parameters!$K$5,Parameters!$K$5*Parameters!$K$6+(B59-Parameters!$K$6)*(Parameters!$K$5-10))</f>
        <v>66</v>
      </c>
      <c r="I59" s="151" t="str">
        <f>IF(ISBLANK(D59),"",IF(D59&gt;Parameters!$K$7,"Clay","Sand"))</f>
        <v>Sand</v>
      </c>
      <c r="J59" s="152">
        <f t="shared" si="7"/>
        <v>0.13183921627258113</v>
      </c>
      <c r="K59" s="320">
        <f t="shared" si="0"/>
        <v>1</v>
      </c>
      <c r="L59" s="320">
        <f t="shared" si="8"/>
        <v>0.66</v>
      </c>
      <c r="M59" s="275">
        <f t="shared" si="1"/>
        <v>24.118533623412727</v>
      </c>
      <c r="N59" s="153">
        <f t="shared" si="2"/>
        <v>13.265193492877001</v>
      </c>
      <c r="O59" s="154">
        <f t="shared" si="9"/>
        <v>7.1140000000000008</v>
      </c>
      <c r="P59" s="149">
        <f>IF(B59&lt;=Parameters!$K$3,0,IF(I59="Sand",0,O59/Parameters!$K$8*1000))</f>
        <v>0</v>
      </c>
      <c r="Q59" s="127">
        <f t="shared" si="3"/>
        <v>0</v>
      </c>
      <c r="R59" s="154" t="e">
        <f t="shared" si="4"/>
        <v>#DIV/0!</v>
      </c>
      <c r="S59" s="154" t="e">
        <f t="shared" si="5"/>
        <v>#DIV/0!</v>
      </c>
      <c r="T59" s="149" t="e">
        <f t="shared" si="11"/>
        <v>#DIV/0!</v>
      </c>
      <c r="U59" s="383">
        <f>IF(B59&lt;=Parameters!$K$3,0,IF(I59="Sand",(B59-B58)*$O$5*N59,(B59-B58)*$O$5*T59))</f>
        <v>5.5051135276309475</v>
      </c>
      <c r="V59" s="157">
        <f t="shared" si="12"/>
        <v>261.06945948405877</v>
      </c>
      <c r="W59" s="175">
        <f t="shared" si="16"/>
        <v>0.55679661333980712</v>
      </c>
      <c r="X59" s="149">
        <f t="shared" si="13"/>
        <v>0.55430421743817704</v>
      </c>
      <c r="Y59" s="127">
        <f t="shared" si="15"/>
        <v>1.1094660471566165</v>
      </c>
      <c r="Z59" s="175">
        <f t="shared" si="10"/>
        <v>9.224725635650638E-2</v>
      </c>
      <c r="AA59" s="149">
        <f t="shared" si="6"/>
        <v>6.6000000000000005</v>
      </c>
      <c r="AB59" s="383">
        <f>IF(ISERROR(AA59),0,IF(B59&lt;=Parameters!$K$3,0,(B59-B58)*$O$5*AA59))</f>
        <v>2.7390289709587994</v>
      </c>
      <c r="AC59" s="157">
        <f t="shared" si="18"/>
        <v>47.393501285377965</v>
      </c>
    </row>
    <row r="60" spans="1:29">
      <c r="A60" s="186">
        <v>42</v>
      </c>
      <c r="B60" s="187">
        <v>4.0999999999999996</v>
      </c>
      <c r="C60" s="258">
        <v>8.43</v>
      </c>
      <c r="D60" s="258">
        <v>1.78</v>
      </c>
      <c r="E60" s="438">
        <f>IF(AND(ISBLANK(B60),ISBLANK(C60)),NA(),IF(B60&lt;=Parameters!$K$3,0,IF(C60&lt;0.1,Parameters!$K$4,C60)))</f>
        <v>8.43</v>
      </c>
      <c r="F60" s="439"/>
      <c r="G60" s="149">
        <f>B60*Parameters!$K$5</f>
        <v>77.899999999999991</v>
      </c>
      <c r="H60" s="383">
        <f>IF(B60&lt;Parameters!$K$6,B60*Parameters!$K$5,Parameters!$K$5*Parameters!$K$6+(B60-Parameters!$K$6)*(Parameters!$K$5-10))</f>
        <v>66.899999999999991</v>
      </c>
      <c r="I60" s="151" t="str">
        <f>IF(ISBLANK(D60),"",IF(D60&gt;Parameters!$K$7,"Clay","Sand"))</f>
        <v>Sand</v>
      </c>
      <c r="J60" s="152">
        <f t="shared" si="7"/>
        <v>0.13192603828809771</v>
      </c>
      <c r="K60" s="320">
        <f t="shared" si="0"/>
        <v>1</v>
      </c>
      <c r="L60" s="320">
        <f t="shared" si="8"/>
        <v>0.66899999999999993</v>
      </c>
      <c r="M60" s="275">
        <f t="shared" si="1"/>
        <v>28.296680563250309</v>
      </c>
      <c r="N60" s="153">
        <f t="shared" si="2"/>
        <v>15.563174309787671</v>
      </c>
      <c r="O60" s="154">
        <f t="shared" si="9"/>
        <v>8.3521000000000001</v>
      </c>
      <c r="P60" s="149">
        <f>IF(B60&lt;=Parameters!$K$3,0,IF(I60="Sand",0,O60/Parameters!$K$8*1000))</f>
        <v>0</v>
      </c>
      <c r="Q60" s="127">
        <f t="shared" si="3"/>
        <v>0</v>
      </c>
      <c r="R60" s="154" t="e">
        <f t="shared" si="4"/>
        <v>#DIV/0!</v>
      </c>
      <c r="S60" s="154" t="e">
        <f t="shared" si="5"/>
        <v>#DIV/0!</v>
      </c>
      <c r="T60" s="149" t="e">
        <f t="shared" si="11"/>
        <v>#DIV/0!</v>
      </c>
      <c r="U60" s="383">
        <f>IF(B60&lt;=Parameters!$K$3,0,IF(I60="Sand",(B60-B59)*$O$5*N60,(B60-B59)*$O$5*T60))</f>
        <v>6.4587856537257506</v>
      </c>
      <c r="V60" s="157">
        <f t="shared" si="12"/>
        <v>267.5282451377845</v>
      </c>
      <c r="W60" s="175">
        <f t="shared" si="16"/>
        <v>0.61773000843057935</v>
      </c>
      <c r="X60" s="149">
        <f t="shared" si="13"/>
        <v>0.68579603439810621</v>
      </c>
      <c r="Y60" s="127">
        <f t="shared" si="15"/>
        <v>1.1057156857342831</v>
      </c>
      <c r="Z60" s="175">
        <f t="shared" si="10"/>
        <v>0.11658792273893441</v>
      </c>
      <c r="AA60" s="149">
        <f t="shared" si="6"/>
        <v>6.6899999999999995</v>
      </c>
      <c r="AB60" s="383">
        <f>IF(ISERROR(AA60),0,IF(B60&lt;=Parameters!$K$3,0,(B60-B59)*$O$5*AA60))</f>
        <v>2.7763793660173155</v>
      </c>
      <c r="AC60" s="157">
        <f t="shared" si="18"/>
        <v>50.169880651395282</v>
      </c>
    </row>
    <row r="61" spans="1:29">
      <c r="A61" s="186">
        <v>43</v>
      </c>
      <c r="B61" s="187">
        <v>4.2</v>
      </c>
      <c r="C61" s="258">
        <v>7.32</v>
      </c>
      <c r="D61" s="258">
        <v>1.93</v>
      </c>
      <c r="E61" s="438">
        <f>IF(AND(ISBLANK(B61),ISBLANK(C61)),NA(),IF(B61&lt;=Parameters!$K$3,0,IF(C61&lt;0.1,Parameters!$K$4,C61)))</f>
        <v>7.32</v>
      </c>
      <c r="F61" s="439"/>
      <c r="G61" s="149">
        <f>B61*Parameters!$K$5</f>
        <v>79.8</v>
      </c>
      <c r="H61" s="383">
        <f>IF(B61&lt;Parameters!$K$6,B61*Parameters!$K$5,Parameters!$K$5*Parameters!$K$6+(B61-Parameters!$K$6)*(Parameters!$K$5-10))</f>
        <v>67.8</v>
      </c>
      <c r="I61" s="151" t="str">
        <f>IF(ISBLANK(D61),"",IF(D61&gt;Parameters!$K$7,"Clay","Sand"))</f>
        <v>Sand</v>
      </c>
      <c r="J61" s="152">
        <f t="shared" si="7"/>
        <v>0.13201303205837439</v>
      </c>
      <c r="K61" s="320">
        <f t="shared" si="0"/>
        <v>1</v>
      </c>
      <c r="L61" s="320">
        <f t="shared" si="8"/>
        <v>0.67799999999999994</v>
      </c>
      <c r="M61" s="275">
        <f t="shared" si="1"/>
        <v>24.586985421115056</v>
      </c>
      <c r="N61" s="153">
        <f t="shared" si="2"/>
        <v>13.522841981613283</v>
      </c>
      <c r="O61" s="154">
        <f t="shared" si="9"/>
        <v>7.2402000000000006</v>
      </c>
      <c r="P61" s="149">
        <f>IF(B61&lt;=Parameters!$K$3,0,IF(I61="Sand",0,O61/Parameters!$K$8*1000))</f>
        <v>0</v>
      </c>
      <c r="Q61" s="127">
        <f t="shared" si="3"/>
        <v>0</v>
      </c>
      <c r="R61" s="154" t="e">
        <f t="shared" si="4"/>
        <v>#DIV/0!</v>
      </c>
      <c r="S61" s="154" t="e">
        <f t="shared" si="5"/>
        <v>#DIV/0!</v>
      </c>
      <c r="T61" s="149" t="e">
        <f t="shared" si="11"/>
        <v>#DIV/0!</v>
      </c>
      <c r="U61" s="383">
        <f>IF(B61&lt;=Parameters!$K$3,0,IF(I61="Sand",(B61-B60)*$O$5*N61,(B61-B60)*$O$5*T61))</f>
        <v>5.6120387814146726</v>
      </c>
      <c r="V61" s="157">
        <f t="shared" si="12"/>
        <v>273.14028391919919</v>
      </c>
      <c r="W61" s="175">
        <f t="shared" si="16"/>
        <v>0.55858278525192828</v>
      </c>
      <c r="X61" s="149">
        <f t="shared" si="13"/>
        <v>0.55799391875151105</v>
      </c>
      <c r="Y61" s="127">
        <f t="shared" si="15"/>
        <v>1.1020278666590744</v>
      </c>
      <c r="Z61" s="175">
        <f t="shared" si="10"/>
        <v>9.6850663542748169E-2</v>
      </c>
      <c r="AA61" s="149">
        <f t="shared" si="6"/>
        <v>6.78</v>
      </c>
      <c r="AB61" s="383">
        <f>IF(ISERROR(AA61),0,IF(B61&lt;=Parameters!$K$3,0,(B61-B60)*$O$5*AA61))</f>
        <v>2.8137297610758698</v>
      </c>
      <c r="AC61" s="157">
        <f t="shared" si="18"/>
        <v>52.983610412471151</v>
      </c>
    </row>
    <row r="62" spans="1:29">
      <c r="A62" s="186">
        <v>44</v>
      </c>
      <c r="B62" s="187">
        <v>4.3</v>
      </c>
      <c r="C62" s="258">
        <v>7.72</v>
      </c>
      <c r="D62" s="258">
        <v>1.64</v>
      </c>
      <c r="E62" s="438">
        <f>IF(AND(ISBLANK(B62),ISBLANK(C62)),NA(),IF(B62&lt;=Parameters!$K$3,0,IF(C62&lt;0.1,Parameters!$K$4,C62)))</f>
        <v>7.72</v>
      </c>
      <c r="F62" s="439"/>
      <c r="G62" s="149">
        <f>B62*Parameters!$K$5</f>
        <v>81.7</v>
      </c>
      <c r="H62" s="383">
        <f>IF(B62&lt;Parameters!$K$6,B62*Parameters!$K$5,Parameters!$K$5*Parameters!$K$6+(B62-Parameters!$K$6)*(Parameters!$K$5-10))</f>
        <v>68.7</v>
      </c>
      <c r="I62" s="151" t="str">
        <f>IF(ISBLANK(D62),"",IF(D62&gt;Parameters!$K$7,"Clay","Sand"))</f>
        <v>Sand</v>
      </c>
      <c r="J62" s="152">
        <f t="shared" si="7"/>
        <v>0.13210019815044585</v>
      </c>
      <c r="K62" s="320">
        <f t="shared" si="0"/>
        <v>1</v>
      </c>
      <c r="L62" s="320">
        <f t="shared" si="8"/>
        <v>0.68700000000000006</v>
      </c>
      <c r="M62" s="275">
        <f t="shared" si="1"/>
        <v>25.94765805525498</v>
      </c>
      <c r="N62" s="153">
        <f t="shared" si="2"/>
        <v>14.27121193039024</v>
      </c>
      <c r="O62" s="154">
        <f t="shared" si="9"/>
        <v>7.6383000000000001</v>
      </c>
      <c r="P62" s="149">
        <f>IF(B62&lt;=Parameters!$K$3,0,IF(I62="Sand",0,O62/Parameters!$K$8*1000))</f>
        <v>0</v>
      </c>
      <c r="Q62" s="127">
        <f t="shared" si="3"/>
        <v>0</v>
      </c>
      <c r="R62" s="154" t="e">
        <f t="shared" si="4"/>
        <v>#DIV/0!</v>
      </c>
      <c r="S62" s="154" t="e">
        <f t="shared" si="5"/>
        <v>#DIV/0!</v>
      </c>
      <c r="T62" s="149" t="e">
        <f t="shared" si="11"/>
        <v>#DIV/0!</v>
      </c>
      <c r="U62" s="383">
        <f>IF(B62&lt;=Parameters!$K$3,0,IF(I62="Sand",(B62-B61)*$O$5*N62,(B62-B61)*$O$5*T62))</f>
        <v>5.9226155951562944</v>
      </c>
      <c r="V62" s="157">
        <f t="shared" si="12"/>
        <v>279.06289951435548</v>
      </c>
      <c r="W62" s="175">
        <f t="shared" si="16"/>
        <v>0.57722699882092343</v>
      </c>
      <c r="X62" s="149">
        <f t="shared" si="13"/>
        <v>0.59710650749020044</v>
      </c>
      <c r="Y62" s="127">
        <f t="shared" si="15"/>
        <v>1.098400737266453</v>
      </c>
      <c r="Z62" s="175">
        <f t="shared" si="10"/>
        <v>0.10575778427368059</v>
      </c>
      <c r="AA62" s="149">
        <f t="shared" si="6"/>
        <v>6.870000000000001</v>
      </c>
      <c r="AB62" s="383">
        <f>IF(ISERROR(AA62),0,IF(B62&lt;=Parameters!$K$3,0,(B62-B61)*$O$5*AA62))</f>
        <v>2.8510801561343739</v>
      </c>
      <c r="AC62" s="157">
        <f t="shared" si="18"/>
        <v>55.834690568605524</v>
      </c>
    </row>
    <row r="63" spans="1:29">
      <c r="A63" s="186">
        <v>45</v>
      </c>
      <c r="B63" s="187">
        <v>4.4000000000000004</v>
      </c>
      <c r="C63" s="258">
        <v>8.35</v>
      </c>
      <c r="D63" s="258">
        <v>1.68</v>
      </c>
      <c r="E63" s="438">
        <f>IF(AND(ISBLANK(B63),ISBLANK(C63)),NA(),IF(B63&lt;=Parameters!$K$3,0,IF(C63&lt;0.1,Parameters!$K$4,C63)))</f>
        <v>8.35</v>
      </c>
      <c r="F63" s="439"/>
      <c r="G63" s="149">
        <f>B63*Parameters!$K$5</f>
        <v>83.600000000000009</v>
      </c>
      <c r="H63" s="383">
        <f>IF(B63&lt;Parameters!$K$6,B63*Parameters!$K$5,Parameters!$K$5*Parameters!$K$6+(B63-Parameters!$K$6)*(Parameters!$K$5-10))</f>
        <v>69.600000000000009</v>
      </c>
      <c r="I63" s="151" t="str">
        <f>IF(ISBLANK(D63),"",IF(D63&gt;Parameters!$K$7,"Clay","Sand"))</f>
        <v>Sand</v>
      </c>
      <c r="J63" s="152">
        <f t="shared" si="7"/>
        <v>0.13218753713397105</v>
      </c>
      <c r="K63" s="320">
        <f t="shared" si="0"/>
        <v>1</v>
      </c>
      <c r="L63" s="320">
        <f t="shared" si="8"/>
        <v>0.69600000000000006</v>
      </c>
      <c r="M63" s="275">
        <f t="shared" si="1"/>
        <v>28.083703757120443</v>
      </c>
      <c r="N63" s="153">
        <f t="shared" si="2"/>
        <v>15.446037066416245</v>
      </c>
      <c r="O63" s="154">
        <f t="shared" si="9"/>
        <v>8.2663999999999991</v>
      </c>
      <c r="P63" s="149">
        <f>IF(B63&lt;=Parameters!$K$3,0,IF(I63="Sand",0,O63/Parameters!$K$8*1000))</f>
        <v>0</v>
      </c>
      <c r="Q63" s="127">
        <f t="shared" si="3"/>
        <v>0</v>
      </c>
      <c r="R63" s="154" t="e">
        <f t="shared" si="4"/>
        <v>#DIV/0!</v>
      </c>
      <c r="S63" s="154" t="e">
        <f t="shared" si="5"/>
        <v>#DIV/0!</v>
      </c>
      <c r="T63" s="149" t="e">
        <f t="shared" si="11"/>
        <v>#DIV/0!</v>
      </c>
      <c r="U63" s="383">
        <f>IF(B63&lt;=Parameters!$K$3,0,IF(I63="Sand",(B63-B62)*$O$5*N63,(B63-B62)*$O$5*T63))</f>
        <v>6.4101731835481432</v>
      </c>
      <c r="V63" s="157">
        <f t="shared" si="12"/>
        <v>285.4730726979036</v>
      </c>
      <c r="W63" s="175">
        <f t="shared" si="16"/>
        <v>0.60600279512894106</v>
      </c>
      <c r="X63" s="149">
        <f t="shared" si="13"/>
        <v>0.65959788088577176</v>
      </c>
      <c r="Y63" s="127">
        <f t="shared" si="15"/>
        <v>1.0948325231346849</v>
      </c>
      <c r="Z63" s="175">
        <f t="shared" si="10"/>
        <v>0.11915462001043604</v>
      </c>
      <c r="AA63" s="149">
        <f t="shared" si="6"/>
        <v>6.9600000000000009</v>
      </c>
      <c r="AB63" s="383">
        <f>IF(ISERROR(AA63),0,IF(B63&lt;=Parameters!$K$3,0,(B63-B62)*$O$5*AA63))</f>
        <v>2.8884305511929287</v>
      </c>
      <c r="AC63" s="157">
        <f t="shared" si="18"/>
        <v>58.723121119798449</v>
      </c>
    </row>
    <row r="64" spans="1:29">
      <c r="A64" s="186">
        <v>46</v>
      </c>
      <c r="B64" s="187">
        <v>4.5</v>
      </c>
      <c r="C64" s="258">
        <v>6.78</v>
      </c>
      <c r="D64" s="258">
        <v>1.9</v>
      </c>
      <c r="E64" s="438">
        <f>IF(AND(ISBLANK(B64),ISBLANK(C64)),NA(),IF(B64&lt;=Parameters!$K$3,0,IF(C64&lt;0.1,Parameters!$K$4,C64)))</f>
        <v>6.78</v>
      </c>
      <c r="F64" s="439"/>
      <c r="G64" s="149">
        <f>B64*Parameters!$K$5</f>
        <v>85.5</v>
      </c>
      <c r="H64" s="383">
        <f>IF(B64&lt;Parameters!$K$6,B64*Parameters!$K$5,Parameters!$K$5*Parameters!$K$6+(B64-Parameters!$K$6)*(Parameters!$K$5-10))</f>
        <v>70.5</v>
      </c>
      <c r="I64" s="151" t="str">
        <f>IF(ISBLANK(D64),"",IF(D64&gt;Parameters!$K$7,"Clay","Sand"))</f>
        <v>Sand</v>
      </c>
      <c r="J64" s="152">
        <f t="shared" si="7"/>
        <v>0.13227504958124892</v>
      </c>
      <c r="K64" s="320">
        <f t="shared" si="0"/>
        <v>1</v>
      </c>
      <c r="L64" s="320">
        <f t="shared" si="8"/>
        <v>0.70499999999999996</v>
      </c>
      <c r="M64" s="275">
        <f t="shared" si="1"/>
        <v>22.818391309751021</v>
      </c>
      <c r="N64" s="153">
        <f t="shared" si="2"/>
        <v>12.550115220363063</v>
      </c>
      <c r="O64" s="154">
        <f t="shared" si="9"/>
        <v>6.6945000000000006</v>
      </c>
      <c r="P64" s="149">
        <f>IF(B64&lt;=Parameters!$K$3,0,IF(I64="Sand",0,O64/Parameters!$K$8*1000))</f>
        <v>0</v>
      </c>
      <c r="Q64" s="127">
        <f t="shared" si="3"/>
        <v>0</v>
      </c>
      <c r="R64" s="154" t="e">
        <f t="shared" si="4"/>
        <v>#DIV/0!</v>
      </c>
      <c r="S64" s="154" t="e">
        <f t="shared" si="5"/>
        <v>#DIV/0!</v>
      </c>
      <c r="T64" s="149" t="e">
        <f t="shared" si="11"/>
        <v>#DIV/0!</v>
      </c>
      <c r="U64" s="383">
        <f>IF(B64&lt;=Parameters!$K$3,0,IF(I64="Sand",(B64-B63)*$O$5*N64,(B64-B63)*$O$5*T64))</f>
        <v>5.2083529056735225</v>
      </c>
      <c r="V64" s="157">
        <f t="shared" si="12"/>
        <v>290.68142560357711</v>
      </c>
      <c r="W64" s="175">
        <f t="shared" si="16"/>
        <v>0.52011939186918732</v>
      </c>
      <c r="X64" s="149">
        <f t="shared" si="13"/>
        <v>0.4807872395080412</v>
      </c>
      <c r="Y64" s="127">
        <f t="shared" si="15"/>
        <v>1.0913215238190932</v>
      </c>
      <c r="Z64" s="175">
        <f t="shared" si="10"/>
        <v>8.8542021856391595E-2</v>
      </c>
      <c r="AA64" s="149">
        <f t="shared" si="6"/>
        <v>7.0500000000000007</v>
      </c>
      <c r="AB64" s="383">
        <f>IF(ISERROR(AA64),0,IF(B64&lt;=Parameters!$K$3,0,(B64-B63)*$O$5*AA64))</f>
        <v>2.9257809462514319</v>
      </c>
      <c r="AC64" s="157">
        <f t="shared" si="18"/>
        <v>61.648902066049878</v>
      </c>
    </row>
    <row r="65" spans="1:29">
      <c r="A65" s="186">
        <v>47</v>
      </c>
      <c r="B65" s="187">
        <v>4.5999999999999996</v>
      </c>
      <c r="C65" s="258">
        <v>11.19</v>
      </c>
      <c r="D65" s="258">
        <v>1.6</v>
      </c>
      <c r="E65" s="438">
        <f>IF(AND(ISBLANK(B65),ISBLANK(C65)),NA(),IF(B65&lt;=Parameters!$K$3,0,IF(C65&lt;0.1,Parameters!$K$4,C65)))</f>
        <v>11.19</v>
      </c>
      <c r="F65" s="439"/>
      <c r="G65" s="149">
        <f>B65*Parameters!$K$5</f>
        <v>87.399999999999991</v>
      </c>
      <c r="H65" s="383">
        <f>IF(B65&lt;Parameters!$K$6,B65*Parameters!$K$5,Parameters!$K$5*Parameters!$K$6+(B65-Parameters!$K$6)*(Parameters!$K$5-10))</f>
        <v>71.399999999999991</v>
      </c>
      <c r="I65" s="151" t="str">
        <f>IF(ISBLANK(D65),"",IF(D65&gt;Parameters!$K$7,"Clay","Sand"))</f>
        <v>Sand</v>
      </c>
      <c r="J65" s="152">
        <f t="shared" si="7"/>
        <v>0.13236273606723398</v>
      </c>
      <c r="K65" s="320">
        <f t="shared" si="0"/>
        <v>1</v>
      </c>
      <c r="L65" s="320">
        <f t="shared" si="8"/>
        <v>0.71399999999999997</v>
      </c>
      <c r="M65" s="275">
        <f t="shared" si="1"/>
        <v>37.685407787571187</v>
      </c>
      <c r="N65" s="153">
        <f t="shared" si="2"/>
        <v>20.726974283164154</v>
      </c>
      <c r="O65" s="154">
        <f t="shared" si="9"/>
        <v>11.102599999999999</v>
      </c>
      <c r="P65" s="149">
        <f>IF(B65&lt;=Parameters!$K$3,0,IF(I65="Sand",0,O65/Parameters!$K$8*1000))</f>
        <v>0</v>
      </c>
      <c r="Q65" s="127">
        <f t="shared" si="3"/>
        <v>0</v>
      </c>
      <c r="R65" s="154" t="e">
        <f t="shared" si="4"/>
        <v>#DIV/0!</v>
      </c>
      <c r="S65" s="154" t="e">
        <f t="shared" si="5"/>
        <v>#DIV/0!</v>
      </c>
      <c r="T65" s="149" t="e">
        <f t="shared" si="11"/>
        <v>#DIV/0!</v>
      </c>
      <c r="U65" s="383">
        <f>IF(B65&lt;=Parameters!$K$3,0,IF(I65="Sand",(B65-B64)*$O$5*N65,(B65-B64)*$O$5*T65))</f>
        <v>8.6017853093794479</v>
      </c>
      <c r="V65" s="157">
        <f t="shared" si="12"/>
        <v>299.28321091295658</v>
      </c>
      <c r="W65" s="175">
        <f t="shared" si="16"/>
        <v>0.71799972811233603</v>
      </c>
      <c r="X65" s="149">
        <f t="shared" si="13"/>
        <v>0.92661510947237991</v>
      </c>
      <c r="Y65" s="127">
        <f t="shared" si="15"/>
        <v>1.0878661088699644</v>
      </c>
      <c r="Z65" s="175">
        <f t="shared" si="10"/>
        <v>0.17388572243941636</v>
      </c>
      <c r="AA65" s="149">
        <f t="shared" si="6"/>
        <v>7.14</v>
      </c>
      <c r="AB65" s="383">
        <f>IF(ISERROR(AA65),0,IF(B65&lt;=Parameters!$K$3,0,(B65-B64)*$O$5*AA65))</f>
        <v>2.9631313413099605</v>
      </c>
      <c r="AC65" s="157">
        <f t="shared" si="18"/>
        <v>64.612033407359831</v>
      </c>
    </row>
    <row r="66" spans="1:29">
      <c r="A66" s="186">
        <v>48</v>
      </c>
      <c r="B66" s="187">
        <v>4.7</v>
      </c>
      <c r="C66" s="258">
        <v>18.239999999999998</v>
      </c>
      <c r="D66" s="258">
        <v>1.23</v>
      </c>
      <c r="E66" s="438">
        <f>IF(AND(ISBLANK(B66),ISBLANK(C66)),NA(),IF(B66&lt;=Parameters!$K$3,0,IF(C66&lt;0.1,Parameters!$K$4,C66)))</f>
        <v>18.239999999999998</v>
      </c>
      <c r="F66" s="439"/>
      <c r="G66" s="149">
        <f>B66*Parameters!$K$5</f>
        <v>89.3</v>
      </c>
      <c r="H66" s="383">
        <f>IF(B66&lt;Parameters!$K$6,B66*Parameters!$K$5,Parameters!$K$5*Parameters!$K$6+(B66-Parameters!$K$6)*(Parameters!$K$5-10))</f>
        <v>72.3</v>
      </c>
      <c r="I66" s="151" t="str">
        <f>IF(ISBLANK(D66),"",IF(D66&gt;Parameters!$K$7,"Clay","Sand"))</f>
        <v>Sand</v>
      </c>
      <c r="J66" s="152">
        <f t="shared" si="7"/>
        <v>0.13245059716955243</v>
      </c>
      <c r="K66" s="320">
        <f t="shared" si="0"/>
        <v>1</v>
      </c>
      <c r="L66" s="320">
        <f t="shared" si="8"/>
        <v>0.72299999999999998</v>
      </c>
      <c r="M66" s="275">
        <f t="shared" si="1"/>
        <v>61.469000487252899</v>
      </c>
      <c r="N66" s="153">
        <f t="shared" si="2"/>
        <v>33.807950267989099</v>
      </c>
      <c r="O66" s="154">
        <f t="shared" si="9"/>
        <v>18.150699999999997</v>
      </c>
      <c r="P66" s="149">
        <f>IF(B66&lt;=Parameters!$K$3,0,IF(I66="Sand",0,O66/Parameters!$K$8*1000))</f>
        <v>0</v>
      </c>
      <c r="Q66" s="127">
        <f t="shared" si="3"/>
        <v>0</v>
      </c>
      <c r="R66" s="154" t="e">
        <f t="shared" si="4"/>
        <v>#DIV/0!</v>
      </c>
      <c r="S66" s="154" t="e">
        <f t="shared" si="5"/>
        <v>#DIV/0!</v>
      </c>
      <c r="T66" s="149" t="e">
        <f t="shared" si="11"/>
        <v>#DIV/0!</v>
      </c>
      <c r="U66" s="383">
        <f>IF(B66&lt;=Parameters!$K$3,0,IF(I66="Sand",(B66-B65)*$O$5*N66,(B66-B65)*$O$5*T66))</f>
        <v>14.030447762538916</v>
      </c>
      <c r="V66" s="157">
        <f t="shared" si="12"/>
        <v>313.3136586754955</v>
      </c>
      <c r="W66" s="175">
        <f t="shared" si="16"/>
        <v>0.91093306107744054</v>
      </c>
      <c r="X66" s="149">
        <f t="shared" si="13"/>
        <v>1.4705974411841545</v>
      </c>
      <c r="Y66" s="127">
        <f t="shared" si="15"/>
        <v>1.084464714111933</v>
      </c>
      <c r="Z66" s="175">
        <f t="shared" si="10"/>
        <v>0.28108544467684943</v>
      </c>
      <c r="AA66" s="149">
        <f t="shared" si="6"/>
        <v>7.23</v>
      </c>
      <c r="AB66" s="383">
        <f>IF(ISERROR(AA66),0,IF(B66&lt;=Parameters!$K$3,0,(B66-B65)*$O$5*AA66))</f>
        <v>3.0004817363685161</v>
      </c>
      <c r="AC66" s="157">
        <f t="shared" si="18"/>
        <v>67.612515143728345</v>
      </c>
    </row>
    <row r="67" spans="1:29">
      <c r="A67" s="186">
        <v>49</v>
      </c>
      <c r="B67" s="187">
        <v>4.8</v>
      </c>
      <c r="C67" s="258">
        <v>16.25</v>
      </c>
      <c r="D67" s="258">
        <v>1.64</v>
      </c>
      <c r="E67" s="438">
        <f>IF(AND(ISBLANK(B67),ISBLANK(C67)),NA(),IF(B67&lt;=Parameters!$K$3,0,IF(C67&lt;0.1,Parameters!$K$4,C67)))</f>
        <v>16.25</v>
      </c>
      <c r="F67" s="439"/>
      <c r="G67" s="149">
        <f>B67*Parameters!$K$5</f>
        <v>91.2</v>
      </c>
      <c r="H67" s="383">
        <f>IF(B67&lt;Parameters!$K$6,B67*Parameters!$K$5,Parameters!$K$5*Parameters!$K$6+(B67-Parameters!$K$6)*(Parameters!$K$5-10))</f>
        <v>73.2</v>
      </c>
      <c r="I67" s="151" t="str">
        <f>IF(ISBLANK(D67),"",IF(D67&gt;Parameters!$K$7,"Clay","Sand"))</f>
        <v>Sand</v>
      </c>
      <c r="J67" s="152">
        <f t="shared" si="7"/>
        <v>0.13253863346851788</v>
      </c>
      <c r="K67" s="320">
        <f t="shared" si="0"/>
        <v>1</v>
      </c>
      <c r="L67" s="320">
        <f t="shared" si="8"/>
        <v>0.73199999999999998</v>
      </c>
      <c r="M67" s="275">
        <f t="shared" si="1"/>
        <v>54.799077872581961</v>
      </c>
      <c r="N67" s="153">
        <f t="shared" si="2"/>
        <v>30.13949282992008</v>
      </c>
      <c r="O67" s="154">
        <f t="shared" si="9"/>
        <v>16.158799999999999</v>
      </c>
      <c r="P67" s="149">
        <f>IF(B67&lt;=Parameters!$K$3,0,IF(I67="Sand",0,O67/Parameters!$K$8*1000))</f>
        <v>0</v>
      </c>
      <c r="Q67" s="127">
        <f t="shared" si="3"/>
        <v>0</v>
      </c>
      <c r="R67" s="154" t="e">
        <f t="shared" si="4"/>
        <v>#DIV/0!</v>
      </c>
      <c r="S67" s="154" t="e">
        <f t="shared" si="5"/>
        <v>#DIV/0!</v>
      </c>
      <c r="T67" s="149" t="e">
        <f t="shared" si="11"/>
        <v>#DIV/0!</v>
      </c>
      <c r="U67" s="383">
        <f>IF(B67&lt;=Parameters!$K$3,0,IF(I67="Sand",(B67-B66)*$O$5*N67,(B67-B66)*$O$5*T67))</f>
        <v>12.508021822902384</v>
      </c>
      <c r="V67" s="157">
        <f t="shared" si="12"/>
        <v>325.82168049839788</v>
      </c>
      <c r="W67" s="175">
        <f t="shared" si="16"/>
        <v>0.86224917236875565</v>
      </c>
      <c r="X67" s="149">
        <f t="shared" si="13"/>
        <v>1.3236834206045305</v>
      </c>
      <c r="Y67" s="127">
        <f t="shared" si="15"/>
        <v>1.0811158381646535</v>
      </c>
      <c r="Z67" s="175">
        <f t="shared" si="10"/>
        <v>0.25758991993167407</v>
      </c>
      <c r="AA67" s="149">
        <f t="shared" si="6"/>
        <v>7.32</v>
      </c>
      <c r="AB67" s="383">
        <f>IF(ISERROR(AA67),0,IF(B67&lt;=Parameters!$K$3,0,(B67-B66)*$O$5*AA67))</f>
        <v>3.0378321314270185</v>
      </c>
      <c r="AC67" s="157">
        <f t="shared" si="18"/>
        <v>70.650347275155369</v>
      </c>
    </row>
    <row r="68" spans="1:29">
      <c r="A68" s="186">
        <v>50</v>
      </c>
      <c r="B68" s="187">
        <v>4.9000000000000004</v>
      </c>
      <c r="C68" s="258">
        <v>11.18</v>
      </c>
      <c r="D68" s="258">
        <v>1.65</v>
      </c>
      <c r="E68" s="438">
        <f>IF(AND(ISBLANK(B68),ISBLANK(C68)),NA(),IF(B68&lt;=Parameters!$K$3,0,IF(C68&lt;0.1,Parameters!$K$4,C68)))</f>
        <v>11.18</v>
      </c>
      <c r="F68" s="439"/>
      <c r="G68" s="149">
        <f>B68*Parameters!$K$5</f>
        <v>93.100000000000009</v>
      </c>
      <c r="H68" s="383">
        <f>IF(B68&lt;Parameters!$K$6,B68*Parameters!$K$5,Parameters!$K$5*Parameters!$K$6+(B68-Parameters!$K$6)*(Parameters!$K$5-10))</f>
        <v>74.099999999999994</v>
      </c>
      <c r="I68" s="151" t="str">
        <f>IF(ISBLANK(D68),"",IF(D68&gt;Parameters!$K$7,"Clay","Sand"))</f>
        <v>Sand</v>
      </c>
      <c r="J68" s="152">
        <f t="shared" si="7"/>
        <v>0.13262684554714763</v>
      </c>
      <c r="K68" s="320">
        <f t="shared" si="0"/>
        <v>1</v>
      </c>
      <c r="L68" s="320">
        <f t="shared" si="8"/>
        <v>0.74099999999999999</v>
      </c>
      <c r="M68" s="275">
        <f t="shared" si="1"/>
        <v>37.726858268349773</v>
      </c>
      <c r="N68" s="153">
        <f t="shared" si="2"/>
        <v>20.749772047592376</v>
      </c>
      <c r="O68" s="154">
        <f t="shared" si="9"/>
        <v>11.0869</v>
      </c>
      <c r="P68" s="149">
        <f>IF(B68&lt;=Parameters!$K$3,0,IF(I68="Sand",0,O68/Parameters!$K$8*1000))</f>
        <v>0</v>
      </c>
      <c r="Q68" s="127">
        <f t="shared" si="3"/>
        <v>0</v>
      </c>
      <c r="R68" s="154" t="e">
        <f t="shared" si="4"/>
        <v>#DIV/0!</v>
      </c>
      <c r="S68" s="154" t="e">
        <f t="shared" si="5"/>
        <v>#DIV/0!</v>
      </c>
      <c r="T68" s="149" t="e">
        <f t="shared" si="11"/>
        <v>#DIV/0!</v>
      </c>
      <c r="U68" s="383">
        <f>IF(B68&lt;=Parameters!$K$3,0,IF(I68="Sand",(B68-B67)*$O$5*N68,(B68-B67)*$O$5*T68))</f>
        <v>8.6112464816889176</v>
      </c>
      <c r="V68" s="157">
        <f t="shared" si="12"/>
        <v>334.43292698008679</v>
      </c>
      <c r="W68" s="175">
        <f t="shared" si="16"/>
        <v>0.71021857368228325</v>
      </c>
      <c r="X68" s="149">
        <f t="shared" si="13"/>
        <v>0.90686890913197404</v>
      </c>
      <c r="Y68" s="127">
        <f t="shared" si="15"/>
        <v>1.0778180391863639</v>
      </c>
      <c r="Z68" s="175">
        <f t="shared" si="10"/>
        <v>0.17960453925954509</v>
      </c>
      <c r="AA68" s="149">
        <f t="shared" si="6"/>
        <v>7.41</v>
      </c>
      <c r="AB68" s="383">
        <f>IF(ISERROR(AA68),0,IF(B68&lt;=Parameters!$K$3,0,(B68-B67)*$O$5*AA68))</f>
        <v>3.0751825264855746</v>
      </c>
      <c r="AC68" s="157">
        <f t="shared" si="18"/>
        <v>73.725529801640945</v>
      </c>
    </row>
    <row r="69" spans="1:29">
      <c r="A69" s="186">
        <v>51</v>
      </c>
      <c r="B69" s="187">
        <v>5</v>
      </c>
      <c r="C69" s="258">
        <v>15.41</v>
      </c>
      <c r="D69" s="258">
        <v>1.73</v>
      </c>
      <c r="E69" s="438">
        <f>IF(AND(ISBLANK(B69),ISBLANK(C69)),NA(),IF(B69&lt;=Parameters!$K$3,0,IF(C69&lt;0.1,Parameters!$K$4,C69)))</f>
        <v>15.41</v>
      </c>
      <c r="F69" s="439"/>
      <c r="G69" s="149">
        <f>B69*Parameters!$K$5</f>
        <v>95</v>
      </c>
      <c r="H69" s="383">
        <f>IF(B69&lt;Parameters!$K$6,B69*Parameters!$K$5,Parameters!$K$5*Parameters!$K$6+(B69-Parameters!$K$6)*(Parameters!$K$5-10))</f>
        <v>75</v>
      </c>
      <c r="I69" s="151" t="str">
        <f>IF(ISBLANK(D69),"",IF(D69&gt;Parameters!$K$7,"Clay","Sand"))</f>
        <v>Sand</v>
      </c>
      <c r="J69" s="152">
        <f t="shared" si="7"/>
        <v>0.13271523399117877</v>
      </c>
      <c r="K69" s="320">
        <f t="shared" si="0"/>
        <v>1</v>
      </c>
      <c r="L69" s="320">
        <f t="shared" si="8"/>
        <v>0.75</v>
      </c>
      <c r="M69" s="275">
        <f t="shared" si="1"/>
        <v>52.035629463184904</v>
      </c>
      <c r="N69" s="153">
        <f t="shared" si="2"/>
        <v>28.619596204751698</v>
      </c>
      <c r="O69" s="154">
        <f t="shared" si="9"/>
        <v>15.315</v>
      </c>
      <c r="P69" s="149">
        <f>IF(B69&lt;=Parameters!$K$3,0,IF(I69="Sand",0,O69/Parameters!$K$8*1000))</f>
        <v>0</v>
      </c>
      <c r="Q69" s="127">
        <f t="shared" si="3"/>
        <v>0</v>
      </c>
      <c r="R69" s="154" t="e">
        <f t="shared" si="4"/>
        <v>#DIV/0!</v>
      </c>
      <c r="S69" s="154" t="e">
        <f t="shared" si="5"/>
        <v>#DIV/0!</v>
      </c>
      <c r="T69" s="149" t="e">
        <f t="shared" si="11"/>
        <v>#DIV/0!</v>
      </c>
      <c r="U69" s="383">
        <f>IF(B69&lt;=Parameters!$K$3,0,IF(I69="Sand",(B69-B68)*$O$5*N69,(B69-B68)*$O$5*T69))</f>
        <v>11.877258051811674</v>
      </c>
      <c r="V69" s="157">
        <f t="shared" si="12"/>
        <v>346.31018503189847</v>
      </c>
      <c r="W69" s="175">
        <f t="shared" si="16"/>
        <v>0.83616013007745793</v>
      </c>
      <c r="X69" s="149">
        <f t="shared" si="13"/>
        <v>1.2475908825547057</v>
      </c>
      <c r="Y69" s="127">
        <f t="shared" si="15"/>
        <v>1.074569931823542</v>
      </c>
      <c r="Z69" s="175">
        <f t="shared" si="10"/>
        <v>0.25136693430196555</v>
      </c>
      <c r="AA69" s="149">
        <f t="shared" si="6"/>
        <v>7.5</v>
      </c>
      <c r="AB69" s="383">
        <f>IF(ISERROR(AA69),0,IF(B69&lt;=Parameters!$K$3,0,(B69-B68)*$O$5*AA69))</f>
        <v>3.112532921544076</v>
      </c>
      <c r="AC69" s="157">
        <f t="shared" si="18"/>
        <v>76.838062723185018</v>
      </c>
    </row>
    <row r="70" spans="1:29">
      <c r="A70" s="186">
        <v>52</v>
      </c>
      <c r="B70" s="187">
        <v>5.0999999999999996</v>
      </c>
      <c r="C70" s="258">
        <v>16.170000000000002</v>
      </c>
      <c r="D70" s="258">
        <v>1.62</v>
      </c>
      <c r="E70" s="438">
        <f>IF(AND(ISBLANK(B70),ISBLANK(C70)),NA(),IF(B70&lt;=Parameters!$K$3,0,IF(C70&lt;0.1,Parameters!$K$4,C70)))</f>
        <v>16.170000000000002</v>
      </c>
      <c r="F70" s="439"/>
      <c r="G70" s="149">
        <f>B70*Parameters!$K$5</f>
        <v>96.899999999999991</v>
      </c>
      <c r="H70" s="383">
        <f>IF(B70&lt;Parameters!$K$6,B70*Parameters!$K$5,Parameters!$K$5*Parameters!$K$6+(B70-Parameters!$K$6)*(Parameters!$K$5-10))</f>
        <v>75.900000000000006</v>
      </c>
      <c r="I70" s="151" t="str">
        <f>IF(ISBLANK(D70),"",IF(D70&gt;Parameters!$K$7,"Clay","Sand"))</f>
        <v>Sand</v>
      </c>
      <c r="J70" s="152">
        <f t="shared" si="7"/>
        <v>0.13280379938908463</v>
      </c>
      <c r="K70" s="320">
        <f t="shared" si="0"/>
        <v>1</v>
      </c>
      <c r="L70" s="320">
        <f t="shared" si="8"/>
        <v>0.75900000000000001</v>
      </c>
      <c r="M70" s="275">
        <f t="shared" si="1"/>
        <v>54.638392866541075</v>
      </c>
      <c r="N70" s="153">
        <f t="shared" si="2"/>
        <v>30.051116076597594</v>
      </c>
      <c r="O70" s="154">
        <f t="shared" si="9"/>
        <v>16.0731</v>
      </c>
      <c r="P70" s="149">
        <f>IF(B70&lt;=Parameters!$K$3,0,IF(I70="Sand",0,O70/Parameters!$K$8*1000))</f>
        <v>0</v>
      </c>
      <c r="Q70" s="127">
        <f t="shared" si="3"/>
        <v>0</v>
      </c>
      <c r="R70" s="154" t="e">
        <f t="shared" si="4"/>
        <v>#DIV/0!</v>
      </c>
      <c r="S70" s="154" t="e">
        <f t="shared" si="5"/>
        <v>#DIV/0!</v>
      </c>
      <c r="T70" s="149" t="e">
        <f t="shared" si="11"/>
        <v>#DIV/0!</v>
      </c>
      <c r="U70" s="383">
        <f>IF(B70&lt;=Parameters!$K$3,0,IF(I70="Sand",(B70-B69)*$O$5*N70,(B70-B69)*$O$5*T70))</f>
        <v>12.47134508234033</v>
      </c>
      <c r="V70" s="157">
        <f t="shared" si="12"/>
        <v>358.78153011423882</v>
      </c>
      <c r="W70" s="175">
        <f t="shared" si="16"/>
        <v>0.85303082560719956</v>
      </c>
      <c r="X70" s="149">
        <f t="shared" si="13"/>
        <v>1.2965849537453469</v>
      </c>
      <c r="Y70" s="127">
        <f t="shared" si="15"/>
        <v>1.0713701843513146</v>
      </c>
      <c r="Z70" s="175">
        <f t="shared" si="10"/>
        <v>0.26566967065119729</v>
      </c>
      <c r="AA70" s="149">
        <f t="shared" si="6"/>
        <v>7.5900000000000007</v>
      </c>
      <c r="AB70" s="383">
        <f>IF(ISERROR(AA70),0,IF(B70&lt;=Parameters!$K$3,0,(B70-B69)*$O$5*AA70))</f>
        <v>3.1498833166026055</v>
      </c>
      <c r="AC70" s="157">
        <f t="shared" si="18"/>
        <v>79.98794603978763</v>
      </c>
    </row>
    <row r="71" spans="1:29">
      <c r="A71" s="186">
        <v>53</v>
      </c>
      <c r="B71" s="187">
        <v>5.2</v>
      </c>
      <c r="C71" s="258">
        <v>14.13</v>
      </c>
      <c r="D71" s="258">
        <v>1.78</v>
      </c>
      <c r="E71" s="438">
        <f>IF(AND(ISBLANK(B71),ISBLANK(C71)),NA(),IF(B71&lt;=Parameters!$K$3,0,IF(C71&lt;0.1,Parameters!$K$4,C71)))</f>
        <v>14.13</v>
      </c>
      <c r="F71" s="439"/>
      <c r="G71" s="149">
        <f>B71*Parameters!$K$5</f>
        <v>98.8</v>
      </c>
      <c r="H71" s="383">
        <f>IF(B71&lt;Parameters!$K$6,B71*Parameters!$K$5,Parameters!$K$5*Parameters!$K$6+(B71-Parameters!$K$6)*(Parameters!$K$5-10))</f>
        <v>76.8</v>
      </c>
      <c r="I71" s="151" t="str">
        <f>IF(ISBLANK(D71),"",IF(D71&gt;Parameters!$K$7,"Clay","Sand"))</f>
        <v>Sand</v>
      </c>
      <c r="J71" s="152">
        <f t="shared" si="7"/>
        <v>0.13289254233209113</v>
      </c>
      <c r="K71" s="320">
        <f t="shared" si="0"/>
        <v>1</v>
      </c>
      <c r="L71" s="320">
        <f t="shared" si="8"/>
        <v>0.76800000000000002</v>
      </c>
      <c r="M71" s="275">
        <f t="shared" si="1"/>
        <v>47.777142157281965</v>
      </c>
      <c r="N71" s="153">
        <f t="shared" si="2"/>
        <v>26.277428186505084</v>
      </c>
      <c r="O71" s="154">
        <f t="shared" si="9"/>
        <v>14.0312</v>
      </c>
      <c r="P71" s="149">
        <f>IF(B71&lt;=Parameters!$K$3,0,IF(I71="Sand",0,O71/Parameters!$K$8*1000))</f>
        <v>0</v>
      </c>
      <c r="Q71" s="127">
        <f t="shared" si="3"/>
        <v>0</v>
      </c>
      <c r="R71" s="154" t="e">
        <f t="shared" si="4"/>
        <v>#DIV/0!</v>
      </c>
      <c r="S71" s="154" t="e">
        <f t="shared" si="5"/>
        <v>#DIV/0!</v>
      </c>
      <c r="T71" s="149" t="e">
        <f t="shared" si="11"/>
        <v>#DIV/0!</v>
      </c>
      <c r="U71" s="383">
        <f>IF(B71&lt;=Parameters!$K$3,0,IF(I71="Sand",(B71-B70)*$O$5*N71,(B71-B70)*$O$5*T71))</f>
        <v>10.905248043201073</v>
      </c>
      <c r="V71" s="157">
        <f t="shared" si="12"/>
        <v>369.6867781574399</v>
      </c>
      <c r="W71" s="175">
        <f t="shared" si="16"/>
        <v>0.79673024369975942</v>
      </c>
      <c r="X71" s="149">
        <f t="shared" si="13"/>
        <v>1.1361331230356768</v>
      </c>
      <c r="Y71" s="127">
        <f t="shared" si="15"/>
        <v>1.0682175159905851</v>
      </c>
      <c r="Z71" s="175">
        <f t="shared" si="10"/>
        <v>0.23665927399214029</v>
      </c>
      <c r="AA71" s="149">
        <f t="shared" si="6"/>
        <v>7.68</v>
      </c>
      <c r="AB71" s="383">
        <f>IF(ISERROR(AA71),0,IF(B71&lt;=Parameters!$K$3,0,(B71-B70)*$O$5*AA71))</f>
        <v>3.187233711661162</v>
      </c>
      <c r="AC71" s="157">
        <f t="shared" si="18"/>
        <v>83.175179751448795</v>
      </c>
    </row>
    <row r="72" spans="1:29">
      <c r="A72" s="186">
        <v>54</v>
      </c>
      <c r="B72" s="187">
        <v>5.3</v>
      </c>
      <c r="C72" s="258">
        <v>28.49</v>
      </c>
      <c r="D72" s="258">
        <v>1.41</v>
      </c>
      <c r="E72" s="438">
        <f>IF(AND(ISBLANK(B72),ISBLANK(C72)),NA(),IF(B72&lt;=Parameters!$K$3,0,IF(C72&lt;0.1,Parameters!$K$4,C72)))</f>
        <v>28.49</v>
      </c>
      <c r="F72" s="439"/>
      <c r="G72" s="149">
        <f>B72*Parameters!$K$5</f>
        <v>100.7</v>
      </c>
      <c r="H72" s="383">
        <f>IF(B72&lt;Parameters!$K$6,B72*Parameters!$K$5,Parameters!$K$5*Parameters!$K$6+(B72-Parameters!$K$6)*(Parameters!$K$5-10))</f>
        <v>77.7</v>
      </c>
      <c r="I72" s="151" t="str">
        <f>IF(ISBLANK(D72),"",IF(D72&gt;Parameters!$K$7,"Clay","Sand"))</f>
        <v>Sand</v>
      </c>
      <c r="J72" s="152">
        <f t="shared" si="7"/>
        <v>0.1329814634141934</v>
      </c>
      <c r="K72" s="320">
        <f t="shared" si="0"/>
        <v>1</v>
      </c>
      <c r="L72" s="320">
        <f t="shared" si="8"/>
        <v>0.77700000000000002</v>
      </c>
      <c r="M72" s="275">
        <f t="shared" si="1"/>
        <v>96.396430778553011</v>
      </c>
      <c r="N72" s="153">
        <f t="shared" si="2"/>
        <v>53.018036928204161</v>
      </c>
      <c r="O72" s="154">
        <f t="shared" si="9"/>
        <v>28.389299999999999</v>
      </c>
      <c r="P72" s="149">
        <f>IF(B72&lt;=Parameters!$K$3,0,IF(I72="Sand",0,O72/Parameters!$K$8*1000))</f>
        <v>0</v>
      </c>
      <c r="Q72" s="127">
        <f t="shared" si="3"/>
        <v>0</v>
      </c>
      <c r="R72" s="154" t="e">
        <f t="shared" si="4"/>
        <v>#DIV/0!</v>
      </c>
      <c r="S72" s="154" t="e">
        <f t="shared" si="5"/>
        <v>#DIV/0!</v>
      </c>
      <c r="T72" s="149" t="e">
        <f t="shared" si="11"/>
        <v>#DIV/0!</v>
      </c>
      <c r="U72" s="383">
        <f>IF(B72&lt;=Parameters!$K$3,0,IF(I72="Sand",(B72-B71)*$O$5*N72,(B72-B71)*$O$5*T72))</f>
        <v>22.00271804995667</v>
      </c>
      <c r="V72" s="157">
        <f t="shared" si="12"/>
        <v>391.68949620739659</v>
      </c>
      <c r="W72" s="175">
        <f>0.4*LN(E72*1000/(22*SQRT(H72*100)))</f>
        <v>1.0749013009811168</v>
      </c>
      <c r="X72" s="149">
        <f t="shared" si="13"/>
        <v>2.0111867522577245</v>
      </c>
      <c r="Y72" s="127">
        <f t="shared" si="15"/>
        <v>1.0651106943890292</v>
      </c>
      <c r="Z72" s="175">
        <f t="shared" si="10"/>
        <v>0.42574963300084423</v>
      </c>
      <c r="AA72" s="149">
        <f t="shared" si="6"/>
        <v>7.7700000000000005</v>
      </c>
      <c r="AB72" s="383">
        <f>IF(ISERROR(AA72),0,IF(B72&lt;=Parameters!$K$3,0,(B72-B71)*$O$5*AA72))</f>
        <v>3.224584106719663</v>
      </c>
      <c r="AC72" s="157">
        <f t="shared" si="18"/>
        <v>86.399763858168455</v>
      </c>
    </row>
    <row r="73" spans="1:29">
      <c r="A73" s="186">
        <v>55</v>
      </c>
      <c r="B73" s="187">
        <v>5.4</v>
      </c>
      <c r="C73" s="258">
        <v>22.96</v>
      </c>
      <c r="D73" s="258">
        <v>1.78</v>
      </c>
      <c r="E73" s="438">
        <f>IF(AND(ISBLANK(B73),ISBLANK(C73)),NA(),IF(B73&lt;=Parameters!$K$3,0,IF(C73&lt;0.1,Parameters!$K$4,C73)))</f>
        <v>22.96</v>
      </c>
      <c r="F73" s="439"/>
      <c r="G73" s="149">
        <f>B73*Parameters!$K$5</f>
        <v>102.60000000000001</v>
      </c>
      <c r="H73" s="383">
        <f>IF(B73&lt;Parameters!$K$6,B73*Parameters!$K$5,Parameters!$K$5*Parameters!$K$6+(B73-Parameters!$K$6)*(Parameters!$K$5-10))</f>
        <v>78.599999999999994</v>
      </c>
      <c r="I73" s="151" t="str">
        <f>IF(ISBLANK(D73),"",IF(D73&gt;Parameters!$K$7,"Clay","Sand"))</f>
        <v>Sand</v>
      </c>
      <c r="J73" s="152">
        <f t="shared" si="7"/>
        <v>0.13307056323217248</v>
      </c>
      <c r="K73" s="320">
        <f t="shared" si="0"/>
        <v>1</v>
      </c>
      <c r="L73" s="320">
        <f t="shared" si="8"/>
        <v>0.78599999999999992</v>
      </c>
      <c r="M73" s="275">
        <f t="shared" si="1"/>
        <v>77.737626307089144</v>
      </c>
      <c r="N73" s="153">
        <f t="shared" si="2"/>
        <v>42.75569446889903</v>
      </c>
      <c r="O73" s="154">
        <f t="shared" si="9"/>
        <v>22.857400000000002</v>
      </c>
      <c r="P73" s="149">
        <f>IF(B73&lt;=Parameters!$K$3,0,IF(I73="Sand",0,O73/Parameters!$K$8*1000))</f>
        <v>0</v>
      </c>
      <c r="Q73" s="127">
        <f t="shared" si="3"/>
        <v>0</v>
      </c>
      <c r="R73" s="154" t="e">
        <f t="shared" si="4"/>
        <v>#DIV/0!</v>
      </c>
      <c r="S73" s="154" t="e">
        <f t="shared" si="5"/>
        <v>#DIV/0!</v>
      </c>
      <c r="T73" s="149" t="e">
        <f t="shared" si="11"/>
        <v>#DIV/0!</v>
      </c>
      <c r="U73" s="383">
        <f>IF(B73&lt;=Parameters!$K$3,0,IF(I73="Sand",(B73-B72)*$O$5*N73,(B73-B72)*$O$5*T73))</f>
        <v>17.743800882390584</v>
      </c>
      <c r="V73" s="157">
        <f t="shared" si="12"/>
        <v>409.43329708978717</v>
      </c>
      <c r="W73" s="175">
        <f t="shared" si="16"/>
        <v>0.98627818174542436</v>
      </c>
      <c r="X73" s="149">
        <f t="shared" si="13"/>
        <v>1.7103633956482425</v>
      </c>
      <c r="Y73" s="127">
        <f t="shared" si="15"/>
        <v>1.0620485332541794</v>
      </c>
      <c r="Z73" s="175">
        <f t="shared" si="10"/>
        <v>0.36783900947517034</v>
      </c>
      <c r="AA73" s="149">
        <f t="shared" si="6"/>
        <v>7.8599999999999994</v>
      </c>
      <c r="AB73" s="383">
        <f>IF(ISERROR(AA73),0,IF(B73&lt;=Parameters!$K$3,0,(B73-B72)*$O$5*AA73))</f>
        <v>3.2619345017782204</v>
      </c>
      <c r="AC73" s="157">
        <f t="shared" si="18"/>
        <v>89.661698359946669</v>
      </c>
    </row>
    <row r="74" spans="1:29">
      <c r="A74" s="186">
        <v>56</v>
      </c>
      <c r="B74" s="187">
        <v>5.5</v>
      </c>
      <c r="C74" s="258">
        <v>24.44</v>
      </c>
      <c r="D74" s="258">
        <v>1.71</v>
      </c>
      <c r="E74" s="438">
        <f>IF(AND(ISBLANK(B74),ISBLANK(C74)),NA(),IF(B74&lt;=Parameters!$K$3,0,IF(C74&lt;0.1,Parameters!$K$4,C74)))</f>
        <v>24.44</v>
      </c>
      <c r="F74" s="439"/>
      <c r="G74" s="149">
        <f>B74*Parameters!$K$5</f>
        <v>104.5</v>
      </c>
      <c r="H74" s="383">
        <f>IF(B74&lt;Parameters!$K$6,B74*Parameters!$K$5,Parameters!$K$5*Parameters!$K$6+(B74-Parameters!$K$6)*(Parameters!$K$5-10))</f>
        <v>79.5</v>
      </c>
      <c r="I74" s="151" t="str">
        <f>IF(ISBLANK(D74),"",IF(D74&gt;Parameters!$K$7,"Clay","Sand"))</f>
        <v>Sand</v>
      </c>
      <c r="J74" s="152">
        <f t="shared" si="7"/>
        <v>0.13315984238561215</v>
      </c>
      <c r="K74" s="320">
        <f t="shared" si="0"/>
        <v>1</v>
      </c>
      <c r="L74" s="320">
        <f t="shared" si="8"/>
        <v>0.79500000000000004</v>
      </c>
      <c r="M74" s="275">
        <f t="shared" si="1"/>
        <v>82.804105623144665</v>
      </c>
      <c r="N74" s="153">
        <f t="shared" si="2"/>
        <v>45.542258092729568</v>
      </c>
      <c r="O74" s="154">
        <f t="shared" si="9"/>
        <v>24.3355</v>
      </c>
      <c r="P74" s="149">
        <f>IF(B74&lt;=Parameters!$K$3,0,IF(I74="Sand",0,O74/Parameters!$K$8*1000))</f>
        <v>0</v>
      </c>
      <c r="Q74" s="127">
        <f t="shared" si="3"/>
        <v>0</v>
      </c>
      <c r="R74" s="154" t="e">
        <f t="shared" si="4"/>
        <v>#DIV/0!</v>
      </c>
      <c r="S74" s="154" t="e">
        <f t="shared" si="5"/>
        <v>#DIV/0!</v>
      </c>
      <c r="T74" s="149" t="e">
        <f t="shared" si="11"/>
        <v>#DIV/0!</v>
      </c>
      <c r="U74" s="383">
        <f>IF(B74&lt;=Parameters!$K$3,0,IF(I74="Sand",(B74-B73)*$O$5*N74,(B74-B73)*$O$5*T74))</f>
        <v>18.900237018010387</v>
      </c>
      <c r="V74" s="157">
        <f t="shared" si="12"/>
        <v>428.33353410779756</v>
      </c>
      <c r="W74" s="175">
        <f t="shared" si="16"/>
        <v>1.0089881424412108</v>
      </c>
      <c r="X74" s="149">
        <f t="shared" si="13"/>
        <v>1.7855345792418937</v>
      </c>
      <c r="Y74" s="127">
        <f t="shared" si="15"/>
        <v>1.0590298901277944</v>
      </c>
      <c r="Z74" s="175">
        <f t="shared" si="10"/>
        <v>0.39000523841274609</v>
      </c>
      <c r="AA74" s="149">
        <f t="shared" si="6"/>
        <v>7.95</v>
      </c>
      <c r="AB74" s="383">
        <f>IF(ISERROR(AA74),0,IF(B74&lt;=Parameters!$K$3,0,(B74-B73)*$O$5*AA74))</f>
        <v>3.2992848968367205</v>
      </c>
      <c r="AC74" s="157">
        <f t="shared" si="18"/>
        <v>92.960983256783393</v>
      </c>
    </row>
    <row r="75" spans="1:29">
      <c r="A75" s="186">
        <v>57</v>
      </c>
      <c r="B75" s="187">
        <v>5.6</v>
      </c>
      <c r="C75" s="258">
        <v>31.14</v>
      </c>
      <c r="D75" s="258">
        <v>1.19</v>
      </c>
      <c r="E75" s="438">
        <f>IF(AND(ISBLANK(B75),ISBLANK(C75)),NA(),IF(B75&lt;=Parameters!$K$3,0,IF(C75&lt;0.1,Parameters!$K$4,C75)))</f>
        <v>31.14</v>
      </c>
      <c r="F75" s="439"/>
      <c r="G75" s="149">
        <f>B75*Parameters!$K$5</f>
        <v>106.39999999999999</v>
      </c>
      <c r="H75" s="383">
        <f>IF(B75&lt;Parameters!$K$6,B75*Parameters!$K$5,Parameters!$K$5*Parameters!$K$6+(B75-Parameters!$K$6)*(Parameters!$K$5-10))</f>
        <v>80.400000000000006</v>
      </c>
      <c r="I75" s="151" t="str">
        <f>IF(ISBLANK(D75),"",IF(D75&gt;Parameters!$K$7,"Clay","Sand"))</f>
        <v>Sand</v>
      </c>
      <c r="J75" s="152">
        <f t="shared" si="7"/>
        <v>0.13324930147691591</v>
      </c>
      <c r="K75" s="320">
        <f t="shared" si="0"/>
        <v>1</v>
      </c>
      <c r="L75" s="320">
        <f t="shared" si="8"/>
        <v>0.80400000000000005</v>
      </c>
      <c r="M75" s="275">
        <f t="shared" si="1"/>
        <v>105.57496495313873</v>
      </c>
      <c r="N75" s="153">
        <f t="shared" si="2"/>
        <v>58.066230724226308</v>
      </c>
      <c r="O75" s="154">
        <f t="shared" si="9"/>
        <v>31.0336</v>
      </c>
      <c r="P75" s="149">
        <f>IF(B75&lt;=Parameters!$K$3,0,IF(I75="Sand",0,O75/Parameters!$K$8*1000))</f>
        <v>0</v>
      </c>
      <c r="Q75" s="127">
        <f t="shared" si="3"/>
        <v>0</v>
      </c>
      <c r="R75" s="154" t="e">
        <f t="shared" si="4"/>
        <v>#DIV/0!</v>
      </c>
      <c r="S75" s="154" t="e">
        <f t="shared" si="5"/>
        <v>#DIV/0!</v>
      </c>
      <c r="T75" s="149" t="e">
        <f t="shared" si="11"/>
        <v>#DIV/0!</v>
      </c>
      <c r="U75" s="383">
        <f>IF(B75&lt;=Parameters!$K$3,0,IF(I75="Sand",(B75-B74)*$O$5*N75,(B75-B74)*$O$5*T75))</f>
        <v>24.097740634550469</v>
      </c>
      <c r="V75" s="157">
        <f t="shared" si="12"/>
        <v>452.43127474234802</v>
      </c>
      <c r="W75" s="175">
        <f t="shared" si="16"/>
        <v>1.1036455243772669</v>
      </c>
      <c r="X75" s="149">
        <f t="shared" si="13"/>
        <v>2.1130311216454247</v>
      </c>
      <c r="Y75" s="127">
        <f t="shared" si="15"/>
        <v>1.0560536642915814</v>
      </c>
      <c r="Z75" s="175">
        <f t="shared" si="10"/>
        <v>0.46860959434291821</v>
      </c>
      <c r="AA75" s="149">
        <f t="shared" si="6"/>
        <v>8.0400000000000009</v>
      </c>
      <c r="AB75" s="383">
        <f>IF(ISERROR(AA75),0,IF(B75&lt;=Parameters!$K$3,0,(B75-B74)*$O$5*AA75))</f>
        <v>3.33663529189525</v>
      </c>
      <c r="AC75" s="157">
        <f t="shared" si="18"/>
        <v>96.297618548678642</v>
      </c>
    </row>
    <row r="76" spans="1:29">
      <c r="A76" s="186">
        <v>58</v>
      </c>
      <c r="B76" s="187">
        <v>5.7</v>
      </c>
      <c r="C76" s="258">
        <v>39.630000000000003</v>
      </c>
      <c r="D76" s="258">
        <v>1.0900000000000001</v>
      </c>
      <c r="E76" s="438">
        <f>IF(AND(ISBLANK(B76),ISBLANK(C76)),NA(),IF(B76&lt;=Parameters!$K$3,0,IF(C76&lt;0.1,Parameters!$K$4,C76)))</f>
        <v>39.630000000000003</v>
      </c>
      <c r="F76" s="439"/>
      <c r="G76" s="149">
        <f>B76*Parameters!$K$5</f>
        <v>108.3</v>
      </c>
      <c r="H76" s="383">
        <f>IF(B76&lt;Parameters!$K$6,B76*Parameters!$K$5,Parameters!$K$5*Parameters!$K$6+(B76-Parameters!$K$6)*(Parameters!$K$5-10))</f>
        <v>81.3</v>
      </c>
      <c r="I76" s="151" t="str">
        <f>IF(ISBLANK(D76),"",IF(D76&gt;Parameters!$K$7,"Clay","Sand"))</f>
        <v>Sand</v>
      </c>
      <c r="J76" s="152">
        <f t="shared" si="7"/>
        <v>0.13333894111132388</v>
      </c>
      <c r="K76" s="320">
        <f t="shared" si="0"/>
        <v>1</v>
      </c>
      <c r="L76" s="320">
        <f t="shared" si="8"/>
        <v>0.81299999999999994</v>
      </c>
      <c r="M76" s="275">
        <f t="shared" si="1"/>
        <v>134.44927692950699</v>
      </c>
      <c r="N76" s="153">
        <f t="shared" si="2"/>
        <v>73.947102311228846</v>
      </c>
      <c r="O76" s="154">
        <f t="shared" si="9"/>
        <v>39.521700000000003</v>
      </c>
      <c r="P76" s="149">
        <f>IF(B76&lt;=Parameters!$K$3,0,IF(I76="Sand",0,O76/Parameters!$K$8*1000))</f>
        <v>0</v>
      </c>
      <c r="Q76" s="127">
        <f t="shared" si="3"/>
        <v>0</v>
      </c>
      <c r="R76" s="154" t="e">
        <f t="shared" si="4"/>
        <v>#DIV/0!</v>
      </c>
      <c r="S76" s="154" t="e">
        <f t="shared" si="5"/>
        <v>#DIV/0!</v>
      </c>
      <c r="T76" s="149" t="e">
        <f t="shared" si="11"/>
        <v>#DIV/0!</v>
      </c>
      <c r="U76" s="383">
        <f>IF(B76&lt;=Parameters!$K$3,0,IF(I76="Sand",(B76-B75)*$O$5*N76,(B76-B75)*$O$5*T76))</f>
        <v>30.688372052865315</v>
      </c>
      <c r="V76" s="157">
        <f t="shared" si="12"/>
        <v>483.11964679521333</v>
      </c>
      <c r="W76" s="175">
        <f t="shared" si="16"/>
        <v>1.1978564526220947</v>
      </c>
      <c r="X76" s="149">
        <f t="shared" si="13"/>
        <v>2.4611990832666035</v>
      </c>
      <c r="Y76" s="127">
        <f t="shared" si="15"/>
        <v>1.0531187947951479</v>
      </c>
      <c r="Z76" s="175">
        <f t="shared" si="10"/>
        <v>0.55402610888353854</v>
      </c>
      <c r="AA76" s="149">
        <f t="shared" si="6"/>
        <v>8.1300000000000008</v>
      </c>
      <c r="AB76" s="383">
        <f>IF(ISERROR(AA76),0,IF(B76&lt;=Parameters!$K$3,0,(B76-B75)*$O$5*AA76))</f>
        <v>3.3739856869538087</v>
      </c>
      <c r="AC76" s="157">
        <f t="shared" si="18"/>
        <v>99.671604235632458</v>
      </c>
    </row>
    <row r="77" spans="1:29">
      <c r="A77" s="186">
        <v>59</v>
      </c>
      <c r="B77" s="187">
        <v>5.8</v>
      </c>
      <c r="C77" s="258">
        <v>21.85</v>
      </c>
      <c r="D77" s="258">
        <v>1.51</v>
      </c>
      <c r="E77" s="438">
        <f>IF(AND(ISBLANK(B77),ISBLANK(C77)),NA(),IF(B77&lt;=Parameters!$K$3,0,IF(C77&lt;0.1,Parameters!$K$4,C77)))</f>
        <v>21.85</v>
      </c>
      <c r="F77" s="439"/>
      <c r="G77" s="149">
        <f>B77*Parameters!$K$5</f>
        <v>110.2</v>
      </c>
      <c r="H77" s="383">
        <f>IF(B77&lt;Parameters!$K$6,B77*Parameters!$K$5,Parameters!$K$5*Parameters!$K$6+(B77-Parameters!$K$6)*(Parameters!$K$5-10))</f>
        <v>82.2</v>
      </c>
      <c r="I77" s="151" t="str">
        <f>IF(ISBLANK(D77),"",IF(D77&gt;Parameters!$K$7,"Clay","Sand"))</f>
        <v>Sand</v>
      </c>
      <c r="J77" s="152">
        <f t="shared" si="7"/>
        <v>0.13342876189693026</v>
      </c>
      <c r="K77" s="320">
        <f t="shared" si="0"/>
        <v>1</v>
      </c>
      <c r="L77" s="320">
        <f t="shared" si="8"/>
        <v>0.82200000000000006</v>
      </c>
      <c r="M77" s="275">
        <f t="shared" si="1"/>
        <v>74.17854221155919</v>
      </c>
      <c r="N77" s="153">
        <f t="shared" si="2"/>
        <v>40.798198216357555</v>
      </c>
      <c r="O77" s="154">
        <f t="shared" si="9"/>
        <v>21.739800000000002</v>
      </c>
      <c r="P77" s="149">
        <f>IF(B77&lt;=Parameters!$K$3,0,IF(I77="Sand",0,O77/Parameters!$K$8*1000))</f>
        <v>0</v>
      </c>
      <c r="Q77" s="127">
        <f t="shared" si="3"/>
        <v>0</v>
      </c>
      <c r="R77" s="154" t="e">
        <f t="shared" si="4"/>
        <v>#DIV/0!</v>
      </c>
      <c r="S77" s="154" t="e">
        <f t="shared" si="5"/>
        <v>#DIV/0!</v>
      </c>
      <c r="T77" s="149" t="e">
        <f t="shared" si="11"/>
        <v>#DIV/0!</v>
      </c>
      <c r="U77" s="383">
        <f>IF(B77&lt;=Parameters!$K$3,0,IF(I77="Sand",(B77-B76)*$O$5*N77,(B77-B76)*$O$5*T77))</f>
        <v>16.931431345079158</v>
      </c>
      <c r="V77" s="157">
        <f t="shared" si="12"/>
        <v>500.05107814029247</v>
      </c>
      <c r="W77" s="175">
        <f t="shared" si="16"/>
        <v>0.95750040125612301</v>
      </c>
      <c r="X77" s="149">
        <f t="shared" si="13"/>
        <v>1.6170284428369925</v>
      </c>
      <c r="Y77" s="127">
        <f t="shared" si="15"/>
        <v>1.0502242585977835</v>
      </c>
      <c r="Z77" s="175">
        <f t="shared" si="10"/>
        <v>0.36936774320842686</v>
      </c>
      <c r="AA77" s="149">
        <f t="shared" si="6"/>
        <v>8.2200000000000006</v>
      </c>
      <c r="AB77" s="383">
        <f>IF(ISERROR(AA77),0,IF(B77&lt;=Parameters!$K$3,0,(B77-B76)*$O$5*AA77))</f>
        <v>3.4113360820123075</v>
      </c>
      <c r="AC77" s="157">
        <f t="shared" si="18"/>
        <v>103.08294031764477</v>
      </c>
    </row>
    <row r="78" spans="1:29">
      <c r="A78" s="186">
        <v>60</v>
      </c>
      <c r="B78" s="187">
        <v>5.9</v>
      </c>
      <c r="C78" s="258">
        <v>22.03</v>
      </c>
      <c r="D78" s="258">
        <v>1.63</v>
      </c>
      <c r="E78" s="438">
        <f>IF(AND(ISBLANK(B78),ISBLANK(C78)),NA(),IF(B78&lt;=Parameters!$K$3,0,IF(C78&lt;0.1,Parameters!$K$4,C78)))</f>
        <v>22.03</v>
      </c>
      <c r="F78" s="439"/>
      <c r="G78" s="149">
        <f>B78*Parameters!$K$5</f>
        <v>112.10000000000001</v>
      </c>
      <c r="H78" s="383">
        <f>IF(B78&lt;Parameters!$K$6,B78*Parameters!$K$5,Parameters!$K$5*Parameters!$K$6+(B78-Parameters!$K$6)*(Parameters!$K$5-10))</f>
        <v>83.1</v>
      </c>
      <c r="I78" s="151" t="str">
        <f>IF(ISBLANK(D78),"",IF(D78&gt;Parameters!$K$7,"Clay","Sand"))</f>
        <v>Sand</v>
      </c>
      <c r="J78" s="152">
        <f t="shared" si="7"/>
        <v>0.13351876444470046</v>
      </c>
      <c r="K78" s="320">
        <f t="shared" si="0"/>
        <v>1</v>
      </c>
      <c r="L78" s="320">
        <f t="shared" si="8"/>
        <v>0.83099999999999996</v>
      </c>
      <c r="M78" s="275">
        <f t="shared" si="1"/>
        <v>74.840072342565776</v>
      </c>
      <c r="N78" s="153">
        <f t="shared" si="2"/>
        <v>41.162039788411178</v>
      </c>
      <c r="O78" s="154">
        <f t="shared" si="9"/>
        <v>21.917899999999999</v>
      </c>
      <c r="P78" s="149">
        <f>IF(B78&lt;=Parameters!$K$3,0,IF(I78="Sand",0,O78/Parameters!$K$8*1000))</f>
        <v>0</v>
      </c>
      <c r="Q78" s="127">
        <f t="shared" si="3"/>
        <v>0</v>
      </c>
      <c r="R78" s="154" t="e">
        <f t="shared" si="4"/>
        <v>#DIV/0!</v>
      </c>
      <c r="S78" s="154" t="e">
        <f t="shared" si="5"/>
        <v>#DIV/0!</v>
      </c>
      <c r="T78" s="149" t="e">
        <f t="shared" si="11"/>
        <v>#DIV/0!</v>
      </c>
      <c r="U78" s="383">
        <f>IF(B78&lt;=Parameters!$K$3,0,IF(I78="Sand",(B78-B77)*$O$5*N78,(B78-B77)*$O$5*T78))</f>
        <v>17.082427194578411</v>
      </c>
      <c r="V78" s="157">
        <f t="shared" si="12"/>
        <v>517.13350533487085</v>
      </c>
      <c r="W78" s="175">
        <f t="shared" si="16"/>
        <v>0.95860421700533038</v>
      </c>
      <c r="X78" s="149">
        <f t="shared" si="13"/>
        <v>1.6205686153941032</v>
      </c>
      <c r="Y78" s="127">
        <f t="shared" si="15"/>
        <v>1.0473690688163346</v>
      </c>
      <c r="Z78" s="175">
        <f t="shared" si="10"/>
        <v>0.37553502396689858</v>
      </c>
      <c r="AA78" s="149">
        <f t="shared" si="6"/>
        <v>8.31</v>
      </c>
      <c r="AB78" s="383">
        <f>IF(ISERROR(AA78),0,IF(B78&lt;=Parameters!$K$3,0,(B78-B77)*$O$5*AA78))</f>
        <v>3.4486864770708672</v>
      </c>
      <c r="AC78" s="157">
        <f t="shared" si="18"/>
        <v>106.53162679471563</v>
      </c>
    </row>
    <row r="79" spans="1:29">
      <c r="A79" s="186">
        <v>61</v>
      </c>
      <c r="B79" s="187">
        <v>6</v>
      </c>
      <c r="C79" s="258">
        <v>20.99</v>
      </c>
      <c r="D79" s="258">
        <v>1.48</v>
      </c>
      <c r="E79" s="438">
        <f>IF(AND(ISBLANK(B79),ISBLANK(C79)),NA(),IF(B79&lt;=Parameters!$K$3,0,IF(C79&lt;0.1,Parameters!$K$4,C79)))</f>
        <v>20.99</v>
      </c>
      <c r="F79" s="439"/>
      <c r="G79" s="149">
        <f>B79*Parameters!$K$5</f>
        <v>114</v>
      </c>
      <c r="H79" s="383">
        <f>IF(B79&lt;Parameters!$K$6,B79*Parameters!$K$5,Parameters!$K$5*Parameters!$K$6+(B79-Parameters!$K$6)*(Parameters!$K$5-10))</f>
        <v>84</v>
      </c>
      <c r="I79" s="151" t="str">
        <f>IF(ISBLANK(D79),"",IF(D79&gt;Parameters!$K$7,"Clay","Sand"))</f>
        <v>Sand</v>
      </c>
      <c r="J79" s="152">
        <f t="shared" si="7"/>
        <v>0.13360894936848861</v>
      </c>
      <c r="K79" s="320">
        <f t="shared" si="0"/>
        <v>1</v>
      </c>
      <c r="L79" s="320">
        <f t="shared" si="8"/>
        <v>0.84</v>
      </c>
      <c r="M79" s="275">
        <f t="shared" si="1"/>
        <v>71.355159981655646</v>
      </c>
      <c r="N79" s="153">
        <f t="shared" si="2"/>
        <v>39.24533798991061</v>
      </c>
      <c r="O79" s="154">
        <f t="shared" si="9"/>
        <v>20.875999999999998</v>
      </c>
      <c r="P79" s="149">
        <f>IF(B79&lt;=Parameters!$K$3,0,IF(I79="Sand",0,O79/Parameters!$K$8*1000))</f>
        <v>0</v>
      </c>
      <c r="Q79" s="127">
        <f t="shared" si="3"/>
        <v>0</v>
      </c>
      <c r="R79" s="154" t="e">
        <f t="shared" si="4"/>
        <v>#DIV/0!</v>
      </c>
      <c r="S79" s="154" t="e">
        <f t="shared" si="5"/>
        <v>#DIV/0!</v>
      </c>
      <c r="T79" s="149" t="e">
        <f t="shared" si="11"/>
        <v>#DIV/0!</v>
      </c>
      <c r="U79" s="383">
        <f>IF(B79&lt;=Parameters!$K$3,0,IF(I79="Sand",(B79-B78)*$O$5*N79,(B79-B78)*$O$5*T79))</f>
        <v>16.286987534762826</v>
      </c>
      <c r="V79" s="157">
        <f t="shared" si="12"/>
        <v>533.42049286963368</v>
      </c>
      <c r="W79" s="175">
        <f t="shared" si="16"/>
        <v>0.93710618681626423</v>
      </c>
      <c r="X79" s="149">
        <f t="shared" si="13"/>
        <v>1.5521948301303872</v>
      </c>
      <c r="Y79" s="127">
        <f t="shared" si="15"/>
        <v>1.0445522730720382</v>
      </c>
      <c r="Z79" s="175">
        <f t="shared" si="10"/>
        <v>0.36480344356425642</v>
      </c>
      <c r="AA79" s="149">
        <f t="shared" si="6"/>
        <v>8.4</v>
      </c>
      <c r="AB79" s="383">
        <f>IF(ISERROR(AA79),0,IF(B79&lt;=Parameters!$K$3,0,(B79-B78)*$O$5*AA79))</f>
        <v>3.4860368721293655</v>
      </c>
      <c r="AC79" s="157">
        <f t="shared" si="18"/>
        <v>110.017663666845</v>
      </c>
    </row>
    <row r="80" spans="1:29">
      <c r="A80" s="186">
        <v>62</v>
      </c>
      <c r="B80" s="187">
        <v>6.1</v>
      </c>
      <c r="C80" s="258">
        <v>31.73</v>
      </c>
      <c r="D80" s="258">
        <v>1.34</v>
      </c>
      <c r="E80" s="438">
        <f>IF(AND(ISBLANK(B80),ISBLANK(C80)),NA(),IF(B80&lt;=Parameters!$K$3,0,IF(C80&lt;0.1,Parameters!$K$4,C80)))</f>
        <v>31.73</v>
      </c>
      <c r="F80" s="439"/>
      <c r="G80" s="149">
        <f>B80*Parameters!$K$5</f>
        <v>115.89999999999999</v>
      </c>
      <c r="H80" s="383">
        <f>IF(B80&lt;Parameters!$K$6,B80*Parameters!$K$5,Parameters!$K$5*Parameters!$K$6+(B80-Parameters!$K$6)*(Parameters!$K$5-10))</f>
        <v>84.9</v>
      </c>
      <c r="I80" s="151" t="str">
        <f>IF(ISBLANK(D80),"",IF(D80&gt;Parameters!$K$7,"Clay","Sand"))</f>
        <v>Sand</v>
      </c>
      <c r="J80" s="152">
        <f t="shared" si="7"/>
        <v>0.13369931728505516</v>
      </c>
      <c r="K80" s="320">
        <f t="shared" si="0"/>
        <v>1</v>
      </c>
      <c r="L80" s="320">
        <f t="shared" si="8"/>
        <v>0.84900000000000009</v>
      </c>
      <c r="M80" s="275">
        <f t="shared" si="1"/>
        <v>107.93856956694619</v>
      </c>
      <c r="N80" s="153">
        <f t="shared" si="2"/>
        <v>59.366213261820405</v>
      </c>
      <c r="O80" s="154">
        <f t="shared" si="9"/>
        <v>31.614100000000001</v>
      </c>
      <c r="P80" s="149">
        <f>IF(B80&lt;=Parameters!$K$3,0,IF(I80="Sand",0,O80/Parameters!$K$8*1000))</f>
        <v>0</v>
      </c>
      <c r="Q80" s="127">
        <f t="shared" si="3"/>
        <v>0</v>
      </c>
      <c r="R80" s="154" t="e">
        <f t="shared" si="4"/>
        <v>#DIV/0!</v>
      </c>
      <c r="S80" s="154" t="e">
        <f t="shared" si="5"/>
        <v>#DIV/0!</v>
      </c>
      <c r="T80" s="149" t="e">
        <f t="shared" si="11"/>
        <v>#DIV/0!</v>
      </c>
      <c r="U80" s="383">
        <f>IF(B80&lt;=Parameters!$K$3,0,IF(I80="Sand",(B80-B79)*$O$5*N80,(B80-B79)*$O$5*T80))</f>
        <v>24.637239093976341</v>
      </c>
      <c r="V80" s="157">
        <f t="shared" si="12"/>
        <v>558.05773196360997</v>
      </c>
      <c r="W80" s="175">
        <f t="shared" si="16"/>
        <v>1.1002613166264916</v>
      </c>
      <c r="X80" s="149">
        <f t="shared" si="13"/>
        <v>2.1009329856781767</v>
      </c>
      <c r="Y80" s="127">
        <f t="shared" si="15"/>
        <v>1.041772951929731</v>
      </c>
      <c r="Z80" s="175">
        <f t="shared" si="10"/>
        <v>0.50066401746032374</v>
      </c>
      <c r="AA80" s="149">
        <f t="shared" si="6"/>
        <v>8.49</v>
      </c>
      <c r="AB80" s="383">
        <f>IF(ISERROR(AA80),0,IF(B80&lt;=Parameters!$K$3,0,(B80-B79)*$O$5*AA80))</f>
        <v>3.5233872671878941</v>
      </c>
      <c r="AC80" s="157">
        <f t="shared" si="18"/>
        <v>113.5410509340329</v>
      </c>
    </row>
    <row r="81" spans="1:29">
      <c r="A81" s="186">
        <v>63</v>
      </c>
      <c r="B81" s="187">
        <v>6.2</v>
      </c>
      <c r="C81" s="258">
        <v>32.65</v>
      </c>
      <c r="D81" s="258">
        <v>1.18</v>
      </c>
      <c r="E81" s="438">
        <f>IF(AND(ISBLANK(B81),ISBLANK(C81)),NA(),IF(B81&lt;=Parameters!$K$3,0,IF(C81&lt;0.1,Parameters!$K$4,C81)))</f>
        <v>32.65</v>
      </c>
      <c r="F81" s="439"/>
      <c r="G81" s="149">
        <f>B81*Parameters!$K$5</f>
        <v>117.8</v>
      </c>
      <c r="H81" s="383">
        <f>IF(B81&lt;Parameters!$K$6,B81*Parameters!$K$5,Parameters!$K$5*Parameters!$K$6+(B81-Parameters!$K$6)*(Parameters!$K$5-10))</f>
        <v>85.8</v>
      </c>
      <c r="I81" s="151" t="str">
        <f>IF(ISBLANK(D81),"",IF(D81&gt;Parameters!$K$7,"Clay","Sand"))</f>
        <v>Sand</v>
      </c>
      <c r="J81" s="152">
        <f t="shared" si="7"/>
        <v>0.13378986881408461</v>
      </c>
      <c r="K81" s="320">
        <f t="shared" si="0"/>
        <v>1</v>
      </c>
      <c r="L81" s="320">
        <f t="shared" si="8"/>
        <v>0.85799999999999998</v>
      </c>
      <c r="M81" s="275">
        <f t="shared" si="1"/>
        <v>111.14343377217068</v>
      </c>
      <c r="N81" s="153">
        <f t="shared" si="2"/>
        <v>61.128888574693882</v>
      </c>
      <c r="O81" s="154">
        <f t="shared" si="9"/>
        <v>32.532199999999996</v>
      </c>
      <c r="P81" s="149">
        <f>IF(B81&lt;=Parameters!$K$3,0,IF(I81="Sand",0,O81/Parameters!$K$8*1000))</f>
        <v>0</v>
      </c>
      <c r="Q81" s="127">
        <f t="shared" si="3"/>
        <v>0</v>
      </c>
      <c r="R81" s="154" t="e">
        <f t="shared" si="4"/>
        <v>#DIV/0!</v>
      </c>
      <c r="S81" s="154" t="e">
        <f t="shared" si="5"/>
        <v>#DIV/0!</v>
      </c>
      <c r="T81" s="149" t="e">
        <f t="shared" si="11"/>
        <v>#DIV/0!</v>
      </c>
      <c r="U81" s="383">
        <f>IF(B81&lt;=Parameters!$K$3,0,IF(I81="Sand",(B81-B80)*$O$5*N81,(B81-B80)*$O$5*T81))</f>
        <v>25.368757086151458</v>
      </c>
      <c r="V81" s="157">
        <f t="shared" si="12"/>
        <v>583.42648904976147</v>
      </c>
      <c r="W81" s="175">
        <f t="shared" si="16"/>
        <v>1.1095852340421029</v>
      </c>
      <c r="X81" s="149">
        <f t="shared" si="13"/>
        <v>2.1343339757843518</v>
      </c>
      <c r="Y81" s="127">
        <f t="shared" si="15"/>
        <v>1.0390302174233559</v>
      </c>
      <c r="Z81" s="175">
        <f t="shared" si="10"/>
        <v>0.51560071756733539</v>
      </c>
      <c r="AA81" s="149">
        <f t="shared" si="6"/>
        <v>8.58</v>
      </c>
      <c r="AB81" s="383">
        <f>IF(ISERROR(AA81),0,IF(B81&lt;=Parameters!$K$3,0,(B81-B80)*$O$5*AA81))</f>
        <v>3.5607376622464546</v>
      </c>
      <c r="AC81" s="157">
        <f t="shared" si="18"/>
        <v>117.10178859627935</v>
      </c>
    </row>
    <row r="82" spans="1:29">
      <c r="A82" s="186">
        <v>64</v>
      </c>
      <c r="B82" s="187">
        <v>6.3</v>
      </c>
      <c r="C82" s="258">
        <v>43.61</v>
      </c>
      <c r="D82" s="258">
        <v>1.1399999999999999</v>
      </c>
      <c r="E82" s="438">
        <f>IF(AND(ISBLANK(B82),ISBLANK(C82)),NA(),IF(B82&lt;=Parameters!$K$3,0,IF(C82&lt;0.1,Parameters!$K$4,C82)))</f>
        <v>43.61</v>
      </c>
      <c r="F82" s="439"/>
      <c r="G82" s="149">
        <f>B82*Parameters!$K$5</f>
        <v>119.7</v>
      </c>
      <c r="H82" s="383">
        <f>IF(B82&lt;Parameters!$K$6,B82*Parameters!$K$5,Parameters!$K$5*Parameters!$K$6+(B82-Parameters!$K$6)*(Parameters!$K$5-10))</f>
        <v>86.7</v>
      </c>
      <c r="I82" s="151" t="str">
        <f>IF(ISBLANK(D82),"",IF(D82&gt;Parameters!$K$7,"Clay","Sand"))</f>
        <v>Sand</v>
      </c>
      <c r="J82" s="152">
        <f t="shared" si="7"/>
        <v>0.1338806045782033</v>
      </c>
      <c r="K82" s="320">
        <f t="shared" si="0"/>
        <v>1</v>
      </c>
      <c r="L82" s="320">
        <f t="shared" si="8"/>
        <v>0.86699999999999999</v>
      </c>
      <c r="M82" s="275">
        <f t="shared" si="1"/>
        <v>148.55290473354819</v>
      </c>
      <c r="N82" s="153">
        <f t="shared" si="2"/>
        <v>81.704097603451515</v>
      </c>
      <c r="O82" s="154">
        <f t="shared" si="9"/>
        <v>43.490299999999998</v>
      </c>
      <c r="P82" s="149">
        <f>IF(B82&lt;=Parameters!$K$3,0,IF(I82="Sand",0,O82/Parameters!$K$8*1000))</f>
        <v>0</v>
      </c>
      <c r="Q82" s="127">
        <f t="shared" si="3"/>
        <v>0</v>
      </c>
      <c r="R82" s="154" t="e">
        <f t="shared" si="4"/>
        <v>#DIV/0!</v>
      </c>
      <c r="S82" s="154" t="e">
        <f t="shared" si="5"/>
        <v>#DIV/0!</v>
      </c>
      <c r="T82" s="149" t="e">
        <f t="shared" si="11"/>
        <v>#DIV/0!</v>
      </c>
      <c r="U82" s="383">
        <f>IF(B82&lt;=Parameters!$K$3,0,IF(I82="Sand",(B82-B81)*$O$5*N82,(B82-B81)*$O$5*T82))</f>
        <v>33.907559148772442</v>
      </c>
      <c r="V82" s="157">
        <f t="shared" si="12"/>
        <v>617.33404819853388</v>
      </c>
      <c r="W82" s="175">
        <f t="shared" si="16"/>
        <v>1.223274909036481</v>
      </c>
      <c r="X82" s="149">
        <f t="shared" si="13"/>
        <v>2.5588545079538925</v>
      </c>
      <c r="Y82" s="127">
        <f t="shared" si="15"/>
        <v>1.0363232116621424</v>
      </c>
      <c r="Z82" s="175">
        <f t="shared" si="10"/>
        <v>0.62648782603917208</v>
      </c>
      <c r="AA82" s="149">
        <f t="shared" si="6"/>
        <v>8.67</v>
      </c>
      <c r="AB82" s="383">
        <f>IF(ISERROR(AA82),0,IF(B82&lt;=Parameters!$K$3,0,(B82-B81)*$O$5*AA82))</f>
        <v>3.5980880573049521</v>
      </c>
      <c r="AC82" s="157">
        <f t="shared" si="18"/>
        <v>120.6998766535843</v>
      </c>
    </row>
    <row r="83" spans="1:29">
      <c r="A83" s="186">
        <v>65</v>
      </c>
      <c r="B83" s="187">
        <v>6.4</v>
      </c>
      <c r="C83" s="258">
        <v>36.049999999999997</v>
      </c>
      <c r="D83" s="258">
        <v>1.32</v>
      </c>
      <c r="E83" s="438">
        <f>IF(AND(ISBLANK(B83),ISBLANK(C83)),NA(),IF(B83&lt;=Parameters!$K$3,0,IF(C83&lt;0.1,Parameters!$K$4,C83)))</f>
        <v>36.049999999999997</v>
      </c>
      <c r="F83" s="439"/>
      <c r="G83" s="149">
        <f>B83*Parameters!$K$5</f>
        <v>121.60000000000001</v>
      </c>
      <c r="H83" s="383">
        <f>IF(B83&lt;Parameters!$K$6,B83*Parameters!$K$5,Parameters!$K$5*Parameters!$K$6+(B83-Parameters!$K$6)*(Parameters!$K$5-10))</f>
        <v>87.6</v>
      </c>
      <c r="I83" s="151" t="str">
        <f>IF(ISBLANK(D83),"",IF(D83&gt;Parameters!$K$7,"Clay","Sand"))</f>
        <v>Sand</v>
      </c>
      <c r="J83" s="152">
        <f t="shared" ref="J83:J146" si="19">(MAX(($O$3-B83)/$O$1,G$8))^(-C$8)</f>
        <v>0.13397152520299749</v>
      </c>
      <c r="K83" s="320">
        <f t="shared" ref="K83:K146" si="20">(MIN(($O$3-B83)/($O$1*$G$8),1))^$E$8</f>
        <v>1</v>
      </c>
      <c r="L83" s="320">
        <f t="shared" si="8"/>
        <v>0.87599999999999989</v>
      </c>
      <c r="M83" s="275">
        <f t="shared" ref="M83:M146" si="21">$F$8*E83*1000*$O$9^$B$8*J83</f>
        <v>122.88395124978041</v>
      </c>
      <c r="N83" s="153">
        <f t="shared" ref="N83:N146" si="22">(M83)*$S$2^$D$8</f>
        <v>67.586173187379231</v>
      </c>
      <c r="O83" s="154">
        <f t="shared" ref="O83:O146" si="23">IF(E83=0,0,ABS(E83-G83/1000))</f>
        <v>35.928399999999996</v>
      </c>
      <c r="P83" s="149">
        <f>IF(B83&lt;=Parameters!$K$3,0,IF(I83="Sand",0,O83/Parameters!$K$8*1000))</f>
        <v>0</v>
      </c>
      <c r="Q83" s="127">
        <f t="shared" ref="Q83:Q146" si="24">IF(P83="","",P83/H83)</f>
        <v>0</v>
      </c>
      <c r="R83" s="154" t="e">
        <f t="shared" ref="R83:R146" si="25">IF(P83="","",IF(Q83&lt;=1,0.5*(Q83^(-0.5)),0.5*(Q83^(-0.25))))</f>
        <v>#DIV/0!</v>
      </c>
      <c r="S83" s="154" t="e">
        <f t="shared" ref="S83:S146" si="26">IF(R83="","",IF(R83&lt;1,R83,1))</f>
        <v>#DIV/0!</v>
      </c>
      <c r="T83" s="149" t="e">
        <f t="shared" si="11"/>
        <v>#DIV/0!</v>
      </c>
      <c r="U83" s="383">
        <f>IF(B83&lt;=Parameters!$K$3,0,IF(I83="Sand",(B83-B82)*$O$5*N83,(B83-B82)*$O$5*T83))</f>
        <v>28.048558544919899</v>
      </c>
      <c r="V83" s="157">
        <f t="shared" si="12"/>
        <v>645.38260674345383</v>
      </c>
      <c r="W83" s="175">
        <f t="shared" si="16"/>
        <v>1.1450576389558245</v>
      </c>
      <c r="X83" s="149">
        <f t="shared" si="13"/>
        <v>2.2633812286259314</v>
      </c>
      <c r="Y83" s="127">
        <f t="shared" si="15"/>
        <v>1.0336511055122617</v>
      </c>
      <c r="Z83" s="175">
        <f t="shared" si="10"/>
        <v>0.56149116219957473</v>
      </c>
      <c r="AA83" s="149">
        <f t="shared" ref="AA83:AA146" si="27">IF(I83="Sand",IF(Z83&gt;0.1*H83,Z83,0.1*H83),T83)</f>
        <v>8.76</v>
      </c>
      <c r="AB83" s="383">
        <f>IF(ISERROR(AA83),0,IF(B83&lt;=Parameters!$K$3,0,(B83-B82)*$O$5*AA83))</f>
        <v>3.635438452363513</v>
      </c>
      <c r="AC83" s="157">
        <f t="shared" si="18"/>
        <v>124.33531510594781</v>
      </c>
    </row>
    <row r="84" spans="1:29">
      <c r="A84" s="186">
        <v>66</v>
      </c>
      <c r="B84" s="187">
        <v>6.5</v>
      </c>
      <c r="C84" s="258">
        <v>23.57</v>
      </c>
      <c r="D84" s="258">
        <v>1.65</v>
      </c>
      <c r="E84" s="438">
        <f>IF(AND(ISBLANK(B84),ISBLANK(C84)),NA(),IF(B84&lt;=Parameters!$K$3,0,IF(C84&lt;0.1,Parameters!$K$4,C84)))</f>
        <v>23.57</v>
      </c>
      <c r="F84" s="439"/>
      <c r="G84" s="149">
        <f>B84*Parameters!$K$5</f>
        <v>123.5</v>
      </c>
      <c r="H84" s="383">
        <f>IF(B84&lt;Parameters!$K$6,B84*Parameters!$K$5,Parameters!$K$5*Parameters!$K$6+(B84-Parameters!$K$6)*(Parameters!$K$5-10))</f>
        <v>88.5</v>
      </c>
      <c r="I84" s="151" t="str">
        <f>IF(ISBLANK(D84),"",IF(D84&gt;Parameters!$K$7,"Clay","Sand"))</f>
        <v>Sand</v>
      </c>
      <c r="J84" s="152">
        <f t="shared" si="19"/>
        <v>0.13406263131703128</v>
      </c>
      <c r="K84" s="320">
        <f t="shared" si="20"/>
        <v>1</v>
      </c>
      <c r="L84" s="320">
        <f t="shared" ref="L84:L147" si="28">H84/100</f>
        <v>0.88500000000000001</v>
      </c>
      <c r="M84" s="275">
        <f t="shared" si="21"/>
        <v>80.397902473819585</v>
      </c>
      <c r="N84" s="153">
        <f t="shared" si="22"/>
        <v>44.218846360600779</v>
      </c>
      <c r="O84" s="154">
        <f t="shared" si="23"/>
        <v>23.4465</v>
      </c>
      <c r="P84" s="149">
        <f>IF(B84&lt;=Parameters!$K$3,0,IF(I84="Sand",0,O84/Parameters!$K$8*1000))</f>
        <v>0</v>
      </c>
      <c r="Q84" s="127">
        <f t="shared" si="24"/>
        <v>0</v>
      </c>
      <c r="R84" s="154" t="e">
        <f t="shared" si="25"/>
        <v>#DIV/0!</v>
      </c>
      <c r="S84" s="154" t="e">
        <f t="shared" si="26"/>
        <v>#DIV/0!</v>
      </c>
      <c r="T84" s="149" t="e">
        <f t="shared" si="11"/>
        <v>#DIV/0!</v>
      </c>
      <c r="U84" s="383">
        <f>IF(B84&lt;=Parameters!$K$3,0,IF(I84="Sand",(B84-B83)*$O$5*N84,(B84-B83)*$O$5*T84))</f>
        <v>18.351015340009251</v>
      </c>
      <c r="V84" s="157">
        <f t="shared" si="12"/>
        <v>663.73362208346305</v>
      </c>
      <c r="W84" s="175">
        <f t="shared" ref="W84:W147" si="29">0.4*LN(E84*1000/(22*SQRT(H84*100)))</f>
        <v>0.97304046942834932</v>
      </c>
      <c r="X84" s="149">
        <f t="shared" ref="X84:X147" si="30">2.1*(W84-0.1)^1.7</f>
        <v>1.6671617339153948</v>
      </c>
      <c r="Y84" s="127">
        <f t="shared" ref="Y84:Y147" si="31">(H84/100)^(-0.25)</f>
        <v>1.0310130973491403</v>
      </c>
      <c r="Z84" s="175">
        <f t="shared" ref="Z84:Z147" si="32">$F$8*(B84/$O$3)*100*X84*Y84</f>
        <v>0.41897348587235567</v>
      </c>
      <c r="AA84" s="149">
        <f t="shared" si="27"/>
        <v>8.85</v>
      </c>
      <c r="AB84" s="383">
        <f>IF(ISERROR(AA84),0,IF(B84&lt;=Parameters!$K$3,0,(B84-B83)*$O$5*AA84))</f>
        <v>3.6727888474220096</v>
      </c>
      <c r="AC84" s="157">
        <f t="shared" si="18"/>
        <v>128.00810395336981</v>
      </c>
    </row>
    <row r="85" spans="1:29">
      <c r="A85" s="186">
        <v>67</v>
      </c>
      <c r="B85" s="187">
        <v>6.6</v>
      </c>
      <c r="C85" s="258">
        <v>10.47</v>
      </c>
      <c r="D85" s="258">
        <v>1.94</v>
      </c>
      <c r="E85" s="438">
        <f>IF(AND(ISBLANK(B85),ISBLANK(C85)),NA(),IF(B85&lt;=Parameters!$K$3,0,IF(C85&lt;0.1,Parameters!$K$4,C85)))</f>
        <v>10.47</v>
      </c>
      <c r="F85" s="439"/>
      <c r="G85" s="149">
        <f>B85*Parameters!$K$5</f>
        <v>125.39999999999999</v>
      </c>
      <c r="H85" s="383">
        <f>IF(B85&lt;Parameters!$K$6,B85*Parameters!$K$5,Parameters!$K$5*Parameters!$K$6+(B85-Parameters!$K$6)*(Parameters!$K$5-10))</f>
        <v>89.4</v>
      </c>
      <c r="I85" s="151" t="str">
        <f>IF(ISBLANK(D85),"",IF(D85&gt;Parameters!$K$7,"Clay","Sand"))</f>
        <v>Sand</v>
      </c>
      <c r="J85" s="152">
        <f t="shared" si="19"/>
        <v>0.13415392355186512</v>
      </c>
      <c r="K85" s="320">
        <f t="shared" si="20"/>
        <v>1</v>
      </c>
      <c r="L85" s="320">
        <f t="shared" si="28"/>
        <v>0.89400000000000002</v>
      </c>
      <c r="M85" s="275">
        <f t="shared" si="21"/>
        <v>35.737770633809546</v>
      </c>
      <c r="N85" s="153">
        <f t="shared" si="22"/>
        <v>19.655773848595253</v>
      </c>
      <c r="O85" s="154">
        <f t="shared" si="23"/>
        <v>10.3446</v>
      </c>
      <c r="P85" s="149">
        <f>IF(B85&lt;=Parameters!$K$3,0,IF(I85="Sand",0,O85/Parameters!$K$8*1000))</f>
        <v>0</v>
      </c>
      <c r="Q85" s="127">
        <f t="shared" si="24"/>
        <v>0</v>
      </c>
      <c r="R85" s="154" t="e">
        <f t="shared" si="25"/>
        <v>#DIV/0!</v>
      </c>
      <c r="S85" s="154" t="e">
        <f t="shared" si="26"/>
        <v>#DIV/0!</v>
      </c>
      <c r="T85" s="149" t="e">
        <f t="shared" ref="T85:T148" si="33">IF(P85="","",S85*P85)</f>
        <v>#DIV/0!</v>
      </c>
      <c r="U85" s="383">
        <f>IF(B85&lt;=Parameters!$K$3,0,IF(I85="Sand",(B85-B84)*$O$5*N85,(B85-B84)*$O$5*T85))</f>
        <v>8.1572324269570444</v>
      </c>
      <c r="V85" s="157">
        <f t="shared" ref="V85:V148" si="34">V84+U85</f>
        <v>671.89085451042013</v>
      </c>
      <c r="W85" s="175">
        <f t="shared" si="29"/>
        <v>0.64643256656899473</v>
      </c>
      <c r="X85" s="149">
        <f t="shared" si="30"/>
        <v>0.75167736348755476</v>
      </c>
      <c r="Y85" s="127">
        <f t="shared" si="31"/>
        <v>1.0284084118759695</v>
      </c>
      <c r="Z85" s="175">
        <f t="shared" si="32"/>
        <v>0.19132525259776961</v>
      </c>
      <c r="AA85" s="149">
        <f t="shared" si="27"/>
        <v>8.9400000000000013</v>
      </c>
      <c r="AB85" s="383">
        <f>IF(ISERROR(AA85),0,IF(B85&lt;=Parameters!$K$3,0,(B85-B84)*$O$5*AA85))</f>
        <v>3.7101392424805391</v>
      </c>
      <c r="AC85" s="157">
        <f t="shared" si="18"/>
        <v>131.71824319585036</v>
      </c>
    </row>
    <row r="86" spans="1:29">
      <c r="A86" s="186">
        <v>68</v>
      </c>
      <c r="B86" s="187">
        <v>6.7</v>
      </c>
      <c r="C86" s="258">
        <v>21.11</v>
      </c>
      <c r="D86" s="258">
        <v>1.67</v>
      </c>
      <c r="E86" s="438">
        <f>IF(AND(ISBLANK(B86),ISBLANK(C86)),NA(),IF(B86&lt;=Parameters!$K$3,0,IF(C86&lt;0.1,Parameters!$K$4,C86)))</f>
        <v>21.11</v>
      </c>
      <c r="F86" s="439"/>
      <c r="G86" s="149">
        <f>B86*Parameters!$K$5</f>
        <v>127.3</v>
      </c>
      <c r="H86" s="383">
        <f>IF(B86&lt;Parameters!$K$6,B86*Parameters!$K$5,Parameters!$K$5*Parameters!$K$6+(B86-Parameters!$K$6)*(Parameters!$K$5-10))</f>
        <v>90.300000000000011</v>
      </c>
      <c r="I86" s="151" t="str">
        <f>IF(ISBLANK(D86),"",IF(D86&gt;Parameters!$K$7,"Clay","Sand"))</f>
        <v>Sand</v>
      </c>
      <c r="J86" s="152">
        <f t="shared" si="19"/>
        <v>0.13424540254207401</v>
      </c>
      <c r="K86" s="320">
        <f t="shared" si="20"/>
        <v>1</v>
      </c>
      <c r="L86" s="320">
        <f t="shared" si="28"/>
        <v>0.90300000000000014</v>
      </c>
      <c r="M86" s="275">
        <f t="shared" si="21"/>
        <v>72.104945255869268</v>
      </c>
      <c r="N86" s="153">
        <f t="shared" si="22"/>
        <v>39.657719890728103</v>
      </c>
      <c r="O86" s="154">
        <f t="shared" si="23"/>
        <v>20.982699999999998</v>
      </c>
      <c r="P86" s="149">
        <f>IF(B86&lt;=Parameters!$K$3,0,IF(I86="Sand",0,O86/Parameters!$K$8*1000))</f>
        <v>0</v>
      </c>
      <c r="Q86" s="127">
        <f t="shared" si="24"/>
        <v>0</v>
      </c>
      <c r="R86" s="154" t="e">
        <f t="shared" si="25"/>
        <v>#DIV/0!</v>
      </c>
      <c r="S86" s="154" t="e">
        <f t="shared" si="26"/>
        <v>#DIV/0!</v>
      </c>
      <c r="T86" s="149" t="e">
        <f t="shared" si="33"/>
        <v>#DIV/0!</v>
      </c>
      <c r="U86" s="383">
        <f>IF(B86&lt;=Parameters!$K$3,0,IF(I86="Sand",(B86-B85)*$O$5*N86,(B86-B85)*$O$5*T86))</f>
        <v>16.458127833768753</v>
      </c>
      <c r="V86" s="157">
        <f t="shared" si="34"/>
        <v>688.34898234418893</v>
      </c>
      <c r="W86" s="175">
        <f t="shared" si="29"/>
        <v>0.92492234571141396</v>
      </c>
      <c r="X86" s="149">
        <f t="shared" si="30"/>
        <v>1.5139847840501435</v>
      </c>
      <c r="Y86" s="127">
        <f t="shared" si="31"/>
        <v>1.0258362990042718</v>
      </c>
      <c r="Z86" s="175">
        <f t="shared" si="32"/>
        <v>0.39021651258921863</v>
      </c>
      <c r="AA86" s="149">
        <f t="shared" si="27"/>
        <v>9.0300000000000011</v>
      </c>
      <c r="AB86" s="383">
        <f>IF(ISERROR(AA86),0,IF(B86&lt;=Parameters!$K$3,0,(B86-B85)*$O$5*AA86))</f>
        <v>3.7474896375391014</v>
      </c>
      <c r="AC86" s="157">
        <f t="shared" si="18"/>
        <v>135.46573283338947</v>
      </c>
    </row>
    <row r="87" spans="1:29">
      <c r="A87" s="186">
        <v>69</v>
      </c>
      <c r="B87" s="187">
        <v>6.8</v>
      </c>
      <c r="C87" s="258">
        <v>12.31</v>
      </c>
      <c r="D87" s="258">
        <v>1.91</v>
      </c>
      <c r="E87" s="438">
        <f>IF(AND(ISBLANK(B87),ISBLANK(C87)),NA(),IF(B87&lt;=Parameters!$K$3,0,IF(C87&lt;0.1,Parameters!$K$4,C87)))</f>
        <v>12.31</v>
      </c>
      <c r="F87" s="439"/>
      <c r="G87" s="149">
        <f>B87*Parameters!$K$5</f>
        <v>129.19999999999999</v>
      </c>
      <c r="H87" s="383">
        <f>IF(B87&lt;Parameters!$K$6,B87*Parameters!$K$5,Parameters!$K$5*Parameters!$K$6+(B87-Parameters!$K$6)*(Parameters!$K$5-10))</f>
        <v>91.199999999999989</v>
      </c>
      <c r="I87" s="151" t="str">
        <f>IF(ISBLANK(D87),"",IF(D87&gt;Parameters!$K$7,"Clay","Sand"))</f>
        <v>Sand</v>
      </c>
      <c r="J87" s="152">
        <f t="shared" si="19"/>
        <v>0.13433706892526609</v>
      </c>
      <c r="K87" s="320">
        <f t="shared" si="20"/>
        <v>1</v>
      </c>
      <c r="L87" s="320">
        <f t="shared" si="28"/>
        <v>0.91199999999999992</v>
      </c>
      <c r="M87" s="275">
        <f t="shared" si="21"/>
        <v>42.075696894321858</v>
      </c>
      <c r="N87" s="153">
        <f t="shared" si="22"/>
        <v>23.141633291877024</v>
      </c>
      <c r="O87" s="154">
        <f t="shared" si="23"/>
        <v>12.180800000000001</v>
      </c>
      <c r="P87" s="149">
        <f>IF(B87&lt;=Parameters!$K$3,0,IF(I87="Sand",0,O87/Parameters!$K$8*1000))</f>
        <v>0</v>
      </c>
      <c r="Q87" s="127">
        <f t="shared" si="24"/>
        <v>0</v>
      </c>
      <c r="R87" s="154" t="e">
        <f t="shared" si="25"/>
        <v>#DIV/0!</v>
      </c>
      <c r="S87" s="154" t="e">
        <f t="shared" si="26"/>
        <v>#DIV/0!</v>
      </c>
      <c r="T87" s="149" t="e">
        <f t="shared" si="33"/>
        <v>#DIV/0!</v>
      </c>
      <c r="U87" s="383">
        <f>IF(B87&lt;=Parameters!$K$3,0,IF(I87="Sand",(B87-B86)*$O$5*N87,(B87-B86)*$O$5*T87))</f>
        <v>9.6038793972356871</v>
      </c>
      <c r="V87" s="157">
        <f t="shared" si="34"/>
        <v>697.95286174142461</v>
      </c>
      <c r="W87" s="175">
        <f t="shared" si="29"/>
        <v>0.70720488971439799</v>
      </c>
      <c r="X87" s="149">
        <f t="shared" si="30"/>
        <v>0.89926820195858082</v>
      </c>
      <c r="Y87" s="127">
        <f t="shared" si="31"/>
        <v>1.0232960327926806</v>
      </c>
      <c r="Z87" s="175">
        <f t="shared" si="32"/>
        <v>0.23465548378760975</v>
      </c>
      <c r="AA87" s="149">
        <f t="shared" si="27"/>
        <v>9.1199999999999992</v>
      </c>
      <c r="AB87" s="383">
        <f>IF(ISERROR(AA87),0,IF(B87&lt;=Parameters!$K$3,0,(B87-B86)*$O$5*AA87))</f>
        <v>3.7848400325975962</v>
      </c>
      <c r="AC87" s="157">
        <f t="shared" si="18"/>
        <v>139.25057286598707</v>
      </c>
    </row>
    <row r="88" spans="1:29">
      <c r="A88" s="186">
        <v>70</v>
      </c>
      <c r="B88" s="187">
        <v>6.9</v>
      </c>
      <c r="C88" s="258">
        <v>18.260000000000002</v>
      </c>
      <c r="D88" s="258">
        <v>1.48</v>
      </c>
      <c r="E88" s="438">
        <f>IF(AND(ISBLANK(B88),ISBLANK(C88)),NA(),IF(B88&lt;=Parameters!$K$3,0,IF(C88&lt;0.1,Parameters!$K$4,C88)))</f>
        <v>18.260000000000002</v>
      </c>
      <c r="F88" s="439"/>
      <c r="G88" s="149">
        <f>B88*Parameters!$K$5</f>
        <v>131.1</v>
      </c>
      <c r="H88" s="383">
        <f>IF(B88&lt;Parameters!$K$6,B88*Parameters!$K$5,Parameters!$K$5*Parameters!$K$6+(B88-Parameters!$K$6)*(Parameters!$K$5-10))</f>
        <v>92.1</v>
      </c>
      <c r="I88" s="151" t="str">
        <f>IF(ISBLANK(D88),"",IF(D88&gt;Parameters!$K$7,"Clay","Sand"))</f>
        <v>Sand</v>
      </c>
      <c r="J88" s="152">
        <f t="shared" si="19"/>
        <v>0.13442892334210133</v>
      </c>
      <c r="K88" s="320">
        <f t="shared" si="20"/>
        <v>1</v>
      </c>
      <c r="L88" s="320">
        <f t="shared" si="28"/>
        <v>0.92099999999999993</v>
      </c>
      <c r="M88" s="275">
        <f t="shared" si="21"/>
        <v>62.455528855125742</v>
      </c>
      <c r="N88" s="153">
        <f t="shared" si="22"/>
        <v>34.350540870319158</v>
      </c>
      <c r="O88" s="154">
        <f t="shared" si="23"/>
        <v>18.128900000000002</v>
      </c>
      <c r="P88" s="149">
        <f>IF(B88&lt;=Parameters!$K$3,0,IF(I88="Sand",0,O88/Parameters!$K$8*1000))</f>
        <v>0</v>
      </c>
      <c r="Q88" s="127">
        <f t="shared" si="24"/>
        <v>0</v>
      </c>
      <c r="R88" s="154" t="e">
        <f t="shared" si="25"/>
        <v>#DIV/0!</v>
      </c>
      <c r="S88" s="154" t="e">
        <f t="shared" si="26"/>
        <v>#DIV/0!</v>
      </c>
      <c r="T88" s="149" t="e">
        <f t="shared" si="33"/>
        <v>#DIV/0!</v>
      </c>
      <c r="U88" s="383">
        <f>IF(B88&lt;=Parameters!$K$3,0,IF(I88="Sand",(B88-B87)*$O$5*N88,(B88-B87)*$O$5*T88))</f>
        <v>14.255625244228616</v>
      </c>
      <c r="V88" s="157">
        <f t="shared" si="34"/>
        <v>712.20848698565328</v>
      </c>
      <c r="W88" s="175">
        <f t="shared" si="29"/>
        <v>0.86296125446638694</v>
      </c>
      <c r="X88" s="149">
        <f t="shared" si="30"/>
        <v>1.3257862697538434</v>
      </c>
      <c r="Y88" s="127">
        <f t="shared" si="31"/>
        <v>1.0207869104403677</v>
      </c>
      <c r="Z88" s="175">
        <f t="shared" si="32"/>
        <v>0.35017808866587641</v>
      </c>
      <c r="AA88" s="149">
        <f t="shared" si="27"/>
        <v>9.2099999999999991</v>
      </c>
      <c r="AB88" s="383">
        <f>IF(ISERROR(AA88),0,IF(B88&lt;=Parameters!$K$3,0,(B88-B87)*$O$5*AA88))</f>
        <v>3.8221904276561589</v>
      </c>
      <c r="AC88" s="157">
        <f t="shared" si="18"/>
        <v>143.07276329364322</v>
      </c>
    </row>
    <row r="89" spans="1:29">
      <c r="A89" s="186">
        <v>71</v>
      </c>
      <c r="B89" s="187">
        <v>7</v>
      </c>
      <c r="C89" s="258">
        <v>12.12</v>
      </c>
      <c r="D89" s="258">
        <v>1.82</v>
      </c>
      <c r="E89" s="438">
        <f>IF(AND(ISBLANK(B89),ISBLANK(C89)),NA(),IF(B89&lt;=Parameters!$K$3,0,IF(C89&lt;0.1,Parameters!$K$4,C89)))</f>
        <v>12.12</v>
      </c>
      <c r="F89" s="439"/>
      <c r="G89" s="149">
        <f>B89*Parameters!$K$5</f>
        <v>133</v>
      </c>
      <c r="H89" s="383">
        <f>IF(B89&lt;Parameters!$K$6,B89*Parameters!$K$5,Parameters!$K$5*Parameters!$K$6+(B89-Parameters!$K$6)*(Parameters!$K$5-10))</f>
        <v>93</v>
      </c>
      <c r="I89" s="151" t="str">
        <f>IF(ISBLANK(D89),"",IF(D89&gt;Parameters!$K$7,"Clay","Sand"))</f>
        <v>Sand</v>
      </c>
      <c r="J89" s="152">
        <f t="shared" si="19"/>
        <v>0.13452096643631023</v>
      </c>
      <c r="K89" s="320">
        <f t="shared" si="20"/>
        <v>1</v>
      </c>
      <c r="L89" s="320">
        <f t="shared" si="28"/>
        <v>0.93</v>
      </c>
      <c r="M89" s="275">
        <f t="shared" si="21"/>
        <v>41.482984596585375</v>
      </c>
      <c r="N89" s="153">
        <f t="shared" si="22"/>
        <v>22.815641528121958</v>
      </c>
      <c r="O89" s="154">
        <f t="shared" si="23"/>
        <v>11.986999999999998</v>
      </c>
      <c r="P89" s="149">
        <f>IF(B89&lt;=Parameters!$K$3,0,IF(I89="Sand",0,O89/Parameters!$K$8*1000))</f>
        <v>0</v>
      </c>
      <c r="Q89" s="127">
        <f t="shared" si="24"/>
        <v>0</v>
      </c>
      <c r="R89" s="154" t="e">
        <f t="shared" si="25"/>
        <v>#DIV/0!</v>
      </c>
      <c r="S89" s="154" t="e">
        <f t="shared" si="26"/>
        <v>#DIV/0!</v>
      </c>
      <c r="T89" s="149" t="e">
        <f t="shared" si="33"/>
        <v>#DIV/0!</v>
      </c>
      <c r="U89" s="383">
        <f>IF(B89&lt;=Parameters!$K$3,0,IF(I89="Sand",(B89-B88)*$O$5*N89,(B89-B88)*$O$5*T89))</f>
        <v>9.4685913843237053</v>
      </c>
      <c r="V89" s="157">
        <f t="shared" si="34"/>
        <v>721.67707836997704</v>
      </c>
      <c r="W89" s="175">
        <f t="shared" si="29"/>
        <v>0.69707398667772635</v>
      </c>
      <c r="X89" s="149">
        <f t="shared" si="30"/>
        <v>0.87391088786012217</v>
      </c>
      <c r="Y89" s="127">
        <f t="shared" si="31"/>
        <v>1.0183082513317985</v>
      </c>
      <c r="Z89" s="175">
        <f t="shared" si="32"/>
        <v>0.23360155035962332</v>
      </c>
      <c r="AA89" s="149">
        <f t="shared" si="27"/>
        <v>9.3000000000000007</v>
      </c>
      <c r="AB89" s="383">
        <f>IF(ISERROR(AA89),0,IF(B89&lt;=Parameters!$K$3,0,(B89-B88)*$O$5*AA89))</f>
        <v>3.8595408227146546</v>
      </c>
      <c r="AC89" s="157">
        <f t="shared" si="18"/>
        <v>146.93230411635787</v>
      </c>
    </row>
    <row r="90" spans="1:29">
      <c r="A90" s="186">
        <v>72</v>
      </c>
      <c r="B90" s="187">
        <v>7.1</v>
      </c>
      <c r="C90" s="258">
        <v>26.67</v>
      </c>
      <c r="D90" s="258">
        <v>1.75</v>
      </c>
      <c r="E90" s="438">
        <f>IF(AND(ISBLANK(B90),ISBLANK(C90)),NA(),IF(B90&lt;=Parameters!$K$3,0,IF(C90&lt;0.1,Parameters!$K$4,C90)))</f>
        <v>26.67</v>
      </c>
      <c r="F90" s="439"/>
      <c r="G90" s="149">
        <f>B90*Parameters!$K$5</f>
        <v>134.9</v>
      </c>
      <c r="H90" s="383">
        <f>IF(B90&lt;Parameters!$K$6,B90*Parameters!$K$5,Parameters!$K$5*Parameters!$K$6+(B90-Parameters!$K$6)*(Parameters!$K$5-10))</f>
        <v>93.9</v>
      </c>
      <c r="I90" s="151" t="str">
        <f>IF(ISBLANK(D90),"",IF(D90&gt;Parameters!$K$7,"Clay","Sand"))</f>
        <v>Sand</v>
      </c>
      <c r="J90" s="152">
        <f t="shared" si="19"/>
        <v>0.13461319885471293</v>
      </c>
      <c r="K90" s="320">
        <f t="shared" si="20"/>
        <v>1</v>
      </c>
      <c r="L90" s="320">
        <f t="shared" si="28"/>
        <v>0.93900000000000006</v>
      </c>
      <c r="M90" s="275">
        <f t="shared" si="21"/>
        <v>91.345689225284772</v>
      </c>
      <c r="N90" s="153">
        <f t="shared" si="22"/>
        <v>50.24012907390663</v>
      </c>
      <c r="O90" s="154">
        <f t="shared" si="23"/>
        <v>26.535100000000003</v>
      </c>
      <c r="P90" s="149">
        <f>IF(B90&lt;=Parameters!$K$3,0,IF(I90="Sand",0,O90/Parameters!$K$8*1000))</f>
        <v>0</v>
      </c>
      <c r="Q90" s="127">
        <f t="shared" si="24"/>
        <v>0</v>
      </c>
      <c r="R90" s="154" t="e">
        <f t="shared" si="25"/>
        <v>#DIV/0!</v>
      </c>
      <c r="S90" s="154" t="e">
        <f t="shared" si="26"/>
        <v>#DIV/0!</v>
      </c>
      <c r="T90" s="149" t="e">
        <f t="shared" si="33"/>
        <v>#DIV/0!</v>
      </c>
      <c r="U90" s="383">
        <f>IF(B90&lt;=Parameters!$K$3,0,IF(I90="Sand",(B90-B89)*$O$5*N90,(B90-B89)*$O$5*T90))</f>
        <v>20.849874096687746</v>
      </c>
      <c r="V90" s="157">
        <f t="shared" si="34"/>
        <v>742.52695246666474</v>
      </c>
      <c r="W90" s="175">
        <f t="shared" si="29"/>
        <v>1.0106207510866358</v>
      </c>
      <c r="X90" s="149">
        <f t="shared" si="30"/>
        <v>1.7909898201535723</v>
      </c>
      <c r="Y90" s="127">
        <f t="shared" si="31"/>
        <v>1.0158593961297302</v>
      </c>
      <c r="Z90" s="175">
        <f t="shared" si="32"/>
        <v>0.48441360914803067</v>
      </c>
      <c r="AA90" s="149">
        <f t="shared" si="27"/>
        <v>9.39</v>
      </c>
      <c r="AB90" s="383">
        <f>IF(ISERROR(AA90),0,IF(B90&lt;=Parameters!$K$3,0,(B90-B89)*$O$5*AA90))</f>
        <v>3.8968912177731836</v>
      </c>
      <c r="AC90" s="157">
        <f t="shared" si="18"/>
        <v>150.82919533413104</v>
      </c>
    </row>
    <row r="91" spans="1:29">
      <c r="A91" s="186">
        <v>73</v>
      </c>
      <c r="B91" s="187">
        <v>7.2</v>
      </c>
      <c r="C91" s="258">
        <v>18.77</v>
      </c>
      <c r="D91" s="258">
        <v>1.62</v>
      </c>
      <c r="E91" s="438">
        <f>IF(AND(ISBLANK(B91),ISBLANK(C91)),NA(),IF(B91&lt;=Parameters!$K$3,0,IF(C91&lt;0.1,Parameters!$K$4,C91)))</f>
        <v>18.77</v>
      </c>
      <c r="F91" s="439"/>
      <c r="G91" s="149">
        <f>B91*Parameters!$K$5</f>
        <v>136.80000000000001</v>
      </c>
      <c r="H91" s="383">
        <f>IF(B91&lt;Parameters!$K$6,B91*Parameters!$K$5,Parameters!$K$5*Parameters!$K$6+(B91-Parameters!$K$6)*(Parameters!$K$5-10))</f>
        <v>94.800000000000011</v>
      </c>
      <c r="I91" s="151" t="str">
        <f>IF(ISBLANK(D91),"",IF(D91&gt;Parameters!$K$7,"Clay","Sand"))</f>
        <v>Sand</v>
      </c>
      <c r="J91" s="152">
        <f t="shared" si="19"/>
        <v>0.13470562124723823</v>
      </c>
      <c r="K91" s="320">
        <f t="shared" si="20"/>
        <v>1</v>
      </c>
      <c r="L91" s="320">
        <f t="shared" si="28"/>
        <v>0.94800000000000006</v>
      </c>
      <c r="M91" s="275">
        <f t="shared" si="21"/>
        <v>64.33204964731209</v>
      </c>
      <c r="N91" s="153">
        <f t="shared" si="22"/>
        <v>35.382627306021654</v>
      </c>
      <c r="O91" s="154">
        <f t="shared" si="23"/>
        <v>18.633199999999999</v>
      </c>
      <c r="P91" s="149">
        <f>IF(B91&lt;=Parameters!$K$3,0,IF(I91="Sand",0,O91/Parameters!$K$8*1000))</f>
        <v>0</v>
      </c>
      <c r="Q91" s="127">
        <f t="shared" si="24"/>
        <v>0</v>
      </c>
      <c r="R91" s="154" t="e">
        <f t="shared" si="25"/>
        <v>#DIV/0!</v>
      </c>
      <c r="S91" s="154" t="e">
        <f t="shared" si="26"/>
        <v>#DIV/0!</v>
      </c>
      <c r="T91" s="149" t="e">
        <f t="shared" si="33"/>
        <v>#DIV/0!</v>
      </c>
      <c r="U91" s="383">
        <f>IF(B91&lt;=Parameters!$K$3,0,IF(I91="Sand",(B91-B90)*$O$5*N91,(B91-B90)*$O$5*T91))</f>
        <v>14.683945645429034</v>
      </c>
      <c r="V91" s="157">
        <f t="shared" si="34"/>
        <v>757.21089811209379</v>
      </c>
      <c r="W91" s="175">
        <f t="shared" si="29"/>
        <v>0.86820115143908194</v>
      </c>
      <c r="X91" s="149">
        <f t="shared" si="30"/>
        <v>1.341302444758637</v>
      </c>
      <c r="Y91" s="127">
        <f t="shared" si="31"/>
        <v>1.0134397059135789</v>
      </c>
      <c r="Z91" s="175">
        <f t="shared" si="32"/>
        <v>0.3670188718924865</v>
      </c>
      <c r="AA91" s="149">
        <f t="shared" si="27"/>
        <v>9.4800000000000022</v>
      </c>
      <c r="AB91" s="383">
        <f>IF(ISERROR(AA91),0,IF(B91&lt;=Parameters!$K$3,0,(B91-B90)*$O$5*AA91))</f>
        <v>3.9342416128317477</v>
      </c>
      <c r="AC91" s="157">
        <f t="shared" si="18"/>
        <v>154.7634369469628</v>
      </c>
    </row>
    <row r="92" spans="1:29">
      <c r="A92" s="186">
        <v>74</v>
      </c>
      <c r="B92" s="187">
        <v>7.3</v>
      </c>
      <c r="C92" s="258">
        <v>22.78</v>
      </c>
      <c r="D92" s="258">
        <v>1.32</v>
      </c>
      <c r="E92" s="438">
        <f>IF(AND(ISBLANK(B92),ISBLANK(C92)),NA(),IF(B92&lt;=Parameters!$K$3,0,IF(C92&lt;0.1,Parameters!$K$4,C92)))</f>
        <v>22.78</v>
      </c>
      <c r="F92" s="439"/>
      <c r="G92" s="149">
        <f>B92*Parameters!$K$5</f>
        <v>138.69999999999999</v>
      </c>
      <c r="H92" s="383">
        <f>IF(B92&lt;Parameters!$K$6,B92*Parameters!$K$5,Parameters!$K$5*Parameters!$K$6+(B92-Parameters!$K$6)*(Parameters!$K$5-10))</f>
        <v>95.699999999999989</v>
      </c>
      <c r="I92" s="151" t="str">
        <f>IF(ISBLANK(D92),"",IF(D92&gt;Parameters!$K$7,"Clay","Sand"))</f>
        <v>Sand</v>
      </c>
      <c r="J92" s="152">
        <f t="shared" si="19"/>
        <v>0.13479823426694268</v>
      </c>
      <c r="K92" s="320">
        <f t="shared" si="20"/>
        <v>1</v>
      </c>
      <c r="L92" s="320">
        <f t="shared" si="28"/>
        <v>0.95699999999999985</v>
      </c>
      <c r="M92" s="275">
        <f t="shared" si="21"/>
        <v>78.129549434380678</v>
      </c>
      <c r="N92" s="153">
        <f t="shared" si="22"/>
        <v>42.971252188909375</v>
      </c>
      <c r="O92" s="154">
        <f t="shared" si="23"/>
        <v>22.641300000000001</v>
      </c>
      <c r="P92" s="149">
        <f>IF(B92&lt;=Parameters!$K$3,0,IF(I92="Sand",0,O92/Parameters!$K$8*1000))</f>
        <v>0</v>
      </c>
      <c r="Q92" s="127">
        <f t="shared" si="24"/>
        <v>0</v>
      </c>
      <c r="R92" s="154" t="e">
        <f t="shared" si="25"/>
        <v>#DIV/0!</v>
      </c>
      <c r="S92" s="154" t="e">
        <f t="shared" si="26"/>
        <v>#DIV/0!</v>
      </c>
      <c r="T92" s="149" t="e">
        <f t="shared" si="33"/>
        <v>#DIV/0!</v>
      </c>
      <c r="U92" s="383">
        <f>IF(B92&lt;=Parameters!$K$3,0,IF(I92="Sand",(B92-B91)*$O$5*N92,(B92-B91)*$O$5*T92))</f>
        <v>17.833258282393782</v>
      </c>
      <c r="V92" s="157">
        <f t="shared" si="34"/>
        <v>775.04415639448757</v>
      </c>
      <c r="W92" s="175">
        <f t="shared" si="29"/>
        <v>0.94376061656774302</v>
      </c>
      <c r="X92" s="149">
        <f t="shared" si="30"/>
        <v>1.5732292789168651</v>
      </c>
      <c r="Y92" s="127">
        <f t="shared" si="31"/>
        <v>1.0110485613604814</v>
      </c>
      <c r="Z92" s="175">
        <f t="shared" si="32"/>
        <v>0.43542981576432427</v>
      </c>
      <c r="AA92" s="149">
        <f t="shared" si="27"/>
        <v>9.5699999999999985</v>
      </c>
      <c r="AB92" s="383">
        <f>IF(ISERROR(AA92),0,IF(B92&lt;=Parameters!$K$3,0,(B92-B91)*$O$5*AA92))</f>
        <v>3.9715920078902407</v>
      </c>
      <c r="AC92" s="157">
        <f t="shared" si="18"/>
        <v>158.73502895485305</v>
      </c>
    </row>
    <row r="93" spans="1:29">
      <c r="A93" s="186">
        <v>75</v>
      </c>
      <c r="B93" s="187">
        <v>7.4</v>
      </c>
      <c r="C93" s="258">
        <v>15.26</v>
      </c>
      <c r="D93" s="258">
        <v>1.68</v>
      </c>
      <c r="E93" s="438">
        <f>IF(AND(ISBLANK(B93),ISBLANK(C93)),NA(),IF(B93&lt;=Parameters!$K$3,0,IF(C93&lt;0.1,Parameters!$K$4,C93)))</f>
        <v>15.26</v>
      </c>
      <c r="F93" s="439"/>
      <c r="G93" s="149">
        <f>B93*Parameters!$K$5</f>
        <v>140.6</v>
      </c>
      <c r="H93" s="383">
        <f>IF(B93&lt;Parameters!$K$6,B93*Parameters!$K$5,Parameters!$K$5*Parameters!$K$6+(B93-Parameters!$K$6)*(Parameters!$K$5-10))</f>
        <v>96.6</v>
      </c>
      <c r="I93" s="151" t="str">
        <f>IF(ISBLANK(D93),"",IF(D93&gt;Parameters!$K$7,"Clay","Sand"))</f>
        <v>Sand</v>
      </c>
      <c r="J93" s="152">
        <f t="shared" si="19"/>
        <v>0.13489103857003021</v>
      </c>
      <c r="K93" s="320">
        <f t="shared" si="20"/>
        <v>1</v>
      </c>
      <c r="L93" s="320">
        <f t="shared" si="28"/>
        <v>0.96599999999999997</v>
      </c>
      <c r="M93" s="275">
        <f t="shared" si="21"/>
        <v>52.37391375745738</v>
      </c>
      <c r="N93" s="153">
        <f t="shared" si="22"/>
        <v>28.805652566601562</v>
      </c>
      <c r="O93" s="154">
        <f t="shared" si="23"/>
        <v>15.119400000000001</v>
      </c>
      <c r="P93" s="149">
        <f>IF(B93&lt;=Parameters!$K$3,0,IF(I93="Sand",0,O93/Parameters!$K$8*1000))</f>
        <v>0</v>
      </c>
      <c r="Q93" s="127">
        <f t="shared" si="24"/>
        <v>0</v>
      </c>
      <c r="R93" s="154" t="e">
        <f t="shared" si="25"/>
        <v>#DIV/0!</v>
      </c>
      <c r="S93" s="154" t="e">
        <f t="shared" si="26"/>
        <v>#DIV/0!</v>
      </c>
      <c r="T93" s="149" t="e">
        <f t="shared" si="33"/>
        <v>#DIV/0!</v>
      </c>
      <c r="U93" s="383">
        <f>IF(B93&lt;=Parameters!$K$3,0,IF(I93="Sand",(B93-B92)*$O$5*N93,(B93-B92)*$O$5*T93))</f>
        <v>11.95447225868117</v>
      </c>
      <c r="V93" s="157">
        <f t="shared" si="34"/>
        <v>786.99862865316879</v>
      </c>
      <c r="W93" s="175">
        <f t="shared" si="29"/>
        <v>0.78162935515074028</v>
      </c>
      <c r="X93" s="149">
        <f t="shared" si="30"/>
        <v>1.0945897580245858</v>
      </c>
      <c r="Y93" s="127">
        <f t="shared" si="31"/>
        <v>1.0086853619665548</v>
      </c>
      <c r="Z93" s="175">
        <f t="shared" si="32"/>
        <v>0.30638682489212082</v>
      </c>
      <c r="AA93" s="149">
        <f t="shared" si="27"/>
        <v>9.66</v>
      </c>
      <c r="AB93" s="383">
        <f>IF(ISERROR(AA93),0,IF(B93&lt;=Parameters!$K$3,0,(B93-B92)*$O$5*AA93))</f>
        <v>4.0089424029488052</v>
      </c>
      <c r="AC93" s="157">
        <f t="shared" si="18"/>
        <v>162.74397135780185</v>
      </c>
    </row>
    <row r="94" spans="1:29">
      <c r="A94" s="186">
        <v>76</v>
      </c>
      <c r="B94" s="187">
        <v>7.5</v>
      </c>
      <c r="C94" s="258">
        <v>18.45</v>
      </c>
      <c r="D94" s="258">
        <v>1.55</v>
      </c>
      <c r="E94" s="438">
        <f>IF(AND(ISBLANK(B94),ISBLANK(C94)),NA(),IF(B94&lt;=Parameters!$K$3,0,IF(C94&lt;0.1,Parameters!$K$4,C94)))</f>
        <v>18.45</v>
      </c>
      <c r="F94" s="439"/>
      <c r="G94" s="149">
        <f>B94*Parameters!$K$5</f>
        <v>142.5</v>
      </c>
      <c r="H94" s="383">
        <f>IF(B94&lt;Parameters!$K$6,B94*Parameters!$K$5,Parameters!$K$5*Parameters!$K$6+(B94-Parameters!$K$6)*(Parameters!$K$5-10))</f>
        <v>97.5</v>
      </c>
      <c r="I94" s="151" t="str">
        <f>IF(ISBLANK(D94),"",IF(D94&gt;Parameters!$K$7,"Clay","Sand"))</f>
        <v>Sand</v>
      </c>
      <c r="J94" s="152">
        <f t="shared" si="19"/>
        <v>0.13498403481587151</v>
      </c>
      <c r="K94" s="320">
        <f t="shared" si="20"/>
        <v>1</v>
      </c>
      <c r="L94" s="320">
        <f t="shared" si="28"/>
        <v>0.97499999999999998</v>
      </c>
      <c r="M94" s="275">
        <f t="shared" si="21"/>
        <v>63.365982443546429</v>
      </c>
      <c r="N94" s="153">
        <f t="shared" si="22"/>
        <v>34.851290343950538</v>
      </c>
      <c r="O94" s="154">
        <f t="shared" si="23"/>
        <v>18.307500000000001</v>
      </c>
      <c r="P94" s="149">
        <f>IF(B94&lt;=Parameters!$K$3,0,IF(I94="Sand",0,O94/Parameters!$K$8*1000))</f>
        <v>0</v>
      </c>
      <c r="Q94" s="127">
        <f t="shared" si="24"/>
        <v>0</v>
      </c>
      <c r="R94" s="154" t="e">
        <f t="shared" si="25"/>
        <v>#DIV/0!</v>
      </c>
      <c r="S94" s="154" t="e">
        <f t="shared" si="26"/>
        <v>#DIV/0!</v>
      </c>
      <c r="T94" s="149" t="e">
        <f t="shared" si="33"/>
        <v>#DIV/0!</v>
      </c>
      <c r="U94" s="383">
        <f>IF(B94&lt;=Parameters!$K$3,0,IF(I94="Sand",(B94-B93)*$O$5*N94,(B94-B93)*$O$5*T94))</f>
        <v>14.463438473844962</v>
      </c>
      <c r="V94" s="157">
        <f t="shared" si="34"/>
        <v>801.46206712701371</v>
      </c>
      <c r="W94" s="175">
        <f t="shared" si="29"/>
        <v>0.85570636564576452</v>
      </c>
      <c r="X94" s="149">
        <f t="shared" si="30"/>
        <v>1.3044262550670933</v>
      </c>
      <c r="Y94" s="127">
        <f t="shared" si="31"/>
        <v>1.0063495253060273</v>
      </c>
      <c r="Z94" s="175">
        <f t="shared" si="32"/>
        <v>0.36919933385160608</v>
      </c>
      <c r="AA94" s="149">
        <f t="shared" si="27"/>
        <v>9.75</v>
      </c>
      <c r="AB94" s="383">
        <f>IF(ISERROR(AA94),0,IF(B94&lt;=Parameters!$K$3,0,(B94-B93)*$O$5*AA94))</f>
        <v>4.0462927980072987</v>
      </c>
      <c r="AC94" s="157">
        <f t="shared" si="18"/>
        <v>166.79026415580915</v>
      </c>
    </row>
    <row r="95" spans="1:29">
      <c r="A95" s="186">
        <v>77</v>
      </c>
      <c r="B95" s="187">
        <v>7.6</v>
      </c>
      <c r="C95" s="258">
        <v>7.2</v>
      </c>
      <c r="D95" s="258">
        <v>2.36</v>
      </c>
      <c r="E95" s="438">
        <f>IF(AND(ISBLANK(B95),ISBLANK(C95)),NA(),IF(B95&lt;=Parameters!$K$3,0,IF(C95&lt;0.1,Parameters!$K$4,C95)))</f>
        <v>7.2</v>
      </c>
      <c r="F95" s="439"/>
      <c r="G95" s="149">
        <f>B95*Parameters!$K$5</f>
        <v>144.4</v>
      </c>
      <c r="H95" s="383">
        <f>IF(B95&lt;Parameters!$K$6,B95*Parameters!$K$5,Parameters!$K$5*Parameters!$K$6+(B95-Parameters!$K$6)*(Parameters!$K$5-10))</f>
        <v>98.4</v>
      </c>
      <c r="I95" s="151" t="str">
        <f>IF(ISBLANK(D95),"",IF(D95&gt;Parameters!$K$7,"Clay","Sand"))</f>
        <v>Sand</v>
      </c>
      <c r="J95" s="152">
        <f t="shared" si="19"/>
        <v>0.13507722366702374</v>
      </c>
      <c r="K95" s="320">
        <f t="shared" si="20"/>
        <v>1</v>
      </c>
      <c r="L95" s="320">
        <f t="shared" si="28"/>
        <v>0.9840000000000001</v>
      </c>
      <c r="M95" s="275">
        <f t="shared" si="21"/>
        <v>24.745259855889447</v>
      </c>
      <c r="N95" s="153">
        <f t="shared" si="22"/>
        <v>13.609892920739197</v>
      </c>
      <c r="O95" s="154">
        <f t="shared" si="23"/>
        <v>7.0556000000000001</v>
      </c>
      <c r="P95" s="149">
        <f>IF(B95&lt;=Parameters!$K$3,0,IF(I95="Sand",0,O95/Parameters!$K$8*1000))</f>
        <v>0</v>
      </c>
      <c r="Q95" s="127">
        <f t="shared" si="24"/>
        <v>0</v>
      </c>
      <c r="R95" s="154" t="e">
        <f t="shared" si="25"/>
        <v>#DIV/0!</v>
      </c>
      <c r="S95" s="154" t="e">
        <f t="shared" si="26"/>
        <v>#DIV/0!</v>
      </c>
      <c r="T95" s="149" t="e">
        <f t="shared" si="33"/>
        <v>#DIV/0!</v>
      </c>
      <c r="U95" s="383">
        <f>IF(B95&lt;=Parameters!$K$3,0,IF(I95="Sand",(B95-B94)*$O$5*N95,(B95-B94)*$O$5*T95))</f>
        <v>5.6481653032653885</v>
      </c>
      <c r="V95" s="157">
        <f t="shared" si="34"/>
        <v>807.1102324302791</v>
      </c>
      <c r="W95" s="175">
        <f t="shared" si="29"/>
        <v>0.47747534264907254</v>
      </c>
      <c r="X95" s="149">
        <f t="shared" si="30"/>
        <v>0.40080201325955039</v>
      </c>
      <c r="Y95" s="127">
        <f t="shared" si="31"/>
        <v>1.0040404863260692</v>
      </c>
      <c r="Z95" s="175">
        <f t="shared" si="32"/>
        <v>0.1146901127693722</v>
      </c>
      <c r="AA95" s="149">
        <f t="shared" si="27"/>
        <v>9.8400000000000016</v>
      </c>
      <c r="AB95" s="383">
        <f>IF(ISERROR(AA95),0,IF(B95&lt;=Parameters!$K$3,0,(B95-B94)*$O$5*AA95))</f>
        <v>4.0836431930658286</v>
      </c>
      <c r="AC95" s="157">
        <f t="shared" si="18"/>
        <v>170.87390734887498</v>
      </c>
    </row>
    <row r="96" spans="1:29">
      <c r="A96" s="186">
        <v>78</v>
      </c>
      <c r="B96" s="187">
        <v>7.7</v>
      </c>
      <c r="C96" s="258">
        <v>6.43</v>
      </c>
      <c r="D96" s="258">
        <v>2.42</v>
      </c>
      <c r="E96" s="438">
        <f>IF(AND(ISBLANK(B96),ISBLANK(C96)),NA(),IF(B96&lt;=Parameters!$K$3,0,IF(C96&lt;0.1,Parameters!$K$4,C96)))</f>
        <v>6.43</v>
      </c>
      <c r="F96" s="439"/>
      <c r="G96" s="149">
        <f>B96*Parameters!$K$5</f>
        <v>146.30000000000001</v>
      </c>
      <c r="H96" s="383">
        <f>IF(B96&lt;Parameters!$K$6,B96*Parameters!$K$5,Parameters!$K$5*Parameters!$K$6+(B96-Parameters!$K$6)*(Parameters!$K$5-10))</f>
        <v>99.300000000000011</v>
      </c>
      <c r="I96" s="151" t="str">
        <f>IF(ISBLANK(D96),"",IF(D96&gt;Parameters!$K$7,"Clay","Sand"))</f>
        <v>Sand</v>
      </c>
      <c r="J96" s="152">
        <f t="shared" si="19"/>
        <v>0.13517060578925033</v>
      </c>
      <c r="K96" s="320">
        <f t="shared" si="20"/>
        <v>1</v>
      </c>
      <c r="L96" s="320">
        <f t="shared" si="28"/>
        <v>0.9930000000000001</v>
      </c>
      <c r="M96" s="275">
        <f t="shared" si="21"/>
        <v>22.114169281523054</v>
      </c>
      <c r="N96" s="153">
        <f t="shared" si="22"/>
        <v>12.162793104837681</v>
      </c>
      <c r="O96" s="154">
        <f t="shared" si="23"/>
        <v>6.2836999999999996</v>
      </c>
      <c r="P96" s="149">
        <f>IF(B96&lt;=Parameters!$K$3,0,IF(I96="Sand",0,O96/Parameters!$K$8*1000))</f>
        <v>0</v>
      </c>
      <c r="Q96" s="127">
        <f t="shared" si="24"/>
        <v>0</v>
      </c>
      <c r="R96" s="154" t="e">
        <f t="shared" si="25"/>
        <v>#DIV/0!</v>
      </c>
      <c r="S96" s="154" t="e">
        <f t="shared" si="26"/>
        <v>#DIV/0!</v>
      </c>
      <c r="T96" s="149" t="e">
        <f t="shared" si="33"/>
        <v>#DIV/0!</v>
      </c>
      <c r="U96" s="383">
        <f>IF(B96&lt;=Parameters!$K$3,0,IF(I96="Sand",(B96-B95)*$O$5*N96,(B96-B95)*$O$5*T96))</f>
        <v>5.0476125275649206</v>
      </c>
      <c r="V96" s="157">
        <f t="shared" si="34"/>
        <v>812.15784495784396</v>
      </c>
      <c r="W96" s="175">
        <f t="shared" si="29"/>
        <v>0.43041179414149611</v>
      </c>
      <c r="X96" s="149">
        <f t="shared" si="30"/>
        <v>0.31960511025576671</v>
      </c>
      <c r="Y96" s="127">
        <f t="shared" si="31"/>
        <v>1.0017576966752919</v>
      </c>
      <c r="Z96" s="175">
        <f t="shared" si="32"/>
        <v>9.2448186338816837E-2</v>
      </c>
      <c r="AA96" s="149">
        <f t="shared" si="27"/>
        <v>9.9300000000000015</v>
      </c>
      <c r="AB96" s="383">
        <f>IF(ISERROR(AA96),0,IF(B96&lt;=Parameters!$K$3,0,(B96-B95)*$O$5*AA96))</f>
        <v>4.120993588124394</v>
      </c>
      <c r="AC96" s="157">
        <f t="shared" si="18"/>
        <v>174.99490093699939</v>
      </c>
    </row>
    <row r="97" spans="1:29">
      <c r="A97" s="186">
        <v>79</v>
      </c>
      <c r="B97" s="187">
        <v>7.8</v>
      </c>
      <c r="C97" s="258">
        <v>4.08</v>
      </c>
      <c r="D97" s="258">
        <v>2.2200000000000002</v>
      </c>
      <c r="E97" s="438">
        <f>IF(AND(ISBLANK(B97),ISBLANK(C97)),NA(),IF(B97&lt;=Parameters!$K$3,0,IF(C97&lt;0.1,Parameters!$K$4,C97)))</f>
        <v>4.08</v>
      </c>
      <c r="F97" s="439"/>
      <c r="G97" s="149">
        <f>B97*Parameters!$K$5</f>
        <v>148.19999999999999</v>
      </c>
      <c r="H97" s="383">
        <f>IF(B97&lt;Parameters!$K$6,B97*Parameters!$K$5,Parameters!$K$5*Parameters!$K$6+(B97-Parameters!$K$6)*(Parameters!$K$5-10))</f>
        <v>100.19999999999999</v>
      </c>
      <c r="I97" s="151" t="str">
        <f>IF(ISBLANK(D97),"",IF(D97&gt;Parameters!$K$7,"Clay","Sand"))</f>
        <v>Sand</v>
      </c>
      <c r="J97" s="152">
        <f t="shared" si="19"/>
        <v>0.13526418185154102</v>
      </c>
      <c r="K97" s="320">
        <f t="shared" si="20"/>
        <v>1</v>
      </c>
      <c r="L97" s="320">
        <f t="shared" si="28"/>
        <v>1.0019999999999998</v>
      </c>
      <c r="M97" s="275">
        <f t="shared" si="21"/>
        <v>14.04172197457166</v>
      </c>
      <c r="N97" s="153">
        <f t="shared" si="22"/>
        <v>7.7229470860144138</v>
      </c>
      <c r="O97" s="154">
        <f t="shared" si="23"/>
        <v>3.9318</v>
      </c>
      <c r="P97" s="149">
        <f>IF(B97&lt;=Parameters!$K$3,0,IF(I97="Sand",0,O97/Parameters!$K$8*1000))</f>
        <v>0</v>
      </c>
      <c r="Q97" s="127">
        <f t="shared" si="24"/>
        <v>0</v>
      </c>
      <c r="R97" s="154" t="e">
        <f t="shared" si="25"/>
        <v>#DIV/0!</v>
      </c>
      <c r="S97" s="154" t="e">
        <f t="shared" si="26"/>
        <v>#DIV/0!</v>
      </c>
      <c r="T97" s="149" t="e">
        <f t="shared" si="33"/>
        <v>#DIV/0!</v>
      </c>
      <c r="U97" s="383">
        <f>IF(B97&lt;=Parameters!$K$3,0,IF(I97="Sand",(B97-B96)*$O$5*N97,(B97-B96)*$O$5*T97))</f>
        <v>3.2050569408750338</v>
      </c>
      <c r="V97" s="157">
        <f t="shared" si="34"/>
        <v>815.36290189871897</v>
      </c>
      <c r="W97" s="175">
        <f t="shared" si="29"/>
        <v>0.2466562506881855</v>
      </c>
      <c r="X97" s="149">
        <f t="shared" si="30"/>
        <v>8.0339713233227222E-2</v>
      </c>
      <c r="Y97" s="127">
        <f t="shared" si="31"/>
        <v>0.99950062406402096</v>
      </c>
      <c r="Z97" s="175">
        <f t="shared" si="32"/>
        <v>2.3487631102767512E-2</v>
      </c>
      <c r="AA97" s="149">
        <f t="shared" si="27"/>
        <v>10.02</v>
      </c>
      <c r="AB97" s="383">
        <f>IF(ISERROR(AA97),0,IF(B97&lt;=Parameters!$K$3,0,(B97-B96)*$O$5*AA97))</f>
        <v>4.1583439831828857</v>
      </c>
      <c r="AC97" s="157">
        <f t="shared" si="18"/>
        <v>179.15324492018226</v>
      </c>
    </row>
    <row r="98" spans="1:29">
      <c r="A98" s="186">
        <v>80</v>
      </c>
      <c r="B98" s="187">
        <v>7.9</v>
      </c>
      <c r="C98" s="258">
        <v>0.76</v>
      </c>
      <c r="D98" s="258">
        <v>3.37</v>
      </c>
      <c r="E98" s="438">
        <f>IF(AND(ISBLANK(B98),ISBLANK(C98)),NA(),IF(B98&lt;=Parameters!$K$3,0,IF(C98&lt;0.1,Parameters!$K$4,C98)))</f>
        <v>0.76</v>
      </c>
      <c r="F98" s="439"/>
      <c r="G98" s="149">
        <f>B98*Parameters!$K$5</f>
        <v>150.1</v>
      </c>
      <c r="H98" s="383">
        <f>IF(B98&lt;Parameters!$K$6,B98*Parameters!$K$5,Parameters!$K$5*Parameters!$K$6+(B98-Parameters!$K$6)*(Parameters!$K$5-10))</f>
        <v>101.1</v>
      </c>
      <c r="I98" s="151" t="str">
        <f>IF(ISBLANK(D98),"",IF(D98&gt;Parameters!$K$7,"Clay","Sand"))</f>
        <v>Clay</v>
      </c>
      <c r="J98" s="152">
        <f t="shared" si="19"/>
        <v>0.13535795252613189</v>
      </c>
      <c r="K98" s="320">
        <f t="shared" si="20"/>
        <v>1</v>
      </c>
      <c r="L98" s="320">
        <f t="shared" si="28"/>
        <v>1.0109999999999999</v>
      </c>
      <c r="M98" s="275">
        <f t="shared" si="21"/>
        <v>2.617428129049054</v>
      </c>
      <c r="N98" s="153">
        <f t="shared" si="22"/>
        <v>1.4395854709769798</v>
      </c>
      <c r="O98" s="154">
        <f t="shared" si="23"/>
        <v>0.6099</v>
      </c>
      <c r="P98" s="149">
        <f>IF(B98&lt;=Parameters!$K$3,0,IF(I98="Sand",0,O98/Parameters!$K$8*1000))</f>
        <v>43.564285714285717</v>
      </c>
      <c r="Q98" s="127">
        <f t="shared" si="24"/>
        <v>0.43090292496820692</v>
      </c>
      <c r="R98" s="154">
        <f t="shared" si="25"/>
        <v>0.76169355925433846</v>
      </c>
      <c r="S98" s="154">
        <f t="shared" si="26"/>
        <v>0.76169355925433846</v>
      </c>
      <c r="T98" s="149">
        <f t="shared" si="33"/>
        <v>33.182635842087215</v>
      </c>
      <c r="U98" s="383">
        <f>IF(B98&lt;=Parameters!$K$3,0,IF(I98="Sand",(B98-B97)*$O$5*N98,(B98-B97)*$O$5*T98))</f>
        <v>13.770939530947441</v>
      </c>
      <c r="V98" s="157">
        <f t="shared" si="34"/>
        <v>829.1338414296664</v>
      </c>
      <c r="W98" s="175">
        <f t="shared" si="29"/>
        <v>-0.42734567043407906</v>
      </c>
      <c r="X98" s="149" t="e">
        <f t="shared" si="30"/>
        <v>#NUM!</v>
      </c>
      <c r="Y98" s="127">
        <f t="shared" si="31"/>
        <v>0.99726875165456808</v>
      </c>
      <c r="Z98" s="175" t="e">
        <f t="shared" si="32"/>
        <v>#NUM!</v>
      </c>
      <c r="AA98" s="149">
        <f t="shared" si="27"/>
        <v>33.182635842087215</v>
      </c>
      <c r="AB98" s="383">
        <f>IF(ISERROR(AA98),0,IF(B98&lt;=Parameters!$K$3,0,(B98-B97)*$O$5*AA98))</f>
        <v>13.770939530947441</v>
      </c>
      <c r="AC98" s="157">
        <f t="shared" si="18"/>
        <v>192.92418445112969</v>
      </c>
    </row>
    <row r="99" spans="1:29">
      <c r="A99" s="186">
        <v>81</v>
      </c>
      <c r="B99" s="187">
        <v>8</v>
      </c>
      <c r="C99" s="258">
        <v>0.4</v>
      </c>
      <c r="D99" s="258">
        <v>3.9</v>
      </c>
      <c r="E99" s="438">
        <f>IF(AND(ISBLANK(B99),ISBLANK(C99)),NA(),IF(B99&lt;=Parameters!$K$3,0,IF(C99&lt;0.1,Parameters!$K$4,C99)))</f>
        <v>0.4</v>
      </c>
      <c r="F99" s="439"/>
      <c r="G99" s="149">
        <f>B99*Parameters!$K$5</f>
        <v>152</v>
      </c>
      <c r="H99" s="383">
        <f>IF(B99&lt;Parameters!$K$6,B99*Parameters!$K$5,Parameters!$K$5*Parameters!$K$6+(B99-Parameters!$K$6)*(Parameters!$K$5-10))</f>
        <v>102</v>
      </c>
      <c r="I99" s="151" t="str">
        <f>IF(ISBLANK(D99),"",IF(D99&gt;Parameters!$K$7,"Clay","Sand"))</f>
        <v>Clay</v>
      </c>
      <c r="J99" s="152">
        <f t="shared" si="19"/>
        <v>0.13545191848852572</v>
      </c>
      <c r="K99" s="320">
        <f t="shared" si="20"/>
        <v>1</v>
      </c>
      <c r="L99" s="320">
        <f t="shared" si="28"/>
        <v>1.02</v>
      </c>
      <c r="M99" s="275">
        <f t="shared" si="21"/>
        <v>1.3785500825150068</v>
      </c>
      <c r="N99" s="153">
        <f t="shared" si="22"/>
        <v>0.75820254538325382</v>
      </c>
      <c r="O99" s="154">
        <f t="shared" si="23"/>
        <v>0.24800000000000003</v>
      </c>
      <c r="P99" s="149">
        <f>IF(B99&lt;=Parameters!$K$3,0,IF(I99="Sand",0,O99/Parameters!$K$8*1000))</f>
        <v>17.714285714285719</v>
      </c>
      <c r="Q99" s="127">
        <f t="shared" si="24"/>
        <v>0.1736694677871149</v>
      </c>
      <c r="R99" s="154">
        <f t="shared" si="25"/>
        <v>1.19979837015736</v>
      </c>
      <c r="S99" s="154">
        <f t="shared" si="26"/>
        <v>1</v>
      </c>
      <c r="T99" s="149">
        <f t="shared" si="33"/>
        <v>17.714285714285719</v>
      </c>
      <c r="U99" s="383">
        <f>IF(B99&lt;=Parameters!$K$3,0,IF(I99="Sand",(B99-B98)*$O$5*N99,(B99-B98)*$O$5*T99))</f>
        <v>7.351506328980296</v>
      </c>
      <c r="V99" s="157">
        <f t="shared" si="34"/>
        <v>836.48534775864675</v>
      </c>
      <c r="W99" s="175">
        <f t="shared" si="29"/>
        <v>-0.685859762354606</v>
      </c>
      <c r="X99" s="149" t="e">
        <f t="shared" si="30"/>
        <v>#NUM!</v>
      </c>
      <c r="Y99" s="127">
        <f t="shared" si="31"/>
        <v>0.99506157747984325</v>
      </c>
      <c r="Z99" s="175" t="e">
        <f t="shared" si="32"/>
        <v>#NUM!</v>
      </c>
      <c r="AA99" s="149">
        <f t="shared" si="27"/>
        <v>17.714285714285719</v>
      </c>
      <c r="AB99" s="383">
        <f>IF(ISERROR(AA99),0,IF(B99&lt;=Parameters!$K$3,0,(B99-B98)*$O$5*AA99))</f>
        <v>7.351506328980296</v>
      </c>
      <c r="AC99" s="157">
        <f t="shared" si="18"/>
        <v>200.27569078010998</v>
      </c>
    </row>
    <row r="100" spans="1:29">
      <c r="A100" s="186">
        <v>82</v>
      </c>
      <c r="B100" s="187">
        <v>8.1</v>
      </c>
      <c r="C100" s="258">
        <v>0.28999999999999998</v>
      </c>
      <c r="D100" s="258">
        <v>3.72</v>
      </c>
      <c r="E100" s="438">
        <f>IF(AND(ISBLANK(B100),ISBLANK(C100)),NA(),IF(B100&lt;=Parameters!$K$3,0,IF(C100&lt;0.1,Parameters!$K$4,C100)))</f>
        <v>0.28999999999999998</v>
      </c>
      <c r="F100" s="439"/>
      <c r="G100" s="149">
        <f>B100*Parameters!$K$5</f>
        <v>153.9</v>
      </c>
      <c r="H100" s="383">
        <f>IF(B100&lt;Parameters!$K$6,B100*Parameters!$K$5,Parameters!$K$5*Parameters!$K$6+(B100-Parameters!$K$6)*(Parameters!$K$5-10))</f>
        <v>102.9</v>
      </c>
      <c r="I100" s="151" t="str">
        <f>IF(ISBLANK(D100),"",IF(D100&gt;Parameters!$K$7,"Clay","Sand"))</f>
        <v>Clay</v>
      </c>
      <c r="J100" s="152">
        <f t="shared" si="19"/>
        <v>0.13554608041751248</v>
      </c>
      <c r="K100" s="320">
        <f t="shared" si="20"/>
        <v>1</v>
      </c>
      <c r="L100" s="320">
        <f t="shared" si="28"/>
        <v>1.0290000000000001</v>
      </c>
      <c r="M100" s="275">
        <f t="shared" si="21"/>
        <v>1.0001435953155799</v>
      </c>
      <c r="N100" s="153">
        <f t="shared" si="22"/>
        <v>0.55007897742356904</v>
      </c>
      <c r="O100" s="154">
        <f t="shared" si="23"/>
        <v>0.13609999999999997</v>
      </c>
      <c r="P100" s="149">
        <f>IF(B100&lt;=Parameters!$K$3,0,IF(I100="Sand",0,O100/Parameters!$K$8*1000))</f>
        <v>9.7214285714285698</v>
      </c>
      <c r="Q100" s="127">
        <f t="shared" si="24"/>
        <v>9.4474524503679005E-2</v>
      </c>
      <c r="R100" s="154">
        <f t="shared" si="25"/>
        <v>1.6267194034725512</v>
      </c>
      <c r="S100" s="154">
        <f t="shared" si="26"/>
        <v>1</v>
      </c>
      <c r="T100" s="149">
        <f t="shared" si="33"/>
        <v>9.7214285714285698</v>
      </c>
      <c r="U100" s="383">
        <f>IF(B100&lt;=Parameters!$K$3,0,IF(I100="Sand",(B100-B99)*$O$5*N100,(B100-B99)*$O$5*T100))</f>
        <v>4.0344355297347496</v>
      </c>
      <c r="V100" s="157">
        <f t="shared" si="34"/>
        <v>840.51978328838152</v>
      </c>
      <c r="W100" s="175">
        <f t="shared" si="29"/>
        <v>-0.81625017791673771</v>
      </c>
      <c r="X100" s="149" t="e">
        <f t="shared" si="30"/>
        <v>#NUM!</v>
      </c>
      <c r="Y100" s="127">
        <f t="shared" si="31"/>
        <v>0.99287861388875165</v>
      </c>
      <c r="Z100" s="175" t="e">
        <f t="shared" si="32"/>
        <v>#NUM!</v>
      </c>
      <c r="AA100" s="149">
        <f t="shared" si="27"/>
        <v>9.7214285714285698</v>
      </c>
      <c r="AB100" s="383">
        <f>IF(ISERROR(AA100),0,IF(B100&lt;=Parameters!$K$3,0,(B100-B99)*$O$5*AA100))</f>
        <v>4.0344355297347496</v>
      </c>
      <c r="AC100" s="157">
        <f t="shared" si="18"/>
        <v>204.31012630984472</v>
      </c>
    </row>
    <row r="101" spans="1:29">
      <c r="A101" s="186">
        <v>83</v>
      </c>
      <c r="B101" s="187">
        <v>8.1999999999999993</v>
      </c>
      <c r="C101" s="258">
        <v>0.27</v>
      </c>
      <c r="D101" s="258">
        <v>3.76</v>
      </c>
      <c r="E101" s="438">
        <f>IF(AND(ISBLANK(B101),ISBLANK(C101)),NA(),IF(B101&lt;=Parameters!$K$3,0,IF(C101&lt;0.1,Parameters!$K$4,C101)))</f>
        <v>0.27</v>
      </c>
      <c r="F101" s="439"/>
      <c r="G101" s="149">
        <f>B101*Parameters!$K$5</f>
        <v>155.79999999999998</v>
      </c>
      <c r="H101" s="383">
        <f>IF(B101&lt;Parameters!$K$6,B101*Parameters!$K$5,Parameters!$K$5*Parameters!$K$6+(B101-Parameters!$K$6)*(Parameters!$K$5-10))</f>
        <v>103.8</v>
      </c>
      <c r="I101" s="151" t="str">
        <f>IF(ISBLANK(D101),"",IF(D101&gt;Parameters!$K$7,"Clay","Sand"))</f>
        <v>Clay</v>
      </c>
      <c r="J101" s="152">
        <f t="shared" si="19"/>
        <v>0.13564043899518977</v>
      </c>
      <c r="K101" s="320">
        <f t="shared" si="20"/>
        <v>1</v>
      </c>
      <c r="L101" s="320">
        <f t="shared" si="28"/>
        <v>1.038</v>
      </c>
      <c r="M101" s="275">
        <f t="shared" si="21"/>
        <v>0.93181639512839809</v>
      </c>
      <c r="N101" s="153">
        <f t="shared" si="22"/>
        <v>0.51249901732061898</v>
      </c>
      <c r="O101" s="154">
        <f t="shared" si="23"/>
        <v>0.11420000000000002</v>
      </c>
      <c r="P101" s="149">
        <f>IF(B101&lt;=Parameters!$K$3,0,IF(I101="Sand",0,O101/Parameters!$K$8*1000))</f>
        <v>8.1571428571428601</v>
      </c>
      <c r="Q101" s="127">
        <f t="shared" si="24"/>
        <v>7.8585191301954335E-2</v>
      </c>
      <c r="R101" s="154">
        <f t="shared" si="25"/>
        <v>1.7836089665925321</v>
      </c>
      <c r="S101" s="154">
        <f t="shared" si="26"/>
        <v>1</v>
      </c>
      <c r="T101" s="149">
        <f t="shared" si="33"/>
        <v>8.1571428571428601</v>
      </c>
      <c r="U101" s="383">
        <f>IF(B101&lt;=Parameters!$K$3,0,IF(I101="Sand",(B101-B100)*$O$5*N101,(B101-B100)*$O$5*T101))</f>
        <v>3.3852500918127011</v>
      </c>
      <c r="V101" s="157">
        <f t="shared" si="34"/>
        <v>843.90503338019425</v>
      </c>
      <c r="W101" s="175">
        <f t="shared" si="29"/>
        <v>-0.84657542908795236</v>
      </c>
      <c r="X101" s="149" t="e">
        <f t="shared" si="30"/>
        <v>#NUM!</v>
      </c>
      <c r="Y101" s="127">
        <f t="shared" si="31"/>
        <v>0.99071938701691797</v>
      </c>
      <c r="Z101" s="175" t="e">
        <f t="shared" si="32"/>
        <v>#NUM!</v>
      </c>
      <c r="AA101" s="149">
        <f t="shared" si="27"/>
        <v>8.1571428571428601</v>
      </c>
      <c r="AB101" s="383">
        <f>IF(ISERROR(AA101),0,IF(B101&lt;=Parameters!$K$3,0,(B101-B100)*$O$5*AA101))</f>
        <v>3.3852500918127011</v>
      </c>
      <c r="AC101" s="157">
        <f t="shared" si="18"/>
        <v>207.69537640165743</v>
      </c>
    </row>
    <row r="102" spans="1:29">
      <c r="A102" s="186">
        <v>84</v>
      </c>
      <c r="B102" s="187">
        <v>8.3000000000000007</v>
      </c>
      <c r="C102" s="258">
        <v>0.33</v>
      </c>
      <c r="D102" s="258">
        <v>3.52</v>
      </c>
      <c r="E102" s="438">
        <f>IF(AND(ISBLANK(B102),ISBLANK(C102)),NA(),IF(B102&lt;=Parameters!$K$3,0,IF(C102&lt;0.1,Parameters!$K$4,C102)))</f>
        <v>0.33</v>
      </c>
      <c r="F102" s="439"/>
      <c r="G102" s="149">
        <f>B102*Parameters!$K$5</f>
        <v>157.70000000000002</v>
      </c>
      <c r="H102" s="383">
        <f>IF(B102&lt;Parameters!$K$6,B102*Parameters!$K$5,Parameters!$K$5*Parameters!$K$6+(B102-Parameters!$K$6)*(Parameters!$K$5-10))</f>
        <v>104.7</v>
      </c>
      <c r="I102" s="151" t="str">
        <f>IF(ISBLANK(D102),"",IF(D102&gt;Parameters!$K$7,"Clay","Sand"))</f>
        <v>Clay</v>
      </c>
      <c r="J102" s="152">
        <f t="shared" si="19"/>
        <v>0.13573499490698368</v>
      </c>
      <c r="K102" s="320">
        <f t="shared" si="20"/>
        <v>1</v>
      </c>
      <c r="L102" s="320">
        <f t="shared" si="28"/>
        <v>1.0469999999999999</v>
      </c>
      <c r="M102" s="275">
        <f t="shared" si="21"/>
        <v>1.1396806311544716</v>
      </c>
      <c r="N102" s="153">
        <f t="shared" si="22"/>
        <v>0.62682434713495938</v>
      </c>
      <c r="O102" s="154">
        <f t="shared" si="23"/>
        <v>0.17230000000000001</v>
      </c>
      <c r="P102" s="149">
        <f>IF(B102&lt;=Parameters!$K$3,0,IF(I102="Sand",0,O102/Parameters!$K$8*1000))</f>
        <v>12.307142857142859</v>
      </c>
      <c r="Q102" s="127">
        <f t="shared" si="24"/>
        <v>0.11754673215991268</v>
      </c>
      <c r="R102" s="154">
        <f t="shared" si="25"/>
        <v>1.4583599339806501</v>
      </c>
      <c r="S102" s="154">
        <f t="shared" si="26"/>
        <v>1</v>
      </c>
      <c r="T102" s="149">
        <f t="shared" si="33"/>
        <v>12.307142857142859</v>
      </c>
      <c r="U102" s="383">
        <f>IF(B102&lt;=Parameters!$K$3,0,IF(I102="Sand",(B102-B101)*$O$5*N102,(B102-B101)*$O$5*T102))</f>
        <v>5.1075183084005138</v>
      </c>
      <c r="V102" s="157">
        <f t="shared" si="34"/>
        <v>849.01255168859473</v>
      </c>
      <c r="W102" s="175">
        <f t="shared" si="29"/>
        <v>-0.76803378033203251</v>
      </c>
      <c r="X102" s="149" t="e">
        <f t="shared" si="30"/>
        <v>#NUM!</v>
      </c>
      <c r="Y102" s="127">
        <f t="shared" si="31"/>
        <v>0.98858343628137624</v>
      </c>
      <c r="Z102" s="175" t="e">
        <f t="shared" si="32"/>
        <v>#NUM!</v>
      </c>
      <c r="AA102" s="149">
        <f t="shared" si="27"/>
        <v>12.307142857142859</v>
      </c>
      <c r="AB102" s="383">
        <f>IF(ISERROR(AA102),0,IF(B102&lt;=Parameters!$K$3,0,(B102-B101)*$O$5*AA102))</f>
        <v>5.1075183084005138</v>
      </c>
      <c r="AC102" s="157">
        <f t="shared" si="18"/>
        <v>212.80289471005793</v>
      </c>
    </row>
    <row r="103" spans="1:29">
      <c r="A103" s="186">
        <v>85</v>
      </c>
      <c r="B103" s="187">
        <v>8.4</v>
      </c>
      <c r="C103" s="258">
        <v>0.54</v>
      </c>
      <c r="D103" s="258">
        <v>3.19</v>
      </c>
      <c r="E103" s="438">
        <f>IF(AND(ISBLANK(B103),ISBLANK(C103)),NA(),IF(B103&lt;=Parameters!$K$3,0,IF(C103&lt;0.1,Parameters!$K$4,C103)))</f>
        <v>0.54</v>
      </c>
      <c r="F103" s="439"/>
      <c r="G103" s="149">
        <f>B103*Parameters!$K$5</f>
        <v>159.6</v>
      </c>
      <c r="H103" s="383">
        <f>IF(B103&lt;Parameters!$K$6,B103*Parameters!$K$5,Parameters!$K$5*Parameters!$K$6+(B103-Parameters!$K$6)*(Parameters!$K$5-10))</f>
        <v>105.6</v>
      </c>
      <c r="I103" s="151" t="str">
        <f>IF(ISBLANK(D103),"",IF(D103&gt;Parameters!$K$7,"Clay","Sand"))</f>
        <v>Clay</v>
      </c>
      <c r="J103" s="152">
        <f t="shared" si="19"/>
        <v>0.13582974884166968</v>
      </c>
      <c r="K103" s="320">
        <f t="shared" si="20"/>
        <v>1</v>
      </c>
      <c r="L103" s="320">
        <f t="shared" si="28"/>
        <v>1.056</v>
      </c>
      <c r="M103" s="275">
        <f t="shared" si="21"/>
        <v>1.8662338142584287</v>
      </c>
      <c r="N103" s="153">
        <f t="shared" si="22"/>
        <v>1.0264285978421359</v>
      </c>
      <c r="O103" s="154">
        <f t="shared" si="23"/>
        <v>0.38040000000000007</v>
      </c>
      <c r="P103" s="149">
        <f>IF(B103&lt;=Parameters!$K$3,0,IF(I103="Sand",0,O103/Parameters!$K$8*1000))</f>
        <v>27.171428571428574</v>
      </c>
      <c r="Q103" s="127">
        <f t="shared" si="24"/>
        <v>0.25730519480519487</v>
      </c>
      <c r="R103" s="154">
        <f t="shared" si="25"/>
        <v>0.98570220290286992</v>
      </c>
      <c r="S103" s="154">
        <f t="shared" si="26"/>
        <v>0.98570220290286992</v>
      </c>
      <c r="T103" s="149">
        <f t="shared" si="33"/>
        <v>26.782936998875126</v>
      </c>
      <c r="U103" s="383">
        <f>IF(B103&lt;=Parameters!$K$3,0,IF(I103="Sand",(B103-B102)*$O$5*N103,(B103-B102)*$O$5*T103))</f>
        <v>11.115036419285296</v>
      </c>
      <c r="V103" s="157">
        <f t="shared" si="34"/>
        <v>860.12758810788</v>
      </c>
      <c r="W103" s="175">
        <f t="shared" si="29"/>
        <v>-0.57275503697204888</v>
      </c>
      <c r="X103" s="149" t="e">
        <f t="shared" si="30"/>
        <v>#NUM!</v>
      </c>
      <c r="Y103" s="127">
        <f t="shared" si="31"/>
        <v>0.98647031389794171</v>
      </c>
      <c r="Z103" s="175" t="e">
        <f t="shared" si="32"/>
        <v>#NUM!</v>
      </c>
      <c r="AA103" s="149">
        <f t="shared" si="27"/>
        <v>26.782936998875126</v>
      </c>
      <c r="AB103" s="383">
        <f>IF(ISERROR(AA103),0,IF(B103&lt;=Parameters!$K$3,0,(B103-B102)*$O$5*AA103))</f>
        <v>11.115036419285296</v>
      </c>
      <c r="AC103" s="157">
        <f t="shared" si="18"/>
        <v>223.91793112934323</v>
      </c>
    </row>
    <row r="104" spans="1:29">
      <c r="A104" s="186">
        <v>86</v>
      </c>
      <c r="B104" s="187">
        <v>8.5</v>
      </c>
      <c r="C104" s="258">
        <v>1.55</v>
      </c>
      <c r="D104" s="258">
        <v>2.4900000000000002</v>
      </c>
      <c r="E104" s="438">
        <f>IF(AND(ISBLANK(B104),ISBLANK(C104)),NA(),IF(B104&lt;=Parameters!$K$3,0,IF(C104&lt;0.1,Parameters!$K$4,C104)))</f>
        <v>1.55</v>
      </c>
      <c r="F104" s="439"/>
      <c r="G104" s="149">
        <f>B104*Parameters!$K$5</f>
        <v>161.5</v>
      </c>
      <c r="H104" s="383">
        <f>IF(B104&lt;Parameters!$K$6,B104*Parameters!$K$5,Parameters!$K$5*Parameters!$K$6+(B104-Parameters!$K$6)*(Parameters!$K$5-10))</f>
        <v>106.5</v>
      </c>
      <c r="I104" s="151" t="str">
        <f>IF(ISBLANK(D104),"",IF(D104&gt;Parameters!$K$7,"Clay","Sand"))</f>
        <v>Sand</v>
      </c>
      <c r="J104" s="152">
        <f t="shared" si="19"/>
        <v>0.13592470149139368</v>
      </c>
      <c r="K104" s="320">
        <f t="shared" si="20"/>
        <v>1</v>
      </c>
      <c r="L104" s="320">
        <f t="shared" si="28"/>
        <v>1.0649999999999999</v>
      </c>
      <c r="M104" s="275">
        <f t="shared" si="21"/>
        <v>5.3605269373247264</v>
      </c>
      <c r="N104" s="153">
        <f t="shared" si="22"/>
        <v>2.9482898155285997</v>
      </c>
      <c r="O104" s="154">
        <f t="shared" si="23"/>
        <v>1.3885000000000001</v>
      </c>
      <c r="P104" s="149">
        <f>IF(B104&lt;=Parameters!$K$3,0,IF(I104="Sand",0,O104/Parameters!$K$8*1000))</f>
        <v>0</v>
      </c>
      <c r="Q104" s="127">
        <f t="shared" si="24"/>
        <v>0</v>
      </c>
      <c r="R104" s="154" t="e">
        <f t="shared" si="25"/>
        <v>#DIV/0!</v>
      </c>
      <c r="S104" s="154" t="e">
        <f t="shared" si="26"/>
        <v>#DIV/0!</v>
      </c>
      <c r="T104" s="149" t="e">
        <f t="shared" si="33"/>
        <v>#DIV/0!</v>
      </c>
      <c r="U104" s="383">
        <f>IF(B104&lt;=Parameters!$K$3,0,IF(I104="Sand",(B104-B103)*$O$5*N104,(B104-B103)*$O$5*T104))</f>
        <v>1.223553215078117</v>
      </c>
      <c r="V104" s="157">
        <f t="shared" si="34"/>
        <v>861.35114132295814</v>
      </c>
      <c r="W104" s="175">
        <f t="shared" si="29"/>
        <v>-0.15267593160552362</v>
      </c>
      <c r="X104" s="149" t="e">
        <f t="shared" si="30"/>
        <v>#NUM!</v>
      </c>
      <c r="Y104" s="127">
        <f t="shared" si="31"/>
        <v>0.98437958442006424</v>
      </c>
      <c r="Z104" s="175" t="e">
        <f t="shared" si="32"/>
        <v>#NUM!</v>
      </c>
      <c r="AA104" s="149" t="e">
        <f t="shared" si="27"/>
        <v>#NUM!</v>
      </c>
      <c r="AB104" s="383">
        <f>IF(ISERROR(AA104),0,IF(B104&lt;=Parameters!$K$3,0,(B104-B103)*$O$5*AA104))</f>
        <v>0</v>
      </c>
      <c r="AC104" s="157">
        <f t="shared" si="18"/>
        <v>223.91793112934323</v>
      </c>
    </row>
    <row r="105" spans="1:29">
      <c r="A105" s="186">
        <v>87</v>
      </c>
      <c r="B105" s="187">
        <v>8.6</v>
      </c>
      <c r="C105" s="258">
        <v>2.67</v>
      </c>
      <c r="D105" s="258">
        <v>2.15</v>
      </c>
      <c r="E105" s="438">
        <f>IF(AND(ISBLANK(B105),ISBLANK(C105)),NA(),IF(B105&lt;=Parameters!$K$3,0,IF(C105&lt;0.1,Parameters!$K$4,C105)))</f>
        <v>2.67</v>
      </c>
      <c r="F105" s="439"/>
      <c r="G105" s="149">
        <f>B105*Parameters!$K$5</f>
        <v>163.4</v>
      </c>
      <c r="H105" s="383">
        <f>IF(B105&lt;Parameters!$K$6,B105*Parameters!$K$5,Parameters!$K$5*Parameters!$K$6+(B105-Parameters!$K$6)*(Parameters!$K$5-10))</f>
        <v>107.4</v>
      </c>
      <c r="I105" s="151" t="str">
        <f>IF(ISBLANK(D105),"",IF(D105&gt;Parameters!$K$7,"Clay","Sand"))</f>
        <v>Sand</v>
      </c>
      <c r="J105" s="152">
        <f t="shared" si="19"/>
        <v>0.13601985355169327</v>
      </c>
      <c r="K105" s="320">
        <f t="shared" si="20"/>
        <v>1</v>
      </c>
      <c r="L105" s="320">
        <f t="shared" si="28"/>
        <v>1.0740000000000001</v>
      </c>
      <c r="M105" s="275">
        <f t="shared" si="21"/>
        <v>9.2404040320620808</v>
      </c>
      <c r="N105" s="153">
        <f t="shared" si="22"/>
        <v>5.0822222176341452</v>
      </c>
      <c r="O105" s="154">
        <f t="shared" si="23"/>
        <v>2.5065999999999997</v>
      </c>
      <c r="P105" s="149">
        <f>IF(B105&lt;=Parameters!$K$3,0,IF(I105="Sand",0,O105/Parameters!$K$8*1000))</f>
        <v>0</v>
      </c>
      <c r="Q105" s="127">
        <f t="shared" si="24"/>
        <v>0</v>
      </c>
      <c r="R105" s="154" t="e">
        <f t="shared" si="25"/>
        <v>#DIV/0!</v>
      </c>
      <c r="S105" s="154" t="e">
        <f t="shared" si="26"/>
        <v>#DIV/0!</v>
      </c>
      <c r="T105" s="149" t="e">
        <f t="shared" si="33"/>
        <v>#DIV/0!</v>
      </c>
      <c r="U105" s="383">
        <f>IF(B105&lt;=Parameters!$K$3,0,IF(I105="Sand",(B105-B104)*$O$5*N105,(B105-B104)*$O$5*T105))</f>
        <v>2.1091445289318691</v>
      </c>
      <c r="V105" s="157">
        <f t="shared" si="34"/>
        <v>863.46028585189003</v>
      </c>
      <c r="W105" s="175">
        <f t="shared" si="29"/>
        <v>6.3170445601820599E-2</v>
      </c>
      <c r="X105" s="149" t="e">
        <f t="shared" si="30"/>
        <v>#NUM!</v>
      </c>
      <c r="Y105" s="127">
        <f t="shared" si="31"/>
        <v>0.98231082429803296</v>
      </c>
      <c r="Z105" s="175" t="e">
        <f t="shared" si="32"/>
        <v>#NUM!</v>
      </c>
      <c r="AA105" s="149" t="e">
        <f t="shared" si="27"/>
        <v>#NUM!</v>
      </c>
      <c r="AB105" s="383">
        <f>IF(ISERROR(AA105),0,IF(B105&lt;=Parameters!$K$3,0,(B105-B104)*$O$5*AA105))</f>
        <v>0</v>
      </c>
      <c r="AC105" s="157">
        <f t="shared" si="18"/>
        <v>223.91793112934323</v>
      </c>
    </row>
    <row r="106" spans="1:29">
      <c r="A106" s="186">
        <v>88</v>
      </c>
      <c r="B106" s="187">
        <v>8.6999999999999993</v>
      </c>
      <c r="C106" s="258">
        <v>2.94</v>
      </c>
      <c r="D106" s="258">
        <v>2.09</v>
      </c>
      <c r="E106" s="438">
        <f>IF(AND(ISBLANK(B106),ISBLANK(C106)),NA(),IF(B106&lt;=Parameters!$K$3,0,IF(C106&lt;0.1,Parameters!$K$4,C106)))</f>
        <v>2.94</v>
      </c>
      <c r="F106" s="439"/>
      <c r="G106" s="149">
        <f>B106*Parameters!$K$5</f>
        <v>165.29999999999998</v>
      </c>
      <c r="H106" s="383">
        <f>IF(B106&lt;Parameters!$K$6,B106*Parameters!$K$5,Parameters!$K$5*Parameters!$K$6+(B106-Parameters!$K$6)*(Parameters!$K$5-10))</f>
        <v>108.3</v>
      </c>
      <c r="I106" s="151" t="str">
        <f>IF(ISBLANK(D106),"",IF(D106&gt;Parameters!$K$7,"Clay","Sand"))</f>
        <v>Sand</v>
      </c>
      <c r="J106" s="152">
        <f t="shared" si="19"/>
        <v>0.13611520572151922</v>
      </c>
      <c r="K106" s="320">
        <f t="shared" si="20"/>
        <v>1</v>
      </c>
      <c r="L106" s="320">
        <f t="shared" si="28"/>
        <v>1.083</v>
      </c>
      <c r="M106" s="275">
        <f t="shared" si="21"/>
        <v>10.181959633868859</v>
      </c>
      <c r="N106" s="153">
        <f t="shared" si="22"/>
        <v>5.6000777986278729</v>
      </c>
      <c r="O106" s="154">
        <f t="shared" si="23"/>
        <v>2.7747000000000002</v>
      </c>
      <c r="P106" s="149">
        <f>IF(B106&lt;=Parameters!$K$3,0,IF(I106="Sand",0,O106/Parameters!$K$8*1000))</f>
        <v>0</v>
      </c>
      <c r="Q106" s="127">
        <f t="shared" si="24"/>
        <v>0</v>
      </c>
      <c r="R106" s="154" t="e">
        <f t="shared" si="25"/>
        <v>#DIV/0!</v>
      </c>
      <c r="S106" s="154" t="e">
        <f t="shared" si="26"/>
        <v>#DIV/0!</v>
      </c>
      <c r="T106" s="149" t="e">
        <f t="shared" si="33"/>
        <v>#DIV/0!</v>
      </c>
      <c r="U106" s="383">
        <f>IF(B106&lt;=Parameters!$K$3,0,IF(I106="Sand",(B106-B105)*$O$5*N106,(B106-B105)*$O$5*T106))</f>
        <v>2.324056868191644</v>
      </c>
      <c r="V106" s="157">
        <f t="shared" si="34"/>
        <v>865.78434272008167</v>
      </c>
      <c r="W106" s="175">
        <f t="shared" si="29"/>
        <v>0.10003389479075729</v>
      </c>
      <c r="X106" s="149">
        <f t="shared" si="30"/>
        <v>5.2898739312564788E-8</v>
      </c>
      <c r="Y106" s="127">
        <f t="shared" si="31"/>
        <v>0.9802636214574747</v>
      </c>
      <c r="Z106" s="175">
        <f t="shared" si="32"/>
        <v>1.6917599062158968E-8</v>
      </c>
      <c r="AA106" s="149">
        <f t="shared" si="27"/>
        <v>10.83</v>
      </c>
      <c r="AB106" s="383">
        <f>IF(ISERROR(AA106),0,IF(B106&lt;=Parameters!$K$3,0,(B106-B105)*$O$5*AA106))</f>
        <v>4.4944975387096457</v>
      </c>
      <c r="AC106" s="157">
        <f t="shared" si="18"/>
        <v>228.41242866805288</v>
      </c>
    </row>
    <row r="107" spans="1:29">
      <c r="A107" s="186">
        <v>89</v>
      </c>
      <c r="B107" s="187">
        <v>8.8000000000000007</v>
      </c>
      <c r="C107" s="258">
        <v>4.1100000000000003</v>
      </c>
      <c r="D107" s="258">
        <v>1.97</v>
      </c>
      <c r="E107" s="438">
        <f>IF(AND(ISBLANK(B107),ISBLANK(C107)),NA(),IF(B107&lt;=Parameters!$K$3,0,IF(C107&lt;0.1,Parameters!$K$4,C107)))</f>
        <v>4.1100000000000003</v>
      </c>
      <c r="F107" s="439"/>
      <c r="G107" s="149">
        <f>B107*Parameters!$K$5</f>
        <v>167.20000000000002</v>
      </c>
      <c r="H107" s="383">
        <f>IF(B107&lt;Parameters!$K$6,B107*Parameters!$K$5,Parameters!$K$5*Parameters!$K$6+(B107-Parameters!$K$6)*(Parameters!$K$5-10))</f>
        <v>109.2</v>
      </c>
      <c r="I107" s="151" t="str">
        <f>IF(ISBLANK(D107),"",IF(D107&gt;Parameters!$K$7,"Clay","Sand"))</f>
        <v>Sand</v>
      </c>
      <c r="J107" s="152">
        <f t="shared" si="19"/>
        <v>0.1362107587032568</v>
      </c>
      <c r="K107" s="320">
        <f t="shared" si="20"/>
        <v>1</v>
      </c>
      <c r="L107" s="320">
        <f t="shared" si="28"/>
        <v>1.0920000000000001</v>
      </c>
      <c r="M107" s="275">
        <f t="shared" si="21"/>
        <v>14.243956231894934</v>
      </c>
      <c r="N107" s="153">
        <f t="shared" si="22"/>
        <v>7.8341759275422147</v>
      </c>
      <c r="O107" s="154">
        <f t="shared" si="23"/>
        <v>3.9428000000000001</v>
      </c>
      <c r="P107" s="149">
        <f>IF(B107&lt;=Parameters!$K$3,0,IF(I107="Sand",0,O107/Parameters!$K$8*1000))</f>
        <v>0</v>
      </c>
      <c r="Q107" s="127">
        <f t="shared" si="24"/>
        <v>0</v>
      </c>
      <c r="R107" s="154" t="e">
        <f t="shared" si="25"/>
        <v>#DIV/0!</v>
      </c>
      <c r="S107" s="154" t="e">
        <f t="shared" si="26"/>
        <v>#DIV/0!</v>
      </c>
      <c r="T107" s="149" t="e">
        <f t="shared" si="33"/>
        <v>#DIV/0!</v>
      </c>
      <c r="U107" s="383">
        <f>IF(B107&lt;=Parameters!$K$3,0,IF(I107="Sand",(B107-B106)*$O$5*N107,(B107-B106)*$O$5*T107))</f>
        <v>3.2512173983524901</v>
      </c>
      <c r="V107" s="157">
        <f t="shared" si="34"/>
        <v>869.0355601184342</v>
      </c>
      <c r="W107" s="175">
        <f t="shared" si="29"/>
        <v>0.23238409179300656</v>
      </c>
      <c r="X107" s="149">
        <f t="shared" si="30"/>
        <v>6.7505654967748061E-2</v>
      </c>
      <c r="Y107" s="127">
        <f t="shared" si="31"/>
        <v>0.97823757489614493</v>
      </c>
      <c r="Z107" s="175">
        <f t="shared" si="32"/>
        <v>2.1792067508450502E-2</v>
      </c>
      <c r="AA107" s="149">
        <f t="shared" si="27"/>
        <v>10.920000000000002</v>
      </c>
      <c r="AB107" s="383">
        <f>IF(ISERROR(AA107),0,IF(B107&lt;=Parameters!$K$3,0,(B107-B106)*$O$5*AA107))</f>
        <v>4.5318479337682565</v>
      </c>
      <c r="AC107" s="157">
        <f t="shared" si="18"/>
        <v>232.94427660182114</v>
      </c>
    </row>
    <row r="108" spans="1:29">
      <c r="A108" s="186">
        <v>90</v>
      </c>
      <c r="B108" s="187">
        <v>8.9</v>
      </c>
      <c r="C108" s="258">
        <v>4.47</v>
      </c>
      <c r="D108" s="258">
        <v>1.95</v>
      </c>
      <c r="E108" s="438">
        <f>IF(AND(ISBLANK(B108),ISBLANK(C108)),NA(),IF(B108&lt;=Parameters!$K$3,0,IF(C108&lt;0.1,Parameters!$K$4,C108)))</f>
        <v>4.47</v>
      </c>
      <c r="F108" s="439"/>
      <c r="G108" s="149">
        <f>B108*Parameters!$K$5</f>
        <v>169.1</v>
      </c>
      <c r="H108" s="383">
        <f>IF(B108&lt;Parameters!$K$6,B108*Parameters!$K$5,Parameters!$K$5*Parameters!$K$6+(B108-Parameters!$K$6)*(Parameters!$K$5-10))</f>
        <v>110.1</v>
      </c>
      <c r="I108" s="151" t="str">
        <f>IF(ISBLANK(D108),"",IF(D108&gt;Parameters!$K$7,"Clay","Sand"))</f>
        <v>Sand</v>
      </c>
      <c r="J108" s="152">
        <f t="shared" si="19"/>
        <v>0.13630651320274781</v>
      </c>
      <c r="K108" s="320">
        <f t="shared" si="20"/>
        <v>1</v>
      </c>
      <c r="L108" s="320">
        <f t="shared" si="28"/>
        <v>1.101</v>
      </c>
      <c r="M108" s="275">
        <f t="shared" si="21"/>
        <v>15.502492440221074</v>
      </c>
      <c r="N108" s="153">
        <f t="shared" si="22"/>
        <v>8.526370842121592</v>
      </c>
      <c r="O108" s="154">
        <f t="shared" si="23"/>
        <v>4.3008999999999995</v>
      </c>
      <c r="P108" s="149">
        <f>IF(B108&lt;=Parameters!$K$3,0,IF(I108="Sand",0,O108/Parameters!$K$8*1000))</f>
        <v>0</v>
      </c>
      <c r="Q108" s="127">
        <f t="shared" si="24"/>
        <v>0</v>
      </c>
      <c r="R108" s="154" t="e">
        <f t="shared" si="25"/>
        <v>#DIV/0!</v>
      </c>
      <c r="S108" s="154" t="e">
        <f t="shared" si="26"/>
        <v>#DIV/0!</v>
      </c>
      <c r="T108" s="149" t="e">
        <f t="shared" si="33"/>
        <v>#DIV/0!</v>
      </c>
      <c r="U108" s="383">
        <f>IF(B108&lt;=Parameters!$K$3,0,IF(I108="Sand",(B108-B107)*$O$5*N108,(B108-B107)*$O$5*T108))</f>
        <v>3.5384813263195927</v>
      </c>
      <c r="V108" s="157">
        <f t="shared" si="34"/>
        <v>872.57404144475379</v>
      </c>
      <c r="W108" s="175">
        <f t="shared" si="29"/>
        <v>0.26432864775637432</v>
      </c>
      <c r="X108" s="149">
        <f t="shared" si="30"/>
        <v>9.7483670546403459E-2</v>
      </c>
      <c r="Y108" s="127">
        <f t="shared" si="31"/>
        <v>0.97623229429808056</v>
      </c>
      <c r="Z108" s="175">
        <f t="shared" si="32"/>
        <v>3.1761888579435439E-2</v>
      </c>
      <c r="AA108" s="149">
        <f t="shared" si="27"/>
        <v>11.01</v>
      </c>
      <c r="AB108" s="383">
        <f>IF(ISERROR(AA108),0,IF(B108&lt;=Parameters!$K$3,0,(B108-B107)*$O$5*AA108))</f>
        <v>4.5691983288267037</v>
      </c>
      <c r="AC108" s="157">
        <f t="shared" si="18"/>
        <v>237.51347493064785</v>
      </c>
    </row>
    <row r="109" spans="1:29">
      <c r="A109" s="186">
        <v>91</v>
      </c>
      <c r="B109" s="187">
        <v>9</v>
      </c>
      <c r="C109" s="258">
        <v>3.13</v>
      </c>
      <c r="D109" s="258">
        <v>2.25</v>
      </c>
      <c r="E109" s="438">
        <f>IF(AND(ISBLANK(B109),ISBLANK(C109)),NA(),IF(B109&lt;=Parameters!$K$3,0,IF(C109&lt;0.1,Parameters!$K$4,C109)))</f>
        <v>3.13</v>
      </c>
      <c r="F109" s="439"/>
      <c r="G109" s="149">
        <f>B109*Parameters!$K$5</f>
        <v>171</v>
      </c>
      <c r="H109" s="383">
        <f>IF(B109&lt;Parameters!$K$6,B109*Parameters!$K$5,Parameters!$K$5*Parameters!$K$6+(B109-Parameters!$K$6)*(Parameters!$K$5-10))</f>
        <v>111</v>
      </c>
      <c r="I109" s="151" t="str">
        <f>IF(ISBLANK(D109),"",IF(D109&gt;Parameters!$K$7,"Clay","Sand"))</f>
        <v>Sand</v>
      </c>
      <c r="J109" s="152">
        <f t="shared" si="19"/>
        <v>0.13640246992931213</v>
      </c>
      <c r="K109" s="320">
        <f t="shared" si="20"/>
        <v>1</v>
      </c>
      <c r="L109" s="320">
        <f t="shared" si="28"/>
        <v>1.1100000000000001</v>
      </c>
      <c r="M109" s="275">
        <f t="shared" si="21"/>
        <v>10.862854653507339</v>
      </c>
      <c r="N109" s="153">
        <f t="shared" si="22"/>
        <v>5.9745700594290367</v>
      </c>
      <c r="O109" s="154">
        <f t="shared" si="23"/>
        <v>2.9590000000000001</v>
      </c>
      <c r="P109" s="149">
        <f>IF(B109&lt;=Parameters!$K$3,0,IF(I109="Sand",0,O109/Parameters!$K$8*1000))</f>
        <v>0</v>
      </c>
      <c r="Q109" s="127">
        <f t="shared" si="24"/>
        <v>0</v>
      </c>
      <c r="R109" s="154" t="e">
        <f t="shared" si="25"/>
        <v>#DIV/0!</v>
      </c>
      <c r="S109" s="154" t="e">
        <f t="shared" si="26"/>
        <v>#DIV/0!</v>
      </c>
      <c r="T109" s="149" t="e">
        <f t="shared" si="33"/>
        <v>#DIV/0!</v>
      </c>
      <c r="U109" s="383">
        <f>IF(B109&lt;=Parameters!$K$3,0,IF(I109="Sand",(B109-B108)*$O$5*N109,(B109-B108)*$O$5*T109))</f>
        <v>2.4794728002725899</v>
      </c>
      <c r="V109" s="157">
        <f t="shared" si="34"/>
        <v>875.05351424502635</v>
      </c>
      <c r="W109" s="175">
        <f t="shared" si="29"/>
        <v>0.12015825461026818</v>
      </c>
      <c r="X109" s="149">
        <f t="shared" si="30"/>
        <v>2.7528926066657617E-3</v>
      </c>
      <c r="Y109" s="127">
        <f t="shared" si="31"/>
        <v>0.97424739966422236</v>
      </c>
      <c r="Z109" s="175">
        <f t="shared" si="32"/>
        <v>9.0517448146465625E-4</v>
      </c>
      <c r="AA109" s="149">
        <f t="shared" si="27"/>
        <v>11.100000000000001</v>
      </c>
      <c r="AB109" s="383">
        <f>IF(ISERROR(AA109),0,IF(B109&lt;=Parameters!$K$3,0,(B109-B108)*$O$5*AA109))</f>
        <v>4.6065487238852336</v>
      </c>
      <c r="AC109" s="157">
        <f t="shared" ref="AC109:AC172" si="35">AC108+AB109</f>
        <v>242.12002365453307</v>
      </c>
    </row>
    <row r="110" spans="1:29">
      <c r="A110" s="186">
        <v>92</v>
      </c>
      <c r="B110" s="187">
        <v>9.1</v>
      </c>
      <c r="C110" s="258">
        <v>4.66</v>
      </c>
      <c r="D110" s="258">
        <v>2.12</v>
      </c>
      <c r="E110" s="438">
        <f>IF(AND(ISBLANK(B110),ISBLANK(C110)),NA(),IF(B110&lt;=Parameters!$K$3,0,IF(C110&lt;0.1,Parameters!$K$4,C110)))</f>
        <v>4.66</v>
      </c>
      <c r="F110" s="439"/>
      <c r="G110" s="149">
        <f>B110*Parameters!$K$5</f>
        <v>172.9</v>
      </c>
      <c r="H110" s="383">
        <f>IF(B110&lt;Parameters!$K$6,B110*Parameters!$K$5,Parameters!$K$5*Parameters!$K$6+(B110-Parameters!$K$6)*(Parameters!$K$5-10))</f>
        <v>111.9</v>
      </c>
      <c r="I110" s="151" t="str">
        <f>IF(ISBLANK(D110),"",IF(D110&gt;Parameters!$K$7,"Clay","Sand"))</f>
        <v>Sand</v>
      </c>
      <c r="J110" s="152">
        <f t="shared" si="19"/>
        <v>0.13649862959577019</v>
      </c>
      <c r="K110" s="320">
        <f t="shared" si="20"/>
        <v>1</v>
      </c>
      <c r="L110" s="320">
        <f t="shared" si="28"/>
        <v>1.119</v>
      </c>
      <c r="M110" s="275">
        <f t="shared" si="21"/>
        <v>16.184213709107137</v>
      </c>
      <c r="N110" s="153">
        <f t="shared" si="22"/>
        <v>8.9013175400089271</v>
      </c>
      <c r="O110" s="154">
        <f t="shared" si="23"/>
        <v>4.4870999999999999</v>
      </c>
      <c r="P110" s="149">
        <f>IF(B110&lt;=Parameters!$K$3,0,IF(I110="Sand",0,O110/Parameters!$K$8*1000))</f>
        <v>0</v>
      </c>
      <c r="Q110" s="127">
        <f t="shared" si="24"/>
        <v>0</v>
      </c>
      <c r="R110" s="154" t="e">
        <f t="shared" si="25"/>
        <v>#DIV/0!</v>
      </c>
      <c r="S110" s="154" t="e">
        <f t="shared" si="26"/>
        <v>#DIV/0!</v>
      </c>
      <c r="T110" s="149" t="e">
        <f t="shared" si="33"/>
        <v>#DIV/0!</v>
      </c>
      <c r="U110" s="383">
        <f>IF(B110&lt;=Parameters!$K$3,0,IF(I110="Sand",(B110-B109)*$O$5*N110,(B110-B109)*$O$5*T110))</f>
        <v>3.6940858517860686</v>
      </c>
      <c r="V110" s="157">
        <f t="shared" si="34"/>
        <v>878.74760009681245</v>
      </c>
      <c r="W110" s="175">
        <f t="shared" si="29"/>
        <v>0.27773614924335605</v>
      </c>
      <c r="X110" s="149">
        <f t="shared" si="30"/>
        <v>0.11138792099483066</v>
      </c>
      <c r="Y110" s="127">
        <f t="shared" si="31"/>
        <v>0.97228252095868695</v>
      </c>
      <c r="Z110" s="175">
        <f t="shared" si="32"/>
        <v>3.695755539471484E-2</v>
      </c>
      <c r="AA110" s="149">
        <f t="shared" si="27"/>
        <v>11.190000000000001</v>
      </c>
      <c r="AB110" s="383">
        <f>IF(ISERROR(AA110),0,IF(B110&lt;=Parameters!$K$3,0,(B110-B109)*$O$5*AA110))</f>
        <v>4.6438991189437617</v>
      </c>
      <c r="AC110" s="157">
        <f t="shared" si="35"/>
        <v>246.76392277347682</v>
      </c>
    </row>
    <row r="111" spans="1:29">
      <c r="A111" s="186">
        <v>93</v>
      </c>
      <c r="B111" s="187">
        <v>9.1999999999999993</v>
      </c>
      <c r="C111" s="258">
        <v>2.4700000000000002</v>
      </c>
      <c r="D111" s="258">
        <v>2.58</v>
      </c>
      <c r="E111" s="438">
        <f>IF(AND(ISBLANK(B111),ISBLANK(C111)),NA(),IF(B111&lt;=Parameters!$K$3,0,IF(C111&lt;0.1,Parameters!$K$4,C111)))</f>
        <v>2.4700000000000002</v>
      </c>
      <c r="F111" s="439"/>
      <c r="G111" s="149">
        <f>B111*Parameters!$K$5</f>
        <v>174.79999999999998</v>
      </c>
      <c r="H111" s="383">
        <f>IF(B111&lt;Parameters!$K$6,B111*Parameters!$K$5,Parameters!$K$5*Parameters!$K$6+(B111-Parameters!$K$6)*(Parameters!$K$5-10))</f>
        <v>112.8</v>
      </c>
      <c r="I111" s="151" t="str">
        <f>IF(ISBLANK(D111),"",IF(D111&gt;Parameters!$K$7,"Clay","Sand"))</f>
        <v>Sand</v>
      </c>
      <c r="J111" s="152">
        <f t="shared" si="19"/>
        <v>0.13659499291846491</v>
      </c>
      <c r="K111" s="320">
        <f t="shared" si="20"/>
        <v>1</v>
      </c>
      <c r="L111" s="320">
        <f t="shared" si="28"/>
        <v>1.1279999999999999</v>
      </c>
      <c r="M111" s="275">
        <f t="shared" si="21"/>
        <v>8.5843838707579785</v>
      </c>
      <c r="N111" s="153">
        <f t="shared" si="22"/>
        <v>4.7214111289168885</v>
      </c>
      <c r="O111" s="154">
        <f t="shared" si="23"/>
        <v>2.2952000000000004</v>
      </c>
      <c r="P111" s="149">
        <f>IF(B111&lt;=Parameters!$K$3,0,IF(I111="Sand",0,O111/Parameters!$K$8*1000))</f>
        <v>0</v>
      </c>
      <c r="Q111" s="127">
        <f t="shared" si="24"/>
        <v>0</v>
      </c>
      <c r="R111" s="154" t="e">
        <f t="shared" si="25"/>
        <v>#DIV/0!</v>
      </c>
      <c r="S111" s="154" t="e">
        <f t="shared" si="26"/>
        <v>#DIV/0!</v>
      </c>
      <c r="T111" s="149" t="e">
        <f t="shared" si="33"/>
        <v>#DIV/0!</v>
      </c>
      <c r="U111" s="383">
        <f>IF(B111&lt;=Parameters!$K$3,0,IF(I111="Sand",(B111-B110)*$O$5*N111,(B111-B110)*$O$5*T111))</f>
        <v>1.9594063433197864</v>
      </c>
      <c r="V111" s="157">
        <f t="shared" si="34"/>
        <v>880.7070064401322</v>
      </c>
      <c r="W111" s="175">
        <f t="shared" si="29"/>
        <v>2.2215085495072836E-2</v>
      </c>
      <c r="X111" s="149" t="e">
        <f t="shared" si="30"/>
        <v>#NUM!</v>
      </c>
      <c r="Y111" s="127">
        <f t="shared" si="31"/>
        <v>0.97033729776989752</v>
      </c>
      <c r="Z111" s="175" t="e">
        <f t="shared" si="32"/>
        <v>#NUM!</v>
      </c>
      <c r="AA111" s="149" t="e">
        <f t="shared" si="27"/>
        <v>#NUM!</v>
      </c>
      <c r="AB111" s="383">
        <f>IF(ISERROR(AA111),0,IF(B111&lt;=Parameters!$K$3,0,(B111-B110)*$O$5*AA111))</f>
        <v>0</v>
      </c>
      <c r="AC111" s="157">
        <f t="shared" si="35"/>
        <v>246.76392277347682</v>
      </c>
    </row>
    <row r="112" spans="1:29">
      <c r="A112" s="186">
        <v>94</v>
      </c>
      <c r="B112" s="187">
        <v>9.3000000000000007</v>
      </c>
      <c r="C112" s="258">
        <v>2.0099999999999998</v>
      </c>
      <c r="D112" s="258">
        <v>2.76</v>
      </c>
      <c r="E112" s="438">
        <f>IF(AND(ISBLANK(B112),ISBLANK(C112)),NA(),IF(B112&lt;=Parameters!$K$3,0,IF(C112&lt;0.1,Parameters!$K$4,C112)))</f>
        <v>2.0099999999999998</v>
      </c>
      <c r="F112" s="439"/>
      <c r="G112" s="149">
        <f>B112*Parameters!$K$5</f>
        <v>176.70000000000002</v>
      </c>
      <c r="H112" s="383">
        <f>IF(B112&lt;Parameters!$K$6,B112*Parameters!$K$5,Parameters!$K$5*Parameters!$K$6+(B112-Parameters!$K$6)*(Parameters!$K$5-10))</f>
        <v>113.7</v>
      </c>
      <c r="I112" s="151" t="str">
        <f>IF(ISBLANK(D112),"",IF(D112&gt;Parameters!$K$7,"Clay","Sand"))</f>
        <v>Clay</v>
      </c>
      <c r="J112" s="152">
        <f t="shared" si="19"/>
        <v>0.13669156061728421</v>
      </c>
      <c r="K112" s="320">
        <f t="shared" si="20"/>
        <v>1</v>
      </c>
      <c r="L112" s="320">
        <f t="shared" si="28"/>
        <v>1.137</v>
      </c>
      <c r="M112" s="275">
        <f t="shared" si="21"/>
        <v>6.9906113214241756</v>
      </c>
      <c r="N112" s="153">
        <f t="shared" si="22"/>
        <v>3.844836226783297</v>
      </c>
      <c r="O112" s="154">
        <f t="shared" si="23"/>
        <v>1.8332999999999997</v>
      </c>
      <c r="P112" s="149">
        <f>IF(B112&lt;=Parameters!$K$3,0,IF(I112="Sand",0,O112/Parameters!$K$8*1000))</f>
        <v>130.94999999999999</v>
      </c>
      <c r="Q112" s="127">
        <f t="shared" si="24"/>
        <v>1.1517150395778364</v>
      </c>
      <c r="R112" s="154">
        <f t="shared" si="25"/>
        <v>0.48265159399202934</v>
      </c>
      <c r="S112" s="154">
        <f t="shared" si="26"/>
        <v>0.48265159399202934</v>
      </c>
      <c r="T112" s="149">
        <f t="shared" si="33"/>
        <v>63.203226233256238</v>
      </c>
      <c r="U112" s="383">
        <f>IF(B112&lt;=Parameters!$K$3,0,IF(I112="Sand",(B112-B111)*$O$5*N112,(B112-B111)*$O$5*T112))</f>
        <v>26.229616319841565</v>
      </c>
      <c r="V112" s="157">
        <f t="shared" si="34"/>
        <v>906.93662275997372</v>
      </c>
      <c r="W112" s="175">
        <f t="shared" si="29"/>
        <v>-6.1807698270994173E-2</v>
      </c>
      <c r="X112" s="149" t="e">
        <f t="shared" si="30"/>
        <v>#NUM!</v>
      </c>
      <c r="Y112" s="127">
        <f t="shared" si="31"/>
        <v>0.96841137898584073</v>
      </c>
      <c r="Z112" s="175" t="e">
        <f t="shared" si="32"/>
        <v>#NUM!</v>
      </c>
      <c r="AA112" s="149">
        <f t="shared" si="27"/>
        <v>63.203226233256238</v>
      </c>
      <c r="AB112" s="383">
        <f>IF(ISERROR(AA112),0,IF(B112&lt;=Parameters!$K$3,0,(B112-B111)*$O$5*AA112))</f>
        <v>26.229616319841565</v>
      </c>
      <c r="AC112" s="157">
        <f t="shared" si="35"/>
        <v>272.99353909331836</v>
      </c>
    </row>
    <row r="113" spans="1:29">
      <c r="A113" s="186">
        <v>95</v>
      </c>
      <c r="B113" s="187">
        <v>9.4</v>
      </c>
      <c r="C113" s="258">
        <v>2.2400000000000002</v>
      </c>
      <c r="D113" s="258">
        <v>2.63</v>
      </c>
      <c r="E113" s="438">
        <f>IF(AND(ISBLANK(B113),ISBLANK(C113)),NA(),IF(B113&lt;=Parameters!$K$3,0,IF(C113&lt;0.1,Parameters!$K$4,C113)))</f>
        <v>2.2400000000000002</v>
      </c>
      <c r="F113" s="439"/>
      <c r="G113" s="149">
        <f>B113*Parameters!$K$5</f>
        <v>178.6</v>
      </c>
      <c r="H113" s="383">
        <f>IF(B113&lt;Parameters!$K$6,B113*Parameters!$K$5,Parameters!$K$5*Parameters!$K$6+(B113-Parameters!$K$6)*(Parameters!$K$5-10))</f>
        <v>114.6</v>
      </c>
      <c r="I113" s="151" t="str">
        <f>IF(ISBLANK(D113),"",IF(D113&gt;Parameters!$K$7,"Clay","Sand"))</f>
        <v>Clay</v>
      </c>
      <c r="J113" s="152">
        <f t="shared" si="19"/>
        <v>0.13678833341568364</v>
      </c>
      <c r="K113" s="320">
        <f t="shared" si="20"/>
        <v>1</v>
      </c>
      <c r="L113" s="320">
        <f t="shared" si="28"/>
        <v>1.1459999999999999</v>
      </c>
      <c r="M113" s="275">
        <f t="shared" si="21"/>
        <v>7.7960474414855003</v>
      </c>
      <c r="N113" s="153">
        <f t="shared" si="22"/>
        <v>4.2878260928170251</v>
      </c>
      <c r="O113" s="154">
        <f t="shared" si="23"/>
        <v>2.0614000000000003</v>
      </c>
      <c r="P113" s="149">
        <f>IF(B113&lt;=Parameters!$K$3,0,IF(I113="Sand",0,O113/Parameters!$K$8*1000))</f>
        <v>147.24285714285716</v>
      </c>
      <c r="Q113" s="127">
        <f t="shared" si="24"/>
        <v>1.2848416853652458</v>
      </c>
      <c r="R113" s="154">
        <f t="shared" si="25"/>
        <v>0.4696319116869932</v>
      </c>
      <c r="S113" s="154">
        <f t="shared" si="26"/>
        <v>0.4696319116869932</v>
      </c>
      <c r="T113" s="149">
        <f t="shared" si="33"/>
        <v>69.149944482254853</v>
      </c>
      <c r="U113" s="383">
        <f>IF(B113&lt;=Parameters!$K$3,0,IF(I113="Sand",(B113-B112)*$O$5*N113,(B113-B112)*$O$5*T113))</f>
        <v>28.697530496528447</v>
      </c>
      <c r="V113" s="157">
        <f t="shared" si="34"/>
        <v>935.63415325650215</v>
      </c>
      <c r="W113" s="175">
        <f t="shared" si="29"/>
        <v>-2.004812145743819E-2</v>
      </c>
      <c r="X113" s="149" t="e">
        <f t="shared" si="30"/>
        <v>#NUM!</v>
      </c>
      <c r="Y113" s="127">
        <f t="shared" si="31"/>
        <v>0.96650442248275203</v>
      </c>
      <c r="Z113" s="175" t="e">
        <f t="shared" si="32"/>
        <v>#NUM!</v>
      </c>
      <c r="AA113" s="149">
        <f t="shared" si="27"/>
        <v>69.149944482254853</v>
      </c>
      <c r="AB113" s="383">
        <f>IF(ISERROR(AA113),0,IF(B113&lt;=Parameters!$K$3,0,(B113-B112)*$O$5*AA113))</f>
        <v>28.697530496528447</v>
      </c>
      <c r="AC113" s="157">
        <f t="shared" si="35"/>
        <v>301.69106958984679</v>
      </c>
    </row>
    <row r="114" spans="1:29">
      <c r="A114" s="186">
        <v>96</v>
      </c>
      <c r="B114" s="187">
        <v>9.5</v>
      </c>
      <c r="C114" s="258">
        <v>1.57</v>
      </c>
      <c r="D114" s="258">
        <v>2.9</v>
      </c>
      <c r="E114" s="438">
        <f>IF(AND(ISBLANK(B114),ISBLANK(C114)),NA(),IF(B114&lt;=Parameters!$K$3,0,IF(C114&lt;0.1,Parameters!$K$4,C114)))</f>
        <v>1.57</v>
      </c>
      <c r="F114" s="439"/>
      <c r="G114" s="149">
        <f>B114*Parameters!$K$5</f>
        <v>180.5</v>
      </c>
      <c r="H114" s="383">
        <f>IF(B114&lt;Parameters!$K$6,B114*Parameters!$K$5,Parameters!$K$5*Parameters!$K$6+(B114-Parameters!$K$6)*(Parameters!$K$5-10))</f>
        <v>115.5</v>
      </c>
      <c r="I114" s="151" t="str">
        <f>IF(ISBLANK(D114),"",IF(D114&gt;Parameters!$K$7,"Clay","Sand"))</f>
        <v>Clay</v>
      </c>
      <c r="J114" s="152">
        <f t="shared" si="19"/>
        <v>0.13688531204070897</v>
      </c>
      <c r="K114" s="320">
        <f t="shared" si="20"/>
        <v>1</v>
      </c>
      <c r="L114" s="320">
        <f t="shared" si="28"/>
        <v>1.155</v>
      </c>
      <c r="M114" s="275">
        <f t="shared" si="21"/>
        <v>5.4680679073019451</v>
      </c>
      <c r="N114" s="153">
        <f t="shared" si="22"/>
        <v>3.0074373490160702</v>
      </c>
      <c r="O114" s="154">
        <f t="shared" si="23"/>
        <v>1.3895</v>
      </c>
      <c r="P114" s="149">
        <f>IF(B114&lt;=Parameters!$K$3,0,IF(I114="Sand",0,O114/Parameters!$K$8*1000))</f>
        <v>99.249999999999986</v>
      </c>
      <c r="Q114" s="127">
        <f t="shared" si="24"/>
        <v>0.85930735930735913</v>
      </c>
      <c r="R114" s="154">
        <f t="shared" si="25"/>
        <v>0.53938111750823581</v>
      </c>
      <c r="S114" s="154">
        <f t="shared" si="26"/>
        <v>0.53938111750823581</v>
      </c>
      <c r="T114" s="149">
        <f t="shared" si="33"/>
        <v>53.533575912692399</v>
      </c>
      <c r="U114" s="383">
        <f>IF(B114&lt;=Parameters!$K$3,0,IF(I114="Sand",(B114-B113)*$O$5*N114,(B114-B113)*$O$5*T114))</f>
        <v>22.216668991497873</v>
      </c>
      <c r="V114" s="157">
        <f t="shared" si="34"/>
        <v>957.85082224799999</v>
      </c>
      <c r="W114" s="175">
        <f t="shared" si="29"/>
        <v>-0.16377276519637274</v>
      </c>
      <c r="X114" s="149" t="e">
        <f t="shared" si="30"/>
        <v>#NUM!</v>
      </c>
      <c r="Y114" s="127">
        <f t="shared" si="31"/>
        <v>0.96461609482657451</v>
      </c>
      <c r="Z114" s="175" t="e">
        <f t="shared" si="32"/>
        <v>#NUM!</v>
      </c>
      <c r="AA114" s="149">
        <f t="shared" si="27"/>
        <v>53.533575912692399</v>
      </c>
      <c r="AB114" s="383">
        <f>IF(ISERROR(AA114),0,IF(B114&lt;=Parameters!$K$3,0,(B114-B113)*$O$5*AA114))</f>
        <v>22.216668991497873</v>
      </c>
      <c r="AC114" s="157">
        <f t="shared" si="35"/>
        <v>323.90773858134469</v>
      </c>
    </row>
    <row r="115" spans="1:29">
      <c r="A115" s="186">
        <v>97</v>
      </c>
      <c r="B115" s="187">
        <v>9.6</v>
      </c>
      <c r="C115" s="258">
        <v>2.4900000000000002</v>
      </c>
      <c r="D115" s="258">
        <v>2.5299999999999998</v>
      </c>
      <c r="E115" s="438">
        <f>IF(AND(ISBLANK(B115),ISBLANK(C115)),NA(),IF(B115&lt;=Parameters!$K$3,0,IF(C115&lt;0.1,Parameters!$K$4,C115)))</f>
        <v>2.4900000000000002</v>
      </c>
      <c r="F115" s="439"/>
      <c r="G115" s="149">
        <f>B115*Parameters!$K$5</f>
        <v>182.4</v>
      </c>
      <c r="H115" s="383">
        <f>IF(B115&lt;Parameters!$K$6,B115*Parameters!$K$5,Parameters!$K$5*Parameters!$K$6+(B115-Parameters!$K$6)*(Parameters!$K$5-10))</f>
        <v>116.4</v>
      </c>
      <c r="I115" s="151" t="str">
        <f>IF(ISBLANK(D115),"",IF(D115&gt;Parameters!$K$7,"Clay","Sand"))</f>
        <v>Sand</v>
      </c>
      <c r="J115" s="152">
        <f t="shared" si="19"/>
        <v>0.1369824972230195</v>
      </c>
      <c r="K115" s="320">
        <f t="shared" si="20"/>
        <v>1</v>
      </c>
      <c r="L115" s="320">
        <f t="shared" si="28"/>
        <v>1.1640000000000001</v>
      </c>
      <c r="M115" s="275">
        <f t="shared" si="21"/>
        <v>8.6784431524330081</v>
      </c>
      <c r="N115" s="153">
        <f t="shared" si="22"/>
        <v>4.7731437338381548</v>
      </c>
      <c r="O115" s="154">
        <f t="shared" si="23"/>
        <v>2.3076000000000003</v>
      </c>
      <c r="P115" s="149">
        <f>IF(B115&lt;=Parameters!$K$3,0,IF(I115="Sand",0,O115/Parameters!$K$8*1000))</f>
        <v>0</v>
      </c>
      <c r="Q115" s="127">
        <f t="shared" si="24"/>
        <v>0</v>
      </c>
      <c r="R115" s="154" t="e">
        <f t="shared" si="25"/>
        <v>#DIV/0!</v>
      </c>
      <c r="S115" s="154" t="e">
        <f t="shared" si="26"/>
        <v>#DIV/0!</v>
      </c>
      <c r="T115" s="149" t="e">
        <f t="shared" si="33"/>
        <v>#DIV/0!</v>
      </c>
      <c r="U115" s="383">
        <f>IF(B115&lt;=Parameters!$K$3,0,IF(I115="Sand",(B115-B114)*$O$5*N115,(B115-B114)*$O$5*T115))</f>
        <v>1.9808756014444096</v>
      </c>
      <c r="V115" s="157">
        <f t="shared" si="34"/>
        <v>959.83169784944437</v>
      </c>
      <c r="W115" s="175">
        <f t="shared" si="29"/>
        <v>1.915767018308917E-2</v>
      </c>
      <c r="X115" s="149" t="e">
        <f t="shared" si="30"/>
        <v>#NUM!</v>
      </c>
      <c r="Y115" s="127">
        <f t="shared" si="31"/>
        <v>0.96274607098657161</v>
      </c>
      <c r="Z115" s="175" t="e">
        <f t="shared" si="32"/>
        <v>#NUM!</v>
      </c>
      <c r="AA115" s="149" t="e">
        <f t="shared" si="27"/>
        <v>#NUM!</v>
      </c>
      <c r="AB115" s="383">
        <f>IF(ISERROR(AA115),0,IF(B115&lt;=Parameters!$K$3,0,(B115-B114)*$O$5*AA115))</f>
        <v>0</v>
      </c>
      <c r="AC115" s="157">
        <f t="shared" si="35"/>
        <v>323.90773858134469</v>
      </c>
    </row>
    <row r="116" spans="1:29">
      <c r="A116" s="186">
        <v>98</v>
      </c>
      <c r="B116" s="187">
        <v>9.6999999999999993</v>
      </c>
      <c r="C116" s="258">
        <v>1.74</v>
      </c>
      <c r="D116" s="258">
        <v>2.75</v>
      </c>
      <c r="E116" s="438">
        <f>IF(AND(ISBLANK(B116),ISBLANK(C116)),NA(),IF(B116&lt;=Parameters!$K$3,0,IF(C116&lt;0.1,Parameters!$K$4,C116)))</f>
        <v>1.74</v>
      </c>
      <c r="F116" s="439"/>
      <c r="G116" s="149">
        <f>B116*Parameters!$K$5</f>
        <v>184.29999999999998</v>
      </c>
      <c r="H116" s="383">
        <f>IF(B116&lt;Parameters!$K$6,B116*Parameters!$K$5,Parameters!$K$5*Parameters!$K$6+(B116-Parameters!$K$6)*(Parameters!$K$5-10))</f>
        <v>117.3</v>
      </c>
      <c r="I116" s="151" t="str">
        <f>IF(ISBLANK(D116),"",IF(D116&gt;Parameters!$K$7,"Clay","Sand"))</f>
        <v>Clay</v>
      </c>
      <c r="J116" s="152">
        <f t="shared" si="19"/>
        <v>0.13707988969691073</v>
      </c>
      <c r="K116" s="320">
        <f t="shared" si="20"/>
        <v>1</v>
      </c>
      <c r="L116" s="320">
        <f t="shared" si="28"/>
        <v>1.173</v>
      </c>
      <c r="M116" s="275">
        <f t="shared" si="21"/>
        <v>6.0687659859127097</v>
      </c>
      <c r="N116" s="153">
        <f t="shared" si="22"/>
        <v>3.3378212922519905</v>
      </c>
      <c r="O116" s="154">
        <f t="shared" si="23"/>
        <v>1.5557000000000001</v>
      </c>
      <c r="P116" s="149">
        <f>IF(B116&lt;=Parameters!$K$3,0,IF(I116="Sand",0,O116/Parameters!$K$8*1000))</f>
        <v>111.12142857142858</v>
      </c>
      <c r="Q116" s="127">
        <f t="shared" si="24"/>
        <v>0.94732675678967249</v>
      </c>
      <c r="R116" s="154">
        <f t="shared" si="25"/>
        <v>0.51371246330417164</v>
      </c>
      <c r="S116" s="154">
        <f t="shared" si="26"/>
        <v>0.51371246330417164</v>
      </c>
      <c r="T116" s="149">
        <f t="shared" si="33"/>
        <v>57.084462797307133</v>
      </c>
      <c r="U116" s="383">
        <f>IF(B116&lt;=Parameters!$K$3,0,IF(I116="Sand",(B116-B115)*$O$5*N116,(B116-B115)*$O$5*T116))</f>
        <v>23.690302635370198</v>
      </c>
      <c r="V116" s="157">
        <f t="shared" si="34"/>
        <v>983.52200048481461</v>
      </c>
      <c r="W116" s="175">
        <f t="shared" si="29"/>
        <v>-0.12574181278940072</v>
      </c>
      <c r="X116" s="149" t="e">
        <f t="shared" si="30"/>
        <v>#NUM!</v>
      </c>
      <c r="Y116" s="127">
        <f t="shared" si="31"/>
        <v>0.96089403406051044</v>
      </c>
      <c r="Z116" s="175" t="e">
        <f t="shared" si="32"/>
        <v>#NUM!</v>
      </c>
      <c r="AA116" s="149">
        <f t="shared" si="27"/>
        <v>57.084462797307133</v>
      </c>
      <c r="AB116" s="383">
        <f>IF(ISERROR(AA116),0,IF(B116&lt;=Parameters!$K$3,0,(B116-B115)*$O$5*AA116))</f>
        <v>23.690302635370198</v>
      </c>
      <c r="AC116" s="157">
        <f t="shared" si="35"/>
        <v>347.59804121671488</v>
      </c>
    </row>
    <row r="117" spans="1:29">
      <c r="A117" s="186">
        <v>99</v>
      </c>
      <c r="B117" s="187">
        <v>9.8000000000000007</v>
      </c>
      <c r="C117" s="258">
        <v>2.27</v>
      </c>
      <c r="D117" s="258">
        <v>2.57</v>
      </c>
      <c r="E117" s="438">
        <f>IF(AND(ISBLANK(B117),ISBLANK(C117)),NA(),IF(B117&lt;=Parameters!$K$3,0,IF(C117&lt;0.1,Parameters!$K$4,C117)))</f>
        <v>2.27</v>
      </c>
      <c r="F117" s="439"/>
      <c r="G117" s="149">
        <f>B117*Parameters!$K$5</f>
        <v>186.20000000000002</v>
      </c>
      <c r="H117" s="383">
        <f>IF(B117&lt;Parameters!$K$6,B117*Parameters!$K$5,Parameters!$K$5*Parameters!$K$6+(B117-Parameters!$K$6)*(Parameters!$K$5-10))</f>
        <v>118.2</v>
      </c>
      <c r="I117" s="151" t="str">
        <f>IF(ISBLANK(D117),"",IF(D117&gt;Parameters!$K$7,"Clay","Sand"))</f>
        <v>Sand</v>
      </c>
      <c r="J117" s="152">
        <f t="shared" si="19"/>
        <v>0.13717749020033795</v>
      </c>
      <c r="K117" s="320">
        <f t="shared" si="20"/>
        <v>1</v>
      </c>
      <c r="L117" s="320">
        <f t="shared" si="28"/>
        <v>1.1819999999999999</v>
      </c>
      <c r="M117" s="275">
        <f t="shared" si="21"/>
        <v>7.9229352484870068</v>
      </c>
      <c r="N117" s="153">
        <f t="shared" si="22"/>
        <v>4.3576143866678541</v>
      </c>
      <c r="O117" s="154">
        <f t="shared" si="23"/>
        <v>2.0838000000000001</v>
      </c>
      <c r="P117" s="149">
        <f>IF(B117&lt;=Parameters!$K$3,0,IF(I117="Sand",0,O117/Parameters!$K$8*1000))</f>
        <v>0</v>
      </c>
      <c r="Q117" s="127">
        <f t="shared" si="24"/>
        <v>0</v>
      </c>
      <c r="R117" s="154" t="e">
        <f t="shared" si="25"/>
        <v>#DIV/0!</v>
      </c>
      <c r="S117" s="154" t="e">
        <f t="shared" si="26"/>
        <v>#DIV/0!</v>
      </c>
      <c r="T117" s="149" t="e">
        <f t="shared" si="33"/>
        <v>#DIV/0!</v>
      </c>
      <c r="U117" s="383">
        <f>IF(B117&lt;=Parameters!$K$3,0,IF(I117="Sand",(B117-B116)*$O$5*N117,(B117-B116)*$O$5*T117))</f>
        <v>1.8084290983864046</v>
      </c>
      <c r="V117" s="157">
        <f t="shared" si="34"/>
        <v>985.33042958320107</v>
      </c>
      <c r="W117" s="175">
        <f t="shared" si="29"/>
        <v>-2.0912595345164854E-2</v>
      </c>
      <c r="X117" s="149" t="e">
        <f t="shared" si="30"/>
        <v>#NUM!</v>
      </c>
      <c r="Y117" s="127">
        <f t="shared" si="31"/>
        <v>0.95905967501086076</v>
      </c>
      <c r="Z117" s="175" t="e">
        <f t="shared" si="32"/>
        <v>#NUM!</v>
      </c>
      <c r="AA117" s="149" t="e">
        <f t="shared" si="27"/>
        <v>#NUM!</v>
      </c>
      <c r="AB117" s="383">
        <f>IF(ISERROR(AA117),0,IF(B117&lt;=Parameters!$K$3,0,(B117-B116)*$O$5*AA117))</f>
        <v>0</v>
      </c>
      <c r="AC117" s="157">
        <f t="shared" si="35"/>
        <v>347.59804121671488</v>
      </c>
    </row>
    <row r="118" spans="1:29">
      <c r="A118" s="186">
        <v>100</v>
      </c>
      <c r="B118" s="187">
        <v>9.9</v>
      </c>
      <c r="C118" s="258">
        <v>3.67</v>
      </c>
      <c r="D118" s="258">
        <v>2.33</v>
      </c>
      <c r="E118" s="438">
        <f>IF(AND(ISBLANK(B118),ISBLANK(C118)),NA(),IF(B118&lt;=Parameters!$K$3,0,IF(C118&lt;0.1,Parameters!$K$4,C118)))</f>
        <v>3.67</v>
      </c>
      <c r="F118" s="439"/>
      <c r="G118" s="149">
        <f>B118*Parameters!$K$5</f>
        <v>188.1</v>
      </c>
      <c r="H118" s="383">
        <f>IF(B118&lt;Parameters!$K$6,B118*Parameters!$K$5,Parameters!$K$5*Parameters!$K$6+(B118-Parameters!$K$6)*(Parameters!$K$5-10))</f>
        <v>119.1</v>
      </c>
      <c r="I118" s="151" t="str">
        <f>IF(ISBLANK(D118),"",IF(D118&gt;Parameters!$K$7,"Clay","Sand"))</f>
        <v>Sand</v>
      </c>
      <c r="J118" s="152">
        <f t="shared" si="19"/>
        <v>0.13727529947493972</v>
      </c>
      <c r="K118" s="320">
        <f t="shared" si="20"/>
        <v>1</v>
      </c>
      <c r="L118" s="320">
        <f t="shared" si="28"/>
        <v>1.1909999999999998</v>
      </c>
      <c r="M118" s="275">
        <f t="shared" si="21"/>
        <v>12.818460242860017</v>
      </c>
      <c r="N118" s="153">
        <f t="shared" si="22"/>
        <v>7.0501531335730094</v>
      </c>
      <c r="O118" s="154">
        <f t="shared" si="23"/>
        <v>3.4819</v>
      </c>
      <c r="P118" s="149">
        <f>IF(B118&lt;=Parameters!$K$3,0,IF(I118="Sand",0,O118/Parameters!$K$8*1000))</f>
        <v>0</v>
      </c>
      <c r="Q118" s="127">
        <f t="shared" si="24"/>
        <v>0</v>
      </c>
      <c r="R118" s="154" t="e">
        <f t="shared" si="25"/>
        <v>#DIV/0!</v>
      </c>
      <c r="S118" s="154" t="e">
        <f t="shared" si="26"/>
        <v>#DIV/0!</v>
      </c>
      <c r="T118" s="149" t="e">
        <f t="shared" si="33"/>
        <v>#DIV/0!</v>
      </c>
      <c r="U118" s="383">
        <f>IF(B118&lt;=Parameters!$K$3,0,IF(I118="Sand",(B118-B117)*$O$5*N118,(B118-B117)*$O$5*T118))</f>
        <v>2.9258444973564162</v>
      </c>
      <c r="V118" s="157">
        <f t="shared" si="34"/>
        <v>988.25627408055743</v>
      </c>
      <c r="W118" s="175">
        <f t="shared" si="29"/>
        <v>0.16973506260625087</v>
      </c>
      <c r="X118" s="149">
        <f t="shared" si="30"/>
        <v>2.2703160869241297E-2</v>
      </c>
      <c r="Y118" s="127">
        <f t="shared" si="31"/>
        <v>0.95724269241149129</v>
      </c>
      <c r="Z118" s="175">
        <f t="shared" si="32"/>
        <v>8.068166433133692E-3</v>
      </c>
      <c r="AA118" s="149">
        <f t="shared" si="27"/>
        <v>11.91</v>
      </c>
      <c r="AB118" s="383">
        <f>IF(ISERROR(AA118),0,IF(B118&lt;=Parameters!$K$3,0,(B118-B117)*$O$5*AA118))</f>
        <v>4.9427022794119928</v>
      </c>
      <c r="AC118" s="157">
        <f t="shared" si="35"/>
        <v>352.54074349612688</v>
      </c>
    </row>
    <row r="119" spans="1:29">
      <c r="A119" s="186">
        <v>101</v>
      </c>
      <c r="B119" s="187">
        <v>10</v>
      </c>
      <c r="C119" s="258">
        <v>3.64</v>
      </c>
      <c r="D119" s="258">
        <v>2.25</v>
      </c>
      <c r="E119" s="438">
        <f>IF(AND(ISBLANK(B119),ISBLANK(C119)),NA(),IF(B119&lt;=Parameters!$K$3,0,IF(C119&lt;0.1,Parameters!$K$4,C119)))</f>
        <v>3.64</v>
      </c>
      <c r="F119" s="439"/>
      <c r="G119" s="149">
        <f>B119*Parameters!$K$5</f>
        <v>190</v>
      </c>
      <c r="H119" s="383">
        <f>IF(B119&lt;Parameters!$K$6,B119*Parameters!$K$5,Parameters!$K$5*Parameters!$K$6+(B119-Parameters!$K$6)*(Parameters!$K$5-10))</f>
        <v>120</v>
      </c>
      <c r="I119" s="151" t="str">
        <f>IF(ISBLANK(D119),"",IF(D119&gt;Parameters!$K$7,"Clay","Sand"))</f>
        <v>Sand</v>
      </c>
      <c r="J119" s="152">
        <f t="shared" si="19"/>
        <v>0.13737331826606131</v>
      </c>
      <c r="K119" s="320">
        <f t="shared" si="20"/>
        <v>1</v>
      </c>
      <c r="L119" s="320">
        <f t="shared" si="28"/>
        <v>1.2</v>
      </c>
      <c r="M119" s="275">
        <f t="shared" si="21"/>
        <v>12.722755146125452</v>
      </c>
      <c r="N119" s="153">
        <f t="shared" si="22"/>
        <v>6.9975153303689996</v>
      </c>
      <c r="O119" s="154">
        <f t="shared" si="23"/>
        <v>3.45</v>
      </c>
      <c r="P119" s="149">
        <f>IF(B119&lt;=Parameters!$K$3,0,IF(I119="Sand",0,O119/Parameters!$K$8*1000))</f>
        <v>0</v>
      </c>
      <c r="Q119" s="127">
        <f t="shared" si="24"/>
        <v>0</v>
      </c>
      <c r="R119" s="154" t="e">
        <f t="shared" si="25"/>
        <v>#DIV/0!</v>
      </c>
      <c r="S119" s="154" t="e">
        <f t="shared" si="26"/>
        <v>#DIV/0!</v>
      </c>
      <c r="T119" s="149" t="e">
        <f t="shared" si="33"/>
        <v>#DIV/0!</v>
      </c>
      <c r="U119" s="383">
        <f>IF(B119&lt;=Parameters!$K$3,0,IF(I119="Sand",(B119-B118)*$O$5*N119,(B119-B118)*$O$5*T119))</f>
        <v>2.9039995779710512</v>
      </c>
      <c r="V119" s="157">
        <f t="shared" si="34"/>
        <v>991.16027365852847</v>
      </c>
      <c r="W119" s="175">
        <f t="shared" si="29"/>
        <v>0.16494621715496072</v>
      </c>
      <c r="X119" s="149">
        <f t="shared" si="30"/>
        <v>2.0116890744867142E-2</v>
      </c>
      <c r="Y119" s="127">
        <f t="shared" si="31"/>
        <v>0.95544279220436679</v>
      </c>
      <c r="Z119" s="175">
        <f t="shared" si="32"/>
        <v>7.207701848904768E-3</v>
      </c>
      <c r="AA119" s="149">
        <f t="shared" si="27"/>
        <v>12</v>
      </c>
      <c r="AB119" s="383">
        <f>IF(ISERROR(AA119),0,IF(B119&lt;=Parameters!$K$3,0,(B119-B118)*$O$5*AA119))</f>
        <v>4.9800526744705218</v>
      </c>
      <c r="AC119" s="157">
        <f t="shared" si="35"/>
        <v>357.52079617059741</v>
      </c>
    </row>
    <row r="120" spans="1:29">
      <c r="A120" s="186">
        <v>102</v>
      </c>
      <c r="B120" s="187">
        <v>10.1</v>
      </c>
      <c r="C120" s="258">
        <v>4.2699999999999996</v>
      </c>
      <c r="D120" s="258">
        <v>2.2200000000000002</v>
      </c>
      <c r="E120" s="438">
        <f>IF(AND(ISBLANK(B120),ISBLANK(C120)),NA(),IF(B120&lt;=Parameters!$K$3,0,IF(C120&lt;0.1,Parameters!$K$4,C120)))</f>
        <v>4.2699999999999996</v>
      </c>
      <c r="F120" s="439"/>
      <c r="G120" s="149">
        <f>B120*Parameters!$K$5</f>
        <v>191.9</v>
      </c>
      <c r="H120" s="383">
        <f>IF(B120&lt;Parameters!$K$6,B120*Parameters!$K$5,Parameters!$K$5*Parameters!$K$6+(B120-Parameters!$K$6)*(Parameters!$K$5-10))</f>
        <v>120.9</v>
      </c>
      <c r="I120" s="151" t="str">
        <f>IF(ISBLANK(D120),"",IF(D120&gt;Parameters!$K$7,"Clay","Sand"))</f>
        <v>Sand</v>
      </c>
      <c r="J120" s="152">
        <f t="shared" si="19"/>
        <v>0.13747154732277886</v>
      </c>
      <c r="K120" s="320">
        <f t="shared" si="20"/>
        <v>1</v>
      </c>
      <c r="L120" s="320">
        <f t="shared" si="28"/>
        <v>1.2090000000000001</v>
      </c>
      <c r="M120" s="275">
        <f t="shared" si="21"/>
        <v>14.935442445839287</v>
      </c>
      <c r="N120" s="153">
        <f t="shared" si="22"/>
        <v>8.2144933452116096</v>
      </c>
      <c r="O120" s="154">
        <f t="shared" si="23"/>
        <v>4.0780999999999992</v>
      </c>
      <c r="P120" s="149">
        <f>IF(B120&lt;=Parameters!$K$3,0,IF(I120="Sand",0,O120/Parameters!$K$8*1000))</f>
        <v>0</v>
      </c>
      <c r="Q120" s="127">
        <f t="shared" si="24"/>
        <v>0</v>
      </c>
      <c r="R120" s="154" t="e">
        <f t="shared" si="25"/>
        <v>#DIV/0!</v>
      </c>
      <c r="S120" s="154" t="e">
        <f t="shared" si="26"/>
        <v>#DIV/0!</v>
      </c>
      <c r="T120" s="149" t="e">
        <f t="shared" si="33"/>
        <v>#DIV/0!</v>
      </c>
      <c r="U120" s="383">
        <f>IF(B120&lt;=Parameters!$K$3,0,IF(I120="Sand",(B120-B119)*$O$5*N120,(B120-B119)*$O$5*T120))</f>
        <v>3.4090507961034482</v>
      </c>
      <c r="V120" s="157">
        <f t="shared" si="34"/>
        <v>994.5693244546319</v>
      </c>
      <c r="W120" s="175">
        <f t="shared" si="29"/>
        <v>0.2273038724239741</v>
      </c>
      <c r="X120" s="149">
        <f t="shared" si="30"/>
        <v>6.3161151554000552E-2</v>
      </c>
      <c r="Y120" s="127">
        <f t="shared" si="31"/>
        <v>0.95365968746578245</v>
      </c>
      <c r="Z120" s="175">
        <f t="shared" si="32"/>
        <v>2.2813719934303783E-2</v>
      </c>
      <c r="AA120" s="149">
        <f t="shared" si="27"/>
        <v>12.090000000000002</v>
      </c>
      <c r="AB120" s="383">
        <f>IF(ISERROR(AA120),0,IF(B120&lt;=Parameters!$K$3,0,(B120-B119)*$O$5*AA120))</f>
        <v>5.0174030695290517</v>
      </c>
      <c r="AC120" s="157">
        <f t="shared" si="35"/>
        <v>362.53819924012646</v>
      </c>
    </row>
    <row r="121" spans="1:29">
      <c r="A121" s="186">
        <v>103</v>
      </c>
      <c r="B121" s="187">
        <v>10.199999999999999</v>
      </c>
      <c r="C121" s="258">
        <v>5.27</v>
      </c>
      <c r="D121" s="258">
        <v>2.08</v>
      </c>
      <c r="E121" s="438">
        <f>IF(AND(ISBLANK(B121),ISBLANK(C121)),NA(),IF(B121&lt;=Parameters!$K$3,0,IF(C121&lt;0.1,Parameters!$K$4,C121)))</f>
        <v>5.27</v>
      </c>
      <c r="F121" s="439"/>
      <c r="G121" s="149">
        <f>B121*Parameters!$K$5</f>
        <v>193.79999999999998</v>
      </c>
      <c r="H121" s="383">
        <f>IF(B121&lt;Parameters!$K$6,B121*Parameters!$K$5,Parameters!$K$5*Parameters!$K$6+(B121-Parameters!$K$6)*(Parameters!$K$5-10))</f>
        <v>121.8</v>
      </c>
      <c r="I121" s="151" t="str">
        <f>IF(ISBLANK(D121),"",IF(D121&gt;Parameters!$K$7,"Clay","Sand"))</f>
        <v>Sand</v>
      </c>
      <c r="J121" s="152">
        <f t="shared" si="19"/>
        <v>0.13756998739792323</v>
      </c>
      <c r="K121" s="320">
        <f t="shared" si="20"/>
        <v>1</v>
      </c>
      <c r="L121" s="320">
        <f t="shared" si="28"/>
        <v>1.218</v>
      </c>
      <c r="M121" s="275">
        <f t="shared" si="21"/>
        <v>18.446403717769602</v>
      </c>
      <c r="N121" s="153">
        <f t="shared" si="22"/>
        <v>10.145522044773282</v>
      </c>
      <c r="O121" s="154">
        <f t="shared" si="23"/>
        <v>5.0762</v>
      </c>
      <c r="P121" s="149">
        <f>IF(B121&lt;=Parameters!$K$3,0,IF(I121="Sand",0,O121/Parameters!$K$8*1000))</f>
        <v>0</v>
      </c>
      <c r="Q121" s="127">
        <f t="shared" si="24"/>
        <v>0</v>
      </c>
      <c r="R121" s="154" t="e">
        <f t="shared" si="25"/>
        <v>#DIV/0!</v>
      </c>
      <c r="S121" s="154" t="e">
        <f t="shared" si="26"/>
        <v>#DIV/0!</v>
      </c>
      <c r="T121" s="149" t="e">
        <f t="shared" si="33"/>
        <v>#DIV/0!</v>
      </c>
      <c r="U121" s="383">
        <f>IF(B121&lt;=Parameters!$K$3,0,IF(I121="Sand",(B121-B120)*$O$5*N121,(B121-B120)*$O$5*T121))</f>
        <v>4.2104361827477348</v>
      </c>
      <c r="V121" s="157">
        <f t="shared" si="34"/>
        <v>998.77976063737958</v>
      </c>
      <c r="W121" s="175">
        <f t="shared" si="29"/>
        <v>0.30998716701805928</v>
      </c>
      <c r="X121" s="149">
        <f t="shared" si="30"/>
        <v>0.1478927815803627</v>
      </c>
      <c r="Y121" s="127">
        <f t="shared" si="31"/>
        <v>0.95189309818169032</v>
      </c>
      <c r="Z121" s="175">
        <f t="shared" si="32"/>
        <v>5.3847630156894095E-2</v>
      </c>
      <c r="AA121" s="149">
        <f t="shared" si="27"/>
        <v>12.18</v>
      </c>
      <c r="AB121" s="383">
        <f>IF(ISERROR(AA121),0,IF(B121&lt;=Parameters!$K$3,0,(B121-B120)*$O$5*AA121))</f>
        <v>5.0547534645875798</v>
      </c>
      <c r="AC121" s="157">
        <f t="shared" si="35"/>
        <v>367.59295270471404</v>
      </c>
    </row>
    <row r="122" spans="1:29">
      <c r="A122" s="186">
        <v>104</v>
      </c>
      <c r="B122" s="187">
        <v>10.3</v>
      </c>
      <c r="C122" s="258">
        <v>4.24</v>
      </c>
      <c r="D122" s="258">
        <v>2.23</v>
      </c>
      <c r="E122" s="438">
        <f>IF(AND(ISBLANK(B122),ISBLANK(C122)),NA(),IF(B122&lt;=Parameters!$K$3,0,IF(C122&lt;0.1,Parameters!$K$4,C122)))</f>
        <v>4.24</v>
      </c>
      <c r="F122" s="439"/>
      <c r="G122" s="149">
        <f>B122*Parameters!$K$5</f>
        <v>195.70000000000002</v>
      </c>
      <c r="H122" s="383">
        <f>IF(B122&lt;Parameters!$K$6,B122*Parameters!$K$5,Parameters!$K$5*Parameters!$K$6+(B122-Parameters!$K$6)*(Parameters!$K$5-10))</f>
        <v>122.7</v>
      </c>
      <c r="I122" s="151" t="str">
        <f>IF(ISBLANK(D122),"",IF(D122&gt;Parameters!$K$7,"Clay","Sand"))</f>
        <v>Sand</v>
      </c>
      <c r="J122" s="152">
        <f t="shared" si="19"/>
        <v>0.13766863924810427</v>
      </c>
      <c r="K122" s="320">
        <f t="shared" si="20"/>
        <v>1</v>
      </c>
      <c r="L122" s="320">
        <f t="shared" si="28"/>
        <v>1.2270000000000001</v>
      </c>
      <c r="M122" s="275">
        <f t="shared" si="21"/>
        <v>14.851771985197564</v>
      </c>
      <c r="N122" s="153">
        <f t="shared" si="22"/>
        <v>8.1684745918586614</v>
      </c>
      <c r="O122" s="154">
        <f t="shared" si="23"/>
        <v>4.0442999999999998</v>
      </c>
      <c r="P122" s="149">
        <f>IF(B122&lt;=Parameters!$K$3,0,IF(I122="Sand",0,O122/Parameters!$K$8*1000))</f>
        <v>0</v>
      </c>
      <c r="Q122" s="127">
        <f t="shared" si="24"/>
        <v>0</v>
      </c>
      <c r="R122" s="154" t="e">
        <f t="shared" si="25"/>
        <v>#DIV/0!</v>
      </c>
      <c r="S122" s="154" t="e">
        <f t="shared" si="26"/>
        <v>#DIV/0!</v>
      </c>
      <c r="T122" s="149" t="e">
        <f t="shared" si="33"/>
        <v>#DIV/0!</v>
      </c>
      <c r="U122" s="383">
        <f>IF(B122&lt;=Parameters!$K$3,0,IF(I122="Sand",(B122-B121)*$O$5*N122,(B122-B121)*$O$5*T122))</f>
        <v>3.3899528114609128</v>
      </c>
      <c r="V122" s="157">
        <f t="shared" si="34"/>
        <v>1002.1697134488405</v>
      </c>
      <c r="W122" s="175">
        <f t="shared" si="29"/>
        <v>0.22152793040608368</v>
      </c>
      <c r="X122" s="149">
        <f t="shared" si="30"/>
        <v>5.8367174251049425E-2</v>
      </c>
      <c r="Y122" s="127">
        <f t="shared" si="31"/>
        <v>0.95014275103170276</v>
      </c>
      <c r="Z122" s="175">
        <f t="shared" si="32"/>
        <v>2.1420323226834011E-2</v>
      </c>
      <c r="AA122" s="149">
        <f t="shared" si="27"/>
        <v>12.270000000000001</v>
      </c>
      <c r="AB122" s="383">
        <f>IF(ISERROR(AA122),0,IF(B122&lt;=Parameters!$K$3,0,(B122-B121)*$O$5*AA122))</f>
        <v>5.0921038596461994</v>
      </c>
      <c r="AC122" s="157">
        <f t="shared" si="35"/>
        <v>372.68505656436025</v>
      </c>
    </row>
    <row r="123" spans="1:29">
      <c r="A123" s="186">
        <v>105</v>
      </c>
      <c r="B123" s="187">
        <v>10.4</v>
      </c>
      <c r="C123" s="258">
        <v>2.58</v>
      </c>
      <c r="D123" s="258">
        <v>2.59</v>
      </c>
      <c r="E123" s="438">
        <f>IF(AND(ISBLANK(B123),ISBLANK(C123)),NA(),IF(B123&lt;=Parameters!$K$3,0,IF(C123&lt;0.1,Parameters!$K$4,C123)))</f>
        <v>2.58</v>
      </c>
      <c r="F123" s="439"/>
      <c r="G123" s="149">
        <f>B123*Parameters!$K$5</f>
        <v>197.6</v>
      </c>
      <c r="H123" s="383">
        <f>IF(B123&lt;Parameters!$K$6,B123*Parameters!$K$5,Parameters!$K$5*Parameters!$K$6+(B123-Parameters!$K$6)*(Parameters!$K$5-10))</f>
        <v>123.60000000000001</v>
      </c>
      <c r="I123" s="151" t="str">
        <f>IF(ISBLANK(D123),"",IF(D123&gt;Parameters!$K$7,"Clay","Sand"))</f>
        <v>Sand</v>
      </c>
      <c r="J123" s="152">
        <f t="shared" si="19"/>
        <v>0.1377675036337353</v>
      </c>
      <c r="K123" s="320">
        <f t="shared" si="20"/>
        <v>1</v>
      </c>
      <c r="L123" s="320">
        <f t="shared" si="28"/>
        <v>1.236</v>
      </c>
      <c r="M123" s="275">
        <f t="shared" si="21"/>
        <v>9.0436530265370934</v>
      </c>
      <c r="N123" s="153">
        <f t="shared" si="22"/>
        <v>4.9740091645954019</v>
      </c>
      <c r="O123" s="154">
        <f t="shared" si="23"/>
        <v>2.3824000000000001</v>
      </c>
      <c r="P123" s="149">
        <f>IF(B123&lt;=Parameters!$K$3,0,IF(I123="Sand",0,O123/Parameters!$K$8*1000))</f>
        <v>0</v>
      </c>
      <c r="Q123" s="127">
        <f t="shared" si="24"/>
        <v>0</v>
      </c>
      <c r="R123" s="154" t="e">
        <f t="shared" si="25"/>
        <v>#DIV/0!</v>
      </c>
      <c r="S123" s="154" t="e">
        <f t="shared" si="26"/>
        <v>#DIV/0!</v>
      </c>
      <c r="T123" s="149" t="e">
        <f t="shared" si="33"/>
        <v>#DIV/0!</v>
      </c>
      <c r="U123" s="383">
        <f>IF(B123&lt;=Parameters!$K$3,0,IF(I123="Sand",(B123-B122)*$O$5*N123,(B123-B122)*$O$5*T123))</f>
        <v>2.0642356369153516</v>
      </c>
      <c r="V123" s="157">
        <f t="shared" si="34"/>
        <v>1004.2339490857559</v>
      </c>
      <c r="W123" s="175">
        <f t="shared" si="29"/>
        <v>2.1356743620602553E-2</v>
      </c>
      <c r="X123" s="149" t="e">
        <f t="shared" si="30"/>
        <v>#NUM!</v>
      </c>
      <c r="Y123" s="127">
        <f t="shared" si="31"/>
        <v>0.94840837918137511</v>
      </c>
      <c r="Z123" s="175" t="e">
        <f t="shared" si="32"/>
        <v>#NUM!</v>
      </c>
      <c r="AA123" s="149" t="e">
        <f t="shared" si="27"/>
        <v>#NUM!</v>
      </c>
      <c r="AB123" s="383">
        <f>IF(ISERROR(AA123),0,IF(B123&lt;=Parameters!$K$3,0,(B123-B122)*$O$5*AA123))</f>
        <v>0</v>
      </c>
      <c r="AC123" s="157">
        <f t="shared" si="35"/>
        <v>372.68505656436025</v>
      </c>
    </row>
    <row r="124" spans="1:29">
      <c r="A124" s="186">
        <v>106</v>
      </c>
      <c r="B124" s="187">
        <v>10.5</v>
      </c>
      <c r="C124" s="258">
        <v>1.89</v>
      </c>
      <c r="D124" s="258">
        <v>2.91</v>
      </c>
      <c r="E124" s="438">
        <f>IF(AND(ISBLANK(B124),ISBLANK(C124)),NA(),IF(B124&lt;=Parameters!$K$3,0,IF(C124&lt;0.1,Parameters!$K$4,C124)))</f>
        <v>1.89</v>
      </c>
      <c r="F124" s="439"/>
      <c r="G124" s="149">
        <f>B124*Parameters!$K$5</f>
        <v>199.5</v>
      </c>
      <c r="H124" s="383">
        <f>IF(B124&lt;Parameters!$K$6,B124*Parameters!$K$5,Parameters!$K$5*Parameters!$K$6+(B124-Parameters!$K$6)*(Parameters!$K$5-10))</f>
        <v>124.5</v>
      </c>
      <c r="I124" s="151" t="str">
        <f>IF(ISBLANK(D124),"",IF(D124&gt;Parameters!$K$7,"Clay","Sand"))</f>
        <v>Clay</v>
      </c>
      <c r="J124" s="152">
        <f t="shared" si="19"/>
        <v>0.13786658131905757</v>
      </c>
      <c r="K124" s="320">
        <f t="shared" si="20"/>
        <v>1</v>
      </c>
      <c r="L124" s="320">
        <f t="shared" si="28"/>
        <v>1.2450000000000001</v>
      </c>
      <c r="M124" s="275">
        <f t="shared" si="21"/>
        <v>6.6297661107222847</v>
      </c>
      <c r="N124" s="153">
        <f t="shared" si="22"/>
        <v>3.6463713608972568</v>
      </c>
      <c r="O124" s="154">
        <f t="shared" si="23"/>
        <v>1.6904999999999999</v>
      </c>
      <c r="P124" s="149">
        <f>IF(B124&lt;=Parameters!$K$3,0,IF(I124="Sand",0,O124/Parameters!$K$8*1000))</f>
        <v>120.75</v>
      </c>
      <c r="Q124" s="127">
        <f t="shared" si="24"/>
        <v>0.96987951807228912</v>
      </c>
      <c r="R124" s="154">
        <f t="shared" si="25"/>
        <v>0.50770461407720091</v>
      </c>
      <c r="S124" s="154">
        <f t="shared" si="26"/>
        <v>0.50770461407720091</v>
      </c>
      <c r="T124" s="149">
        <f t="shared" si="33"/>
        <v>61.305332149822007</v>
      </c>
      <c r="U124" s="383">
        <f>IF(B124&lt;=Parameters!$K$3,0,IF(I124="Sand",(B124-B123)*$O$5*N124,(B124-B123)*$O$5*T124))</f>
        <v>25.441981944335396</v>
      </c>
      <c r="V124" s="157">
        <f t="shared" si="34"/>
        <v>1029.6759310300913</v>
      </c>
      <c r="W124" s="175">
        <f t="shared" si="29"/>
        <v>-0.10457931850042186</v>
      </c>
      <c r="X124" s="149" t="e">
        <f t="shared" si="30"/>
        <v>#NUM!</v>
      </c>
      <c r="Y124" s="127">
        <f t="shared" si="31"/>
        <v>0.94668972208239466</v>
      </c>
      <c r="Z124" s="175" t="e">
        <f t="shared" si="32"/>
        <v>#NUM!</v>
      </c>
      <c r="AA124" s="149">
        <f t="shared" si="27"/>
        <v>61.305332149822007</v>
      </c>
      <c r="AB124" s="383">
        <f>IF(ISERROR(AA124),0,IF(B124&lt;=Parameters!$K$3,0,(B124-B123)*$O$5*AA124))</f>
        <v>25.441981944335396</v>
      </c>
      <c r="AC124" s="157">
        <f t="shared" si="35"/>
        <v>398.12703850869565</v>
      </c>
    </row>
    <row r="125" spans="1:29">
      <c r="A125" s="186">
        <v>107</v>
      </c>
      <c r="B125" s="187">
        <v>10.6</v>
      </c>
      <c r="C125" s="258">
        <v>2.54</v>
      </c>
      <c r="D125" s="258">
        <v>2.5499999999999998</v>
      </c>
      <c r="E125" s="438">
        <f>IF(AND(ISBLANK(B125),ISBLANK(C125)),NA(),IF(B125&lt;=Parameters!$K$3,0,IF(C125&lt;0.1,Parameters!$K$4,C125)))</f>
        <v>2.54</v>
      </c>
      <c r="F125" s="439"/>
      <c r="G125" s="149">
        <f>B125*Parameters!$K$5</f>
        <v>201.4</v>
      </c>
      <c r="H125" s="383">
        <f>IF(B125&lt;Parameters!$K$6,B125*Parameters!$K$5,Parameters!$K$5*Parameters!$K$6+(B125-Parameters!$K$6)*(Parameters!$K$5-10))</f>
        <v>125.39999999999999</v>
      </c>
      <c r="I125" s="151" t="str">
        <f>IF(ISBLANK(D125),"",IF(D125&gt;Parameters!$K$7,"Clay","Sand"))</f>
        <v>Sand</v>
      </c>
      <c r="J125" s="152">
        <f t="shared" si="19"/>
        <v>0.13796587307216535</v>
      </c>
      <c r="K125" s="320">
        <f t="shared" si="20"/>
        <v>1</v>
      </c>
      <c r="L125" s="320">
        <f t="shared" si="28"/>
        <v>1.254</v>
      </c>
      <c r="M125" s="275">
        <f t="shared" si="21"/>
        <v>8.9162612882991379</v>
      </c>
      <c r="N125" s="153">
        <f t="shared" si="22"/>
        <v>4.9039437085645261</v>
      </c>
      <c r="O125" s="154">
        <f t="shared" si="23"/>
        <v>2.3386</v>
      </c>
      <c r="P125" s="149">
        <f>IF(B125&lt;=Parameters!$K$3,0,IF(I125="Sand",0,O125/Parameters!$K$8*1000))</f>
        <v>0</v>
      </c>
      <c r="Q125" s="127">
        <f t="shared" si="24"/>
        <v>0</v>
      </c>
      <c r="R125" s="154" t="e">
        <f t="shared" si="25"/>
        <v>#DIV/0!</v>
      </c>
      <c r="S125" s="154" t="e">
        <f t="shared" si="26"/>
        <v>#DIV/0!</v>
      </c>
      <c r="T125" s="149" t="e">
        <f t="shared" si="33"/>
        <v>#DIV/0!</v>
      </c>
      <c r="U125" s="383">
        <f>IF(B125&lt;=Parameters!$K$3,0,IF(I125="Sand",(B125-B124)*$O$5*N125,(B125-B124)*$O$5*T125))</f>
        <v>2.0351581651074713</v>
      </c>
      <c r="V125" s="157">
        <f t="shared" si="34"/>
        <v>1031.7110891951988</v>
      </c>
      <c r="W125" s="175">
        <f t="shared" si="29"/>
        <v>1.2214999824324202E-2</v>
      </c>
      <c r="X125" s="149" t="e">
        <f t="shared" si="30"/>
        <v>#NUM!</v>
      </c>
      <c r="Y125" s="127">
        <f t="shared" si="31"/>
        <v>0.94498652528031646</v>
      </c>
      <c r="Z125" s="175" t="e">
        <f t="shared" si="32"/>
        <v>#NUM!</v>
      </c>
      <c r="AA125" s="149" t="e">
        <f t="shared" si="27"/>
        <v>#NUM!</v>
      </c>
      <c r="AB125" s="383">
        <f>IF(ISERROR(AA125),0,IF(B125&lt;=Parameters!$K$3,0,(B125-B124)*$O$5*AA125))</f>
        <v>0</v>
      </c>
      <c r="AC125" s="157">
        <f t="shared" si="35"/>
        <v>398.12703850869565</v>
      </c>
    </row>
    <row r="126" spans="1:29">
      <c r="A126" s="186">
        <v>108</v>
      </c>
      <c r="B126" s="187">
        <v>10.7</v>
      </c>
      <c r="C126" s="258">
        <v>2.89</v>
      </c>
      <c r="D126" s="258">
        <v>2.36</v>
      </c>
      <c r="E126" s="438">
        <f>IF(AND(ISBLANK(B126),ISBLANK(C126)),NA(),IF(B126&lt;=Parameters!$K$3,0,IF(C126&lt;0.1,Parameters!$K$4,C126)))</f>
        <v>2.89</v>
      </c>
      <c r="F126" s="439"/>
      <c r="G126" s="149">
        <f>B126*Parameters!$K$5</f>
        <v>203.29999999999998</v>
      </c>
      <c r="H126" s="383">
        <f>IF(B126&lt;Parameters!$K$6,B126*Parameters!$K$5,Parameters!$K$5*Parameters!$K$6+(B126-Parameters!$K$6)*(Parameters!$K$5-10))</f>
        <v>126.3</v>
      </c>
      <c r="I126" s="151" t="str">
        <f>IF(ISBLANK(D126),"",IF(D126&gt;Parameters!$K$7,"Clay","Sand"))</f>
        <v>Sand</v>
      </c>
      <c r="J126" s="152">
        <f t="shared" si="19"/>
        <v>0.13806537966503066</v>
      </c>
      <c r="K126" s="320">
        <f t="shared" si="20"/>
        <v>1</v>
      </c>
      <c r="L126" s="320">
        <f t="shared" si="28"/>
        <v>1.2629999999999999</v>
      </c>
      <c r="M126" s="275">
        <f t="shared" si="21"/>
        <v>10.152196869352771</v>
      </c>
      <c r="N126" s="153">
        <f t="shared" si="22"/>
        <v>5.5837082781440248</v>
      </c>
      <c r="O126" s="154">
        <f t="shared" si="23"/>
        <v>2.6867000000000001</v>
      </c>
      <c r="P126" s="149">
        <f>IF(B126&lt;=Parameters!$K$3,0,IF(I126="Sand",0,O126/Parameters!$K$8*1000))</f>
        <v>0</v>
      </c>
      <c r="Q126" s="127">
        <f t="shared" si="24"/>
        <v>0</v>
      </c>
      <c r="R126" s="154" t="e">
        <f t="shared" si="25"/>
        <v>#DIV/0!</v>
      </c>
      <c r="S126" s="154" t="e">
        <f t="shared" si="26"/>
        <v>#DIV/0!</v>
      </c>
      <c r="T126" s="149" t="e">
        <f t="shared" si="33"/>
        <v>#DIV/0!</v>
      </c>
      <c r="U126" s="383">
        <f>IF(B126&lt;=Parameters!$K$3,0,IF(I126="Sand",(B126-B125)*$O$5*N126,(B126-B125)*$O$5*T126))</f>
        <v>2.3172634453361951</v>
      </c>
      <c r="V126" s="157">
        <f t="shared" si="34"/>
        <v>1034.0283526405351</v>
      </c>
      <c r="W126" s="175">
        <f t="shared" si="29"/>
        <v>6.2421688030357449E-2</v>
      </c>
      <c r="X126" s="149" t="e">
        <f t="shared" si="30"/>
        <v>#NUM!</v>
      </c>
      <c r="Y126" s="127">
        <f t="shared" si="31"/>
        <v>0.9432985402295142</v>
      </c>
      <c r="Z126" s="175" t="e">
        <f t="shared" si="32"/>
        <v>#NUM!</v>
      </c>
      <c r="AA126" s="149" t="e">
        <f t="shared" si="27"/>
        <v>#NUM!</v>
      </c>
      <c r="AB126" s="383">
        <f>IF(ISERROR(AA126),0,IF(B126&lt;=Parameters!$K$3,0,(B126-B125)*$O$5*AA126))</f>
        <v>0</v>
      </c>
      <c r="AC126" s="157">
        <f t="shared" si="35"/>
        <v>398.12703850869565</v>
      </c>
    </row>
    <row r="127" spans="1:29">
      <c r="A127" s="186">
        <v>109</v>
      </c>
      <c r="B127" s="187">
        <v>10.8</v>
      </c>
      <c r="C127" s="258">
        <v>2</v>
      </c>
      <c r="D127" s="258">
        <v>2.8</v>
      </c>
      <c r="E127" s="438">
        <f>IF(AND(ISBLANK(B127),ISBLANK(C127)),NA(),IF(B127&lt;=Parameters!$K$3,0,IF(C127&lt;0.1,Parameters!$K$4,C127)))</f>
        <v>2</v>
      </c>
      <c r="F127" s="439"/>
      <c r="G127" s="149">
        <f>B127*Parameters!$K$5</f>
        <v>205.20000000000002</v>
      </c>
      <c r="H127" s="383">
        <f>IF(B127&lt;Parameters!$K$6,B127*Parameters!$K$5,Parameters!$K$5*Parameters!$K$6+(B127-Parameters!$K$6)*(Parameters!$K$5-10))</f>
        <v>127.2</v>
      </c>
      <c r="I127" s="151" t="str">
        <f>IF(ISBLANK(D127),"",IF(D127&gt;Parameters!$K$7,"Clay","Sand"))</f>
        <v>Clay</v>
      </c>
      <c r="J127" s="152">
        <f t="shared" si="19"/>
        <v>0.13816510187352862</v>
      </c>
      <c r="K127" s="320">
        <f t="shared" si="20"/>
        <v>1</v>
      </c>
      <c r="L127" s="320">
        <f t="shared" si="28"/>
        <v>1.272</v>
      </c>
      <c r="M127" s="275">
        <f t="shared" si="21"/>
        <v>7.0308163484809532</v>
      </c>
      <c r="N127" s="153">
        <f t="shared" si="22"/>
        <v>3.8669489916645245</v>
      </c>
      <c r="O127" s="154">
        <f t="shared" si="23"/>
        <v>1.7948</v>
      </c>
      <c r="P127" s="149">
        <f>IF(B127&lt;=Parameters!$K$3,0,IF(I127="Sand",0,O127/Parameters!$K$8*1000))</f>
        <v>128.20000000000002</v>
      </c>
      <c r="Q127" s="127">
        <f t="shared" si="24"/>
        <v>1.007861635220126</v>
      </c>
      <c r="R127" s="154">
        <f t="shared" si="25"/>
        <v>0.49902209584768292</v>
      </c>
      <c r="S127" s="154">
        <f t="shared" si="26"/>
        <v>0.49902209584768292</v>
      </c>
      <c r="T127" s="149">
        <f t="shared" si="33"/>
        <v>63.974632687672958</v>
      </c>
      <c r="U127" s="383">
        <f>IF(B127&lt;=Parameters!$K$3,0,IF(I127="Sand",(B127-B126)*$O$5*N127,(B127-B126)*$O$5*T127))</f>
        <v>26.549753384543386</v>
      </c>
      <c r="V127" s="157">
        <f t="shared" si="34"/>
        <v>1060.5781060250786</v>
      </c>
      <c r="W127" s="175">
        <f t="shared" si="29"/>
        <v>-8.6242164905316013E-2</v>
      </c>
      <c r="X127" s="149" t="e">
        <f t="shared" si="30"/>
        <v>#NUM!</v>
      </c>
      <c r="Y127" s="127">
        <f t="shared" si="31"/>
        <v>0.94162552411501987</v>
      </c>
      <c r="Z127" s="175" t="e">
        <f t="shared" si="32"/>
        <v>#NUM!</v>
      </c>
      <c r="AA127" s="149">
        <f t="shared" si="27"/>
        <v>63.974632687672958</v>
      </c>
      <c r="AB127" s="383">
        <f>IF(ISERROR(AA127),0,IF(B127&lt;=Parameters!$K$3,0,(B127-B126)*$O$5*AA127))</f>
        <v>26.549753384543386</v>
      </c>
      <c r="AC127" s="157">
        <f t="shared" si="35"/>
        <v>424.67679189323906</v>
      </c>
    </row>
    <row r="128" spans="1:29">
      <c r="A128" s="186">
        <v>110</v>
      </c>
      <c r="B128" s="187">
        <v>10.9</v>
      </c>
      <c r="C128" s="258">
        <v>1.72</v>
      </c>
      <c r="D128" s="258">
        <v>2.8</v>
      </c>
      <c r="E128" s="438">
        <f>IF(AND(ISBLANK(B128),ISBLANK(C128)),NA(),IF(B128&lt;=Parameters!$K$3,0,IF(C128&lt;0.1,Parameters!$K$4,C128)))</f>
        <v>1.72</v>
      </c>
      <c r="F128" s="439"/>
      <c r="G128" s="149">
        <f>B128*Parameters!$K$5</f>
        <v>207.1</v>
      </c>
      <c r="H128" s="383">
        <f>IF(B128&lt;Parameters!$K$6,B128*Parameters!$K$5,Parameters!$K$5*Parameters!$K$6+(B128-Parameters!$K$6)*(Parameters!$K$5-10))</f>
        <v>128.10000000000002</v>
      </c>
      <c r="I128" s="151" t="str">
        <f>IF(ISBLANK(D128),"",IF(D128&gt;Parameters!$K$7,"Clay","Sand"))</f>
        <v>Clay</v>
      </c>
      <c r="J128" s="152">
        <f t="shared" si="19"/>
        <v>0.13826504047746285</v>
      </c>
      <c r="K128" s="320">
        <f t="shared" si="20"/>
        <v>1</v>
      </c>
      <c r="L128" s="320">
        <f t="shared" si="28"/>
        <v>1.2810000000000001</v>
      </c>
      <c r="M128" s="275">
        <f t="shared" si="21"/>
        <v>6.0508756603086606</v>
      </c>
      <c r="N128" s="153">
        <f t="shared" si="22"/>
        <v>3.3279816131697637</v>
      </c>
      <c r="O128" s="154">
        <f t="shared" si="23"/>
        <v>1.5128999999999999</v>
      </c>
      <c r="P128" s="149">
        <f>IF(B128&lt;=Parameters!$K$3,0,IF(I128="Sand",0,O128/Parameters!$K$8*1000))</f>
        <v>108.06428571428572</v>
      </c>
      <c r="Q128" s="127">
        <f t="shared" si="24"/>
        <v>0.84359317497490782</v>
      </c>
      <c r="R128" s="154">
        <f t="shared" si="25"/>
        <v>0.54438164751204454</v>
      </c>
      <c r="S128" s="154">
        <f t="shared" si="26"/>
        <v>0.54438164751204454</v>
      </c>
      <c r="T128" s="149">
        <f t="shared" si="33"/>
        <v>58.828213894355159</v>
      </c>
      <c r="U128" s="383">
        <f>IF(B128&lt;=Parameters!$K$3,0,IF(I128="Sand",(B128-B127)*$O$5*N128,(B128-B127)*$O$5*T128))</f>
        <v>24.413966994908943</v>
      </c>
      <c r="V128" s="157">
        <f t="shared" si="34"/>
        <v>1084.9920730199874</v>
      </c>
      <c r="W128" s="175">
        <f t="shared" si="29"/>
        <v>-0.14798143239848283</v>
      </c>
      <c r="X128" s="149" t="e">
        <f t="shared" si="30"/>
        <v>#NUM!</v>
      </c>
      <c r="Y128" s="127">
        <f t="shared" si="31"/>
        <v>0.93996723968095675</v>
      </c>
      <c r="Z128" s="175" t="e">
        <f t="shared" si="32"/>
        <v>#NUM!</v>
      </c>
      <c r="AA128" s="149">
        <f t="shared" si="27"/>
        <v>58.828213894355159</v>
      </c>
      <c r="AB128" s="383">
        <f>IF(ISERROR(AA128),0,IF(B128&lt;=Parameters!$K$3,0,(B128-B127)*$O$5*AA128))</f>
        <v>24.413966994908943</v>
      </c>
      <c r="AC128" s="157">
        <f t="shared" si="35"/>
        <v>449.090758888148</v>
      </c>
    </row>
    <row r="129" spans="1:29">
      <c r="A129" s="186">
        <v>111</v>
      </c>
      <c r="B129" s="187">
        <v>11</v>
      </c>
      <c r="C129" s="258">
        <v>2.16</v>
      </c>
      <c r="D129" s="258">
        <v>2.7</v>
      </c>
      <c r="E129" s="438">
        <f>IF(AND(ISBLANK(B129),ISBLANK(C129)),NA(),IF(B129&lt;=Parameters!$K$3,0,IF(C129&lt;0.1,Parameters!$K$4,C129)))</f>
        <v>2.16</v>
      </c>
      <c r="F129" s="439"/>
      <c r="G129" s="149">
        <f>B129*Parameters!$K$5</f>
        <v>209</v>
      </c>
      <c r="H129" s="383">
        <f>IF(B129&lt;Parameters!$K$6,B129*Parameters!$K$5,Parameters!$K$5*Parameters!$K$6+(B129-Parameters!$K$6)*(Parameters!$K$5-10))</f>
        <v>129</v>
      </c>
      <c r="I129" s="151" t="str">
        <f>IF(ISBLANK(D129),"",IF(D129&gt;Parameters!$K$7,"Clay","Sand"))</f>
        <v>Clay</v>
      </c>
      <c r="J129" s="152">
        <f t="shared" si="19"/>
        <v>0.13836519626059107</v>
      </c>
      <c r="K129" s="320">
        <f t="shared" si="20"/>
        <v>1</v>
      </c>
      <c r="L129" s="320">
        <f t="shared" si="28"/>
        <v>1.29</v>
      </c>
      <c r="M129" s="275">
        <f t="shared" si="21"/>
        <v>7.6042784494585476</v>
      </c>
      <c r="N129" s="153">
        <f t="shared" si="22"/>
        <v>4.1823531472022015</v>
      </c>
      <c r="O129" s="154">
        <f t="shared" si="23"/>
        <v>1.9510000000000001</v>
      </c>
      <c r="P129" s="149">
        <f>IF(B129&lt;=Parameters!$K$3,0,IF(I129="Sand",0,O129/Parameters!$K$8*1000))</f>
        <v>139.35714285714286</v>
      </c>
      <c r="Q129" s="127">
        <f t="shared" si="24"/>
        <v>1.0802879291251384</v>
      </c>
      <c r="R129" s="154">
        <f t="shared" si="25"/>
        <v>0.49043914143475159</v>
      </c>
      <c r="S129" s="154">
        <f t="shared" si="26"/>
        <v>0.49043914143475159</v>
      </c>
      <c r="T129" s="149">
        <f t="shared" si="33"/>
        <v>68.346197495657165</v>
      </c>
      <c r="U129" s="383">
        <f>IF(B129&lt;=Parameters!$K$3,0,IF(I129="Sand",(B129-B128)*$O$5*N129,(B129-B128)*$O$5*T129))</f>
        <v>28.363971969011494</v>
      </c>
      <c r="V129" s="157">
        <f t="shared" si="34"/>
        <v>1113.356044988999</v>
      </c>
      <c r="W129" s="175">
        <f t="shared" si="29"/>
        <v>-5.826809914199476E-2</v>
      </c>
      <c r="X129" s="149" t="e">
        <f t="shared" si="30"/>
        <v>#NUM!</v>
      </c>
      <c r="Y129" s="127">
        <f t="shared" si="31"/>
        <v>0.93832345506526893</v>
      </c>
      <c r="Z129" s="175" t="e">
        <f t="shared" si="32"/>
        <v>#NUM!</v>
      </c>
      <c r="AA129" s="149">
        <f t="shared" si="27"/>
        <v>68.346197495657165</v>
      </c>
      <c r="AB129" s="383">
        <f>IF(ISERROR(AA129),0,IF(B129&lt;=Parameters!$K$3,0,(B129-B128)*$O$5*AA129))</f>
        <v>28.363971969011494</v>
      </c>
      <c r="AC129" s="157">
        <f t="shared" si="35"/>
        <v>477.45473085715952</v>
      </c>
    </row>
    <row r="130" spans="1:29">
      <c r="A130" s="186">
        <v>112</v>
      </c>
      <c r="B130" s="187">
        <v>11.1</v>
      </c>
      <c r="C130" s="258">
        <v>1.87</v>
      </c>
      <c r="D130" s="258">
        <v>2.76</v>
      </c>
      <c r="E130" s="438">
        <f>IF(AND(ISBLANK(B130),ISBLANK(C130)),NA(),IF(B130&lt;=Parameters!$K$3,0,IF(C130&lt;0.1,Parameters!$K$4,C130)))</f>
        <v>1.87</v>
      </c>
      <c r="F130" s="439"/>
      <c r="G130" s="149">
        <f>B130*Parameters!$K$5</f>
        <v>210.9</v>
      </c>
      <c r="H130" s="383">
        <f>IF(B130&lt;Parameters!$K$6,B130*Parameters!$K$5,Parameters!$K$5*Parameters!$K$6+(B130-Parameters!$K$6)*(Parameters!$K$5-10))</f>
        <v>129.89999999999998</v>
      </c>
      <c r="I130" s="151" t="str">
        <f>IF(ISBLANK(D130),"",IF(D130&gt;Parameters!$K$7,"Clay","Sand"))</f>
        <v>Clay</v>
      </c>
      <c r="J130" s="152">
        <f t="shared" si="19"/>
        <v>0.13846557001065085</v>
      </c>
      <c r="K130" s="320">
        <f t="shared" si="20"/>
        <v>1</v>
      </c>
      <c r="L130" s="320">
        <f t="shared" si="28"/>
        <v>1.2989999999999997</v>
      </c>
      <c r="M130" s="275">
        <f t="shared" si="21"/>
        <v>6.588109380899998</v>
      </c>
      <c r="N130" s="153">
        <f t="shared" si="22"/>
        <v>3.6234601594949991</v>
      </c>
      <c r="O130" s="154">
        <f t="shared" si="23"/>
        <v>1.6591</v>
      </c>
      <c r="P130" s="149">
        <f>IF(B130&lt;=Parameters!$K$3,0,IF(I130="Sand",0,O130/Parameters!$K$8*1000))</f>
        <v>118.50714285714285</v>
      </c>
      <c r="Q130" s="127">
        <f t="shared" si="24"/>
        <v>0.91229517211041478</v>
      </c>
      <c r="R130" s="154">
        <f t="shared" si="25"/>
        <v>0.5234826786834138</v>
      </c>
      <c r="S130" s="154">
        <f t="shared" si="26"/>
        <v>0.5234826786834138</v>
      </c>
      <c r="T130" s="149">
        <f t="shared" si="33"/>
        <v>62.036436585975132</v>
      </c>
      <c r="U130" s="383">
        <f>IF(B130&lt;=Parameters!$K$3,0,IF(I130="Sand",(B130-B129)*$O$5*N130,(B130-B129)*$O$5*T130))</f>
        <v>25.74539349455053</v>
      </c>
      <c r="V130" s="157">
        <f t="shared" si="34"/>
        <v>1139.1014384835496</v>
      </c>
      <c r="W130" s="175">
        <f t="shared" si="29"/>
        <v>-0.11732651933680244</v>
      </c>
      <c r="X130" s="149" t="e">
        <f t="shared" si="30"/>
        <v>#NUM!</v>
      </c>
      <c r="Y130" s="127">
        <f t="shared" si="31"/>
        <v>0.93669394364048131</v>
      </c>
      <c r="Z130" s="175" t="e">
        <f t="shared" si="32"/>
        <v>#NUM!</v>
      </c>
      <c r="AA130" s="149">
        <f t="shared" si="27"/>
        <v>62.036436585975132</v>
      </c>
      <c r="AB130" s="383">
        <f>IF(ISERROR(AA130),0,IF(B130&lt;=Parameters!$K$3,0,(B130-B129)*$O$5*AA130))</f>
        <v>25.74539349455053</v>
      </c>
      <c r="AC130" s="157">
        <f t="shared" si="35"/>
        <v>503.20012435171003</v>
      </c>
    </row>
    <row r="131" spans="1:29">
      <c r="A131" s="186">
        <v>113</v>
      </c>
      <c r="B131" s="187">
        <v>11.2</v>
      </c>
      <c r="C131" s="258">
        <v>1.66</v>
      </c>
      <c r="D131" s="258">
        <v>2.79</v>
      </c>
      <c r="E131" s="438">
        <f>IF(AND(ISBLANK(B131),ISBLANK(C131)),NA(),IF(B131&lt;=Parameters!$K$3,0,IF(C131&lt;0.1,Parameters!$K$4,C131)))</f>
        <v>1.66</v>
      </c>
      <c r="F131" s="439"/>
      <c r="G131" s="149">
        <f>B131*Parameters!$K$5</f>
        <v>212.79999999999998</v>
      </c>
      <c r="H131" s="383">
        <f>IF(B131&lt;Parameters!$K$6,B131*Parameters!$K$5,Parameters!$K$5*Parameters!$K$6+(B131-Parameters!$K$6)*(Parameters!$K$5-10))</f>
        <v>130.80000000000001</v>
      </c>
      <c r="I131" s="151" t="str">
        <f>IF(ISBLANK(D131),"",IF(D131&gt;Parameters!$K$7,"Clay","Sand"))</f>
        <v>Clay</v>
      </c>
      <c r="J131" s="152">
        <f t="shared" si="19"/>
        <v>0.1385661625193858</v>
      </c>
      <c r="K131" s="320">
        <f t="shared" si="20"/>
        <v>1</v>
      </c>
      <c r="L131" s="320">
        <f t="shared" si="28"/>
        <v>1.3080000000000001</v>
      </c>
      <c r="M131" s="275">
        <f t="shared" si="21"/>
        <v>5.8525168721248866</v>
      </c>
      <c r="N131" s="153">
        <f t="shared" si="22"/>
        <v>3.2188842796686878</v>
      </c>
      <c r="O131" s="154">
        <f t="shared" si="23"/>
        <v>1.4472</v>
      </c>
      <c r="P131" s="149">
        <f>IF(B131&lt;=Parameters!$K$3,0,IF(I131="Sand",0,O131/Parameters!$K$8*1000))</f>
        <v>103.37142857142857</v>
      </c>
      <c r="Q131" s="127">
        <f t="shared" si="24"/>
        <v>0.79030144167758831</v>
      </c>
      <c r="R131" s="154">
        <f t="shared" si="25"/>
        <v>0.56243665572944845</v>
      </c>
      <c r="S131" s="154">
        <f t="shared" si="26"/>
        <v>0.56243665572944845</v>
      </c>
      <c r="T131" s="149">
        <f t="shared" si="33"/>
        <v>58.139880583689838</v>
      </c>
      <c r="U131" s="383">
        <f>IF(B131&lt;=Parameters!$K$3,0,IF(I131="Sand",(B131-B130)*$O$5*N131,(B131-B130)*$O$5*T131))</f>
        <v>24.128305649516779</v>
      </c>
      <c r="V131" s="157">
        <f t="shared" si="34"/>
        <v>1163.2297441330663</v>
      </c>
      <c r="W131" s="175">
        <f t="shared" si="29"/>
        <v>-0.16635575380532872</v>
      </c>
      <c r="X131" s="149" t="e">
        <f t="shared" si="30"/>
        <v>#NUM!</v>
      </c>
      <c r="Y131" s="127">
        <f t="shared" si="31"/>
        <v>0.93507848386022452</v>
      </c>
      <c r="Z131" s="175" t="e">
        <f t="shared" si="32"/>
        <v>#NUM!</v>
      </c>
      <c r="AA131" s="149">
        <f t="shared" si="27"/>
        <v>58.139880583689838</v>
      </c>
      <c r="AB131" s="383">
        <f>IF(ISERROR(AA131),0,IF(B131&lt;=Parameters!$K$3,0,(B131-B130)*$O$5*AA131))</f>
        <v>24.128305649516779</v>
      </c>
      <c r="AC131" s="157">
        <f t="shared" si="35"/>
        <v>527.32843000122682</v>
      </c>
    </row>
    <row r="132" spans="1:29">
      <c r="A132" s="186">
        <v>114</v>
      </c>
      <c r="B132" s="187">
        <v>11.3</v>
      </c>
      <c r="C132" s="258">
        <v>2.13</v>
      </c>
      <c r="D132" s="258">
        <v>2.7</v>
      </c>
      <c r="E132" s="438">
        <f>IF(AND(ISBLANK(B132),ISBLANK(C132)),NA(),IF(B132&lt;=Parameters!$K$3,0,IF(C132&lt;0.1,Parameters!$K$4,C132)))</f>
        <v>2.13</v>
      </c>
      <c r="F132" s="439"/>
      <c r="G132" s="149">
        <f>B132*Parameters!$K$5</f>
        <v>214.70000000000002</v>
      </c>
      <c r="H132" s="383">
        <f>IF(B132&lt;Parameters!$K$6,B132*Parameters!$K$5,Parameters!$K$5*Parameters!$K$6+(B132-Parameters!$K$6)*(Parameters!$K$5-10))</f>
        <v>131.69999999999999</v>
      </c>
      <c r="I132" s="151" t="str">
        <f>IF(ISBLANK(D132),"",IF(D132&gt;Parameters!$K$7,"Clay","Sand"))</f>
        <v>Clay</v>
      </c>
      <c r="J132" s="152">
        <f t="shared" si="19"/>
        <v>0.13866697458257157</v>
      </c>
      <c r="K132" s="320">
        <f t="shared" si="20"/>
        <v>1</v>
      </c>
      <c r="L132" s="320">
        <f t="shared" si="28"/>
        <v>1.3169999999999999</v>
      </c>
      <c r="M132" s="275">
        <f t="shared" si="21"/>
        <v>7.515018263532216</v>
      </c>
      <c r="N132" s="153">
        <f t="shared" si="22"/>
        <v>4.1332600449427188</v>
      </c>
      <c r="O132" s="154">
        <f t="shared" si="23"/>
        <v>1.9152999999999998</v>
      </c>
      <c r="P132" s="149">
        <f>IF(B132&lt;=Parameters!$K$3,0,IF(I132="Sand",0,O132/Parameters!$K$8*1000))</f>
        <v>136.80714285714285</v>
      </c>
      <c r="Q132" s="127">
        <f t="shared" si="24"/>
        <v>1.0387786093936435</v>
      </c>
      <c r="R132" s="154">
        <f t="shared" si="25"/>
        <v>0.49526684403980131</v>
      </c>
      <c r="S132" s="154">
        <f t="shared" si="26"/>
        <v>0.49526684403980131</v>
      </c>
      <c r="T132" s="149">
        <f t="shared" si="33"/>
        <v>67.756041884959387</v>
      </c>
      <c r="U132" s="383">
        <f>IF(B132&lt;=Parameters!$K$3,0,IF(I132="Sand",(B132-B131)*$O$5*N132,(B132-B131)*$O$5*T132))</f>
        <v>28.119054800061225</v>
      </c>
      <c r="V132" s="157">
        <f t="shared" si="34"/>
        <v>1191.3487989331275</v>
      </c>
      <c r="W132" s="175">
        <f t="shared" si="29"/>
        <v>-6.800543680940338E-2</v>
      </c>
      <c r="X132" s="149" t="e">
        <f t="shared" si="30"/>
        <v>#NUM!</v>
      </c>
      <c r="Y132" s="127">
        <f t="shared" si="31"/>
        <v>0.93347685911128275</v>
      </c>
      <c r="Z132" s="175" t="e">
        <f t="shared" si="32"/>
        <v>#NUM!</v>
      </c>
      <c r="AA132" s="149">
        <f t="shared" si="27"/>
        <v>67.756041884959387</v>
      </c>
      <c r="AB132" s="383">
        <f>IF(ISERROR(AA132),0,IF(B132&lt;=Parameters!$K$3,0,(B132-B131)*$O$5*AA132))</f>
        <v>28.119054800061225</v>
      </c>
      <c r="AC132" s="157">
        <f t="shared" si="35"/>
        <v>555.44748480128806</v>
      </c>
    </row>
    <row r="133" spans="1:29">
      <c r="A133" s="186">
        <v>115</v>
      </c>
      <c r="B133" s="187">
        <v>11.4</v>
      </c>
      <c r="C133" s="258">
        <v>1.88</v>
      </c>
      <c r="D133" s="258">
        <v>2.78</v>
      </c>
      <c r="E133" s="438">
        <f>IF(AND(ISBLANK(B133),ISBLANK(C133)),NA(),IF(B133&lt;=Parameters!$K$3,0,IF(C133&lt;0.1,Parameters!$K$4,C133)))</f>
        <v>1.88</v>
      </c>
      <c r="F133" s="439"/>
      <c r="G133" s="149">
        <f>B133*Parameters!$K$5</f>
        <v>216.6</v>
      </c>
      <c r="H133" s="383">
        <f>IF(B133&lt;Parameters!$K$6,B133*Parameters!$K$5,Parameters!$K$5*Parameters!$K$6+(B133-Parameters!$K$6)*(Parameters!$K$5-10))</f>
        <v>132.60000000000002</v>
      </c>
      <c r="I133" s="151" t="str">
        <f>IF(ISBLANK(D133),"",IF(D133&gt;Parameters!$K$7,"Clay","Sand"))</f>
        <v>Clay</v>
      </c>
      <c r="J133" s="152">
        <f t="shared" si="19"/>
        <v>0.13876800700004252</v>
      </c>
      <c r="K133" s="320">
        <f t="shared" si="20"/>
        <v>1</v>
      </c>
      <c r="L133" s="320">
        <f t="shared" si="28"/>
        <v>1.3260000000000003</v>
      </c>
      <c r="M133" s="275">
        <f t="shared" si="21"/>
        <v>6.6378066348895368</v>
      </c>
      <c r="N133" s="153">
        <f t="shared" si="22"/>
        <v>3.6507936491892456</v>
      </c>
      <c r="O133" s="154">
        <f t="shared" si="23"/>
        <v>1.6634</v>
      </c>
      <c r="P133" s="149">
        <f>IF(B133&lt;=Parameters!$K$3,0,IF(I133="Sand",0,O133/Parameters!$K$8*1000))</f>
        <v>118.81428571428572</v>
      </c>
      <c r="Q133" s="127">
        <f t="shared" si="24"/>
        <v>0.89603533721180761</v>
      </c>
      <c r="R133" s="154">
        <f t="shared" si="25"/>
        <v>0.52821099329030274</v>
      </c>
      <c r="S133" s="154">
        <f t="shared" si="26"/>
        <v>0.52821099329030274</v>
      </c>
      <c r="T133" s="149">
        <f t="shared" si="33"/>
        <v>62.759011874220683</v>
      </c>
      <c r="U133" s="383">
        <f>IF(B133&lt;=Parameters!$K$3,0,IF(I133="Sand",(B133-B132)*$O$5*N133,(B133-B132)*$O$5*T133))</f>
        <v>26.045265410944996</v>
      </c>
      <c r="V133" s="157">
        <f t="shared" si="34"/>
        <v>1217.3940643440724</v>
      </c>
      <c r="W133" s="175">
        <f t="shared" si="29"/>
        <v>-0.11930761176169913</v>
      </c>
      <c r="X133" s="149" t="e">
        <f t="shared" si="30"/>
        <v>#NUM!</v>
      </c>
      <c r="Y133" s="127">
        <f t="shared" si="31"/>
        <v>0.93188885757092477</v>
      </c>
      <c r="Z133" s="175" t="e">
        <f t="shared" si="32"/>
        <v>#NUM!</v>
      </c>
      <c r="AA133" s="149">
        <f t="shared" si="27"/>
        <v>62.759011874220683</v>
      </c>
      <c r="AB133" s="383">
        <f>IF(ISERROR(AA133),0,IF(B133&lt;=Parameters!$K$3,0,(B133-B132)*$O$5*AA133))</f>
        <v>26.045265410944996</v>
      </c>
      <c r="AC133" s="157">
        <f t="shared" si="35"/>
        <v>581.49275021223309</v>
      </c>
    </row>
    <row r="134" spans="1:29">
      <c r="A134" s="186">
        <v>116</v>
      </c>
      <c r="B134" s="187">
        <v>11.5</v>
      </c>
      <c r="C134" s="258">
        <v>1.97</v>
      </c>
      <c r="D134" s="258">
        <v>2.71</v>
      </c>
      <c r="E134" s="438">
        <f>IF(AND(ISBLANK(B134),ISBLANK(C134)),NA(),IF(B134&lt;=Parameters!$K$3,0,IF(C134&lt;0.1,Parameters!$K$4,C134)))</f>
        <v>1.97</v>
      </c>
      <c r="F134" s="439"/>
      <c r="G134" s="149">
        <f>B134*Parameters!$K$5</f>
        <v>218.5</v>
      </c>
      <c r="H134" s="383">
        <f>IF(B134&lt;Parameters!$K$6,B134*Parameters!$K$5,Parameters!$K$5*Parameters!$K$6+(B134-Parameters!$K$6)*(Parameters!$K$5-10))</f>
        <v>133.5</v>
      </c>
      <c r="I134" s="151" t="str">
        <f>IF(ISBLANK(D134),"",IF(D134&gt;Parameters!$K$7,"Clay","Sand"))</f>
        <v>Clay</v>
      </c>
      <c r="J134" s="152">
        <f t="shared" si="19"/>
        <v>0.13886926057571816</v>
      </c>
      <c r="K134" s="320">
        <f t="shared" si="20"/>
        <v>1</v>
      </c>
      <c r="L134" s="320">
        <f t="shared" si="28"/>
        <v>1.335</v>
      </c>
      <c r="M134" s="275">
        <f t="shared" si="21"/>
        <v>6.9606491834977637</v>
      </c>
      <c r="N134" s="153">
        <f t="shared" si="22"/>
        <v>3.8283570509237705</v>
      </c>
      <c r="O134" s="154">
        <f t="shared" si="23"/>
        <v>1.7515000000000001</v>
      </c>
      <c r="P134" s="149">
        <f>IF(B134&lt;=Parameters!$K$3,0,IF(I134="Sand",0,O134/Parameters!$K$8*1000))</f>
        <v>125.10714285714286</v>
      </c>
      <c r="Q134" s="127">
        <f t="shared" si="24"/>
        <v>0.93713215623327983</v>
      </c>
      <c r="R134" s="154">
        <f t="shared" si="25"/>
        <v>0.51649911795898762</v>
      </c>
      <c r="S134" s="154">
        <f t="shared" si="26"/>
        <v>0.51649911795898762</v>
      </c>
      <c r="T134" s="149">
        <f t="shared" si="33"/>
        <v>64.617728936083353</v>
      </c>
      <c r="U134" s="383">
        <f>IF(B134&lt;=Parameters!$K$3,0,IF(I134="Sand",(B134-B133)*$O$5*N134,(B134-B133)*$O$5*T134))</f>
        <v>26.816641150529428</v>
      </c>
      <c r="V134" s="157">
        <f t="shared" si="34"/>
        <v>1244.2107054946018</v>
      </c>
      <c r="W134" s="175">
        <f t="shared" si="29"/>
        <v>-0.10195578541619182</v>
      </c>
      <c r="X134" s="149" t="e">
        <f t="shared" si="30"/>
        <v>#NUM!</v>
      </c>
      <c r="Y134" s="127">
        <f t="shared" si="31"/>
        <v>0.93031427206929973</v>
      </c>
      <c r="Z134" s="175" t="e">
        <f t="shared" si="32"/>
        <v>#NUM!</v>
      </c>
      <c r="AA134" s="149">
        <f t="shared" si="27"/>
        <v>64.617728936083353</v>
      </c>
      <c r="AB134" s="383">
        <f>IF(ISERROR(AA134),0,IF(B134&lt;=Parameters!$K$3,0,(B134-B133)*$O$5*AA134))</f>
        <v>26.816641150529428</v>
      </c>
      <c r="AC134" s="157">
        <f t="shared" si="35"/>
        <v>608.30939136276254</v>
      </c>
    </row>
    <row r="135" spans="1:29">
      <c r="A135" s="186">
        <v>117</v>
      </c>
      <c r="B135" s="187">
        <v>11.6</v>
      </c>
      <c r="C135" s="258">
        <v>2.64</v>
      </c>
      <c r="D135" s="258">
        <v>2.4700000000000002</v>
      </c>
      <c r="E135" s="438">
        <f>IF(AND(ISBLANK(B135),ISBLANK(C135)),NA(),IF(B135&lt;=Parameters!$K$3,0,IF(C135&lt;0.1,Parameters!$K$4,C135)))</f>
        <v>2.64</v>
      </c>
      <c r="F135" s="439"/>
      <c r="G135" s="149">
        <f>B135*Parameters!$K$5</f>
        <v>220.4</v>
      </c>
      <c r="H135" s="383">
        <f>IF(B135&lt;Parameters!$K$6,B135*Parameters!$K$5,Parameters!$K$5*Parameters!$K$6+(B135-Parameters!$K$6)*(Parameters!$K$5-10))</f>
        <v>134.39999999999998</v>
      </c>
      <c r="I135" s="151" t="str">
        <f>IF(ISBLANK(D135),"",IF(D135&gt;Parameters!$K$7,"Clay","Sand"))</f>
        <v>Sand</v>
      </c>
      <c r="J135" s="152">
        <f t="shared" si="19"/>
        <v>0.13897073611763025</v>
      </c>
      <c r="K135" s="320">
        <f t="shared" si="20"/>
        <v>1</v>
      </c>
      <c r="L135" s="320">
        <f t="shared" si="28"/>
        <v>1.3439999999999999</v>
      </c>
      <c r="M135" s="275">
        <f t="shared" si="21"/>
        <v>9.3347927767089622</v>
      </c>
      <c r="N135" s="153">
        <f t="shared" si="22"/>
        <v>5.1341360271899292</v>
      </c>
      <c r="O135" s="154">
        <f t="shared" si="23"/>
        <v>2.4196</v>
      </c>
      <c r="P135" s="149">
        <f>IF(B135&lt;=Parameters!$K$3,0,IF(I135="Sand",0,O135/Parameters!$K$8*1000))</f>
        <v>0</v>
      </c>
      <c r="Q135" s="127">
        <f t="shared" si="24"/>
        <v>0</v>
      </c>
      <c r="R135" s="154" t="e">
        <f t="shared" si="25"/>
        <v>#DIV/0!</v>
      </c>
      <c r="S135" s="154" t="e">
        <f t="shared" si="26"/>
        <v>#DIV/0!</v>
      </c>
      <c r="T135" s="149" t="e">
        <f t="shared" si="33"/>
        <v>#DIV/0!</v>
      </c>
      <c r="U135" s="383">
        <f>IF(B135&lt;=Parameters!$K$3,0,IF(I135="Sand",(B135-B134)*$O$5*N135,(B135-B134)*$O$5*T135))</f>
        <v>2.1306889877752222</v>
      </c>
      <c r="V135" s="157">
        <f t="shared" si="34"/>
        <v>1246.3413944823772</v>
      </c>
      <c r="W135" s="175">
        <f t="shared" si="29"/>
        <v>1.3798574297390287E-2</v>
      </c>
      <c r="X135" s="149" t="e">
        <f t="shared" si="30"/>
        <v>#NUM!</v>
      </c>
      <c r="Y135" s="127">
        <f t="shared" si="31"/>
        <v>0.92875289995667998</v>
      </c>
      <c r="Z135" s="175" t="e">
        <f t="shared" si="32"/>
        <v>#NUM!</v>
      </c>
      <c r="AA135" s="149" t="e">
        <f t="shared" si="27"/>
        <v>#NUM!</v>
      </c>
      <c r="AB135" s="383">
        <f>IF(ISERROR(AA135),0,IF(B135&lt;=Parameters!$K$3,0,(B135-B134)*$O$5*AA135))</f>
        <v>0</v>
      </c>
      <c r="AC135" s="157">
        <f t="shared" si="35"/>
        <v>608.30939136276254</v>
      </c>
    </row>
    <row r="136" spans="1:29">
      <c r="A136" s="186">
        <v>118</v>
      </c>
      <c r="B136" s="187">
        <v>11.7</v>
      </c>
      <c r="C136" s="258">
        <v>4.3499999999999996</v>
      </c>
      <c r="D136" s="258">
        <v>2.2599999999999998</v>
      </c>
      <c r="E136" s="438">
        <f>IF(AND(ISBLANK(B136),ISBLANK(C136)),NA(),IF(B136&lt;=Parameters!$K$3,0,IF(C136&lt;0.1,Parameters!$K$4,C136)))</f>
        <v>4.3499999999999996</v>
      </c>
      <c r="F136" s="439"/>
      <c r="G136" s="149">
        <f>B136*Parameters!$K$5</f>
        <v>222.29999999999998</v>
      </c>
      <c r="H136" s="383">
        <f>IF(B136&lt;Parameters!$K$6,B136*Parameters!$K$5,Parameters!$K$5*Parameters!$K$6+(B136-Parameters!$K$6)*(Parameters!$K$5-10))</f>
        <v>135.30000000000001</v>
      </c>
      <c r="I136" s="151" t="str">
        <f>IF(ISBLANK(D136),"",IF(D136&gt;Parameters!$K$7,"Clay","Sand"))</f>
        <v>Sand</v>
      </c>
      <c r="J136" s="152">
        <f t="shared" si="19"/>
        <v>0.13907243443794964</v>
      </c>
      <c r="K136" s="320">
        <f t="shared" si="20"/>
        <v>1</v>
      </c>
      <c r="L136" s="320">
        <f t="shared" si="28"/>
        <v>1.3530000000000002</v>
      </c>
      <c r="M136" s="275">
        <f t="shared" si="21"/>
        <v>15.392448548821028</v>
      </c>
      <c r="N136" s="153">
        <f t="shared" si="22"/>
        <v>8.4658467018515662</v>
      </c>
      <c r="O136" s="154">
        <f t="shared" si="23"/>
        <v>4.1276999999999999</v>
      </c>
      <c r="P136" s="149">
        <f>IF(B136&lt;=Parameters!$K$3,0,IF(I136="Sand",0,O136/Parameters!$K$8*1000))</f>
        <v>0</v>
      </c>
      <c r="Q136" s="127">
        <f t="shared" si="24"/>
        <v>0</v>
      </c>
      <c r="R136" s="154" t="e">
        <f t="shared" si="25"/>
        <v>#DIV/0!</v>
      </c>
      <c r="S136" s="154" t="e">
        <f t="shared" si="26"/>
        <v>#DIV/0!</v>
      </c>
      <c r="T136" s="149" t="e">
        <f t="shared" si="33"/>
        <v>#DIV/0!</v>
      </c>
      <c r="U136" s="383">
        <f>IF(B136&lt;=Parameters!$K$3,0,IF(I136="Sand",(B136-B135)*$O$5*N136,(B136-B135)*$O$5*T136))</f>
        <v>3.5133635424344449</v>
      </c>
      <c r="V136" s="157">
        <f t="shared" si="34"/>
        <v>1249.8547580248116</v>
      </c>
      <c r="W136" s="175">
        <f t="shared" si="29"/>
        <v>0.21222252405679881</v>
      </c>
      <c r="X136" s="149">
        <f t="shared" si="30"/>
        <v>5.0974778797996209E-2</v>
      </c>
      <c r="Y136" s="127">
        <f t="shared" si="31"/>
        <v>0.92720454297535515</v>
      </c>
      <c r="Z136" s="175">
        <f t="shared" si="32"/>
        <v>2.0737100392514661E-2</v>
      </c>
      <c r="AA136" s="149">
        <f t="shared" si="27"/>
        <v>13.530000000000001</v>
      </c>
      <c r="AB136" s="383">
        <f>IF(ISERROR(AA136),0,IF(B136&lt;=Parameters!$K$3,0,(B136-B135)*$O$5*AA136))</f>
        <v>5.6150093904655138</v>
      </c>
      <c r="AC136" s="157">
        <f t="shared" si="35"/>
        <v>613.92440075322804</v>
      </c>
    </row>
    <row r="137" spans="1:29">
      <c r="A137" s="186">
        <v>119</v>
      </c>
      <c r="B137" s="187">
        <v>11.8</v>
      </c>
      <c r="C137" s="258">
        <v>3.6</v>
      </c>
      <c r="D137" s="258">
        <v>2.4</v>
      </c>
      <c r="E137" s="438">
        <f>IF(AND(ISBLANK(B137),ISBLANK(C137)),NA(),IF(B137&lt;=Parameters!$K$3,0,IF(C137&lt;0.1,Parameters!$K$4,C137)))</f>
        <v>3.6</v>
      </c>
      <c r="F137" s="439"/>
      <c r="G137" s="149">
        <f>B137*Parameters!$K$5</f>
        <v>224.20000000000002</v>
      </c>
      <c r="H137" s="383">
        <f>IF(B137&lt;Parameters!$K$6,B137*Parameters!$K$5,Parameters!$K$5*Parameters!$K$6+(B137-Parameters!$K$6)*(Parameters!$K$5-10))</f>
        <v>136.19999999999999</v>
      </c>
      <c r="I137" s="151" t="str">
        <f>IF(ISBLANK(D137),"",IF(D137&gt;Parameters!$K$7,"Clay","Sand"))</f>
        <v>Sand</v>
      </c>
      <c r="J137" s="152">
        <f t="shared" si="19"/>
        <v>0.13917435635301373</v>
      </c>
      <c r="K137" s="320">
        <f t="shared" si="20"/>
        <v>1</v>
      </c>
      <c r="L137" s="320">
        <f t="shared" si="28"/>
        <v>1.3619999999999999</v>
      </c>
      <c r="M137" s="275">
        <f t="shared" si="21"/>
        <v>12.74791382195191</v>
      </c>
      <c r="N137" s="153">
        <f t="shared" si="22"/>
        <v>7.0113526020735506</v>
      </c>
      <c r="O137" s="154">
        <f t="shared" si="23"/>
        <v>3.3757999999999999</v>
      </c>
      <c r="P137" s="149">
        <f>IF(B137&lt;=Parameters!$K$3,0,IF(I137="Sand",0,O137/Parameters!$K$8*1000))</f>
        <v>0</v>
      </c>
      <c r="Q137" s="127">
        <f t="shared" si="24"/>
        <v>0</v>
      </c>
      <c r="R137" s="154" t="e">
        <f t="shared" si="25"/>
        <v>#DIV/0!</v>
      </c>
      <c r="S137" s="154" t="e">
        <f t="shared" si="26"/>
        <v>#DIV/0!</v>
      </c>
      <c r="T137" s="149" t="e">
        <f t="shared" si="33"/>
        <v>#DIV/0!</v>
      </c>
      <c r="U137" s="383">
        <f>IF(B137&lt;=Parameters!$K$3,0,IF(I137="Sand",(B137-B136)*$O$5*N137,(B137-B136)*$O$5*T137))</f>
        <v>2.9097421064677382</v>
      </c>
      <c r="V137" s="157">
        <f t="shared" si="34"/>
        <v>1252.7645001312794</v>
      </c>
      <c r="W137" s="175">
        <f t="shared" si="29"/>
        <v>0.13519975249365357</v>
      </c>
      <c r="X137" s="149">
        <f t="shared" si="30"/>
        <v>7.1012799070202465E-3</v>
      </c>
      <c r="Y137" s="127">
        <f t="shared" si="31"/>
        <v>0.92566900713597899</v>
      </c>
      <c r="Z137" s="175">
        <f t="shared" si="32"/>
        <v>2.9087448640098029E-3</v>
      </c>
      <c r="AA137" s="149">
        <f t="shared" si="27"/>
        <v>13.62</v>
      </c>
      <c r="AB137" s="383">
        <f>IF(ISERROR(AA137),0,IF(B137&lt;=Parameters!$K$3,0,(B137-B136)*$O$5*AA137))</f>
        <v>5.6523597855241423</v>
      </c>
      <c r="AC137" s="157">
        <f t="shared" si="35"/>
        <v>619.57676053875218</v>
      </c>
    </row>
    <row r="138" spans="1:29">
      <c r="A138" s="186">
        <v>120</v>
      </c>
      <c r="B138" s="187">
        <v>11.9</v>
      </c>
      <c r="C138" s="258">
        <v>3.36</v>
      </c>
      <c r="D138" s="258">
        <v>2.39</v>
      </c>
      <c r="E138" s="438">
        <f>IF(AND(ISBLANK(B138),ISBLANK(C138)),NA(),IF(B138&lt;=Parameters!$K$3,0,IF(C138&lt;0.1,Parameters!$K$4,C138)))</f>
        <v>3.36</v>
      </c>
      <c r="F138" s="439"/>
      <c r="G138" s="149">
        <f>B138*Parameters!$K$5</f>
        <v>226.1</v>
      </c>
      <c r="H138" s="383">
        <f>IF(B138&lt;Parameters!$K$6,B138*Parameters!$K$5,Parameters!$K$5*Parameters!$K$6+(B138-Parameters!$K$6)*(Parameters!$K$5-10))</f>
        <v>137.10000000000002</v>
      </c>
      <c r="I138" s="151" t="str">
        <f>IF(ISBLANK(D138),"",IF(D138&gt;Parameters!$K$7,"Clay","Sand"))</f>
        <v>Sand</v>
      </c>
      <c r="J138" s="152">
        <f t="shared" si="19"/>
        <v>0.13927650268335401</v>
      </c>
      <c r="K138" s="320">
        <f t="shared" si="20"/>
        <v>1</v>
      </c>
      <c r="L138" s="320">
        <f t="shared" si="28"/>
        <v>1.3710000000000002</v>
      </c>
      <c r="M138" s="275">
        <f t="shared" si="21"/>
        <v>11.906785417554282</v>
      </c>
      <c r="N138" s="153">
        <f t="shared" si="22"/>
        <v>6.548731979654856</v>
      </c>
      <c r="O138" s="154">
        <f t="shared" si="23"/>
        <v>3.1338999999999997</v>
      </c>
      <c r="P138" s="149">
        <f>IF(B138&lt;=Parameters!$K$3,0,IF(I138="Sand",0,O138/Parameters!$K$8*1000))</f>
        <v>0</v>
      </c>
      <c r="Q138" s="127">
        <f t="shared" si="24"/>
        <v>0</v>
      </c>
      <c r="R138" s="154" t="e">
        <f t="shared" si="25"/>
        <v>#DIV/0!</v>
      </c>
      <c r="S138" s="154" t="e">
        <f t="shared" si="26"/>
        <v>#DIV/0!</v>
      </c>
      <c r="T138" s="149" t="e">
        <f t="shared" si="33"/>
        <v>#DIV/0!</v>
      </c>
      <c r="U138" s="383">
        <f>IF(B138&lt;=Parameters!$K$3,0,IF(I138="Sand",(B138-B137)*$O$5*N138,(B138-B137)*$O$5*T138))</f>
        <v>2.7177525174725665</v>
      </c>
      <c r="V138" s="157">
        <f t="shared" si="34"/>
        <v>1255.4822526487519</v>
      </c>
      <c r="W138" s="175">
        <f t="shared" si="29"/>
        <v>0.10628536532830156</v>
      </c>
      <c r="X138" s="149">
        <f t="shared" si="30"/>
        <v>3.7964806276243079E-4</v>
      </c>
      <c r="Y138" s="127">
        <f t="shared" si="31"/>
        <v>0.92414610259818919</v>
      </c>
      <c r="Z138" s="175">
        <f t="shared" si="32"/>
        <v>1.5656693636153068E-4</v>
      </c>
      <c r="AA138" s="149">
        <f t="shared" si="27"/>
        <v>13.710000000000003</v>
      </c>
      <c r="AB138" s="383">
        <f>IF(ISERROR(AA138),0,IF(B138&lt;=Parameters!$K$3,0,(B138-B137)*$O$5*AA138))</f>
        <v>5.6897101805825718</v>
      </c>
      <c r="AC138" s="157">
        <f t="shared" si="35"/>
        <v>625.26647071933473</v>
      </c>
    </row>
    <row r="139" spans="1:29">
      <c r="A139" s="186">
        <v>121</v>
      </c>
      <c r="B139" s="187">
        <v>12</v>
      </c>
      <c r="C139" s="258">
        <v>3.05</v>
      </c>
      <c r="D139" s="258">
        <v>2.52</v>
      </c>
      <c r="E139" s="438">
        <f>IF(AND(ISBLANK(B139),ISBLANK(C139)),NA(),IF(B139&lt;=Parameters!$K$3,0,IF(C139&lt;0.1,Parameters!$K$4,C139)))</f>
        <v>3.05</v>
      </c>
      <c r="F139" s="439"/>
      <c r="G139" s="149">
        <f>B139*Parameters!$K$5</f>
        <v>228</v>
      </c>
      <c r="H139" s="383">
        <f>IF(B139&lt;Parameters!$K$6,B139*Parameters!$K$5,Parameters!$K$5*Parameters!$K$6+(B139-Parameters!$K$6)*(Parameters!$K$5-10))</f>
        <v>138</v>
      </c>
      <c r="I139" s="151" t="str">
        <f>IF(ISBLANK(D139),"",IF(D139&gt;Parameters!$K$7,"Clay","Sand"))</f>
        <v>Sand</v>
      </c>
      <c r="J139" s="152">
        <f t="shared" si="19"/>
        <v>0.13937887425372358</v>
      </c>
      <c r="K139" s="320">
        <f t="shared" si="20"/>
        <v>1</v>
      </c>
      <c r="L139" s="320">
        <f t="shared" si="28"/>
        <v>1.38</v>
      </c>
      <c r="M139" s="275">
        <f t="shared" si="21"/>
        <v>10.816187032998123</v>
      </c>
      <c r="N139" s="153">
        <f t="shared" si="22"/>
        <v>5.9489028681489682</v>
      </c>
      <c r="O139" s="154">
        <f t="shared" si="23"/>
        <v>2.8219999999999996</v>
      </c>
      <c r="P139" s="149">
        <f>IF(B139&lt;=Parameters!$K$3,0,IF(I139="Sand",0,O139/Parameters!$K$8*1000))</f>
        <v>0</v>
      </c>
      <c r="Q139" s="127">
        <f t="shared" si="24"/>
        <v>0</v>
      </c>
      <c r="R139" s="154" t="e">
        <f t="shared" si="25"/>
        <v>#DIV/0!</v>
      </c>
      <c r="S139" s="154" t="e">
        <f t="shared" si="26"/>
        <v>#DIV/0!</v>
      </c>
      <c r="T139" s="149" t="e">
        <f t="shared" si="33"/>
        <v>#DIV/0!</v>
      </c>
      <c r="U139" s="383">
        <f>IF(B139&lt;=Parameters!$K$3,0,IF(I139="Sand",(B139-B138)*$O$5*N139,(B139-B138)*$O$5*T139))</f>
        <v>2.4688208032242187</v>
      </c>
      <c r="V139" s="157">
        <f t="shared" si="34"/>
        <v>1257.9510734519761</v>
      </c>
      <c r="W139" s="175">
        <f t="shared" si="29"/>
        <v>6.6256992268197354E-2</v>
      </c>
      <c r="X139" s="149" t="e">
        <f t="shared" si="30"/>
        <v>#NUM!</v>
      </c>
      <c r="Y139" s="127">
        <f t="shared" si="31"/>
        <v>0.9226356435553249</v>
      </c>
      <c r="Z139" s="175" t="e">
        <f t="shared" si="32"/>
        <v>#NUM!</v>
      </c>
      <c r="AA139" s="149" t="e">
        <f t="shared" si="27"/>
        <v>#NUM!</v>
      </c>
      <c r="AB139" s="383">
        <f>IF(ISERROR(AA139),0,IF(B139&lt;=Parameters!$K$3,0,(B139-B138)*$O$5*AA139))</f>
        <v>0</v>
      </c>
      <c r="AC139" s="157">
        <f t="shared" si="35"/>
        <v>625.26647071933473</v>
      </c>
    </row>
    <row r="140" spans="1:29">
      <c r="A140" s="186">
        <v>122</v>
      </c>
      <c r="B140" s="187">
        <v>12.1</v>
      </c>
      <c r="C140" s="258">
        <v>5.0999999999999996</v>
      </c>
      <c r="D140" s="258">
        <v>2.2200000000000002</v>
      </c>
      <c r="E140" s="438">
        <f>IF(AND(ISBLANK(B140),ISBLANK(C140)),NA(),IF(B140&lt;=Parameters!$K$3,0,IF(C140&lt;0.1,Parameters!$K$4,C140)))</f>
        <v>5.0999999999999996</v>
      </c>
      <c r="F140" s="439"/>
      <c r="G140" s="149">
        <f>B140*Parameters!$K$5</f>
        <v>229.9</v>
      </c>
      <c r="H140" s="383">
        <f>IF(B140&lt;Parameters!$K$6,B140*Parameters!$K$5,Parameters!$K$5*Parameters!$K$6+(B140-Parameters!$K$6)*(Parameters!$K$5-10))</f>
        <v>138.89999999999998</v>
      </c>
      <c r="I140" s="151" t="str">
        <f>IF(ISBLANK(D140),"",IF(D140&gt;Parameters!$K$7,"Clay","Sand"))</f>
        <v>Sand</v>
      </c>
      <c r="J140" s="152">
        <f t="shared" si="19"/>
        <v>0.13948147189312546</v>
      </c>
      <c r="K140" s="320">
        <f t="shared" si="20"/>
        <v>1</v>
      </c>
      <c r="L140" s="320">
        <f t="shared" si="28"/>
        <v>1.3889999999999998</v>
      </c>
      <c r="M140" s="275">
        <f t="shared" si="21"/>
        <v>18.099396511680688</v>
      </c>
      <c r="N140" s="153">
        <f t="shared" si="22"/>
        <v>9.9546680814243782</v>
      </c>
      <c r="O140" s="154">
        <f t="shared" si="23"/>
        <v>4.8700999999999999</v>
      </c>
      <c r="P140" s="149">
        <f>IF(B140&lt;=Parameters!$K$3,0,IF(I140="Sand",0,O140/Parameters!$K$8*1000))</f>
        <v>0</v>
      </c>
      <c r="Q140" s="127">
        <f t="shared" si="24"/>
        <v>0</v>
      </c>
      <c r="R140" s="154" t="e">
        <f t="shared" si="25"/>
        <v>#DIV/0!</v>
      </c>
      <c r="S140" s="154" t="e">
        <f t="shared" si="26"/>
        <v>#DIV/0!</v>
      </c>
      <c r="T140" s="149" t="e">
        <f t="shared" si="33"/>
        <v>#DIV/0!</v>
      </c>
      <c r="U140" s="383">
        <f>IF(B140&lt;=Parameters!$K$3,0,IF(I140="Sand",(B140-B139)*$O$5*N140,(B140-B139)*$O$5*T140))</f>
        <v>4.1312309501969846</v>
      </c>
      <c r="V140" s="157">
        <f t="shared" si="34"/>
        <v>1262.0823044021731</v>
      </c>
      <c r="W140" s="175">
        <f t="shared" si="29"/>
        <v>0.27059645899196266</v>
      </c>
      <c r="X140" s="149">
        <f t="shared" si="30"/>
        <v>0.10388870097254414</v>
      </c>
      <c r="Y140" s="127">
        <f t="shared" si="31"/>
        <v>0.92113744812307574</v>
      </c>
      <c r="Z140" s="175">
        <f t="shared" si="32"/>
        <v>4.3421956954586789E-2</v>
      </c>
      <c r="AA140" s="149">
        <f t="shared" si="27"/>
        <v>13.889999999999999</v>
      </c>
      <c r="AB140" s="383">
        <f>IF(ISERROR(AA140),0,IF(B140&lt;=Parameters!$K$3,0,(B140-B139)*$O$5*AA140))</f>
        <v>5.764410970699628</v>
      </c>
      <c r="AC140" s="157">
        <f t="shared" si="35"/>
        <v>631.03088169003433</v>
      </c>
    </row>
    <row r="141" spans="1:29">
      <c r="A141" s="186">
        <v>123</v>
      </c>
      <c r="B141" s="187">
        <v>12.2</v>
      </c>
      <c r="C141" s="258">
        <v>3.41</v>
      </c>
      <c r="D141" s="258">
        <v>2.4900000000000002</v>
      </c>
      <c r="E141" s="438">
        <f>IF(AND(ISBLANK(B141),ISBLANK(C141)),NA(),IF(B141&lt;=Parameters!$K$3,0,IF(C141&lt;0.1,Parameters!$K$4,C141)))</f>
        <v>3.41</v>
      </c>
      <c r="F141" s="439"/>
      <c r="G141" s="149">
        <f>B141*Parameters!$K$5</f>
        <v>231.79999999999998</v>
      </c>
      <c r="H141" s="383">
        <f>IF(B141&lt;Parameters!$K$6,B141*Parameters!$K$5,Parameters!$K$5*Parameters!$K$6+(B141-Parameters!$K$6)*(Parameters!$K$5-10))</f>
        <v>139.80000000000001</v>
      </c>
      <c r="I141" s="151" t="str">
        <f>IF(ISBLANK(D141),"",IF(D141&gt;Parameters!$K$7,"Clay","Sand"))</f>
        <v>Sand</v>
      </c>
      <c r="J141" s="152">
        <f t="shared" si="19"/>
        <v>0.13958429643484055</v>
      </c>
      <c r="K141" s="320">
        <f t="shared" si="20"/>
        <v>1</v>
      </c>
      <c r="L141" s="320">
        <f t="shared" si="28"/>
        <v>1.3980000000000001</v>
      </c>
      <c r="M141" s="275">
        <f t="shared" si="21"/>
        <v>12.11067466240115</v>
      </c>
      <c r="N141" s="153">
        <f t="shared" si="22"/>
        <v>6.6608710643206335</v>
      </c>
      <c r="O141" s="154">
        <f t="shared" si="23"/>
        <v>3.1782000000000004</v>
      </c>
      <c r="P141" s="149">
        <f>IF(B141&lt;=Parameters!$K$3,0,IF(I141="Sand",0,O141/Parameters!$K$8*1000))</f>
        <v>0</v>
      </c>
      <c r="Q141" s="127">
        <f t="shared" si="24"/>
        <v>0</v>
      </c>
      <c r="R141" s="154" t="e">
        <f t="shared" si="25"/>
        <v>#DIV/0!</v>
      </c>
      <c r="S141" s="154" t="e">
        <f t="shared" si="26"/>
        <v>#DIV/0!</v>
      </c>
      <c r="T141" s="149" t="e">
        <f t="shared" si="33"/>
        <v>#DIV/0!</v>
      </c>
      <c r="U141" s="383">
        <f>IF(B141&lt;=Parameters!$K$3,0,IF(I141="Sand",(B141-B140)*$O$5*N141,(B141-B140)*$O$5*T141))</f>
        <v>2.7642907298477737</v>
      </c>
      <c r="V141" s="157">
        <f t="shared" si="34"/>
        <v>1264.8465951320209</v>
      </c>
      <c r="W141" s="175">
        <f t="shared" si="29"/>
        <v>0.10829344361013836</v>
      </c>
      <c r="X141" s="149">
        <f t="shared" si="30"/>
        <v>6.0823109358895591E-4</v>
      </c>
      <c r="Y141" s="127">
        <f t="shared" si="31"/>
        <v>0.91965133823190204</v>
      </c>
      <c r="Z141" s="175">
        <f t="shared" si="32"/>
        <v>2.5590744667180148E-4</v>
      </c>
      <c r="AA141" s="149">
        <f t="shared" si="27"/>
        <v>13.980000000000002</v>
      </c>
      <c r="AB141" s="383">
        <f>IF(ISERROR(AA141),0,IF(B141&lt;=Parameters!$K$3,0,(B141-B140)*$O$5*AA141))</f>
        <v>5.8017613657581588</v>
      </c>
      <c r="AC141" s="157">
        <f t="shared" si="35"/>
        <v>636.83264305579246</v>
      </c>
    </row>
    <row r="142" spans="1:29">
      <c r="A142" s="186">
        <v>124</v>
      </c>
      <c r="B142" s="187">
        <v>12.3</v>
      </c>
      <c r="C142" s="258">
        <v>3.32</v>
      </c>
      <c r="D142" s="258">
        <v>2.62</v>
      </c>
      <c r="E142" s="438">
        <f>IF(AND(ISBLANK(B142),ISBLANK(C142)),NA(),IF(B142&lt;=Parameters!$K$3,0,IF(C142&lt;0.1,Parameters!$K$4,C142)))</f>
        <v>3.32</v>
      </c>
      <c r="F142" s="439"/>
      <c r="G142" s="149">
        <f>B142*Parameters!$K$5</f>
        <v>233.70000000000002</v>
      </c>
      <c r="H142" s="383">
        <f>IF(B142&lt;Parameters!$K$6,B142*Parameters!$K$5,Parameters!$K$5*Parameters!$K$6+(B142-Parameters!$K$6)*(Parameters!$K$5-10))</f>
        <v>140.69999999999999</v>
      </c>
      <c r="I142" s="151" t="str">
        <f>IF(ISBLANK(D142),"",IF(D142&gt;Parameters!$K$7,"Clay","Sand"))</f>
        <v>Clay</v>
      </c>
      <c r="J142" s="152">
        <f t="shared" si="19"/>
        <v>0.13968734871645602</v>
      </c>
      <c r="K142" s="320">
        <f t="shared" si="20"/>
        <v>1</v>
      </c>
      <c r="L142" s="320">
        <f t="shared" si="28"/>
        <v>1.4069999999999998</v>
      </c>
      <c r="M142" s="275">
        <f t="shared" si="21"/>
        <v>11.799743174255514</v>
      </c>
      <c r="N142" s="153">
        <f t="shared" si="22"/>
        <v>6.4898587458405332</v>
      </c>
      <c r="O142" s="154">
        <f t="shared" si="23"/>
        <v>3.0862999999999996</v>
      </c>
      <c r="P142" s="149">
        <f>IF(B142&lt;=Parameters!$K$3,0,IF(I142="Sand",0,O142/Parameters!$K$8*1000))</f>
        <v>220.45</v>
      </c>
      <c r="Q142" s="127">
        <f t="shared" si="24"/>
        <v>1.5668088130774698</v>
      </c>
      <c r="R142" s="154">
        <f t="shared" si="25"/>
        <v>0.44690581222340203</v>
      </c>
      <c r="S142" s="154">
        <f t="shared" si="26"/>
        <v>0.44690581222340203</v>
      </c>
      <c r="T142" s="149">
        <f t="shared" si="33"/>
        <v>98.52038630464898</v>
      </c>
      <c r="U142" s="383">
        <f>IF(B142&lt;=Parameters!$K$3,0,IF(I142="Sand",(B142-B141)*$O$5*N142,(B142-B141)*$O$5*T142))</f>
        <v>40.886392775528741</v>
      </c>
      <c r="V142" s="157">
        <f t="shared" si="34"/>
        <v>1305.7329879075496</v>
      </c>
      <c r="W142" s="175">
        <f t="shared" si="29"/>
        <v>9.6311013399200479E-2</v>
      </c>
      <c r="X142" s="149" t="e">
        <f t="shared" si="30"/>
        <v>#NUM!</v>
      </c>
      <c r="Y142" s="127">
        <f t="shared" si="31"/>
        <v>0.91817713952307911</v>
      </c>
      <c r="Z142" s="175" t="e">
        <f t="shared" si="32"/>
        <v>#NUM!</v>
      </c>
      <c r="AA142" s="149">
        <f t="shared" si="27"/>
        <v>98.52038630464898</v>
      </c>
      <c r="AB142" s="383">
        <f>IF(ISERROR(AA142),0,IF(B142&lt;=Parameters!$K$3,0,(B142-B141)*$O$5*AA142))</f>
        <v>40.886392775528741</v>
      </c>
      <c r="AC142" s="157">
        <f t="shared" si="35"/>
        <v>677.71903583132121</v>
      </c>
    </row>
    <row r="143" spans="1:29">
      <c r="A143" s="186">
        <v>125</v>
      </c>
      <c r="B143" s="187">
        <v>12.4</v>
      </c>
      <c r="C143" s="258">
        <v>4.13</v>
      </c>
      <c r="D143" s="258">
        <v>2.4500000000000002</v>
      </c>
      <c r="E143" s="438">
        <f>IF(AND(ISBLANK(B143),ISBLANK(C143)),NA(),IF(B143&lt;=Parameters!$K$3,0,IF(C143&lt;0.1,Parameters!$K$4,C143)))</f>
        <v>4.13</v>
      </c>
      <c r="F143" s="439"/>
      <c r="G143" s="149">
        <f>B143*Parameters!$K$5</f>
        <v>235.6</v>
      </c>
      <c r="H143" s="383">
        <f>IF(B143&lt;Parameters!$K$6,B143*Parameters!$K$5,Parameters!$K$5*Parameters!$K$6+(B143-Parameters!$K$6)*(Parameters!$K$5-10))</f>
        <v>141.60000000000002</v>
      </c>
      <c r="I143" s="151" t="str">
        <f>IF(ISBLANK(D143),"",IF(D143&gt;Parameters!$K$7,"Clay","Sand"))</f>
        <v>Sand</v>
      </c>
      <c r="J143" s="152">
        <f t="shared" si="19"/>
        <v>0.13979062957989422</v>
      </c>
      <c r="K143" s="320">
        <f t="shared" si="20"/>
        <v>1</v>
      </c>
      <c r="L143" s="320">
        <f t="shared" si="28"/>
        <v>1.4160000000000001</v>
      </c>
      <c r="M143" s="275">
        <f t="shared" si="21"/>
        <v>14.689449115271417</v>
      </c>
      <c r="N143" s="153">
        <f t="shared" si="22"/>
        <v>8.0791970133992805</v>
      </c>
      <c r="O143" s="154">
        <f t="shared" si="23"/>
        <v>3.8944000000000001</v>
      </c>
      <c r="P143" s="149">
        <f>IF(B143&lt;=Parameters!$K$3,0,IF(I143="Sand",0,O143/Parameters!$K$8*1000))</f>
        <v>0</v>
      </c>
      <c r="Q143" s="127">
        <f t="shared" si="24"/>
        <v>0</v>
      </c>
      <c r="R143" s="154" t="e">
        <f t="shared" si="25"/>
        <v>#DIV/0!</v>
      </c>
      <c r="S143" s="154" t="e">
        <f t="shared" si="26"/>
        <v>#DIV/0!</v>
      </c>
      <c r="T143" s="149" t="e">
        <f t="shared" si="33"/>
        <v>#DIV/0!</v>
      </c>
      <c r="U143" s="383">
        <f>IF(B143&lt;=Parameters!$K$3,0,IF(I143="Sand",(B143-B142)*$O$5*N143,(B143-B142)*$O$5*T143))</f>
        <v>3.3529022245127784</v>
      </c>
      <c r="V143" s="157">
        <f t="shared" si="34"/>
        <v>1309.0858901320623</v>
      </c>
      <c r="W143" s="175">
        <f t="shared" si="29"/>
        <v>0.18236081958916286</v>
      </c>
      <c r="X143" s="149">
        <f t="shared" si="30"/>
        <v>3.0126204253777721E-2</v>
      </c>
      <c r="Y143" s="127">
        <f t="shared" si="31"/>
        <v>0.91671468124821576</v>
      </c>
      <c r="Z143" s="175">
        <f t="shared" si="32"/>
        <v>1.2841967184320026E-2</v>
      </c>
      <c r="AA143" s="149">
        <f t="shared" si="27"/>
        <v>14.160000000000004</v>
      </c>
      <c r="AB143" s="383">
        <f>IF(ISERROR(AA143),0,IF(B143&lt;=Parameters!$K$3,0,(B143-B142)*$O$5*AA143))</f>
        <v>5.8764621558752177</v>
      </c>
      <c r="AC143" s="157">
        <f t="shared" si="35"/>
        <v>683.59549798719638</v>
      </c>
    </row>
    <row r="144" spans="1:29">
      <c r="A144" s="186">
        <v>126</v>
      </c>
      <c r="B144" s="187">
        <v>12.5</v>
      </c>
      <c r="C144" s="258">
        <v>5.28</v>
      </c>
      <c r="D144" s="258">
        <v>2.1800000000000002</v>
      </c>
      <c r="E144" s="438">
        <f>IF(AND(ISBLANK(B144),ISBLANK(C144)),NA(),IF(B144&lt;=Parameters!$K$3,0,IF(C144&lt;0.1,Parameters!$K$4,C144)))</f>
        <v>5.28</v>
      </c>
      <c r="F144" s="439"/>
      <c r="G144" s="149">
        <f>B144*Parameters!$K$5</f>
        <v>237.5</v>
      </c>
      <c r="H144" s="383">
        <f>IF(B144&lt;Parameters!$K$6,B144*Parameters!$K$5,Parameters!$K$5*Parameters!$K$6+(B144-Parameters!$K$6)*(Parameters!$K$5-10))</f>
        <v>142.5</v>
      </c>
      <c r="I144" s="151" t="str">
        <f>IF(ISBLANK(D144),"",IF(D144&gt;Parameters!$K$7,"Clay","Sand"))</f>
        <v>Sand</v>
      </c>
      <c r="J144" s="152">
        <f t="shared" si="19"/>
        <v>0.13989413987144125</v>
      </c>
      <c r="K144" s="320">
        <f t="shared" si="20"/>
        <v>1</v>
      </c>
      <c r="L144" s="320">
        <f t="shared" si="28"/>
        <v>1.425</v>
      </c>
      <c r="M144" s="275">
        <f t="shared" si="21"/>
        <v>18.793637320457062</v>
      </c>
      <c r="N144" s="153">
        <f t="shared" si="22"/>
        <v>10.336500526251385</v>
      </c>
      <c r="O144" s="154">
        <f t="shared" si="23"/>
        <v>5.0425000000000004</v>
      </c>
      <c r="P144" s="149">
        <f>IF(B144&lt;=Parameters!$K$3,0,IF(I144="Sand",0,O144/Parameters!$K$8*1000))</f>
        <v>0</v>
      </c>
      <c r="Q144" s="127">
        <f t="shared" si="24"/>
        <v>0</v>
      </c>
      <c r="R144" s="154" t="e">
        <f t="shared" si="25"/>
        <v>#DIV/0!</v>
      </c>
      <c r="S144" s="154" t="e">
        <f t="shared" si="26"/>
        <v>#DIV/0!</v>
      </c>
      <c r="T144" s="149" t="e">
        <f t="shared" si="33"/>
        <v>#DIV/0!</v>
      </c>
      <c r="U144" s="383">
        <f>IF(B144&lt;=Parameters!$K$3,0,IF(I144="Sand",(B144-B143)*$O$5*N144,(B144-B143)*$O$5*T144))</f>
        <v>4.2896930908686803</v>
      </c>
      <c r="V144" s="157">
        <f t="shared" si="34"/>
        <v>1313.375583222931</v>
      </c>
      <c r="W144" s="175">
        <f t="shared" si="29"/>
        <v>0.27935313219743724</v>
      </c>
      <c r="X144" s="149">
        <f t="shared" si="30"/>
        <v>0.11311612942478073</v>
      </c>
      <c r="Y144" s="127">
        <f t="shared" si="31"/>
        <v>0.91526379617211506</v>
      </c>
      <c r="Z144" s="175">
        <f t="shared" si="32"/>
        <v>4.8530202199509896E-2</v>
      </c>
      <c r="AA144" s="149">
        <f t="shared" si="27"/>
        <v>14.25</v>
      </c>
      <c r="AB144" s="383">
        <f>IF(ISERROR(AA144),0,IF(B144&lt;=Parameters!$K$3,0,(B144-B143)*$O$5*AA144))</f>
        <v>5.9138125509337449</v>
      </c>
      <c r="AC144" s="157">
        <f t="shared" si="35"/>
        <v>689.50931053813008</v>
      </c>
    </row>
    <row r="145" spans="1:29">
      <c r="A145" s="186">
        <v>127</v>
      </c>
      <c r="B145" s="187">
        <v>12.6</v>
      </c>
      <c r="C145" s="258">
        <v>4.95</v>
      </c>
      <c r="D145" s="258">
        <v>2.2000000000000002</v>
      </c>
      <c r="E145" s="438">
        <f>IF(AND(ISBLANK(B145),ISBLANK(C145)),NA(),IF(B145&lt;=Parameters!$K$3,0,IF(C145&lt;0.1,Parameters!$K$4,C145)))</f>
        <v>4.95</v>
      </c>
      <c r="F145" s="439"/>
      <c r="G145" s="149">
        <f>B145*Parameters!$K$5</f>
        <v>239.4</v>
      </c>
      <c r="H145" s="383">
        <f>IF(B145&lt;Parameters!$K$6,B145*Parameters!$K$5,Parameters!$K$5*Parameters!$K$6+(B145-Parameters!$K$6)*(Parameters!$K$5-10))</f>
        <v>143.39999999999998</v>
      </c>
      <c r="I145" s="151" t="str">
        <f>IF(ISBLANK(D145),"",IF(D145&gt;Parameters!$K$7,"Clay","Sand"))</f>
        <v>Sand</v>
      </c>
      <c r="J145" s="152">
        <f t="shared" si="19"/>
        <v>0.13999788044177636</v>
      </c>
      <c r="K145" s="320">
        <f t="shared" si="20"/>
        <v>1</v>
      </c>
      <c r="L145" s="320">
        <f t="shared" si="28"/>
        <v>1.4339999999999997</v>
      </c>
      <c r="M145" s="275">
        <f t="shared" si="21"/>
        <v>17.632100644145982</v>
      </c>
      <c r="N145" s="153">
        <f t="shared" si="22"/>
        <v>9.6976553542802915</v>
      </c>
      <c r="O145" s="154">
        <f t="shared" si="23"/>
        <v>4.7106000000000003</v>
      </c>
      <c r="P145" s="149">
        <f>IF(B145&lt;=Parameters!$K$3,0,IF(I145="Sand",0,O145/Parameters!$K$8*1000))</f>
        <v>0</v>
      </c>
      <c r="Q145" s="127">
        <f t="shared" si="24"/>
        <v>0</v>
      </c>
      <c r="R145" s="154" t="e">
        <f t="shared" si="25"/>
        <v>#DIV/0!</v>
      </c>
      <c r="S145" s="154" t="e">
        <f t="shared" si="26"/>
        <v>#DIV/0!</v>
      </c>
      <c r="T145" s="149" t="e">
        <f t="shared" si="33"/>
        <v>#DIV/0!</v>
      </c>
      <c r="U145" s="383">
        <f>IF(B145&lt;=Parameters!$K$3,0,IF(I145="Sand",(B145-B144)*$O$5*N145,(B145-B144)*$O$5*T145))</f>
        <v>4.0245695402647454</v>
      </c>
      <c r="V145" s="157">
        <f t="shared" si="34"/>
        <v>1317.4001527631958</v>
      </c>
      <c r="W145" s="175">
        <f t="shared" si="29"/>
        <v>0.25227853805104583</v>
      </c>
      <c r="X145" s="149">
        <f t="shared" si="30"/>
        <v>8.5645605196037519E-2</v>
      </c>
      <c r="Y145" s="127">
        <f t="shared" si="31"/>
        <v>0.91382432047884177</v>
      </c>
      <c r="Z145" s="175">
        <f t="shared" si="32"/>
        <v>3.6980229968451704E-2</v>
      </c>
      <c r="AA145" s="149">
        <f t="shared" si="27"/>
        <v>14.339999999999998</v>
      </c>
      <c r="AB145" s="383">
        <f>IF(ISERROR(AA145),0,IF(B145&lt;=Parameters!$K$3,0,(B145-B144)*$O$5*AA145))</f>
        <v>5.951162945992273</v>
      </c>
      <c r="AC145" s="157">
        <f t="shared" si="35"/>
        <v>695.4604734841223</v>
      </c>
    </row>
    <row r="146" spans="1:29">
      <c r="A146" s="186">
        <v>128</v>
      </c>
      <c r="B146" s="187">
        <v>12.7</v>
      </c>
      <c r="C146" s="258">
        <v>4.68</v>
      </c>
      <c r="D146" s="258">
        <v>2.23</v>
      </c>
      <c r="E146" s="438">
        <f>IF(AND(ISBLANK(B146),ISBLANK(C146)),NA(),IF(B146&lt;=Parameters!$K$3,0,IF(C146&lt;0.1,Parameters!$K$4,C146)))</f>
        <v>4.68</v>
      </c>
      <c r="F146" s="439"/>
      <c r="G146" s="149">
        <f>B146*Parameters!$K$5</f>
        <v>241.29999999999998</v>
      </c>
      <c r="H146" s="383">
        <f>IF(B146&lt;Parameters!$K$6,B146*Parameters!$K$5,Parameters!$K$5*Parameters!$K$6+(B146-Parameters!$K$6)*(Parameters!$K$5-10))</f>
        <v>144.30000000000001</v>
      </c>
      <c r="I146" s="151" t="str">
        <f>IF(ISBLANK(D146),"",IF(D146&gt;Parameters!$K$7,"Clay","Sand"))</f>
        <v>Sand</v>
      </c>
      <c r="J146" s="152">
        <f t="shared" si="19"/>
        <v>0.14010185214600115</v>
      </c>
      <c r="K146" s="320">
        <f t="shared" si="20"/>
        <v>1</v>
      </c>
      <c r="L146" s="320">
        <f t="shared" si="28"/>
        <v>1.4430000000000001</v>
      </c>
      <c r="M146" s="275">
        <f t="shared" si="21"/>
        <v>16.682730206416473</v>
      </c>
      <c r="N146" s="153">
        <f t="shared" si="22"/>
        <v>9.175501613529061</v>
      </c>
      <c r="O146" s="154">
        <f t="shared" si="23"/>
        <v>4.4386999999999999</v>
      </c>
      <c r="P146" s="149">
        <f>IF(B146&lt;=Parameters!$K$3,0,IF(I146="Sand",0,O146/Parameters!$K$8*1000))</f>
        <v>0</v>
      </c>
      <c r="Q146" s="127">
        <f t="shared" si="24"/>
        <v>0</v>
      </c>
      <c r="R146" s="154" t="e">
        <f t="shared" si="25"/>
        <v>#DIV/0!</v>
      </c>
      <c r="S146" s="154" t="e">
        <f t="shared" si="26"/>
        <v>#DIV/0!</v>
      </c>
      <c r="T146" s="149" t="e">
        <f t="shared" si="33"/>
        <v>#DIV/0!</v>
      </c>
      <c r="U146" s="383">
        <f>IF(B146&lt;=Parameters!$K$3,0,IF(I146="Sand",(B146-B145)*$O$5*N146,(B146-B145)*$O$5*T146))</f>
        <v>3.8078734458386658</v>
      </c>
      <c r="V146" s="157">
        <f t="shared" si="34"/>
        <v>1321.2080262090344</v>
      </c>
      <c r="W146" s="175">
        <f t="shared" si="29"/>
        <v>0.22859144386776731</v>
      </c>
      <c r="X146" s="149">
        <f t="shared" si="30"/>
        <v>6.4250989202069828E-2</v>
      </c>
      <c r="Y146" s="127">
        <f t="shared" si="31"/>
        <v>0.91239609368087293</v>
      </c>
      <c r="Z146" s="175">
        <f t="shared" si="32"/>
        <v>2.7918894931926591E-2</v>
      </c>
      <c r="AA146" s="149">
        <f t="shared" si="27"/>
        <v>14.430000000000001</v>
      </c>
      <c r="AB146" s="383">
        <f>IF(ISERROR(AA146),0,IF(B146&lt;=Parameters!$K$3,0,(B146-B145)*$O$5*AA146))</f>
        <v>5.9885133410508029</v>
      </c>
      <c r="AC146" s="157">
        <f t="shared" si="35"/>
        <v>701.44898682517305</v>
      </c>
    </row>
    <row r="147" spans="1:29">
      <c r="A147" s="186">
        <v>129</v>
      </c>
      <c r="B147" s="187">
        <v>12.8</v>
      </c>
      <c r="C147" s="258">
        <v>4.3</v>
      </c>
      <c r="D147" s="258">
        <v>2.2599999999999998</v>
      </c>
      <c r="E147" s="438">
        <f>IF(AND(ISBLANK(B147),ISBLANK(C147)),NA(),IF(B147&lt;=Parameters!$K$3,0,IF(C147&lt;0.1,Parameters!$K$4,C147)))</f>
        <v>4.3</v>
      </c>
      <c r="F147" s="439"/>
      <c r="G147" s="149">
        <f>B147*Parameters!$K$5</f>
        <v>243.20000000000002</v>
      </c>
      <c r="H147" s="383">
        <f>IF(B147&lt;Parameters!$K$6,B147*Parameters!$K$5,Parameters!$K$5*Parameters!$K$6+(B147-Parameters!$K$6)*(Parameters!$K$5-10))</f>
        <v>145.19999999999999</v>
      </c>
      <c r="I147" s="151" t="str">
        <f>IF(ISBLANK(D147),"",IF(D147&gt;Parameters!$K$7,"Clay","Sand"))</f>
        <v>Sand</v>
      </c>
      <c r="J147" s="152">
        <f t="shared" ref="J147:J210" si="36">(MAX(($O$3-B147)/$O$1,G$8))^(-C$8)</f>
        <v>0.14020605584366921</v>
      </c>
      <c r="K147" s="320">
        <f t="shared" ref="K147:K210" si="37">(MIN(($O$3-B147)/($O$1*$G$8),1))^$E$8</f>
        <v>1</v>
      </c>
      <c r="L147" s="320">
        <f t="shared" si="28"/>
        <v>1.452</v>
      </c>
      <c r="M147" s="275">
        <f t="shared" ref="M147:M210" si="38">$F$8*E147*1000*$O$9^$B$8*J147</f>
        <v>15.339550182076191</v>
      </c>
      <c r="N147" s="153">
        <f t="shared" ref="N147:N210" si="39">(M147)*$S$2^$D$8</f>
        <v>8.4367526001419062</v>
      </c>
      <c r="O147" s="154">
        <f t="shared" ref="O147:O210" si="40">IF(E147=0,0,ABS(E147-G147/1000))</f>
        <v>4.0568</v>
      </c>
      <c r="P147" s="149">
        <f>IF(B147&lt;=Parameters!$K$3,0,IF(I147="Sand",0,O147/Parameters!$K$8*1000))</f>
        <v>0</v>
      </c>
      <c r="Q147" s="127">
        <f t="shared" ref="Q147:Q210" si="41">IF(P147="","",P147/H147)</f>
        <v>0</v>
      </c>
      <c r="R147" s="154" t="e">
        <f t="shared" ref="R147:R210" si="42">IF(P147="","",IF(Q147&lt;=1,0.5*(Q147^(-0.5)),0.5*(Q147^(-0.25))))</f>
        <v>#DIV/0!</v>
      </c>
      <c r="S147" s="154" t="e">
        <f t="shared" ref="S147:S210" si="43">IF(R147="","",IF(R147&lt;1,R147,1))</f>
        <v>#DIV/0!</v>
      </c>
      <c r="T147" s="149" t="e">
        <f t="shared" si="33"/>
        <v>#DIV/0!</v>
      </c>
      <c r="U147" s="383">
        <f>IF(B147&lt;=Parameters!$K$3,0,IF(I147="Sand",(B147-B146)*$O$5*N147,(B147-B146)*$O$5*T147))</f>
        <v>3.5012893625152981</v>
      </c>
      <c r="V147" s="157">
        <f t="shared" si="34"/>
        <v>1324.7093155715497</v>
      </c>
      <c r="W147" s="175">
        <f t="shared" si="29"/>
        <v>0.19347468165357781</v>
      </c>
      <c r="X147" s="149">
        <f t="shared" si="30"/>
        <v>3.7359330584809142E-2</v>
      </c>
      <c r="Y147" s="127">
        <f t="shared" si="31"/>
        <v>0.91097895853121402</v>
      </c>
      <c r="Z147" s="175">
        <f t="shared" si="32"/>
        <v>1.6336110752434924E-2</v>
      </c>
      <c r="AA147" s="149">
        <f t="shared" ref="AA147:AA210" si="44">IF(I147="Sand",IF(Z147&gt;0.1*H147,Z147,0.1*H147),T147)</f>
        <v>14.52</v>
      </c>
      <c r="AB147" s="383">
        <f>IF(ISERROR(AA147),0,IF(B147&lt;=Parameters!$K$3,0,(B147-B146)*$O$5*AA147))</f>
        <v>6.0258637361094385</v>
      </c>
      <c r="AC147" s="157">
        <f t="shared" si="35"/>
        <v>707.47485056128244</v>
      </c>
    </row>
    <row r="148" spans="1:29">
      <c r="A148" s="186">
        <v>130</v>
      </c>
      <c r="B148" s="187">
        <v>12.9</v>
      </c>
      <c r="C148" s="258">
        <v>3.88</v>
      </c>
      <c r="D148" s="258">
        <v>2.38</v>
      </c>
      <c r="E148" s="438">
        <f>IF(AND(ISBLANK(B148),ISBLANK(C148)),NA(),IF(B148&lt;=Parameters!$K$3,0,IF(C148&lt;0.1,Parameters!$K$4,C148)))</f>
        <v>3.88</v>
      </c>
      <c r="F148" s="439"/>
      <c r="G148" s="149">
        <f>B148*Parameters!$K$5</f>
        <v>245.1</v>
      </c>
      <c r="H148" s="383">
        <f>IF(B148&lt;Parameters!$K$6,B148*Parameters!$K$5,Parameters!$K$5*Parameters!$K$6+(B148-Parameters!$K$6)*(Parameters!$K$5-10))</f>
        <v>146.10000000000002</v>
      </c>
      <c r="I148" s="151" t="str">
        <f>IF(ISBLANK(D148),"",IF(D148&gt;Parameters!$K$7,"Clay","Sand"))</f>
        <v>Sand</v>
      </c>
      <c r="J148" s="152">
        <f t="shared" si="36"/>
        <v>0.14031049239881604</v>
      </c>
      <c r="K148" s="320">
        <f t="shared" si="37"/>
        <v>1</v>
      </c>
      <c r="L148" s="320">
        <f t="shared" ref="L148:L211" si="45">H148/100</f>
        <v>1.4610000000000003</v>
      </c>
      <c r="M148" s="275">
        <f t="shared" si="38"/>
        <v>13.851578607487903</v>
      </c>
      <c r="N148" s="153">
        <f t="shared" si="39"/>
        <v>7.6183682341183472</v>
      </c>
      <c r="O148" s="154">
        <f t="shared" si="40"/>
        <v>3.6349</v>
      </c>
      <c r="P148" s="149">
        <f>IF(B148&lt;=Parameters!$K$3,0,IF(I148="Sand",0,O148/Parameters!$K$8*1000))</f>
        <v>0</v>
      </c>
      <c r="Q148" s="127">
        <f t="shared" si="41"/>
        <v>0</v>
      </c>
      <c r="R148" s="154" t="e">
        <f t="shared" si="42"/>
        <v>#DIV/0!</v>
      </c>
      <c r="S148" s="154" t="e">
        <f t="shared" si="43"/>
        <v>#DIV/0!</v>
      </c>
      <c r="T148" s="149" t="e">
        <f t="shared" si="33"/>
        <v>#DIV/0!</v>
      </c>
      <c r="U148" s="383">
        <f>IF(B148&lt;=Parameters!$K$3,0,IF(I148="Sand",(B148-B147)*$O$5*N148,(B148-B147)*$O$5*T148))</f>
        <v>3.1616562582851953</v>
      </c>
      <c r="V148" s="157">
        <f t="shared" si="34"/>
        <v>1327.8709718298348</v>
      </c>
      <c r="W148" s="175">
        <f t="shared" ref="W148:W211" si="46">0.4*LN(E148*1000/(22*SQRT(H148*100)))</f>
        <v>0.15112689075465224</v>
      </c>
      <c r="X148" s="149">
        <f t="shared" ref="X148:X211" si="47">2.1*(W148-0.1)^1.7</f>
        <v>1.3394399391834207E-2</v>
      </c>
      <c r="Y148" s="127">
        <f t="shared" ref="Y148:Y211" si="48">(H148/100)^(-0.25)</f>
        <v>0.90957276093835959</v>
      </c>
      <c r="Z148" s="175">
        <f t="shared" ref="Z148:Z211" si="49">$F$8*(B148/$O$3)*100*X148*Y148</f>
        <v>5.8936137293868086E-3</v>
      </c>
      <c r="AA148" s="149">
        <f t="shared" si="44"/>
        <v>14.610000000000003</v>
      </c>
      <c r="AB148" s="383">
        <f>IF(ISERROR(AA148),0,IF(B148&lt;=Parameters!$K$3,0,(B148-B147)*$O$5*AA148))</f>
        <v>6.0632141311678618</v>
      </c>
      <c r="AC148" s="157">
        <f t="shared" si="35"/>
        <v>713.53806469245035</v>
      </c>
    </row>
    <row r="149" spans="1:29">
      <c r="A149" s="186">
        <v>131</v>
      </c>
      <c r="B149" s="187">
        <v>13</v>
      </c>
      <c r="C149" s="258">
        <v>6.42</v>
      </c>
      <c r="D149" s="258">
        <v>2.08</v>
      </c>
      <c r="E149" s="438">
        <f>IF(AND(ISBLANK(B149),ISBLANK(C149)),NA(),IF(B149&lt;=Parameters!$K$3,0,IF(C149&lt;0.1,Parameters!$K$4,C149)))</f>
        <v>6.42</v>
      </c>
      <c r="F149" s="439"/>
      <c r="G149" s="149">
        <f>B149*Parameters!$K$5</f>
        <v>247</v>
      </c>
      <c r="H149" s="383">
        <f>IF(B149&lt;Parameters!$K$6,B149*Parameters!$K$5,Parameters!$K$5*Parameters!$K$6+(B149-Parameters!$K$6)*(Parameters!$K$5-10))</f>
        <v>147</v>
      </c>
      <c r="I149" s="151" t="str">
        <f>IF(ISBLANK(D149),"",IF(D149&gt;Parameters!$K$7,"Clay","Sand"))</f>
        <v>Sand</v>
      </c>
      <c r="J149" s="152">
        <f t="shared" si="36"/>
        <v>0.14041516267998894</v>
      </c>
      <c r="K149" s="320">
        <f t="shared" si="37"/>
        <v>1</v>
      </c>
      <c r="L149" s="320">
        <f t="shared" si="45"/>
        <v>1.47</v>
      </c>
      <c r="M149" s="275">
        <f t="shared" si="38"/>
        <v>22.936462229214065</v>
      </c>
      <c r="N149" s="153">
        <f t="shared" si="39"/>
        <v>12.615054226067738</v>
      </c>
      <c r="O149" s="154">
        <f t="shared" si="40"/>
        <v>6.173</v>
      </c>
      <c r="P149" s="149">
        <f>IF(B149&lt;=Parameters!$K$3,0,IF(I149="Sand",0,O149/Parameters!$K$8*1000))</f>
        <v>0</v>
      </c>
      <c r="Q149" s="127">
        <f t="shared" si="41"/>
        <v>0</v>
      </c>
      <c r="R149" s="154" t="e">
        <f t="shared" si="42"/>
        <v>#DIV/0!</v>
      </c>
      <c r="S149" s="154" t="e">
        <f t="shared" si="43"/>
        <v>#DIV/0!</v>
      </c>
      <c r="T149" s="149" t="e">
        <f t="shared" ref="T149:T212" si="50">IF(P149="","",S149*P149)</f>
        <v>#DIV/0!</v>
      </c>
      <c r="U149" s="383">
        <f>IF(B149&lt;=Parameters!$K$3,0,IF(I149="Sand",(B149-B148)*$O$5*N149,(B149-B148)*$O$5*T149))</f>
        <v>5.2353028780932744</v>
      </c>
      <c r="V149" s="157">
        <f t="shared" ref="V149:V212" si="51">V148+U149</f>
        <v>1333.1062747079282</v>
      </c>
      <c r="W149" s="175">
        <f t="shared" si="46"/>
        <v>0.35133182277691088</v>
      </c>
      <c r="X149" s="149">
        <f t="shared" si="47"/>
        <v>0.20074281612328804</v>
      </c>
      <c r="Y149" s="127">
        <f t="shared" si="48"/>
        <v>0.90817734988399845</v>
      </c>
      <c r="Z149" s="175">
        <f t="shared" si="49"/>
        <v>8.8876163393110524E-2</v>
      </c>
      <c r="AA149" s="149">
        <f t="shared" si="44"/>
        <v>14.700000000000001</v>
      </c>
      <c r="AB149" s="383">
        <f>IF(ISERROR(AA149),0,IF(B149&lt;=Parameters!$K$3,0,(B149-B148)*$O$5*AA149))</f>
        <v>6.1005645262263899</v>
      </c>
      <c r="AC149" s="157">
        <f t="shared" si="35"/>
        <v>719.63862921867678</v>
      </c>
    </row>
    <row r="150" spans="1:29">
      <c r="A150" s="186">
        <v>132</v>
      </c>
      <c r="B150" s="187">
        <v>13.1</v>
      </c>
      <c r="C150" s="258">
        <v>4.88</v>
      </c>
      <c r="D150" s="258">
        <v>2.16</v>
      </c>
      <c r="E150" s="438">
        <f>IF(AND(ISBLANK(B150),ISBLANK(C150)),NA(),IF(B150&lt;=Parameters!$K$3,0,IF(C150&lt;0.1,Parameters!$K$4,C150)))</f>
        <v>4.88</v>
      </c>
      <c r="F150" s="439"/>
      <c r="G150" s="149">
        <f>B150*Parameters!$K$5</f>
        <v>248.9</v>
      </c>
      <c r="H150" s="383">
        <f>IF(B150&lt;Parameters!$K$6,B150*Parameters!$K$5,Parameters!$K$5*Parameters!$K$6+(B150-Parameters!$K$6)*(Parameters!$K$5-10))</f>
        <v>147.89999999999998</v>
      </c>
      <c r="I150" s="151" t="str">
        <f>IF(ISBLANK(D150),"",IF(D150&gt;Parameters!$K$7,"Clay","Sand"))</f>
        <v>Sand</v>
      </c>
      <c r="J150" s="152">
        <f t="shared" si="36"/>
        <v>0.14052006756027763</v>
      </c>
      <c r="K150" s="320">
        <f t="shared" si="37"/>
        <v>1</v>
      </c>
      <c r="L150" s="320">
        <f t="shared" si="45"/>
        <v>1.4789999999999999</v>
      </c>
      <c r="M150" s="275">
        <f t="shared" si="38"/>
        <v>17.447594875587285</v>
      </c>
      <c r="N150" s="153">
        <f t="shared" si="39"/>
        <v>9.5961771815730081</v>
      </c>
      <c r="O150" s="154">
        <f t="shared" si="40"/>
        <v>4.6311</v>
      </c>
      <c r="P150" s="149">
        <f>IF(B150&lt;=Parameters!$K$3,0,IF(I150="Sand",0,O150/Parameters!$K$8*1000))</f>
        <v>0</v>
      </c>
      <c r="Q150" s="127">
        <f t="shared" si="41"/>
        <v>0</v>
      </c>
      <c r="R150" s="154" t="e">
        <f t="shared" si="42"/>
        <v>#DIV/0!</v>
      </c>
      <c r="S150" s="154" t="e">
        <f t="shared" si="43"/>
        <v>#DIV/0!</v>
      </c>
      <c r="T150" s="149" t="e">
        <f t="shared" si="50"/>
        <v>#DIV/0!</v>
      </c>
      <c r="U150" s="383">
        <f>IF(B150&lt;=Parameters!$K$3,0,IF(I150="Sand",(B150-B149)*$O$5*N150,(B150-B149)*$O$5*T150))</f>
        <v>3.9824556531488042</v>
      </c>
      <c r="V150" s="157">
        <f t="shared" si="51"/>
        <v>1337.0887303610771</v>
      </c>
      <c r="W150" s="175">
        <f t="shared" si="46"/>
        <v>0.24040190705458173</v>
      </c>
      <c r="X150" s="149">
        <f t="shared" si="47"/>
        <v>7.4602504281822288E-2</v>
      </c>
      <c r="Y150" s="127">
        <f t="shared" si="48"/>
        <v>0.90679257734335006</v>
      </c>
      <c r="Z150" s="175">
        <f t="shared" si="49"/>
        <v>3.3232569842068627E-2</v>
      </c>
      <c r="AA150" s="149">
        <f t="shared" si="44"/>
        <v>14.79</v>
      </c>
      <c r="AB150" s="383">
        <f>IF(ISERROR(AA150),0,IF(B150&lt;=Parameters!$K$3,0,(B150-B149)*$O$5*AA150))</f>
        <v>6.137914921284918</v>
      </c>
      <c r="AC150" s="157">
        <f t="shared" si="35"/>
        <v>725.77654413996174</v>
      </c>
    </row>
    <row r="151" spans="1:29">
      <c r="A151" s="186">
        <v>133</v>
      </c>
      <c r="B151" s="187">
        <v>13.2</v>
      </c>
      <c r="C151" s="258">
        <v>5.14</v>
      </c>
      <c r="D151" s="258">
        <v>2.13</v>
      </c>
      <c r="E151" s="438">
        <f>IF(AND(ISBLANK(B151),ISBLANK(C151)),NA(),IF(B151&lt;=Parameters!$K$3,0,IF(C151&lt;0.1,Parameters!$K$4,C151)))</f>
        <v>5.14</v>
      </c>
      <c r="F151" s="439"/>
      <c r="G151" s="149">
        <f>B151*Parameters!$K$5</f>
        <v>250.79999999999998</v>
      </c>
      <c r="H151" s="383">
        <f>IF(B151&lt;Parameters!$K$6,B151*Parameters!$K$5,Parameters!$K$5*Parameters!$K$6+(B151-Parameters!$K$6)*(Parameters!$K$5-10))</f>
        <v>148.80000000000001</v>
      </c>
      <c r="I151" s="151" t="str">
        <f>IF(ISBLANK(D151),"",IF(D151&gt;Parameters!$K$7,"Clay","Sand"))</f>
        <v>Sand</v>
      </c>
      <c r="J151" s="152">
        <f t="shared" si="36"/>
        <v>0.14062520791734462</v>
      </c>
      <c r="K151" s="320">
        <f t="shared" si="37"/>
        <v>1</v>
      </c>
      <c r="L151" s="320">
        <f t="shared" si="45"/>
        <v>1.4880000000000002</v>
      </c>
      <c r="M151" s="275">
        <f t="shared" si="38"/>
        <v>18.390930078485315</v>
      </c>
      <c r="N151" s="153">
        <f t="shared" si="39"/>
        <v>10.115011543166924</v>
      </c>
      <c r="O151" s="154">
        <f t="shared" si="40"/>
        <v>4.8891999999999998</v>
      </c>
      <c r="P151" s="149">
        <f>IF(B151&lt;=Parameters!$K$3,0,IF(I151="Sand",0,O151/Parameters!$K$8*1000))</f>
        <v>0</v>
      </c>
      <c r="Q151" s="127">
        <f t="shared" si="41"/>
        <v>0</v>
      </c>
      <c r="R151" s="154" t="e">
        <f t="shared" si="42"/>
        <v>#DIV/0!</v>
      </c>
      <c r="S151" s="154" t="e">
        <f t="shared" si="43"/>
        <v>#DIV/0!</v>
      </c>
      <c r="T151" s="149" t="e">
        <f t="shared" si="50"/>
        <v>#DIV/0!</v>
      </c>
      <c r="U151" s="383">
        <f>IF(B151&lt;=Parameters!$K$3,0,IF(I151="Sand",(B151-B150)*$O$5*N151,(B151-B150)*$O$5*T151))</f>
        <v>4.1977741906540533</v>
      </c>
      <c r="V151" s="157">
        <f t="shared" si="51"/>
        <v>1341.286504551731</v>
      </c>
      <c r="W151" s="175">
        <f t="shared" si="46"/>
        <v>0.25995170035894144</v>
      </c>
      <c r="X151" s="149">
        <f t="shared" si="47"/>
        <v>9.3110864463232745E-2</v>
      </c>
      <c r="Y151" s="127">
        <f t="shared" si="48"/>
        <v>0.90541829820803887</v>
      </c>
      <c r="Z151" s="175">
        <f t="shared" si="49"/>
        <v>4.1730618821254874E-2</v>
      </c>
      <c r="AA151" s="149">
        <f t="shared" si="44"/>
        <v>14.880000000000003</v>
      </c>
      <c r="AB151" s="383">
        <f>IF(ISERROR(AA151),0,IF(B151&lt;=Parameters!$K$3,0,(B151-B150)*$O$5*AA151))</f>
        <v>6.1752653163434479</v>
      </c>
      <c r="AC151" s="157">
        <f t="shared" si="35"/>
        <v>731.95180945630523</v>
      </c>
    </row>
    <row r="152" spans="1:29">
      <c r="A152" s="186">
        <v>134</v>
      </c>
      <c r="B152" s="187">
        <v>13.3</v>
      </c>
      <c r="C152" s="258">
        <v>3.94</v>
      </c>
      <c r="D152" s="258">
        <v>2.4300000000000002</v>
      </c>
      <c r="E152" s="438">
        <f>IF(AND(ISBLANK(B152),ISBLANK(C152)),NA(),IF(B152&lt;=Parameters!$K$3,0,IF(C152&lt;0.1,Parameters!$K$4,C152)))</f>
        <v>3.94</v>
      </c>
      <c r="F152" s="439"/>
      <c r="G152" s="149">
        <f>B152*Parameters!$K$5</f>
        <v>252.70000000000002</v>
      </c>
      <c r="H152" s="383">
        <f>IF(B152&lt;Parameters!$K$6,B152*Parameters!$K$5,Parameters!$K$5*Parameters!$K$6+(B152-Parameters!$K$6)*(Parameters!$K$5-10))</f>
        <v>149.69999999999999</v>
      </c>
      <c r="I152" s="151" t="str">
        <f>IF(ISBLANK(D152),"",IF(D152&gt;Parameters!$K$7,"Clay","Sand"))</f>
        <v>Sand</v>
      </c>
      <c r="J152" s="152">
        <f t="shared" si="36"/>
        <v>0.14073058463345614</v>
      </c>
      <c r="K152" s="320">
        <f t="shared" si="37"/>
        <v>1</v>
      </c>
      <c r="L152" s="320">
        <f t="shared" si="45"/>
        <v>1.4969999999999999</v>
      </c>
      <c r="M152" s="275">
        <f t="shared" si="38"/>
        <v>14.107891479524623</v>
      </c>
      <c r="N152" s="153">
        <f t="shared" si="39"/>
        <v>7.7593403137385435</v>
      </c>
      <c r="O152" s="154">
        <f t="shared" si="40"/>
        <v>3.6873</v>
      </c>
      <c r="P152" s="149">
        <f>IF(B152&lt;=Parameters!$K$3,0,IF(I152="Sand",0,O152/Parameters!$K$8*1000))</f>
        <v>0</v>
      </c>
      <c r="Q152" s="127">
        <f t="shared" si="41"/>
        <v>0</v>
      </c>
      <c r="R152" s="154" t="e">
        <f t="shared" si="42"/>
        <v>#DIV/0!</v>
      </c>
      <c r="S152" s="154" t="e">
        <f t="shared" si="43"/>
        <v>#DIV/0!</v>
      </c>
      <c r="T152" s="149" t="e">
        <f t="shared" si="50"/>
        <v>#DIV/0!</v>
      </c>
      <c r="U152" s="383">
        <f>IF(B152&lt;=Parameters!$K$3,0,IF(I152="Sand",(B152-B151)*$O$5*N152,(B152-B151)*$O$5*T152))</f>
        <v>3.2201602901301047</v>
      </c>
      <c r="V152" s="157">
        <f t="shared" si="51"/>
        <v>1344.506664841861</v>
      </c>
      <c r="W152" s="175">
        <f t="shared" si="46"/>
        <v>0.15239672409073066</v>
      </c>
      <c r="X152" s="149">
        <f t="shared" si="47"/>
        <v>1.3964851587459871E-2</v>
      </c>
      <c r="Y152" s="127">
        <f t="shared" si="48"/>
        <v>0.90405437021140789</v>
      </c>
      <c r="Z152" s="175">
        <f t="shared" si="49"/>
        <v>6.2967113221146604E-3</v>
      </c>
      <c r="AA152" s="149">
        <f t="shared" si="44"/>
        <v>14.969999999999999</v>
      </c>
      <c r="AB152" s="383">
        <f>IF(ISERROR(AA152),0,IF(B152&lt;=Parameters!$K$3,0,(B152-B151)*$O$5*AA152))</f>
        <v>6.2126157114020861</v>
      </c>
      <c r="AC152" s="157">
        <f t="shared" si="35"/>
        <v>738.16442516770735</v>
      </c>
    </row>
    <row r="153" spans="1:29">
      <c r="A153" s="186">
        <v>135</v>
      </c>
      <c r="B153" s="187">
        <v>13.4</v>
      </c>
      <c r="C153" s="258">
        <v>4.84</v>
      </c>
      <c r="D153" s="258">
        <v>2.36</v>
      </c>
      <c r="E153" s="438">
        <f>IF(AND(ISBLANK(B153),ISBLANK(C153)),NA(),IF(B153&lt;=Parameters!$K$3,0,IF(C153&lt;0.1,Parameters!$K$4,C153)))</f>
        <v>4.84</v>
      </c>
      <c r="F153" s="439"/>
      <c r="G153" s="149">
        <f>B153*Parameters!$K$5</f>
        <v>254.6</v>
      </c>
      <c r="H153" s="383">
        <f>IF(B153&lt;Parameters!$K$6,B153*Parameters!$K$5,Parameters!$K$5*Parameters!$K$6+(B153-Parameters!$K$6)*(Parameters!$K$5-10))</f>
        <v>150.60000000000002</v>
      </c>
      <c r="I153" s="151" t="str">
        <f>IF(ISBLANK(D153),"",IF(D153&gt;Parameters!$K$7,"Clay","Sand"))</f>
        <v>Sand</v>
      </c>
      <c r="J153" s="152">
        <f t="shared" si="36"/>
        <v>0.14083619859551319</v>
      </c>
      <c r="K153" s="320">
        <f t="shared" si="37"/>
        <v>1</v>
      </c>
      <c r="L153" s="320">
        <f t="shared" si="45"/>
        <v>1.5060000000000002</v>
      </c>
      <c r="M153" s="275">
        <f t="shared" si="38"/>
        <v>17.34351229479141</v>
      </c>
      <c r="N153" s="153">
        <f t="shared" si="39"/>
        <v>9.5389317621352756</v>
      </c>
      <c r="O153" s="154">
        <f t="shared" si="40"/>
        <v>4.5853999999999999</v>
      </c>
      <c r="P153" s="149">
        <f>IF(B153&lt;=Parameters!$K$3,0,IF(I153="Sand",0,O153/Parameters!$K$8*1000))</f>
        <v>0</v>
      </c>
      <c r="Q153" s="127">
        <f t="shared" si="41"/>
        <v>0</v>
      </c>
      <c r="R153" s="154" t="e">
        <f t="shared" si="42"/>
        <v>#DIV/0!</v>
      </c>
      <c r="S153" s="154" t="e">
        <f t="shared" si="43"/>
        <v>#DIV/0!</v>
      </c>
      <c r="T153" s="149" t="e">
        <f t="shared" si="50"/>
        <v>#DIV/0!</v>
      </c>
      <c r="U153" s="383">
        <f>IF(B153&lt;=Parameters!$K$3,0,IF(I153="Sand",(B153-B152)*$O$5*N153,(B153-B152)*$O$5*T153))</f>
        <v>3.958698552801132</v>
      </c>
      <c r="V153" s="157">
        <f t="shared" si="51"/>
        <v>1348.4653633946621</v>
      </c>
      <c r="W153" s="175">
        <f t="shared" si="46"/>
        <v>0.23349151827016768</v>
      </c>
      <c r="X153" s="149">
        <f t="shared" si="47"/>
        <v>6.8468456577589931E-2</v>
      </c>
      <c r="Y153" s="127">
        <f t="shared" si="48"/>
        <v>0.90270065385617959</v>
      </c>
      <c r="Z153" s="175">
        <f t="shared" si="49"/>
        <v>3.1057776561859717E-2</v>
      </c>
      <c r="AA153" s="149">
        <f t="shared" si="44"/>
        <v>15.060000000000002</v>
      </c>
      <c r="AB153" s="383">
        <f>IF(ISERROR(AA153),0,IF(B153&lt;=Parameters!$K$3,0,(B153-B152)*$O$5*AA153))</f>
        <v>6.2499661064605059</v>
      </c>
      <c r="AC153" s="157">
        <f t="shared" si="35"/>
        <v>744.41439127416788</v>
      </c>
    </row>
    <row r="154" spans="1:29">
      <c r="A154" s="186">
        <v>136</v>
      </c>
      <c r="B154" s="187">
        <v>13.5</v>
      </c>
      <c r="C154" s="258">
        <v>4.82</v>
      </c>
      <c r="D154" s="258">
        <v>2.38</v>
      </c>
      <c r="E154" s="438">
        <f>IF(AND(ISBLANK(B154),ISBLANK(C154)),NA(),IF(B154&lt;=Parameters!$K$3,0,IF(C154&lt;0.1,Parameters!$K$4,C154)))</f>
        <v>4.82</v>
      </c>
      <c r="F154" s="439"/>
      <c r="G154" s="149">
        <f>B154*Parameters!$K$5</f>
        <v>256.5</v>
      </c>
      <c r="H154" s="383">
        <f>IF(B154&lt;Parameters!$K$6,B154*Parameters!$K$5,Parameters!$K$5*Parameters!$K$6+(B154-Parameters!$K$6)*(Parameters!$K$5-10))</f>
        <v>151.5</v>
      </c>
      <c r="I154" s="151" t="str">
        <f>IF(ISBLANK(D154),"",IF(D154&gt;Parameters!$K$7,"Clay","Sand"))</f>
        <v>Sand</v>
      </c>
      <c r="J154" s="152">
        <f t="shared" si="36"/>
        <v>0.14094205069508298</v>
      </c>
      <c r="K154" s="320">
        <f t="shared" si="37"/>
        <v>1</v>
      </c>
      <c r="L154" s="320">
        <f t="shared" si="45"/>
        <v>1.5149999999999999</v>
      </c>
      <c r="M154" s="275">
        <f t="shared" si="38"/>
        <v>17.284826359735902</v>
      </c>
      <c r="N154" s="153">
        <f t="shared" si="39"/>
        <v>9.5066544978547469</v>
      </c>
      <c r="O154" s="154">
        <f t="shared" si="40"/>
        <v>4.5635000000000003</v>
      </c>
      <c r="P154" s="149">
        <f>IF(B154&lt;=Parameters!$K$3,0,IF(I154="Sand",0,O154/Parameters!$K$8*1000))</f>
        <v>0</v>
      </c>
      <c r="Q154" s="127">
        <f t="shared" si="41"/>
        <v>0</v>
      </c>
      <c r="R154" s="154" t="e">
        <f t="shared" si="42"/>
        <v>#DIV/0!</v>
      </c>
      <c r="S154" s="154" t="e">
        <f t="shared" si="43"/>
        <v>#DIV/0!</v>
      </c>
      <c r="T154" s="149" t="e">
        <f t="shared" si="50"/>
        <v>#DIV/0!</v>
      </c>
      <c r="U154" s="383">
        <f>IF(B154&lt;=Parameters!$K$3,0,IF(I154="Sand",(B154-B153)*$O$5*N154,(B154-B153)*$O$5*T154))</f>
        <v>3.9453033464423957</v>
      </c>
      <c r="V154" s="157">
        <f t="shared" si="51"/>
        <v>1352.4106667411045</v>
      </c>
      <c r="W154" s="175">
        <f t="shared" si="46"/>
        <v>0.23064353928702902</v>
      </c>
      <c r="X154" s="149">
        <f t="shared" si="47"/>
        <v>6.6003777008436834E-2</v>
      </c>
      <c r="Y154" s="127">
        <f t="shared" si="48"/>
        <v>0.90135701234438048</v>
      </c>
      <c r="Z154" s="175">
        <f t="shared" si="49"/>
        <v>3.0118314669183223E-2</v>
      </c>
      <c r="AA154" s="149">
        <f t="shared" si="44"/>
        <v>15.15</v>
      </c>
      <c r="AB154" s="383">
        <f>IF(ISERROR(AA154),0,IF(B154&lt;=Parameters!$K$3,0,(B154-B153)*$O$5*AA154))</f>
        <v>6.287316501519034</v>
      </c>
      <c r="AC154" s="157">
        <f t="shared" si="35"/>
        <v>750.70170777568694</v>
      </c>
    </row>
    <row r="155" spans="1:29">
      <c r="A155" s="186">
        <v>137</v>
      </c>
      <c r="B155" s="187">
        <v>13.6</v>
      </c>
      <c r="C155" s="258">
        <v>4.25</v>
      </c>
      <c r="D155" s="258">
        <v>2.42</v>
      </c>
      <c r="E155" s="438">
        <f>IF(AND(ISBLANK(B155),ISBLANK(C155)),NA(),IF(B155&lt;=Parameters!$K$3,0,IF(C155&lt;0.1,Parameters!$K$4,C155)))</f>
        <v>4.25</v>
      </c>
      <c r="F155" s="439"/>
      <c r="G155" s="149">
        <f>B155*Parameters!$K$5</f>
        <v>258.39999999999998</v>
      </c>
      <c r="H155" s="383">
        <f>IF(B155&lt;Parameters!$K$6,B155*Parameters!$K$5,Parameters!$K$5*Parameters!$K$6+(B155-Parameters!$K$6)*(Parameters!$K$5-10))</f>
        <v>152.39999999999998</v>
      </c>
      <c r="I155" s="151" t="str">
        <f>IF(ISBLANK(D155),"",IF(D155&gt;Parameters!$K$7,"Clay","Sand"))</f>
        <v>Sand</v>
      </c>
      <c r="J155" s="152">
        <f t="shared" si="36"/>
        <v>0.1410481418284304</v>
      </c>
      <c r="K155" s="320">
        <f t="shared" si="37"/>
        <v>1</v>
      </c>
      <c r="L155" s="320">
        <f t="shared" si="45"/>
        <v>1.5239999999999998</v>
      </c>
      <c r="M155" s="275">
        <f t="shared" si="38"/>
        <v>15.252242296290005</v>
      </c>
      <c r="N155" s="153">
        <f t="shared" si="39"/>
        <v>8.3887332629595033</v>
      </c>
      <c r="O155" s="154">
        <f t="shared" si="40"/>
        <v>3.9916</v>
      </c>
      <c r="P155" s="149">
        <f>IF(B155&lt;=Parameters!$K$3,0,IF(I155="Sand",0,O155/Parameters!$K$8*1000))</f>
        <v>0</v>
      </c>
      <c r="Q155" s="127">
        <f t="shared" si="41"/>
        <v>0</v>
      </c>
      <c r="R155" s="154" t="e">
        <f t="shared" si="42"/>
        <v>#DIV/0!</v>
      </c>
      <c r="S155" s="154" t="e">
        <f t="shared" si="43"/>
        <v>#DIV/0!</v>
      </c>
      <c r="T155" s="149" t="e">
        <f t="shared" si="50"/>
        <v>#DIV/0!</v>
      </c>
      <c r="U155" s="383">
        <f>IF(B155&lt;=Parameters!$K$3,0,IF(I155="Sand",(B155-B154)*$O$5*N155,(B155-B154)*$O$5*T155))</f>
        <v>3.481361126801775</v>
      </c>
      <c r="V155" s="157">
        <f t="shared" si="51"/>
        <v>1355.8920278679063</v>
      </c>
      <c r="W155" s="175">
        <f t="shared" si="46"/>
        <v>0.17911695757593124</v>
      </c>
      <c r="X155" s="149">
        <f t="shared" si="47"/>
        <v>2.8136986208279435E-2</v>
      </c>
      <c r="Y155" s="127">
        <f t="shared" si="48"/>
        <v>0.90002331150943982</v>
      </c>
      <c r="Z155" s="175">
        <f t="shared" si="49"/>
        <v>1.2915211186566255E-2</v>
      </c>
      <c r="AA155" s="149">
        <f t="shared" si="44"/>
        <v>15.239999999999998</v>
      </c>
      <c r="AB155" s="383">
        <f>IF(ISERROR(AA155),0,IF(B155&lt;=Parameters!$K$3,0,(B155-B154)*$O$5*AA155))</f>
        <v>6.3246668965775621</v>
      </c>
      <c r="AC155" s="157">
        <f t="shared" si="35"/>
        <v>757.02637467226452</v>
      </c>
    </row>
    <row r="156" spans="1:29">
      <c r="A156" s="186">
        <v>138</v>
      </c>
      <c r="B156" s="187">
        <v>13.7</v>
      </c>
      <c r="C156" s="258">
        <v>5.04</v>
      </c>
      <c r="D156" s="258">
        <v>2.36</v>
      </c>
      <c r="E156" s="438">
        <f>IF(AND(ISBLANK(B156),ISBLANK(C156)),NA(),IF(B156&lt;=Parameters!$K$3,0,IF(C156&lt;0.1,Parameters!$K$4,C156)))</f>
        <v>5.04</v>
      </c>
      <c r="F156" s="439"/>
      <c r="G156" s="149">
        <f>B156*Parameters!$K$5</f>
        <v>260.3</v>
      </c>
      <c r="H156" s="383">
        <f>IF(B156&lt;Parameters!$K$6,B156*Parameters!$K$5,Parameters!$K$5*Parameters!$K$6+(B156-Parameters!$K$6)*(Parameters!$K$5-10))</f>
        <v>153.30000000000001</v>
      </c>
      <c r="I156" s="151" t="str">
        <f>IF(ISBLANK(D156),"",IF(D156&gt;Parameters!$K$7,"Clay","Sand"))</f>
        <v>Sand</v>
      </c>
      <c r="J156" s="152">
        <f t="shared" si="36"/>
        <v>0.14115447289654998</v>
      </c>
      <c r="K156" s="320">
        <f t="shared" si="37"/>
        <v>1</v>
      </c>
      <c r="L156" s="320">
        <f t="shared" si="45"/>
        <v>1.5330000000000001</v>
      </c>
      <c r="M156" s="275">
        <f t="shared" si="38"/>
        <v>18.101000389077928</v>
      </c>
      <c r="N156" s="153">
        <f t="shared" si="39"/>
        <v>9.9555502139928613</v>
      </c>
      <c r="O156" s="154">
        <f t="shared" si="40"/>
        <v>4.7797000000000001</v>
      </c>
      <c r="P156" s="149">
        <f>IF(B156&lt;=Parameters!$K$3,0,IF(I156="Sand",0,O156/Parameters!$K$8*1000))</f>
        <v>0</v>
      </c>
      <c r="Q156" s="127">
        <f t="shared" si="41"/>
        <v>0</v>
      </c>
      <c r="R156" s="154" t="e">
        <f t="shared" si="42"/>
        <v>#DIV/0!</v>
      </c>
      <c r="S156" s="154" t="e">
        <f t="shared" si="43"/>
        <v>#DIV/0!</v>
      </c>
      <c r="T156" s="149" t="e">
        <f t="shared" si="50"/>
        <v>#DIV/0!</v>
      </c>
      <c r="U156" s="383">
        <f>IF(B156&lt;=Parameters!$K$3,0,IF(I156="Sand",(B156-B155)*$O$5*N156,(B156-B155)*$O$5*T156))</f>
        <v>4.1315970390850607</v>
      </c>
      <c r="V156" s="157">
        <f t="shared" si="51"/>
        <v>1360.0236249069915</v>
      </c>
      <c r="W156" s="175">
        <f t="shared" si="46"/>
        <v>0.24613416870966742</v>
      </c>
      <c r="X156" s="149">
        <f t="shared" si="47"/>
        <v>7.9854116589563456E-2</v>
      </c>
      <c r="Y156" s="127">
        <f t="shared" si="48"/>
        <v>0.89869941975038925</v>
      </c>
      <c r="Z156" s="175">
        <f t="shared" si="49"/>
        <v>3.6869190785211461E-2</v>
      </c>
      <c r="AA156" s="149">
        <f t="shared" si="44"/>
        <v>15.330000000000002</v>
      </c>
      <c r="AB156" s="383">
        <f>IF(ISERROR(AA156),0,IF(B156&lt;=Parameters!$K$3,0,(B156-B155)*$O$5*AA156))</f>
        <v>6.362017291636092</v>
      </c>
      <c r="AC156" s="157">
        <f t="shared" si="35"/>
        <v>763.38839196390063</v>
      </c>
    </row>
    <row r="157" spans="1:29">
      <c r="A157" s="186">
        <v>139</v>
      </c>
      <c r="B157" s="187">
        <v>13.8</v>
      </c>
      <c r="C157" s="258">
        <v>6.19</v>
      </c>
      <c r="D157" s="258">
        <v>2.1800000000000002</v>
      </c>
      <c r="E157" s="438">
        <f>IF(AND(ISBLANK(B157),ISBLANK(C157)),NA(),IF(B157&lt;=Parameters!$K$3,0,IF(C157&lt;0.1,Parameters!$K$4,C157)))</f>
        <v>6.19</v>
      </c>
      <c r="F157" s="439"/>
      <c r="G157" s="149">
        <f>B157*Parameters!$K$5</f>
        <v>262.2</v>
      </c>
      <c r="H157" s="383">
        <f>IF(B157&lt;Parameters!$K$6,B157*Parameters!$K$5,Parameters!$K$5*Parameters!$K$6+(B157-Parameters!$K$6)*(Parameters!$K$5-10))</f>
        <v>154.19999999999999</v>
      </c>
      <c r="I157" s="151" t="str">
        <f>IF(ISBLANK(D157),"",IF(D157&gt;Parameters!$K$7,"Clay","Sand"))</f>
        <v>Sand</v>
      </c>
      <c r="J157" s="152">
        <f t="shared" si="36"/>
        <v>0.14126104480519813</v>
      </c>
      <c r="K157" s="320">
        <f t="shared" si="37"/>
        <v>1</v>
      </c>
      <c r="L157" s="320">
        <f t="shared" si="45"/>
        <v>1.5419999999999998</v>
      </c>
      <c r="M157" s="275">
        <f t="shared" si="38"/>
        <v>22.247973561943912</v>
      </c>
      <c r="N157" s="153">
        <f t="shared" si="39"/>
        <v>12.236385459069153</v>
      </c>
      <c r="O157" s="154">
        <f t="shared" si="40"/>
        <v>5.9278000000000004</v>
      </c>
      <c r="P157" s="149">
        <f>IF(B157&lt;=Parameters!$K$3,0,IF(I157="Sand",0,O157/Parameters!$K$8*1000))</f>
        <v>0</v>
      </c>
      <c r="Q157" s="127">
        <f t="shared" si="41"/>
        <v>0</v>
      </c>
      <c r="R157" s="154" t="e">
        <f t="shared" si="42"/>
        <v>#DIV/0!</v>
      </c>
      <c r="S157" s="154" t="e">
        <f t="shared" si="43"/>
        <v>#DIV/0!</v>
      </c>
      <c r="T157" s="149" t="e">
        <f t="shared" si="50"/>
        <v>#DIV/0!</v>
      </c>
      <c r="U157" s="383">
        <f>IF(B157&lt;=Parameters!$K$3,0,IF(I157="Sand",(B157-B156)*$O$5*N157,(B157-B156)*$O$5*T157))</f>
        <v>5.0781536776075518</v>
      </c>
      <c r="V157" s="157">
        <f t="shared" si="51"/>
        <v>1365.1017785845991</v>
      </c>
      <c r="W157" s="175">
        <f t="shared" si="46"/>
        <v>0.32717503550466637</v>
      </c>
      <c r="X157" s="149">
        <f t="shared" si="47"/>
        <v>0.16905667481161668</v>
      </c>
      <c r="Y157" s="127">
        <f t="shared" si="48"/>
        <v>0.89738520796808119</v>
      </c>
      <c r="Z157" s="175">
        <f t="shared" si="49"/>
        <v>7.8509386429581204E-2</v>
      </c>
      <c r="AA157" s="149">
        <f t="shared" si="44"/>
        <v>15.42</v>
      </c>
      <c r="AB157" s="383">
        <f>IF(ISERROR(AA157),0,IF(B157&lt;=Parameters!$K$3,0,(B157-B156)*$O$5*AA157))</f>
        <v>6.3993676866947347</v>
      </c>
      <c r="AC157" s="157">
        <f t="shared" si="35"/>
        <v>769.78775965059538</v>
      </c>
    </row>
    <row r="158" spans="1:29">
      <c r="A158" s="186">
        <v>140</v>
      </c>
      <c r="B158" s="187">
        <v>13.9</v>
      </c>
      <c r="C158" s="258">
        <v>6.45</v>
      </c>
      <c r="D158" s="258">
        <v>2.14</v>
      </c>
      <c r="E158" s="438">
        <f>IF(AND(ISBLANK(B158),ISBLANK(C158)),NA(),IF(B158&lt;=Parameters!$K$3,0,IF(C158&lt;0.1,Parameters!$K$4,C158)))</f>
        <v>6.45</v>
      </c>
      <c r="F158" s="439"/>
      <c r="G158" s="149">
        <f>B158*Parameters!$K$5</f>
        <v>264.10000000000002</v>
      </c>
      <c r="H158" s="383">
        <f>IF(B158&lt;Parameters!$K$6,B158*Parameters!$K$5,Parameters!$K$5*Parameters!$K$6+(B158-Parameters!$K$6)*(Parameters!$K$5-10))</f>
        <v>155.10000000000002</v>
      </c>
      <c r="I158" s="151" t="str">
        <f>IF(ISBLANK(D158),"",IF(D158&gt;Parameters!$K$7,"Clay","Sand"))</f>
        <v>Sand</v>
      </c>
      <c r="J158" s="152">
        <f t="shared" si="36"/>
        <v>0.14136785846492531</v>
      </c>
      <c r="K158" s="320">
        <f t="shared" si="37"/>
        <v>1</v>
      </c>
      <c r="L158" s="320">
        <f t="shared" si="45"/>
        <v>1.5510000000000002</v>
      </c>
      <c r="M158" s="275">
        <f t="shared" si="38"/>
        <v>23.199989608222925</v>
      </c>
      <c r="N158" s="153">
        <f t="shared" si="39"/>
        <v>12.759994284522609</v>
      </c>
      <c r="O158" s="154">
        <f t="shared" si="40"/>
        <v>6.1859000000000002</v>
      </c>
      <c r="P158" s="149">
        <f>IF(B158&lt;=Parameters!$K$3,0,IF(I158="Sand",0,O158/Parameters!$K$8*1000))</f>
        <v>0</v>
      </c>
      <c r="Q158" s="127">
        <f t="shared" si="41"/>
        <v>0</v>
      </c>
      <c r="R158" s="154" t="e">
        <f t="shared" si="42"/>
        <v>#DIV/0!</v>
      </c>
      <c r="S158" s="154" t="e">
        <f t="shared" si="43"/>
        <v>#DIV/0!</v>
      </c>
      <c r="T158" s="149" t="e">
        <f t="shared" si="50"/>
        <v>#DIV/0!</v>
      </c>
      <c r="U158" s="383">
        <f>IF(B158&lt;=Parameters!$K$3,0,IF(I158="Sand",(B158-B157)*$O$5*N158,(B158-B157)*$O$5*T158))</f>
        <v>5.2954536385721163</v>
      </c>
      <c r="V158" s="157">
        <f t="shared" si="51"/>
        <v>1370.3972322231712</v>
      </c>
      <c r="W158" s="175">
        <f t="shared" si="46"/>
        <v>0.342469131338484</v>
      </c>
      <c r="X158" s="149">
        <f t="shared" si="47"/>
        <v>0.18885794986222673</v>
      </c>
      <c r="Y158" s="127">
        <f t="shared" si="48"/>
        <v>0.89608054950335392</v>
      </c>
      <c r="Z158" s="175">
        <f t="shared" si="49"/>
        <v>8.8212146374486183E-2</v>
      </c>
      <c r="AA158" s="149">
        <f t="shared" si="44"/>
        <v>15.510000000000003</v>
      </c>
      <c r="AB158" s="383">
        <f>IF(ISERROR(AA158),0,IF(B158&lt;=Parameters!$K$3,0,(B158-B157)*$O$5*AA158))</f>
        <v>6.4367180817531509</v>
      </c>
      <c r="AC158" s="157">
        <f t="shared" si="35"/>
        <v>776.22447773234853</v>
      </c>
    </row>
    <row r="159" spans="1:29">
      <c r="A159" s="186">
        <v>141</v>
      </c>
      <c r="B159" s="187">
        <v>14</v>
      </c>
      <c r="C159" s="258">
        <v>6.16</v>
      </c>
      <c r="D159" s="258">
        <v>2.14</v>
      </c>
      <c r="E159" s="438">
        <f>IF(AND(ISBLANK(B159),ISBLANK(C159)),NA(),IF(B159&lt;=Parameters!$K$3,0,IF(C159&lt;0.1,Parameters!$K$4,C159)))</f>
        <v>6.16</v>
      </c>
      <c r="F159" s="439"/>
      <c r="G159" s="149">
        <f>B159*Parameters!$K$5</f>
        <v>266</v>
      </c>
      <c r="H159" s="383">
        <f>IF(B159&lt;Parameters!$K$6,B159*Parameters!$K$5,Parameters!$K$5*Parameters!$K$6+(B159-Parameters!$K$6)*(Parameters!$K$5-10))</f>
        <v>156</v>
      </c>
      <c r="I159" s="151" t="str">
        <f>IF(ISBLANK(D159),"",IF(D159&gt;Parameters!$K$7,"Clay","Sand"))</f>
        <v>Sand</v>
      </c>
      <c r="J159" s="152">
        <f t="shared" si="36"/>
        <v>0.14147491479110888</v>
      </c>
      <c r="K159" s="320">
        <f t="shared" si="37"/>
        <v>1</v>
      </c>
      <c r="L159" s="320">
        <f t="shared" si="45"/>
        <v>1.56</v>
      </c>
      <c r="M159" s="275">
        <f t="shared" si="38"/>
        <v>22.173668469113359</v>
      </c>
      <c r="N159" s="153">
        <f t="shared" si="39"/>
        <v>12.195517658012349</v>
      </c>
      <c r="O159" s="154">
        <f t="shared" si="40"/>
        <v>5.8940000000000001</v>
      </c>
      <c r="P159" s="149">
        <f>IF(B159&lt;=Parameters!$K$3,0,IF(I159="Sand",0,O159/Parameters!$K$8*1000))</f>
        <v>0</v>
      </c>
      <c r="Q159" s="127">
        <f t="shared" si="41"/>
        <v>0</v>
      </c>
      <c r="R159" s="154" t="e">
        <f t="shared" si="42"/>
        <v>#DIV/0!</v>
      </c>
      <c r="S159" s="154" t="e">
        <f t="shared" si="43"/>
        <v>#DIV/0!</v>
      </c>
      <c r="T159" s="149" t="e">
        <f t="shared" si="50"/>
        <v>#DIV/0!</v>
      </c>
      <c r="U159" s="383">
        <f>IF(B159&lt;=Parameters!$K$3,0,IF(I159="Sand",(B159-B158)*$O$5*N159,(B159-B158)*$O$5*T159))</f>
        <v>5.0611933607780726</v>
      </c>
      <c r="V159" s="157">
        <f t="shared" si="51"/>
        <v>1375.4584255839493</v>
      </c>
      <c r="W159" s="175">
        <f t="shared" si="46"/>
        <v>0.32291060262017424</v>
      </c>
      <c r="X159" s="149">
        <f t="shared" si="47"/>
        <v>0.16369730473748623</v>
      </c>
      <c r="Y159" s="127">
        <f t="shared" si="48"/>
        <v>0.89478532007707623</v>
      </c>
      <c r="Z159" s="175">
        <f t="shared" si="49"/>
        <v>7.68988212380253E-2</v>
      </c>
      <c r="AA159" s="149">
        <f t="shared" si="44"/>
        <v>15.600000000000001</v>
      </c>
      <c r="AB159" s="383">
        <f>IF(ISERROR(AA159),0,IF(B159&lt;=Parameters!$K$3,0,(B159-B158)*$O$5*AA159))</f>
        <v>6.474068476811679</v>
      </c>
      <c r="AC159" s="157">
        <f t="shared" si="35"/>
        <v>782.69854620916021</v>
      </c>
    </row>
    <row r="160" spans="1:29">
      <c r="A160" s="186">
        <v>142</v>
      </c>
      <c r="B160" s="187">
        <v>14.1</v>
      </c>
      <c r="C160" s="258">
        <v>8.86</v>
      </c>
      <c r="D160" s="258">
        <v>2.02</v>
      </c>
      <c r="E160" s="438">
        <f>IF(AND(ISBLANK(B160),ISBLANK(C160)),NA(),IF(B160&lt;=Parameters!$K$3,0,IF(C160&lt;0.1,Parameters!$K$4,C160)))</f>
        <v>8.86</v>
      </c>
      <c r="F160" s="439"/>
      <c r="G160" s="149">
        <f>B160*Parameters!$K$5</f>
        <v>267.89999999999998</v>
      </c>
      <c r="H160" s="383">
        <f>IF(B160&lt;Parameters!$K$6,B160*Parameters!$K$5,Parameters!$K$5*Parameters!$K$6+(B160-Parameters!$K$6)*(Parameters!$K$5-10))</f>
        <v>156.89999999999998</v>
      </c>
      <c r="I160" s="151" t="str">
        <f>IF(ISBLANK(D160),"",IF(D160&gt;Parameters!$K$7,"Clay","Sand"))</f>
        <v>Sand</v>
      </c>
      <c r="J160" s="152">
        <f t="shared" si="36"/>
        <v>0.14158221470398596</v>
      </c>
      <c r="K160" s="320">
        <f t="shared" si="37"/>
        <v>1</v>
      </c>
      <c r="L160" s="320">
        <f t="shared" si="45"/>
        <v>1.5689999999999997</v>
      </c>
      <c r="M160" s="275">
        <f t="shared" si="38"/>
        <v>31.916835118234722</v>
      </c>
      <c r="N160" s="153">
        <f t="shared" si="39"/>
        <v>17.5542593150291</v>
      </c>
      <c r="O160" s="154">
        <f t="shared" si="40"/>
        <v>8.5921000000000003</v>
      </c>
      <c r="P160" s="149">
        <f>IF(B160&lt;=Parameters!$K$3,0,IF(I160="Sand",0,O160/Parameters!$K$8*1000))</f>
        <v>0</v>
      </c>
      <c r="Q160" s="127">
        <f t="shared" si="41"/>
        <v>0</v>
      </c>
      <c r="R160" s="154" t="e">
        <f t="shared" si="42"/>
        <v>#DIV/0!</v>
      </c>
      <c r="S160" s="154" t="e">
        <f t="shared" si="43"/>
        <v>#DIV/0!</v>
      </c>
      <c r="T160" s="149" t="e">
        <f t="shared" si="50"/>
        <v>#DIV/0!</v>
      </c>
      <c r="U160" s="383">
        <f>IF(B160&lt;=Parameters!$K$3,0,IF(I160="Sand",(B160-B159)*$O$5*N160,(B160-B159)*$O$5*T160))</f>
        <v>7.2850946708466449</v>
      </c>
      <c r="V160" s="157">
        <f t="shared" si="51"/>
        <v>1382.7435202547958</v>
      </c>
      <c r="W160" s="175">
        <f t="shared" si="46"/>
        <v>0.46714806695090871</v>
      </c>
      <c r="X160" s="149">
        <f t="shared" si="47"/>
        <v>0.38233971570098968</v>
      </c>
      <c r="Y160" s="127">
        <f t="shared" si="48"/>
        <v>0.89349939773199838</v>
      </c>
      <c r="Z160" s="175">
        <f t="shared" si="49"/>
        <v>0.18063173664302976</v>
      </c>
      <c r="AA160" s="149">
        <f t="shared" si="44"/>
        <v>15.689999999999998</v>
      </c>
      <c r="AB160" s="383">
        <f>IF(ISERROR(AA160),0,IF(B160&lt;=Parameters!$K$3,0,(B160-B159)*$O$5*AA160))</f>
        <v>6.5114188718702062</v>
      </c>
      <c r="AC160" s="157">
        <f t="shared" si="35"/>
        <v>789.20996508103042</v>
      </c>
    </row>
    <row r="161" spans="1:29">
      <c r="A161" s="186">
        <v>143</v>
      </c>
      <c r="B161" s="187">
        <v>14.2</v>
      </c>
      <c r="C161" s="258">
        <v>10.77</v>
      </c>
      <c r="D161" s="258">
        <v>1.89</v>
      </c>
      <c r="E161" s="438">
        <f>IF(AND(ISBLANK(B161),ISBLANK(C161)),NA(),IF(B161&lt;=Parameters!$K$3,0,IF(C161&lt;0.1,Parameters!$K$4,C161)))</f>
        <v>10.77</v>
      </c>
      <c r="F161" s="439"/>
      <c r="G161" s="149">
        <f>B161*Parameters!$K$5</f>
        <v>269.8</v>
      </c>
      <c r="H161" s="383">
        <f>IF(B161&lt;Parameters!$K$6,B161*Parameters!$K$5,Parameters!$K$5*Parameters!$K$6+(B161-Parameters!$K$6)*(Parameters!$K$5-10))</f>
        <v>157.80000000000001</v>
      </c>
      <c r="I161" s="151" t="str">
        <f>IF(ISBLANK(D161),"",IF(D161&gt;Parameters!$K$7,"Clay","Sand"))</f>
        <v>Sand</v>
      </c>
      <c r="J161" s="152">
        <f t="shared" si="36"/>
        <v>0.14168975912868684</v>
      </c>
      <c r="K161" s="320">
        <f t="shared" si="37"/>
        <v>1</v>
      </c>
      <c r="L161" s="320">
        <f t="shared" si="45"/>
        <v>1.5780000000000001</v>
      </c>
      <c r="M161" s="275">
        <f t="shared" si="38"/>
        <v>38.826796720464785</v>
      </c>
      <c r="N161" s="153">
        <f t="shared" si="39"/>
        <v>21.354738196255632</v>
      </c>
      <c r="O161" s="154">
        <f t="shared" si="40"/>
        <v>10.5002</v>
      </c>
      <c r="P161" s="149">
        <f>IF(B161&lt;=Parameters!$K$3,0,IF(I161="Sand",0,O161/Parameters!$K$8*1000))</f>
        <v>0</v>
      </c>
      <c r="Q161" s="127">
        <f t="shared" si="41"/>
        <v>0</v>
      </c>
      <c r="R161" s="154" t="e">
        <f t="shared" si="42"/>
        <v>#DIV/0!</v>
      </c>
      <c r="S161" s="154" t="e">
        <f t="shared" si="43"/>
        <v>#DIV/0!</v>
      </c>
      <c r="T161" s="149" t="e">
        <f t="shared" si="50"/>
        <v>#DIV/0!</v>
      </c>
      <c r="U161" s="383">
        <f>IF(B161&lt;=Parameters!$K$3,0,IF(I161="Sand",(B161-B160)*$O$5*N161,(B161-B160)*$O$5*T161))</f>
        <v>8.8623100889067228</v>
      </c>
      <c r="V161" s="157">
        <f t="shared" si="51"/>
        <v>1391.6058303437026</v>
      </c>
      <c r="W161" s="175">
        <f t="shared" si="46"/>
        <v>0.54409120783687426</v>
      </c>
      <c r="X161" s="149">
        <f t="shared" si="47"/>
        <v>0.52835034132527259</v>
      </c>
      <c r="Y161" s="127">
        <f t="shared" si="48"/>
        <v>0.89222266277635065</v>
      </c>
      <c r="Z161" s="175">
        <f t="shared" si="49"/>
        <v>0.25102377403153514</v>
      </c>
      <c r="AA161" s="149">
        <f t="shared" si="44"/>
        <v>15.780000000000001</v>
      </c>
      <c r="AB161" s="383">
        <f>IF(ISERROR(AA161),0,IF(B161&lt;=Parameters!$K$3,0,(B161-B160)*$O$5*AA161))</f>
        <v>6.548769266928737</v>
      </c>
      <c r="AC161" s="157">
        <f t="shared" si="35"/>
        <v>795.75873434795915</v>
      </c>
    </row>
    <row r="162" spans="1:29">
      <c r="A162" s="186">
        <v>144</v>
      </c>
      <c r="B162" s="187">
        <v>14.3</v>
      </c>
      <c r="C162" s="258">
        <v>11.58</v>
      </c>
      <c r="D162" s="258">
        <v>1.72</v>
      </c>
      <c r="E162" s="438">
        <f>IF(AND(ISBLANK(B162),ISBLANK(C162)),NA(),IF(B162&lt;=Parameters!$K$3,0,IF(C162&lt;0.1,Parameters!$K$4,C162)))</f>
        <v>11.58</v>
      </c>
      <c r="F162" s="439"/>
      <c r="G162" s="149">
        <f>B162*Parameters!$K$5</f>
        <v>271.7</v>
      </c>
      <c r="H162" s="383">
        <f>IF(B162&lt;Parameters!$K$6,B162*Parameters!$K$5,Parameters!$K$5*Parameters!$K$6+(B162-Parameters!$K$6)*(Parameters!$K$5-10))</f>
        <v>158.69999999999999</v>
      </c>
      <c r="I162" s="151" t="str">
        <f>IF(ISBLANK(D162),"",IF(D162&gt;Parameters!$K$7,"Clay","Sand"))</f>
        <v>Sand</v>
      </c>
      <c r="J162" s="152">
        <f t="shared" si="36"/>
        <v>0.14179754899526806</v>
      </c>
      <c r="K162" s="320">
        <f t="shared" si="37"/>
        <v>1</v>
      </c>
      <c r="L162" s="320">
        <f t="shared" si="45"/>
        <v>1.587</v>
      </c>
      <c r="M162" s="275">
        <f t="shared" si="38"/>
        <v>41.778676708102225</v>
      </c>
      <c r="N162" s="153">
        <f t="shared" si="39"/>
        <v>22.978272189456227</v>
      </c>
      <c r="O162" s="154">
        <f t="shared" si="40"/>
        <v>11.308300000000001</v>
      </c>
      <c r="P162" s="149">
        <f>IF(B162&lt;=Parameters!$K$3,0,IF(I162="Sand",0,O162/Parameters!$K$8*1000))</f>
        <v>0</v>
      </c>
      <c r="Q162" s="127">
        <f t="shared" si="41"/>
        <v>0</v>
      </c>
      <c r="R162" s="154" t="e">
        <f t="shared" si="42"/>
        <v>#DIV/0!</v>
      </c>
      <c r="S162" s="154" t="e">
        <f t="shared" si="43"/>
        <v>#DIV/0!</v>
      </c>
      <c r="T162" s="149" t="e">
        <f t="shared" si="50"/>
        <v>#DIV/0!</v>
      </c>
      <c r="U162" s="383">
        <f>IF(B162&lt;=Parameters!$K$3,0,IF(I162="Sand",(B162-B161)*$O$5*N162,(B162-B161)*$O$5*T162))</f>
        <v>9.5360838226512605</v>
      </c>
      <c r="V162" s="157">
        <f t="shared" si="51"/>
        <v>1401.1419141663539</v>
      </c>
      <c r="W162" s="175">
        <f t="shared" si="46"/>
        <v>0.57195975640337726</v>
      </c>
      <c r="X162" s="149">
        <f t="shared" si="47"/>
        <v>0.58594619830772887</v>
      </c>
      <c r="Y162" s="127">
        <f t="shared" si="48"/>
        <v>0.89095499772912301</v>
      </c>
      <c r="Z162" s="175">
        <f t="shared" si="49"/>
        <v>0.2799502207909465</v>
      </c>
      <c r="AA162" s="149">
        <f t="shared" si="44"/>
        <v>15.87</v>
      </c>
      <c r="AB162" s="383">
        <f>IF(ISERROR(AA162),0,IF(B162&lt;=Parameters!$K$3,0,(B162-B161)*$O$5*AA162))</f>
        <v>6.5861196619873823</v>
      </c>
      <c r="AC162" s="157">
        <f t="shared" si="35"/>
        <v>802.34485400994652</v>
      </c>
    </row>
    <row r="163" spans="1:29">
      <c r="A163" s="186">
        <v>145</v>
      </c>
      <c r="B163" s="187">
        <v>14.4</v>
      </c>
      <c r="C163" s="258">
        <v>13.61</v>
      </c>
      <c r="D163" s="258">
        <v>1.65</v>
      </c>
      <c r="E163" s="438">
        <f>IF(AND(ISBLANK(B163),ISBLANK(C163)),NA(),IF(B163&lt;=Parameters!$K$3,0,IF(C163&lt;0.1,Parameters!$K$4,C163)))</f>
        <v>13.61</v>
      </c>
      <c r="F163" s="439"/>
      <c r="G163" s="149">
        <f>B163*Parameters!$K$5</f>
        <v>273.60000000000002</v>
      </c>
      <c r="H163" s="383">
        <f>IF(B163&lt;Parameters!$K$6,B163*Parameters!$K$5,Parameters!$K$5*Parameters!$K$6+(B163-Parameters!$K$6)*(Parameters!$K$5-10))</f>
        <v>159.60000000000002</v>
      </c>
      <c r="I163" s="151" t="str">
        <f>IF(ISBLANK(D163),"",IF(D163&gt;Parameters!$K$7,"Clay","Sand"))</f>
        <v>Sand</v>
      </c>
      <c r="J163" s="152">
        <f t="shared" si="36"/>
        <v>0.14190558523874677</v>
      </c>
      <c r="K163" s="320">
        <f t="shared" si="37"/>
        <v>1</v>
      </c>
      <c r="L163" s="320">
        <f t="shared" si="45"/>
        <v>1.5960000000000003</v>
      </c>
      <c r="M163" s="275">
        <f t="shared" si="38"/>
        <v>49.139984027890684</v>
      </c>
      <c r="N163" s="153">
        <f t="shared" si="39"/>
        <v>27.02699121533988</v>
      </c>
      <c r="O163" s="154">
        <f t="shared" si="40"/>
        <v>13.336399999999999</v>
      </c>
      <c r="P163" s="149">
        <f>IF(B163&lt;=Parameters!$K$3,0,IF(I163="Sand",0,O163/Parameters!$K$8*1000))</f>
        <v>0</v>
      </c>
      <c r="Q163" s="127">
        <f t="shared" si="41"/>
        <v>0</v>
      </c>
      <c r="R163" s="154" t="e">
        <f t="shared" si="42"/>
        <v>#DIV/0!</v>
      </c>
      <c r="S163" s="154" t="e">
        <f t="shared" si="43"/>
        <v>#DIV/0!</v>
      </c>
      <c r="T163" s="149" t="e">
        <f t="shared" si="50"/>
        <v>#DIV/0!</v>
      </c>
      <c r="U163" s="383">
        <f>IF(B163&lt;=Parameters!$K$3,0,IF(I163="Sand",(B163-B162)*$O$5*N163,(B163-B162)*$O$5*T163))</f>
        <v>11.216319990403722</v>
      </c>
      <c r="V163" s="157">
        <f t="shared" si="51"/>
        <v>1412.3582341567576</v>
      </c>
      <c r="W163" s="175">
        <f t="shared" si="46"/>
        <v>0.63543888271411841</v>
      </c>
      <c r="X163" s="149">
        <f t="shared" si="47"/>
        <v>0.72614965362265327</v>
      </c>
      <c r="Y163" s="127">
        <f t="shared" si="48"/>
        <v>0.88969628726696914</v>
      </c>
      <c r="Z163" s="175">
        <f t="shared" si="49"/>
        <v>0.34886843144726587</v>
      </c>
      <c r="AA163" s="149">
        <f t="shared" si="44"/>
        <v>15.960000000000003</v>
      </c>
      <c r="AB163" s="383">
        <f>IF(ISERROR(AA163),0,IF(B163&lt;=Parameters!$K$3,0,(B163-B162)*$O$5*AA163))</f>
        <v>6.6234700570457949</v>
      </c>
      <c r="AC163" s="157">
        <f t="shared" si="35"/>
        <v>808.9683240669923</v>
      </c>
    </row>
    <row r="164" spans="1:29">
      <c r="A164" s="186">
        <v>146</v>
      </c>
      <c r="B164" s="187">
        <v>14.5</v>
      </c>
      <c r="C164" s="258">
        <v>14.34</v>
      </c>
      <c r="D164" s="258">
        <v>1.63</v>
      </c>
      <c r="E164" s="438">
        <f>IF(AND(ISBLANK(B164),ISBLANK(C164)),NA(),IF(B164&lt;=Parameters!$K$3,0,IF(C164&lt;0.1,Parameters!$K$4,C164)))</f>
        <v>14.34</v>
      </c>
      <c r="F164" s="439"/>
      <c r="G164" s="149">
        <f>B164*Parameters!$K$5</f>
        <v>275.5</v>
      </c>
      <c r="H164" s="383">
        <f>IF(B164&lt;Parameters!$K$6,B164*Parameters!$K$5,Parameters!$K$5*Parameters!$K$6+(B164-Parameters!$K$6)*(Parameters!$K$5-10))</f>
        <v>160.5</v>
      </c>
      <c r="I164" s="151" t="str">
        <f>IF(ISBLANK(D164),"",IF(D164&gt;Parameters!$K$7,"Clay","Sand"))</f>
        <v>Sand</v>
      </c>
      <c r="J164" s="152">
        <f t="shared" si="36"/>
        <v>0.14201386879913422</v>
      </c>
      <c r="K164" s="320">
        <f t="shared" si="37"/>
        <v>1</v>
      </c>
      <c r="L164" s="320">
        <f t="shared" si="45"/>
        <v>1.605</v>
      </c>
      <c r="M164" s="275">
        <f t="shared" si="38"/>
        <v>51.815215270350201</v>
      </c>
      <c r="N164" s="153">
        <f t="shared" si="39"/>
        <v>28.498368398692612</v>
      </c>
      <c r="O164" s="154">
        <f t="shared" si="40"/>
        <v>14.064500000000001</v>
      </c>
      <c r="P164" s="149">
        <f>IF(B164&lt;=Parameters!$K$3,0,IF(I164="Sand",0,O164/Parameters!$K$8*1000))</f>
        <v>0</v>
      </c>
      <c r="Q164" s="127">
        <f t="shared" si="41"/>
        <v>0</v>
      </c>
      <c r="R164" s="154" t="e">
        <f t="shared" si="42"/>
        <v>#DIV/0!</v>
      </c>
      <c r="S164" s="154" t="e">
        <f t="shared" si="43"/>
        <v>#DIV/0!</v>
      </c>
      <c r="T164" s="149" t="e">
        <f t="shared" si="50"/>
        <v>#DIV/0!</v>
      </c>
      <c r="U164" s="383">
        <f>IF(B164&lt;=Parameters!$K$3,0,IF(I164="Sand",(B164-B163)*$O$5*N164,(B164-B163)*$O$5*T164))</f>
        <v>11.826947980162945</v>
      </c>
      <c r="V164" s="157">
        <f t="shared" si="51"/>
        <v>1424.1851821369205</v>
      </c>
      <c r="W164" s="175">
        <f t="shared" si="46"/>
        <v>0.65521343860648584</v>
      </c>
      <c r="X164" s="149">
        <f t="shared" si="47"/>
        <v>0.77232704446323808</v>
      </c>
      <c r="Y164" s="127">
        <f t="shared" si="48"/>
        <v>0.88844641817267644</v>
      </c>
      <c r="Z164" s="175">
        <f t="shared" si="49"/>
        <v>0.37310558799424398</v>
      </c>
      <c r="AA164" s="149">
        <f t="shared" si="44"/>
        <v>16.05</v>
      </c>
      <c r="AB164" s="383">
        <f>IF(ISERROR(AA164),0,IF(B164&lt;=Parameters!$K$3,0,(B164-B163)*$O$5*AA164))</f>
        <v>6.6608204521043231</v>
      </c>
      <c r="AC164" s="157">
        <f t="shared" si="35"/>
        <v>815.6291445190966</v>
      </c>
    </row>
    <row r="165" spans="1:29">
      <c r="A165" s="186">
        <v>147</v>
      </c>
      <c r="B165" s="187">
        <v>14.6</v>
      </c>
      <c r="C165" s="258">
        <v>11.39</v>
      </c>
      <c r="D165" s="258">
        <v>1.66</v>
      </c>
      <c r="E165" s="438">
        <f>IF(AND(ISBLANK(B165),ISBLANK(C165)),NA(),IF(B165&lt;=Parameters!$K$3,0,IF(C165&lt;0.1,Parameters!$K$4,C165)))</f>
        <v>11.39</v>
      </c>
      <c r="F165" s="439"/>
      <c r="G165" s="149">
        <f>B165*Parameters!$K$5</f>
        <v>277.39999999999998</v>
      </c>
      <c r="H165" s="383">
        <f>IF(B165&lt;Parameters!$K$6,B165*Parameters!$K$5,Parameters!$K$5*Parameters!$K$6+(B165-Parameters!$K$6)*(Parameters!$K$5-10))</f>
        <v>161.39999999999998</v>
      </c>
      <c r="I165" s="151" t="str">
        <f>IF(ISBLANK(D165),"",IF(D165&gt;Parameters!$K$7,"Clay","Sand"))</f>
        <v>Sand</v>
      </c>
      <c r="J165" s="152">
        <f t="shared" si="36"/>
        <v>0.14212240062147058</v>
      </c>
      <c r="K165" s="320">
        <f t="shared" si="37"/>
        <v>1</v>
      </c>
      <c r="L165" s="320">
        <f t="shared" si="45"/>
        <v>1.6139999999999999</v>
      </c>
      <c r="M165" s="275">
        <f t="shared" si="38"/>
        <v>41.187331516148525</v>
      </c>
      <c r="N165" s="153">
        <f t="shared" si="39"/>
        <v>22.65303233388169</v>
      </c>
      <c r="O165" s="154">
        <f t="shared" si="40"/>
        <v>11.1126</v>
      </c>
      <c r="P165" s="149">
        <f>IF(B165&lt;=Parameters!$K$3,0,IF(I165="Sand",0,O165/Parameters!$K$8*1000))</f>
        <v>0</v>
      </c>
      <c r="Q165" s="127">
        <f t="shared" si="41"/>
        <v>0</v>
      </c>
      <c r="R165" s="154" t="e">
        <f t="shared" si="42"/>
        <v>#DIV/0!</v>
      </c>
      <c r="S165" s="154" t="e">
        <f t="shared" si="43"/>
        <v>#DIV/0!</v>
      </c>
      <c r="T165" s="149" t="e">
        <f t="shared" si="50"/>
        <v>#DIV/0!</v>
      </c>
      <c r="U165" s="383">
        <f>IF(B165&lt;=Parameters!$K$3,0,IF(I165="Sand",(B165-B164)*$O$5*N165,(B165-B164)*$O$5*T165))</f>
        <v>9.4011078549345601</v>
      </c>
      <c r="V165" s="157">
        <f t="shared" si="51"/>
        <v>1433.586289991855</v>
      </c>
      <c r="W165" s="175">
        <f t="shared" si="46"/>
        <v>0.56196825286837693</v>
      </c>
      <c r="X165" s="149">
        <f t="shared" si="47"/>
        <v>0.56501492222606908</v>
      </c>
      <c r="Y165" s="127">
        <f t="shared" si="48"/>
        <v>0.88720527928514792</v>
      </c>
      <c r="Z165" s="175">
        <f t="shared" si="49"/>
        <v>0.27445311147593604</v>
      </c>
      <c r="AA165" s="149">
        <f t="shared" si="44"/>
        <v>16.139999999999997</v>
      </c>
      <c r="AB165" s="383">
        <f>IF(ISERROR(AA165),0,IF(B165&lt;=Parameters!$K$3,0,(B165-B164)*$O$5*AA165))</f>
        <v>6.6981708471628503</v>
      </c>
      <c r="AC165" s="157">
        <f t="shared" si="35"/>
        <v>822.32731536625943</v>
      </c>
    </row>
    <row r="166" spans="1:29">
      <c r="A166" s="186">
        <v>148</v>
      </c>
      <c r="B166" s="187">
        <v>14.7</v>
      </c>
      <c r="C166" s="258">
        <v>8.6199999999999992</v>
      </c>
      <c r="D166" s="258">
        <v>2.0099999999999998</v>
      </c>
      <c r="E166" s="438">
        <f>IF(AND(ISBLANK(B166),ISBLANK(C166)),NA(),IF(B166&lt;=Parameters!$K$3,0,IF(C166&lt;0.1,Parameters!$K$4,C166)))</f>
        <v>8.6199999999999992</v>
      </c>
      <c r="F166" s="439"/>
      <c r="G166" s="149">
        <f>B166*Parameters!$K$5</f>
        <v>279.3</v>
      </c>
      <c r="H166" s="383">
        <f>IF(B166&lt;Parameters!$K$6,B166*Parameters!$K$5,Parameters!$K$5*Parameters!$K$6+(B166-Parameters!$K$6)*(Parameters!$K$5-10))</f>
        <v>162.30000000000001</v>
      </c>
      <c r="I166" s="151" t="str">
        <f>IF(ISBLANK(D166),"",IF(D166&gt;Parameters!$K$7,"Clay","Sand"))</f>
        <v>Sand</v>
      </c>
      <c r="J166" s="152">
        <f t="shared" si="36"/>
        <v>0.14223118165585932</v>
      </c>
      <c r="K166" s="320">
        <f t="shared" si="37"/>
        <v>1</v>
      </c>
      <c r="L166" s="320">
        <f t="shared" si="45"/>
        <v>1.6230000000000002</v>
      </c>
      <c r="M166" s="275">
        <f t="shared" si="38"/>
        <v>31.194604273456662</v>
      </c>
      <c r="N166" s="153">
        <f t="shared" si="39"/>
        <v>17.157032350401167</v>
      </c>
      <c r="O166" s="154">
        <f t="shared" si="40"/>
        <v>8.3407</v>
      </c>
      <c r="P166" s="149">
        <f>IF(B166&lt;=Parameters!$K$3,0,IF(I166="Sand",0,O166/Parameters!$K$8*1000))</f>
        <v>0</v>
      </c>
      <c r="Q166" s="127">
        <f t="shared" si="41"/>
        <v>0</v>
      </c>
      <c r="R166" s="154" t="e">
        <f t="shared" si="42"/>
        <v>#DIV/0!</v>
      </c>
      <c r="S166" s="154" t="e">
        <f t="shared" si="43"/>
        <v>#DIV/0!</v>
      </c>
      <c r="T166" s="149" t="e">
        <f t="shared" si="50"/>
        <v>#DIV/0!</v>
      </c>
      <c r="U166" s="383">
        <f>IF(B166&lt;=Parameters!$K$3,0,IF(I166="Sand",(B166-B165)*$O$5*N166,(B166-B165)*$O$5*T166))</f>
        <v>7.1202437368827161</v>
      </c>
      <c r="V166" s="157">
        <f t="shared" si="51"/>
        <v>1440.7065337287377</v>
      </c>
      <c r="W166" s="175">
        <f t="shared" si="46"/>
        <v>0.44939583201804184</v>
      </c>
      <c r="X166" s="149">
        <f t="shared" si="47"/>
        <v>0.35144665861931795</v>
      </c>
      <c r="Y166" s="127">
        <f t="shared" si="48"/>
        <v>0.88597276145084292</v>
      </c>
      <c r="Z166" s="175">
        <f t="shared" si="49"/>
        <v>0.17164390686009537</v>
      </c>
      <c r="AA166" s="149">
        <f t="shared" si="44"/>
        <v>16.23</v>
      </c>
      <c r="AB166" s="383">
        <f>IF(ISERROR(AA166),0,IF(B166&lt;=Parameters!$K$3,0,(B166-B165)*$O$5*AA166))</f>
        <v>6.735521242221381</v>
      </c>
      <c r="AC166" s="157">
        <f t="shared" si="35"/>
        <v>829.06283660848078</v>
      </c>
    </row>
    <row r="167" spans="1:29">
      <c r="A167" s="186">
        <v>149</v>
      </c>
      <c r="B167" s="187">
        <v>14.8</v>
      </c>
      <c r="C167" s="258">
        <v>8.52</v>
      </c>
      <c r="D167" s="258">
        <v>2</v>
      </c>
      <c r="E167" s="438">
        <f>IF(AND(ISBLANK(B167),ISBLANK(C167)),NA(),IF(B167&lt;=Parameters!$K$3,0,IF(C167&lt;0.1,Parameters!$K$4,C167)))</f>
        <v>8.52</v>
      </c>
      <c r="F167" s="439"/>
      <c r="G167" s="149">
        <f>B167*Parameters!$K$5</f>
        <v>281.2</v>
      </c>
      <c r="H167" s="383">
        <f>IF(B167&lt;Parameters!$K$6,B167*Parameters!$K$5,Parameters!$K$5*Parameters!$K$6+(B167-Parameters!$K$6)*(Parameters!$K$5-10))</f>
        <v>163.19999999999999</v>
      </c>
      <c r="I167" s="151" t="str">
        <f>IF(ISBLANK(D167),"",IF(D167&gt;Parameters!$K$7,"Clay","Sand"))</f>
        <v>Sand</v>
      </c>
      <c r="J167" s="152">
        <f t="shared" si="36"/>
        <v>0.14234021285750215</v>
      </c>
      <c r="K167" s="320">
        <f t="shared" si="37"/>
        <v>1</v>
      </c>
      <c r="L167" s="320">
        <f t="shared" si="45"/>
        <v>1.6319999999999999</v>
      </c>
      <c r="M167" s="275">
        <f t="shared" si="38"/>
        <v>30.856353576019714</v>
      </c>
      <c r="N167" s="153">
        <f t="shared" si="39"/>
        <v>16.970994466810843</v>
      </c>
      <c r="O167" s="154">
        <f t="shared" si="40"/>
        <v>8.2387999999999995</v>
      </c>
      <c r="P167" s="149">
        <f>IF(B167&lt;=Parameters!$K$3,0,IF(I167="Sand",0,O167/Parameters!$K$8*1000))</f>
        <v>0</v>
      </c>
      <c r="Q167" s="127">
        <f t="shared" si="41"/>
        <v>0</v>
      </c>
      <c r="R167" s="154" t="e">
        <f t="shared" si="42"/>
        <v>#DIV/0!</v>
      </c>
      <c r="S167" s="154" t="e">
        <f t="shared" si="43"/>
        <v>#DIV/0!</v>
      </c>
      <c r="T167" s="149" t="e">
        <f t="shared" si="50"/>
        <v>#DIV/0!</v>
      </c>
      <c r="U167" s="383">
        <f>IF(B167&lt;=Parameters!$K$3,0,IF(I167="Sand",(B167-B166)*$O$5*N167,(B167-B166)*$O$5*T167))</f>
        <v>7.0430371985722724</v>
      </c>
      <c r="V167" s="157">
        <f t="shared" si="51"/>
        <v>1447.7495709273098</v>
      </c>
      <c r="W167" s="175">
        <f t="shared" si="46"/>
        <v>0.44362234088239866</v>
      </c>
      <c r="X167" s="149">
        <f t="shared" si="47"/>
        <v>0.34163130605906089</v>
      </c>
      <c r="Y167" s="127">
        <f t="shared" si="48"/>
        <v>0.88474875747662785</v>
      </c>
      <c r="Z167" s="175">
        <f t="shared" si="49"/>
        <v>0.16775311982073376</v>
      </c>
      <c r="AA167" s="149">
        <f t="shared" si="44"/>
        <v>16.32</v>
      </c>
      <c r="AB167" s="383">
        <f>IF(ISERROR(AA167),0,IF(B167&lt;=Parameters!$K$3,0,(B167-B166)*$O$5*AA167))</f>
        <v>6.7728716372800299</v>
      </c>
      <c r="AC167" s="157">
        <f t="shared" si="35"/>
        <v>835.83570824576077</v>
      </c>
    </row>
    <row r="168" spans="1:29">
      <c r="A168" s="186">
        <v>150</v>
      </c>
      <c r="B168" s="187">
        <v>14.9</v>
      </c>
      <c r="C168" s="258">
        <v>11.01</v>
      </c>
      <c r="D168" s="258">
        <v>1.84</v>
      </c>
      <c r="E168" s="438">
        <f>IF(AND(ISBLANK(B168),ISBLANK(C168)),NA(),IF(B168&lt;=Parameters!$K$3,0,IF(C168&lt;0.1,Parameters!$K$4,C168)))</f>
        <v>11.01</v>
      </c>
      <c r="F168" s="439"/>
      <c r="G168" s="149">
        <f>B168*Parameters!$K$5</f>
        <v>283.10000000000002</v>
      </c>
      <c r="H168" s="383">
        <f>IF(B168&lt;Parameters!$K$6,B168*Parameters!$K$5,Parameters!$K$5*Parameters!$K$6+(B168-Parameters!$K$6)*(Parameters!$K$5-10))</f>
        <v>164.10000000000002</v>
      </c>
      <c r="I168" s="151" t="str">
        <f>IF(ISBLANK(D168),"",IF(D168&gt;Parameters!$K$7,"Clay","Sand"))</f>
        <v>Sand</v>
      </c>
      <c r="J168" s="152">
        <f t="shared" si="36"/>
        <v>0.14244949518673436</v>
      </c>
      <c r="K168" s="320">
        <f t="shared" si="37"/>
        <v>1</v>
      </c>
      <c r="L168" s="320">
        <f t="shared" si="45"/>
        <v>1.6410000000000002</v>
      </c>
      <c r="M168" s="275">
        <f t="shared" si="38"/>
        <v>39.904845175733364</v>
      </c>
      <c r="N168" s="153">
        <f t="shared" si="39"/>
        <v>21.947664846653353</v>
      </c>
      <c r="O168" s="154">
        <f t="shared" si="40"/>
        <v>10.726900000000001</v>
      </c>
      <c r="P168" s="149">
        <f>IF(B168&lt;=Parameters!$K$3,0,IF(I168="Sand",0,O168/Parameters!$K$8*1000))</f>
        <v>0</v>
      </c>
      <c r="Q168" s="127">
        <f t="shared" si="41"/>
        <v>0</v>
      </c>
      <c r="R168" s="154" t="e">
        <f t="shared" si="42"/>
        <v>#DIV/0!</v>
      </c>
      <c r="S168" s="154" t="e">
        <f t="shared" si="43"/>
        <v>#DIV/0!</v>
      </c>
      <c r="T168" s="149" t="e">
        <f t="shared" si="50"/>
        <v>#DIV/0!</v>
      </c>
      <c r="U168" s="383">
        <f>IF(B168&lt;=Parameters!$K$3,0,IF(I168="Sand",(B168-B167)*$O$5*N168,(B168-B167)*$O$5*T168))</f>
        <v>9.1083772514965577</v>
      </c>
      <c r="V168" s="157">
        <f t="shared" si="51"/>
        <v>1456.8579481788063</v>
      </c>
      <c r="W168" s="175">
        <f t="shared" si="46"/>
        <v>0.54507747372653659</v>
      </c>
      <c r="X168" s="149">
        <f t="shared" si="47"/>
        <v>0.53034666116955698</v>
      </c>
      <c r="Y168" s="127">
        <f t="shared" si="48"/>
        <v>0.8835331620839858</v>
      </c>
      <c r="Z168" s="175">
        <f t="shared" si="49"/>
        <v>0.26181843944636102</v>
      </c>
      <c r="AA168" s="149">
        <f t="shared" si="44"/>
        <v>16.410000000000004</v>
      </c>
      <c r="AB168" s="383">
        <f>IF(ISERROR(AA168),0,IF(B168&lt;=Parameters!$K$3,0,(B168-B167)*$O$5*AA168))</f>
        <v>6.8102220323384399</v>
      </c>
      <c r="AC168" s="157">
        <f t="shared" si="35"/>
        <v>842.64593027809917</v>
      </c>
    </row>
    <row r="169" spans="1:29">
      <c r="A169" s="186">
        <v>151</v>
      </c>
      <c r="B169" s="187">
        <v>15</v>
      </c>
      <c r="C169" s="258">
        <v>9.44</v>
      </c>
      <c r="D169" s="258">
        <v>2.2799999999999998</v>
      </c>
      <c r="E169" s="438">
        <f>IF(AND(ISBLANK(B169),ISBLANK(C169)),NA(),IF(B169&lt;=Parameters!$K$3,0,IF(C169&lt;0.1,Parameters!$K$4,C169)))</f>
        <v>9.44</v>
      </c>
      <c r="F169" s="439"/>
      <c r="G169" s="149">
        <f>B169*Parameters!$K$5</f>
        <v>285</v>
      </c>
      <c r="H169" s="383">
        <f>IF(B169&lt;Parameters!$K$6,B169*Parameters!$K$5,Parameters!$K$5*Parameters!$K$6+(B169-Parameters!$K$6)*(Parameters!$K$5-10))</f>
        <v>165</v>
      </c>
      <c r="I169" s="151" t="str">
        <f>IF(ISBLANK(D169),"",IF(D169&gt;Parameters!$K$7,"Clay","Sand"))</f>
        <v>Sand</v>
      </c>
      <c r="J169" s="152">
        <f t="shared" si="36"/>
        <v>0.14255902960906028</v>
      </c>
      <c r="K169" s="320">
        <f t="shared" si="37"/>
        <v>1</v>
      </c>
      <c r="L169" s="320">
        <f t="shared" si="45"/>
        <v>1.65</v>
      </c>
      <c r="M169" s="275">
        <f t="shared" si="38"/>
        <v>34.240817226375874</v>
      </c>
      <c r="N169" s="153">
        <f t="shared" si="39"/>
        <v>18.832449474506731</v>
      </c>
      <c r="O169" s="154">
        <f t="shared" si="40"/>
        <v>9.1549999999999994</v>
      </c>
      <c r="P169" s="149">
        <f>IF(B169&lt;=Parameters!$K$3,0,IF(I169="Sand",0,O169/Parameters!$K$8*1000))</f>
        <v>0</v>
      </c>
      <c r="Q169" s="127">
        <f t="shared" si="41"/>
        <v>0</v>
      </c>
      <c r="R169" s="154" t="e">
        <f t="shared" si="42"/>
        <v>#DIV/0!</v>
      </c>
      <c r="S169" s="154" t="e">
        <f t="shared" si="43"/>
        <v>#DIV/0!</v>
      </c>
      <c r="T169" s="149" t="e">
        <f t="shared" si="50"/>
        <v>#DIV/0!</v>
      </c>
      <c r="U169" s="383">
        <f>IF(B169&lt;=Parameters!$K$3,0,IF(I169="Sand",(B169-B168)*$O$5*N169,(B169-B168)*$O$5*T169))</f>
        <v>7.8155491976956846</v>
      </c>
      <c r="V169" s="157">
        <f t="shared" si="51"/>
        <v>1464.6734973765019</v>
      </c>
      <c r="W169" s="175">
        <f t="shared" si="46"/>
        <v>0.48244439033475778</v>
      </c>
      <c r="X169" s="149">
        <f t="shared" si="47"/>
        <v>0.40981268438925267</v>
      </c>
      <c r="Y169" s="127">
        <f t="shared" si="48"/>
        <v>0.88232587186454137</v>
      </c>
      <c r="Z169" s="175">
        <f t="shared" si="49"/>
        <v>0.20339343790587869</v>
      </c>
      <c r="AA169" s="149">
        <f t="shared" si="44"/>
        <v>16.5</v>
      </c>
      <c r="AB169" s="383">
        <f>IF(ISERROR(AA169),0,IF(B169&lt;=Parameters!$K$3,0,(B169-B168)*$O$5*AA169))</f>
        <v>6.8475724273969671</v>
      </c>
      <c r="AC169" s="157">
        <f t="shared" si="35"/>
        <v>849.4935027054961</v>
      </c>
    </row>
    <row r="170" spans="1:29">
      <c r="A170" s="186">
        <v>152</v>
      </c>
      <c r="B170" s="187">
        <v>15.1</v>
      </c>
      <c r="C170" s="258">
        <v>9.3000000000000007</v>
      </c>
      <c r="D170" s="258">
        <v>2.19</v>
      </c>
      <c r="E170" s="438">
        <f>IF(AND(ISBLANK(B170),ISBLANK(C170)),NA(),IF(B170&lt;=Parameters!$K$3,0,IF(C170&lt;0.1,Parameters!$K$4,C170)))</f>
        <v>9.3000000000000007</v>
      </c>
      <c r="F170" s="439"/>
      <c r="G170" s="149">
        <f>B170*Parameters!$K$5</f>
        <v>286.89999999999998</v>
      </c>
      <c r="H170" s="383">
        <f>IF(B170&lt;Parameters!$K$6,B170*Parameters!$K$5,Parameters!$K$5*Parameters!$K$6+(B170-Parameters!$K$6)*(Parameters!$K$5-10))</f>
        <v>165.89999999999998</v>
      </c>
      <c r="I170" s="151" t="str">
        <f>IF(ISBLANK(D170),"",IF(D170&gt;Parameters!$K$7,"Clay","Sand"))</f>
        <v>Sand</v>
      </c>
      <c r="J170" s="152">
        <f t="shared" si="36"/>
        <v>0.14266881709518911</v>
      </c>
      <c r="K170" s="320">
        <f t="shared" si="37"/>
        <v>1</v>
      </c>
      <c r="L170" s="320">
        <f t="shared" si="45"/>
        <v>1.6589999999999998</v>
      </c>
      <c r="M170" s="275">
        <f t="shared" si="38"/>
        <v>33.758986943374921</v>
      </c>
      <c r="N170" s="153">
        <f t="shared" si="39"/>
        <v>18.567442818856208</v>
      </c>
      <c r="O170" s="154">
        <f t="shared" si="40"/>
        <v>9.0131000000000014</v>
      </c>
      <c r="P170" s="149">
        <f>IF(B170&lt;=Parameters!$K$3,0,IF(I170="Sand",0,O170/Parameters!$K$8*1000))</f>
        <v>0</v>
      </c>
      <c r="Q170" s="127">
        <f t="shared" si="41"/>
        <v>0</v>
      </c>
      <c r="R170" s="154" t="e">
        <f t="shared" si="42"/>
        <v>#DIV/0!</v>
      </c>
      <c r="S170" s="154" t="e">
        <f t="shared" si="43"/>
        <v>#DIV/0!</v>
      </c>
      <c r="T170" s="149" t="e">
        <f t="shared" si="50"/>
        <v>#DIV/0!</v>
      </c>
      <c r="U170" s="383">
        <f>IF(B170&lt;=Parameters!$K$3,0,IF(I170="Sand",(B170-B169)*$O$5*N170,(B170-B169)*$O$5*T170))</f>
        <v>7.7055702723436115</v>
      </c>
      <c r="V170" s="157">
        <f t="shared" si="51"/>
        <v>1472.3790676488456</v>
      </c>
      <c r="W170" s="175">
        <f t="shared" si="46"/>
        <v>0.47537981367631466</v>
      </c>
      <c r="X170" s="149">
        <f t="shared" si="47"/>
        <v>0.39702682362752845</v>
      </c>
      <c r="Y170" s="127">
        <f t="shared" si="48"/>
        <v>0.88112678523685328</v>
      </c>
      <c r="Z170" s="175">
        <f t="shared" si="49"/>
        <v>0.19809178605792832</v>
      </c>
      <c r="AA170" s="149">
        <f t="shared" si="44"/>
        <v>16.59</v>
      </c>
      <c r="AB170" s="383">
        <f>IF(ISERROR(AA170),0,IF(B170&lt;=Parameters!$K$3,0,(B170-B169)*$O$5*AA170))</f>
        <v>6.8849228224554961</v>
      </c>
      <c r="AC170" s="157">
        <f t="shared" si="35"/>
        <v>856.37842552795155</v>
      </c>
    </row>
    <row r="171" spans="1:29">
      <c r="A171" s="186">
        <v>153</v>
      </c>
      <c r="B171" s="187">
        <v>15.2</v>
      </c>
      <c r="C171" s="258">
        <v>11.63</v>
      </c>
      <c r="D171" s="258">
        <v>1.82</v>
      </c>
      <c r="E171" s="438">
        <f>IF(AND(ISBLANK(B171),ISBLANK(C171)),NA(),IF(B171&lt;=Parameters!$K$3,0,IF(C171&lt;0.1,Parameters!$K$4,C171)))</f>
        <v>11.63</v>
      </c>
      <c r="F171" s="439"/>
      <c r="G171" s="149">
        <f>B171*Parameters!$K$5</f>
        <v>288.8</v>
      </c>
      <c r="H171" s="383">
        <f>IF(B171&lt;Parameters!$K$6,B171*Parameters!$K$5,Parameters!$K$5*Parameters!$K$6+(B171-Parameters!$K$6)*(Parameters!$K$5-10))</f>
        <v>166.8</v>
      </c>
      <c r="I171" s="151" t="str">
        <f>IF(ISBLANK(D171),"",IF(D171&gt;Parameters!$K$7,"Clay","Sand"))</f>
        <v>Sand</v>
      </c>
      <c r="J171" s="152">
        <f t="shared" si="36"/>
        <v>0.14277885862107109</v>
      </c>
      <c r="K171" s="320">
        <f t="shared" si="37"/>
        <v>1</v>
      </c>
      <c r="L171" s="320">
        <f t="shared" si="45"/>
        <v>1.6680000000000001</v>
      </c>
      <c r="M171" s="275">
        <f t="shared" si="38"/>
        <v>42.249445870385351</v>
      </c>
      <c r="N171" s="153">
        <f t="shared" si="39"/>
        <v>23.237195228711943</v>
      </c>
      <c r="O171" s="154">
        <f t="shared" si="40"/>
        <v>11.341200000000001</v>
      </c>
      <c r="P171" s="149">
        <f>IF(B171&lt;=Parameters!$K$3,0,IF(I171="Sand",0,O171/Parameters!$K$8*1000))</f>
        <v>0</v>
      </c>
      <c r="Q171" s="127">
        <f t="shared" si="41"/>
        <v>0</v>
      </c>
      <c r="R171" s="154" t="e">
        <f t="shared" si="42"/>
        <v>#DIV/0!</v>
      </c>
      <c r="S171" s="154" t="e">
        <f t="shared" si="43"/>
        <v>#DIV/0!</v>
      </c>
      <c r="T171" s="149" t="e">
        <f t="shared" si="50"/>
        <v>#DIV/0!</v>
      </c>
      <c r="U171" s="383">
        <f>IF(B171&lt;=Parameters!$K$3,0,IF(I171="Sand",(B171-B170)*$O$5*N171,(B171-B170)*$O$5*T171))</f>
        <v>9.6435380204950469</v>
      </c>
      <c r="V171" s="157">
        <f t="shared" si="51"/>
        <v>1482.0226056693407</v>
      </c>
      <c r="W171" s="175">
        <f t="shared" si="46"/>
        <v>0.56372718167921021</v>
      </c>
      <c r="X171" s="149">
        <f t="shared" si="47"/>
        <v>0.568676962465678</v>
      </c>
      <c r="Y171" s="127">
        <f t="shared" si="48"/>
        <v>0.87993580240443592</v>
      </c>
      <c r="Z171" s="175">
        <f t="shared" si="49"/>
        <v>0.28522755498740759</v>
      </c>
      <c r="AA171" s="149">
        <f t="shared" si="44"/>
        <v>16.680000000000003</v>
      </c>
      <c r="AB171" s="383">
        <f>IF(ISERROR(AA171),0,IF(B171&lt;=Parameters!$K$3,0,(B171-B170)*$O$5*AA171))</f>
        <v>6.9222732175140269</v>
      </c>
      <c r="AC171" s="157">
        <f t="shared" si="35"/>
        <v>863.30069874546552</v>
      </c>
    </row>
    <row r="172" spans="1:29">
      <c r="A172" s="186">
        <v>154</v>
      </c>
      <c r="B172" s="187">
        <v>15.3</v>
      </c>
      <c r="C172" s="258">
        <v>14.82</v>
      </c>
      <c r="D172" s="258">
        <v>2.02</v>
      </c>
      <c r="E172" s="438">
        <f>IF(AND(ISBLANK(B172),ISBLANK(C172)),NA(),IF(B172&lt;=Parameters!$K$3,0,IF(C172&lt;0.1,Parameters!$K$4,C172)))</f>
        <v>14.82</v>
      </c>
      <c r="F172" s="439"/>
      <c r="G172" s="149">
        <f>B172*Parameters!$K$5</f>
        <v>290.7</v>
      </c>
      <c r="H172" s="383">
        <f>IF(B172&lt;Parameters!$K$6,B172*Parameters!$K$5,Parameters!$K$5*Parameters!$K$6+(B172-Parameters!$K$6)*(Parameters!$K$5-10))</f>
        <v>167.7</v>
      </c>
      <c r="I172" s="151" t="str">
        <f>IF(ISBLANK(D172),"",IF(D172&gt;Parameters!$K$7,"Clay","Sand"))</f>
        <v>Sand</v>
      </c>
      <c r="J172" s="152">
        <f t="shared" si="36"/>
        <v>0.14288915516793382</v>
      </c>
      <c r="K172" s="320">
        <f t="shared" si="37"/>
        <v>1</v>
      </c>
      <c r="L172" s="320">
        <f t="shared" si="45"/>
        <v>1.6769999999999998</v>
      </c>
      <c r="M172" s="275">
        <f t="shared" si="38"/>
        <v>53.879662763130376</v>
      </c>
      <c r="N172" s="153">
        <f t="shared" si="39"/>
        <v>29.63381451972171</v>
      </c>
      <c r="O172" s="154">
        <f t="shared" si="40"/>
        <v>14.529300000000001</v>
      </c>
      <c r="P172" s="149">
        <f>IF(B172&lt;=Parameters!$K$3,0,IF(I172="Sand",0,O172/Parameters!$K$8*1000))</f>
        <v>0</v>
      </c>
      <c r="Q172" s="127">
        <f t="shared" si="41"/>
        <v>0</v>
      </c>
      <c r="R172" s="154" t="e">
        <f t="shared" si="42"/>
        <v>#DIV/0!</v>
      </c>
      <c r="S172" s="154" t="e">
        <f t="shared" si="43"/>
        <v>#DIV/0!</v>
      </c>
      <c r="T172" s="149" t="e">
        <f t="shared" si="50"/>
        <v>#DIV/0!</v>
      </c>
      <c r="U172" s="383">
        <f>IF(B172&lt;=Parameters!$K$3,0,IF(I172="Sand",(B172-B171)*$O$5*N172,(B172-B171)*$O$5*T172))</f>
        <v>12.29816310447551</v>
      </c>
      <c r="V172" s="157">
        <f t="shared" si="51"/>
        <v>1494.3207687738161</v>
      </c>
      <c r="W172" s="175">
        <f t="shared" si="46"/>
        <v>0.65960680723325393</v>
      </c>
      <c r="X172" s="149">
        <f t="shared" si="47"/>
        <v>0.7827451324382434</v>
      </c>
      <c r="Y172" s="127">
        <f t="shared" si="48"/>
        <v>0.87875282531496335</v>
      </c>
      <c r="Z172" s="175">
        <f t="shared" si="49"/>
        <v>0.39464791119240433</v>
      </c>
      <c r="AA172" s="149">
        <f t="shared" si="44"/>
        <v>16.77</v>
      </c>
      <c r="AB172" s="383">
        <f>IF(ISERROR(AA172),0,IF(B172&lt;=Parameters!$K$3,0,(B172-B171)*$O$5*AA172))</f>
        <v>6.9596236125726776</v>
      </c>
      <c r="AC172" s="157">
        <f t="shared" si="35"/>
        <v>870.26032235803825</v>
      </c>
    </row>
    <row r="173" spans="1:29">
      <c r="A173" s="186">
        <v>155</v>
      </c>
      <c r="B173" s="187">
        <v>15.4</v>
      </c>
      <c r="C173" s="258">
        <v>16.95</v>
      </c>
      <c r="D173" s="258">
        <v>1.71</v>
      </c>
      <c r="E173" s="438">
        <f>IF(AND(ISBLANK(B173),ISBLANK(C173)),NA(),IF(B173&lt;=Parameters!$K$3,0,IF(C173&lt;0.1,Parameters!$K$4,C173)))</f>
        <v>16.95</v>
      </c>
      <c r="F173" s="439"/>
      <c r="G173" s="149">
        <f>B173*Parameters!$K$5</f>
        <v>292.60000000000002</v>
      </c>
      <c r="H173" s="383">
        <f>IF(B173&lt;Parameters!$K$6,B173*Parameters!$K$5,Parameters!$K$5*Parameters!$K$6+(B173-Parameters!$K$6)*(Parameters!$K$5-10))</f>
        <v>168.60000000000002</v>
      </c>
      <c r="I173" s="151" t="str">
        <f>IF(ISBLANK(D173),"",IF(D173&gt;Parameters!$K$7,"Clay","Sand"))</f>
        <v>Sand</v>
      </c>
      <c r="J173" s="152">
        <f t="shared" si="36"/>
        <v>0.14299970772231926</v>
      </c>
      <c r="K173" s="320">
        <f t="shared" si="37"/>
        <v>1</v>
      </c>
      <c r="L173" s="320">
        <f t="shared" si="45"/>
        <v>1.6860000000000002</v>
      </c>
      <c r="M173" s="275">
        <f t="shared" si="38"/>
        <v>61.671178697680602</v>
      </c>
      <c r="N173" s="153">
        <f t="shared" si="39"/>
        <v>33.919148283724333</v>
      </c>
      <c r="O173" s="154">
        <f t="shared" si="40"/>
        <v>16.657399999999999</v>
      </c>
      <c r="P173" s="149">
        <f>IF(B173&lt;=Parameters!$K$3,0,IF(I173="Sand",0,O173/Parameters!$K$8*1000))</f>
        <v>0</v>
      </c>
      <c r="Q173" s="127">
        <f t="shared" si="41"/>
        <v>0</v>
      </c>
      <c r="R173" s="154" t="e">
        <f t="shared" si="42"/>
        <v>#DIV/0!</v>
      </c>
      <c r="S173" s="154" t="e">
        <f t="shared" si="43"/>
        <v>#DIV/0!</v>
      </c>
      <c r="T173" s="149" t="e">
        <f t="shared" si="50"/>
        <v>#DIV/0!</v>
      </c>
      <c r="U173" s="383">
        <f>IF(B173&lt;=Parameters!$K$3,0,IF(I173="Sand",(B173-B172)*$O$5*N173,(B173-B172)*$O$5*T173))</f>
        <v>14.076595427176965</v>
      </c>
      <c r="V173" s="157">
        <f t="shared" si="51"/>
        <v>1508.397364200993</v>
      </c>
      <c r="W173" s="175">
        <f t="shared" si="46"/>
        <v>0.71225241746894286</v>
      </c>
      <c r="X173" s="149">
        <f t="shared" si="47"/>
        <v>0.91201327400002052</v>
      </c>
      <c r="Y173" s="127">
        <f t="shared" si="48"/>
        <v>0.87757775762061996</v>
      </c>
      <c r="Z173" s="175">
        <f t="shared" si="49"/>
        <v>0.46220938066217038</v>
      </c>
      <c r="AA173" s="149">
        <f t="shared" si="44"/>
        <v>16.860000000000003</v>
      </c>
      <c r="AB173" s="383">
        <f>IF(ISERROR(AA173),0,IF(B173&lt;=Parameters!$K$3,0,(B173-B172)*$O$5*AA173))</f>
        <v>6.996974007631084</v>
      </c>
      <c r="AC173" s="157">
        <f t="shared" ref="AC173:AC236" si="52">AC172+AB173</f>
        <v>877.25729636566939</v>
      </c>
    </row>
    <row r="174" spans="1:29">
      <c r="A174" s="186">
        <v>156</v>
      </c>
      <c r="B174" s="187">
        <v>15.5</v>
      </c>
      <c r="C174" s="258">
        <v>21.9</v>
      </c>
      <c r="D174" s="258">
        <v>1.55</v>
      </c>
      <c r="E174" s="438">
        <f>IF(AND(ISBLANK(B174),ISBLANK(C174)),NA(),IF(B174&lt;=Parameters!$K$3,0,IF(C174&lt;0.1,Parameters!$K$4,C174)))</f>
        <v>21.9</v>
      </c>
      <c r="F174" s="439"/>
      <c r="G174" s="149">
        <f>B174*Parameters!$K$5</f>
        <v>294.5</v>
      </c>
      <c r="H174" s="383">
        <f>IF(B174&lt;Parameters!$K$6,B174*Parameters!$K$5,Parameters!$K$5*Parameters!$K$6+(B174-Parameters!$K$6)*(Parameters!$K$5-10))</f>
        <v>169.5</v>
      </c>
      <c r="I174" s="151" t="str">
        <f>IF(ISBLANK(D174),"",IF(D174&gt;Parameters!$K$7,"Clay","Sand"))</f>
        <v>Sand</v>
      </c>
      <c r="J174" s="152">
        <f t="shared" si="36"/>
        <v>0.1431105172761204</v>
      </c>
      <c r="K174" s="320">
        <f t="shared" si="37"/>
        <v>1</v>
      </c>
      <c r="L174" s="320">
        <f t="shared" si="45"/>
        <v>1.6950000000000001</v>
      </c>
      <c r="M174" s="275">
        <f t="shared" si="38"/>
        <v>79.743090490459991</v>
      </c>
      <c r="N174" s="153">
        <f t="shared" si="39"/>
        <v>43.858699769752995</v>
      </c>
      <c r="O174" s="154">
        <f t="shared" si="40"/>
        <v>21.605499999999999</v>
      </c>
      <c r="P174" s="149">
        <f>IF(B174&lt;=Parameters!$K$3,0,IF(I174="Sand",0,O174/Parameters!$K$8*1000))</f>
        <v>0</v>
      </c>
      <c r="Q174" s="127">
        <f t="shared" si="41"/>
        <v>0</v>
      </c>
      <c r="R174" s="154" t="e">
        <f t="shared" si="42"/>
        <v>#DIV/0!</v>
      </c>
      <c r="S174" s="154" t="e">
        <f t="shared" si="43"/>
        <v>#DIV/0!</v>
      </c>
      <c r="T174" s="149" t="e">
        <f t="shared" si="50"/>
        <v>#DIV/0!</v>
      </c>
      <c r="U174" s="383">
        <f>IF(B174&lt;=Parameters!$K$3,0,IF(I174="Sand",(B174-B173)*$O$5*N174,(B174-B173)*$O$5*T174))</f>
        <v>18.201552923929839</v>
      </c>
      <c r="V174" s="157">
        <f t="shared" si="51"/>
        <v>1526.5989171249228</v>
      </c>
      <c r="W174" s="175">
        <f t="shared" si="46"/>
        <v>0.81367516241679128</v>
      </c>
      <c r="X174" s="149">
        <f t="shared" si="47"/>
        <v>1.1835055123516234</v>
      </c>
      <c r="Y174" s="127">
        <f t="shared" si="48"/>
        <v>0.87641050463956016</v>
      </c>
      <c r="Z174" s="175">
        <f t="shared" si="49"/>
        <v>0.60289381055695157</v>
      </c>
      <c r="AA174" s="149">
        <f t="shared" si="44"/>
        <v>16.95</v>
      </c>
      <c r="AB174" s="383">
        <f>IF(ISERROR(AA174),0,IF(B174&lt;=Parameters!$K$3,0,(B174-B173)*$O$5*AA174))</f>
        <v>7.0343244026896121</v>
      </c>
      <c r="AC174" s="157">
        <f t="shared" si="52"/>
        <v>884.29162076835905</v>
      </c>
    </row>
    <row r="175" spans="1:29">
      <c r="A175" s="186">
        <v>157</v>
      </c>
      <c r="B175" s="187">
        <v>15.6</v>
      </c>
      <c r="C175" s="258">
        <v>24.65</v>
      </c>
      <c r="D175" s="258">
        <v>1.52</v>
      </c>
      <c r="E175" s="438">
        <f>IF(AND(ISBLANK(B175),ISBLANK(C175)),NA(),IF(B175&lt;=Parameters!$K$3,0,IF(C175&lt;0.1,Parameters!$K$4,C175)))</f>
        <v>24.65</v>
      </c>
      <c r="F175" s="439"/>
      <c r="G175" s="149">
        <f>B175*Parameters!$K$5</f>
        <v>296.39999999999998</v>
      </c>
      <c r="H175" s="383">
        <f>IF(B175&lt;Parameters!$K$6,B175*Parameters!$K$5,Parameters!$K$5*Parameters!$K$6+(B175-Parameters!$K$6)*(Parameters!$K$5-10))</f>
        <v>170.39999999999998</v>
      </c>
      <c r="I175" s="151" t="str">
        <f>IF(ISBLANK(D175),"",IF(D175&gt;Parameters!$K$7,"Clay","Sand"))</f>
        <v>Sand</v>
      </c>
      <c r="J175" s="152">
        <f t="shared" si="36"/>
        <v>0.14322158482661906</v>
      </c>
      <c r="K175" s="320">
        <f t="shared" si="37"/>
        <v>1</v>
      </c>
      <c r="L175" s="320">
        <f t="shared" si="45"/>
        <v>1.7039999999999997</v>
      </c>
      <c r="M175" s="275">
        <f t="shared" si="38"/>
        <v>89.826151950658542</v>
      </c>
      <c r="N175" s="153">
        <f t="shared" si="39"/>
        <v>49.404383572862201</v>
      </c>
      <c r="O175" s="154">
        <f t="shared" si="40"/>
        <v>24.3536</v>
      </c>
      <c r="P175" s="149">
        <f>IF(B175&lt;=Parameters!$K$3,0,IF(I175="Sand",0,O175/Parameters!$K$8*1000))</f>
        <v>0</v>
      </c>
      <c r="Q175" s="127">
        <f t="shared" si="41"/>
        <v>0</v>
      </c>
      <c r="R175" s="154" t="e">
        <f t="shared" si="42"/>
        <v>#DIV/0!</v>
      </c>
      <c r="S175" s="154" t="e">
        <f t="shared" si="43"/>
        <v>#DIV/0!</v>
      </c>
      <c r="T175" s="149" t="e">
        <f t="shared" si="50"/>
        <v>#DIV/0!</v>
      </c>
      <c r="U175" s="383">
        <f>IF(B175&lt;=Parameters!$K$3,0,IF(I175="Sand",(B175-B174)*$O$5*N175,(B175-B174)*$O$5*T175))</f>
        <v>20.50303604521666</v>
      </c>
      <c r="V175" s="157">
        <f t="shared" si="51"/>
        <v>1547.1019531701395</v>
      </c>
      <c r="W175" s="175">
        <f t="shared" si="46"/>
        <v>0.85993213036834693</v>
      </c>
      <c r="X175" s="149">
        <f t="shared" si="47"/>
        <v>1.3168504813738129</v>
      </c>
      <c r="Y175" s="127">
        <f t="shared" si="48"/>
        <v>0.87525097331843604</v>
      </c>
      <c r="Z175" s="175">
        <f t="shared" si="49"/>
        <v>0.67425617933930915</v>
      </c>
      <c r="AA175" s="149">
        <f t="shared" si="44"/>
        <v>17.04</v>
      </c>
      <c r="AB175" s="383">
        <f>IF(ISERROR(AA175),0,IF(B175&lt;=Parameters!$K$3,0,(B175-B174)*$O$5*AA175))</f>
        <v>7.0716747977481402</v>
      </c>
      <c r="AC175" s="157">
        <f t="shared" si="52"/>
        <v>891.36329556610724</v>
      </c>
    </row>
    <row r="176" spans="1:29">
      <c r="A176" s="186">
        <v>158</v>
      </c>
      <c r="B176" s="187">
        <v>15.7</v>
      </c>
      <c r="C176" s="258">
        <v>27.87</v>
      </c>
      <c r="D176" s="258">
        <v>1.39</v>
      </c>
      <c r="E176" s="438">
        <f>IF(AND(ISBLANK(B176),ISBLANK(C176)),NA(),IF(B176&lt;=Parameters!$K$3,0,IF(C176&lt;0.1,Parameters!$K$4,C176)))</f>
        <v>27.87</v>
      </c>
      <c r="F176" s="439"/>
      <c r="G176" s="149">
        <f>B176*Parameters!$K$5</f>
        <v>298.3</v>
      </c>
      <c r="H176" s="383">
        <f>IF(B176&lt;Parameters!$K$6,B176*Parameters!$K$5,Parameters!$K$5*Parameters!$K$6+(B176-Parameters!$K$6)*(Parameters!$K$5-10))</f>
        <v>171.3</v>
      </c>
      <c r="I176" s="151" t="str">
        <f>IF(ISBLANK(D176),"",IF(D176&gt;Parameters!$K$7,"Clay","Sand"))</f>
        <v>Sand</v>
      </c>
      <c r="J176" s="152">
        <f t="shared" si="36"/>
        <v>0.14333291137652335</v>
      </c>
      <c r="K176" s="320">
        <f t="shared" si="37"/>
        <v>1</v>
      </c>
      <c r="L176" s="320">
        <f t="shared" si="45"/>
        <v>1.7130000000000001</v>
      </c>
      <c r="M176" s="275">
        <f t="shared" si="38"/>
        <v>101.63897758723961</v>
      </c>
      <c r="N176" s="153">
        <f t="shared" si="39"/>
        <v>55.901437672981793</v>
      </c>
      <c r="O176" s="154">
        <f t="shared" si="40"/>
        <v>27.5717</v>
      </c>
      <c r="P176" s="149">
        <f>IF(B176&lt;=Parameters!$K$3,0,IF(I176="Sand",0,O176/Parameters!$K$8*1000))</f>
        <v>0</v>
      </c>
      <c r="Q176" s="127">
        <f t="shared" si="41"/>
        <v>0</v>
      </c>
      <c r="R176" s="154" t="e">
        <f t="shared" si="42"/>
        <v>#DIV/0!</v>
      </c>
      <c r="S176" s="154" t="e">
        <f t="shared" si="43"/>
        <v>#DIV/0!</v>
      </c>
      <c r="T176" s="149" t="e">
        <f t="shared" si="50"/>
        <v>#DIV/0!</v>
      </c>
      <c r="U176" s="383">
        <f>IF(B176&lt;=Parameters!$K$3,0,IF(I176="Sand",(B176-B175)*$O$5*N176,(B176-B175)*$O$5*T176))</f>
        <v>23.199342015840013</v>
      </c>
      <c r="V176" s="157">
        <f t="shared" si="51"/>
        <v>1570.3012951859796</v>
      </c>
      <c r="W176" s="175">
        <f t="shared" si="46"/>
        <v>0.90798814858343813</v>
      </c>
      <c r="X176" s="149">
        <f t="shared" si="47"/>
        <v>1.4615301500073452</v>
      </c>
      <c r="Y176" s="127">
        <f t="shared" si="48"/>
        <v>0.87409907219596239</v>
      </c>
      <c r="Z176" s="175">
        <f t="shared" si="49"/>
        <v>0.75214116469849446</v>
      </c>
      <c r="AA176" s="149">
        <f t="shared" si="44"/>
        <v>17.130000000000003</v>
      </c>
      <c r="AB176" s="383">
        <f>IF(ISERROR(AA176),0,IF(B176&lt;=Parameters!$K$3,0,(B176-B175)*$O$5*AA176))</f>
        <v>7.109025192806671</v>
      </c>
      <c r="AC176" s="157">
        <f t="shared" si="52"/>
        <v>898.47232075891395</v>
      </c>
    </row>
    <row r="177" spans="1:29">
      <c r="A177" s="186">
        <v>159</v>
      </c>
      <c r="B177" s="187">
        <v>15.8</v>
      </c>
      <c r="C177" s="258">
        <v>22.21</v>
      </c>
      <c r="D177" s="258">
        <v>1.31</v>
      </c>
      <c r="E177" s="438">
        <f>IF(AND(ISBLANK(B177),ISBLANK(C177)),NA(),IF(B177&lt;=Parameters!$K$3,0,IF(C177&lt;0.1,Parameters!$K$4,C177)))</f>
        <v>22.21</v>
      </c>
      <c r="F177" s="439"/>
      <c r="G177" s="149">
        <f>B177*Parameters!$K$5</f>
        <v>300.2</v>
      </c>
      <c r="H177" s="383">
        <f>IF(B177&lt;Parameters!$K$6,B177*Parameters!$K$5,Parameters!$K$5*Parameters!$K$6+(B177-Parameters!$K$6)*(Parameters!$K$5-10))</f>
        <v>172.2</v>
      </c>
      <c r="I177" s="151" t="str">
        <f>IF(ISBLANK(D177),"",IF(D177&gt;Parameters!$K$7,"Clay","Sand"))</f>
        <v>Sand</v>
      </c>
      <c r="J177" s="152">
        <f t="shared" si="36"/>
        <v>0.1434444979340056</v>
      </c>
      <c r="K177" s="320">
        <f t="shared" si="37"/>
        <v>1</v>
      </c>
      <c r="L177" s="320">
        <f t="shared" si="45"/>
        <v>1.722</v>
      </c>
      <c r="M177" s="275">
        <f t="shared" si="38"/>
        <v>81.060606714491911</v>
      </c>
      <c r="N177" s="153">
        <f t="shared" si="39"/>
        <v>44.583333692970555</v>
      </c>
      <c r="O177" s="154">
        <f t="shared" si="40"/>
        <v>21.909800000000001</v>
      </c>
      <c r="P177" s="149">
        <f>IF(B177&lt;=Parameters!$K$3,0,IF(I177="Sand",0,O177/Parameters!$K$8*1000))</f>
        <v>0</v>
      </c>
      <c r="Q177" s="127">
        <f t="shared" si="41"/>
        <v>0</v>
      </c>
      <c r="R177" s="154" t="e">
        <f t="shared" si="42"/>
        <v>#DIV/0!</v>
      </c>
      <c r="S177" s="154" t="e">
        <f t="shared" si="43"/>
        <v>#DIV/0!</v>
      </c>
      <c r="T177" s="149" t="e">
        <f t="shared" si="50"/>
        <v>#DIV/0!</v>
      </c>
      <c r="U177" s="383">
        <f>IF(B177&lt;=Parameters!$K$3,0,IF(I177="Sand",(B177-B176)*$O$5*N177,(B177-B176)*$O$5*T177))</f>
        <v>18.502279182874474</v>
      </c>
      <c r="V177" s="157">
        <f t="shared" si="51"/>
        <v>1588.803574368854</v>
      </c>
      <c r="W177" s="175">
        <f t="shared" si="46"/>
        <v>0.81613682981571856</v>
      </c>
      <c r="X177" s="149">
        <f t="shared" si="47"/>
        <v>1.1904537042248309</v>
      </c>
      <c r="Y177" s="127">
        <f t="shared" si="48"/>
        <v>0.87295471136748426</v>
      </c>
      <c r="Z177" s="175">
        <f t="shared" si="49"/>
        <v>0.6157332105875043</v>
      </c>
      <c r="AA177" s="149">
        <f t="shared" si="44"/>
        <v>17.22</v>
      </c>
      <c r="AB177" s="383">
        <f>IF(ISERROR(AA177),0,IF(B177&lt;=Parameters!$K$3,0,(B177-B176)*$O$5*AA177))</f>
        <v>7.1463755878653252</v>
      </c>
      <c r="AC177" s="157">
        <f t="shared" si="52"/>
        <v>905.6186963467793</v>
      </c>
    </row>
    <row r="178" spans="1:29">
      <c r="A178" s="186">
        <v>160</v>
      </c>
      <c r="B178" s="187">
        <v>15.9</v>
      </c>
      <c r="C178" s="258">
        <v>17.36</v>
      </c>
      <c r="D178" s="258">
        <v>1.51</v>
      </c>
      <c r="E178" s="438">
        <f>IF(AND(ISBLANK(B178),ISBLANK(C178)),NA(),IF(B178&lt;=Parameters!$K$3,0,IF(C178&lt;0.1,Parameters!$K$4,C178)))</f>
        <v>17.36</v>
      </c>
      <c r="F178" s="439"/>
      <c r="G178" s="149">
        <f>B178*Parameters!$K$5</f>
        <v>302.10000000000002</v>
      </c>
      <c r="H178" s="383">
        <f>IF(B178&lt;Parameters!$K$6,B178*Parameters!$K$5,Parameters!$K$5*Parameters!$K$6+(B178-Parameters!$K$6)*(Parameters!$K$5-10))</f>
        <v>173.10000000000002</v>
      </c>
      <c r="I178" s="151" t="str">
        <f>IF(ISBLANK(D178),"",IF(D178&gt;Parameters!$K$7,"Clay","Sand"))</f>
        <v>Sand</v>
      </c>
      <c r="J178" s="152">
        <f t="shared" si="36"/>
        <v>0.14355634551274102</v>
      </c>
      <c r="K178" s="320">
        <f t="shared" si="37"/>
        <v>1</v>
      </c>
      <c r="L178" s="320">
        <f t="shared" si="45"/>
        <v>1.7310000000000003</v>
      </c>
      <c r="M178" s="275">
        <f t="shared" si="38"/>
        <v>63.408796675334877</v>
      </c>
      <c r="N178" s="153">
        <f t="shared" si="39"/>
        <v>34.874838171434185</v>
      </c>
      <c r="O178" s="154">
        <f t="shared" si="40"/>
        <v>17.0579</v>
      </c>
      <c r="P178" s="149">
        <f>IF(B178&lt;=Parameters!$K$3,0,IF(I178="Sand",0,O178/Parameters!$K$8*1000))</f>
        <v>0</v>
      </c>
      <c r="Q178" s="127">
        <f t="shared" si="41"/>
        <v>0</v>
      </c>
      <c r="R178" s="154" t="e">
        <f t="shared" si="42"/>
        <v>#DIV/0!</v>
      </c>
      <c r="S178" s="154" t="e">
        <f t="shared" si="43"/>
        <v>#DIV/0!</v>
      </c>
      <c r="T178" s="149" t="e">
        <f t="shared" si="50"/>
        <v>#DIV/0!</v>
      </c>
      <c r="U178" s="383">
        <f>IF(B178&lt;=Parameters!$K$3,0,IF(I178="Sand",(B178-B177)*$O$5*N178,(B178-B177)*$O$5*T178))</f>
        <v>14.473210925614788</v>
      </c>
      <c r="V178" s="157">
        <f t="shared" si="51"/>
        <v>1603.2767852944687</v>
      </c>
      <c r="W178" s="175">
        <f t="shared" si="46"/>
        <v>0.71654468430835916</v>
      </c>
      <c r="X178" s="149">
        <f t="shared" si="47"/>
        <v>0.92290934367472732</v>
      </c>
      <c r="Y178" s="127">
        <f t="shared" si="48"/>
        <v>0.87181780245051066</v>
      </c>
      <c r="Z178" s="175">
        <f t="shared" si="49"/>
        <v>0.47974799453363798</v>
      </c>
      <c r="AA178" s="149">
        <f t="shared" si="44"/>
        <v>17.310000000000002</v>
      </c>
      <c r="AB178" s="383">
        <f>IF(ISERROR(AA178),0,IF(B178&lt;=Parameters!$K$3,0,(B178-B177)*$O$5*AA178))</f>
        <v>7.183725982923729</v>
      </c>
      <c r="AC178" s="157">
        <f t="shared" si="52"/>
        <v>912.80242232970306</v>
      </c>
    </row>
    <row r="179" spans="1:29">
      <c r="A179" s="186">
        <v>161</v>
      </c>
      <c r="B179" s="187">
        <v>16</v>
      </c>
      <c r="C179" s="258">
        <v>20.41</v>
      </c>
      <c r="D179" s="258">
        <v>1.52</v>
      </c>
      <c r="E179" s="438">
        <f>IF(AND(ISBLANK(B179),ISBLANK(C179)),NA(),IF(B179&lt;=Parameters!$K$3,0,IF(C179&lt;0.1,Parameters!$K$4,C179)))</f>
        <v>20.41</v>
      </c>
      <c r="F179" s="439"/>
      <c r="G179" s="149">
        <f>B179*Parameters!$K$5</f>
        <v>304</v>
      </c>
      <c r="H179" s="383">
        <f>IF(B179&lt;Parameters!$K$6,B179*Parameters!$K$5,Parameters!$K$5*Parameters!$K$6+(B179-Parameters!$K$6)*(Parameters!$K$5-10))</f>
        <v>174</v>
      </c>
      <c r="I179" s="151" t="str">
        <f>IF(ISBLANK(D179),"",IF(D179&gt;Parameters!$K$7,"Clay","Sand"))</f>
        <v>Sand</v>
      </c>
      <c r="J179" s="152">
        <f t="shared" si="36"/>
        <v>0.14366845513194607</v>
      </c>
      <c r="K179" s="320">
        <f t="shared" si="37"/>
        <v>1</v>
      </c>
      <c r="L179" s="320">
        <f t="shared" si="45"/>
        <v>1.74</v>
      </c>
      <c r="M179" s="275">
        <f t="shared" si="38"/>
        <v>74.607385862883348</v>
      </c>
      <c r="N179" s="153">
        <f t="shared" si="39"/>
        <v>41.034062224585846</v>
      </c>
      <c r="O179" s="154">
        <f t="shared" si="40"/>
        <v>20.106000000000002</v>
      </c>
      <c r="P179" s="149">
        <f>IF(B179&lt;=Parameters!$K$3,0,IF(I179="Sand",0,O179/Parameters!$K$8*1000))</f>
        <v>0</v>
      </c>
      <c r="Q179" s="127">
        <f t="shared" si="41"/>
        <v>0</v>
      </c>
      <c r="R179" s="154" t="e">
        <f t="shared" si="42"/>
        <v>#DIV/0!</v>
      </c>
      <c r="S179" s="154" t="e">
        <f t="shared" si="43"/>
        <v>#DIV/0!</v>
      </c>
      <c r="T179" s="149" t="e">
        <f t="shared" si="50"/>
        <v>#DIV/0!</v>
      </c>
      <c r="U179" s="383">
        <f>IF(B179&lt;=Parameters!$K$3,0,IF(I179="Sand",(B179-B178)*$O$5*N179,(B179-B178)*$O$5*T179))</f>
        <v>17.029315943828212</v>
      </c>
      <c r="V179" s="157">
        <f t="shared" si="51"/>
        <v>1620.3061012382968</v>
      </c>
      <c r="W179" s="175">
        <f t="shared" si="46"/>
        <v>0.78025002393770582</v>
      </c>
      <c r="X179" s="149">
        <f t="shared" si="47"/>
        <v>1.0908269434422715</v>
      </c>
      <c r="Y179" s="127">
        <f t="shared" si="48"/>
        <v>0.8706882585511897</v>
      </c>
      <c r="Z179" s="175">
        <f t="shared" si="49"/>
        <v>0.56986212705988104</v>
      </c>
      <c r="AA179" s="149">
        <f t="shared" si="44"/>
        <v>17.400000000000002</v>
      </c>
      <c r="AB179" s="383">
        <f>IF(ISERROR(AA179),0,IF(B179&lt;=Parameters!$K$3,0,(B179-B178)*$O$5*AA179))</f>
        <v>7.2210763779822571</v>
      </c>
      <c r="AC179" s="157">
        <f t="shared" si="52"/>
        <v>920.02349870768535</v>
      </c>
    </row>
    <row r="180" spans="1:29">
      <c r="A180" s="186">
        <v>162</v>
      </c>
      <c r="B180" s="187">
        <v>16.100000000000001</v>
      </c>
      <c r="C180" s="258">
        <v>23.63</v>
      </c>
      <c r="D180" s="258">
        <v>1.4</v>
      </c>
      <c r="E180" s="438">
        <f>IF(AND(ISBLANK(B180),ISBLANK(C180)),NA(),IF(B180&lt;=Parameters!$K$3,0,IF(C180&lt;0.1,Parameters!$K$4,C180)))</f>
        <v>23.63</v>
      </c>
      <c r="F180" s="439"/>
      <c r="G180" s="149">
        <f>B180*Parameters!$K$5</f>
        <v>305.90000000000003</v>
      </c>
      <c r="H180" s="383">
        <f>IF(B180&lt;Parameters!$K$6,B180*Parameters!$K$5,Parameters!$K$5*Parameters!$K$6+(B180-Parameters!$K$6)*(Parameters!$K$5-10))</f>
        <v>174.9</v>
      </c>
      <c r="I180" s="151" t="str">
        <f>IF(ISBLANK(D180),"",IF(D180&gt;Parameters!$K$7,"Clay","Sand"))</f>
        <v>Sand</v>
      </c>
      <c r="J180" s="152">
        <f t="shared" si="36"/>
        <v>0.14378082781641763</v>
      </c>
      <c r="K180" s="320">
        <f t="shared" si="37"/>
        <v>1</v>
      </c>
      <c r="L180" s="320">
        <f t="shared" si="45"/>
        <v>1.7490000000000001</v>
      </c>
      <c r="M180" s="275">
        <f t="shared" si="38"/>
        <v>86.445441762932219</v>
      </c>
      <c r="N180" s="153">
        <f t="shared" si="39"/>
        <v>47.544992969612721</v>
      </c>
      <c r="O180" s="154">
        <f t="shared" si="40"/>
        <v>23.324099999999998</v>
      </c>
      <c r="P180" s="149">
        <f>IF(B180&lt;=Parameters!$K$3,0,IF(I180="Sand",0,O180/Parameters!$K$8*1000))</f>
        <v>0</v>
      </c>
      <c r="Q180" s="127">
        <f t="shared" si="41"/>
        <v>0</v>
      </c>
      <c r="R180" s="154" t="e">
        <f t="shared" si="42"/>
        <v>#DIV/0!</v>
      </c>
      <c r="S180" s="154" t="e">
        <f t="shared" si="43"/>
        <v>#DIV/0!</v>
      </c>
      <c r="T180" s="149" t="e">
        <f t="shared" si="50"/>
        <v>#DIV/0!</v>
      </c>
      <c r="U180" s="383">
        <f>IF(B180&lt;=Parameters!$K$3,0,IF(I180="Sand",(B180-B179)*$O$5*N180,(B180-B179)*$O$5*T180))</f>
        <v>19.731380783000517</v>
      </c>
      <c r="V180" s="157">
        <f t="shared" si="51"/>
        <v>1640.0374820212974</v>
      </c>
      <c r="W180" s="175">
        <f t="shared" si="46"/>
        <v>0.8378150531265256</v>
      </c>
      <c r="X180" s="149">
        <f t="shared" si="47"/>
        <v>1.2523625275446868</v>
      </c>
      <c r="Y180" s="127">
        <f t="shared" si="48"/>
        <v>0.86956599423168823</v>
      </c>
      <c r="Z180" s="175">
        <f t="shared" si="49"/>
        <v>0.65749091434075435</v>
      </c>
      <c r="AA180" s="149">
        <f t="shared" si="44"/>
        <v>17.490000000000002</v>
      </c>
      <c r="AB180" s="383">
        <f>IF(ISERROR(AA180),0,IF(B180&lt;=Parameters!$K$3,0,(B180-B179)*$O$5*AA180))</f>
        <v>7.2584267730409158</v>
      </c>
      <c r="AC180" s="157">
        <f t="shared" si="52"/>
        <v>927.28192548072627</v>
      </c>
    </row>
    <row r="181" spans="1:29">
      <c r="A181" s="186">
        <v>163</v>
      </c>
      <c r="B181" s="187">
        <v>16.2</v>
      </c>
      <c r="C181" s="258">
        <v>19.89</v>
      </c>
      <c r="D181" s="258">
        <v>1.56</v>
      </c>
      <c r="E181" s="438">
        <f>IF(AND(ISBLANK(B181),ISBLANK(C181)),NA(),IF(B181&lt;=Parameters!$K$3,0,IF(C181&lt;0.1,Parameters!$K$4,C181)))</f>
        <v>19.89</v>
      </c>
      <c r="F181" s="439"/>
      <c r="G181" s="149">
        <f>B181*Parameters!$K$5</f>
        <v>307.8</v>
      </c>
      <c r="H181" s="383">
        <f>IF(B181&lt;Parameters!$K$6,B181*Parameters!$K$5,Parameters!$K$5*Parameters!$K$6+(B181-Parameters!$K$6)*(Parameters!$K$5-10))</f>
        <v>175.8</v>
      </c>
      <c r="I181" s="151" t="str">
        <f>IF(ISBLANK(D181),"",IF(D181&gt;Parameters!$K$7,"Clay","Sand"))</f>
        <v>Sand</v>
      </c>
      <c r="J181" s="152">
        <f t="shared" si="36"/>
        <v>0.14389346459657232</v>
      </c>
      <c r="K181" s="320">
        <f t="shared" si="37"/>
        <v>1</v>
      </c>
      <c r="L181" s="320">
        <f t="shared" si="45"/>
        <v>1.758</v>
      </c>
      <c r="M181" s="275">
        <f t="shared" si="38"/>
        <v>72.820431701185129</v>
      </c>
      <c r="N181" s="153">
        <f t="shared" si="39"/>
        <v>40.051237435651821</v>
      </c>
      <c r="O181" s="154">
        <f t="shared" si="40"/>
        <v>19.5822</v>
      </c>
      <c r="P181" s="149">
        <f>IF(B181&lt;=Parameters!$K$3,0,IF(I181="Sand",0,O181/Parameters!$K$8*1000))</f>
        <v>0</v>
      </c>
      <c r="Q181" s="127">
        <f t="shared" si="41"/>
        <v>0</v>
      </c>
      <c r="R181" s="154" t="e">
        <f t="shared" si="42"/>
        <v>#DIV/0!</v>
      </c>
      <c r="S181" s="154" t="e">
        <f t="shared" si="43"/>
        <v>#DIV/0!</v>
      </c>
      <c r="T181" s="149" t="e">
        <f t="shared" si="50"/>
        <v>#DIV/0!</v>
      </c>
      <c r="U181" s="383">
        <f>IF(B181&lt;=Parameters!$K$3,0,IF(I181="Sand",(B181-B180)*$O$5*N181,(B181-B180)*$O$5*T181))</f>
        <v>16.62143934227235</v>
      </c>
      <c r="V181" s="157">
        <f t="shared" si="51"/>
        <v>1656.6589213635698</v>
      </c>
      <c r="W181" s="175">
        <f t="shared" si="46"/>
        <v>0.76786853314804726</v>
      </c>
      <c r="X181" s="149">
        <f t="shared" si="47"/>
        <v>1.0572896093915609</v>
      </c>
      <c r="Y181" s="127">
        <f t="shared" si="48"/>
        <v>0.86845092547845137</v>
      </c>
      <c r="Z181" s="175">
        <f t="shared" si="49"/>
        <v>0.5578090149132221</v>
      </c>
      <c r="AA181" s="149">
        <f t="shared" si="44"/>
        <v>17.580000000000002</v>
      </c>
      <c r="AB181" s="383">
        <f>IF(ISERROR(AA181),0,IF(B181&lt;=Parameters!$K$3,0,(B181-B180)*$O$5*AA181))</f>
        <v>7.2957771680991854</v>
      </c>
      <c r="AC181" s="157">
        <f t="shared" si="52"/>
        <v>934.57770264882549</v>
      </c>
    </row>
    <row r="182" spans="1:29">
      <c r="A182" s="186">
        <v>164</v>
      </c>
      <c r="B182" s="187">
        <v>16.3</v>
      </c>
      <c r="C182" s="258">
        <v>16.239999999999998</v>
      </c>
      <c r="D182" s="258">
        <v>1.59</v>
      </c>
      <c r="E182" s="438">
        <f>IF(AND(ISBLANK(B182),ISBLANK(C182)),NA(),IF(B182&lt;=Parameters!$K$3,0,IF(C182&lt;0.1,Parameters!$K$4,C182)))</f>
        <v>16.239999999999998</v>
      </c>
      <c r="F182" s="439"/>
      <c r="G182" s="149">
        <f>B182*Parameters!$K$5</f>
        <v>309.7</v>
      </c>
      <c r="H182" s="383">
        <f>IF(B182&lt;Parameters!$K$6,B182*Parameters!$K$5,Parameters!$K$5*Parameters!$K$6+(B182-Parameters!$K$6)*(Parameters!$K$5-10))</f>
        <v>176.7</v>
      </c>
      <c r="I182" s="151" t="str">
        <f>IF(ISBLANK(D182),"",IF(D182&gt;Parameters!$K$7,"Clay","Sand"))</f>
        <v>Sand</v>
      </c>
      <c r="J182" s="152">
        <f t="shared" si="36"/>
        <v>0.14400636650848619</v>
      </c>
      <c r="K182" s="320">
        <f t="shared" si="37"/>
        <v>1</v>
      </c>
      <c r="L182" s="320">
        <f t="shared" si="45"/>
        <v>1.7669999999999999</v>
      </c>
      <c r="M182" s="275">
        <f t="shared" si="38"/>
        <v>59.503856573732747</v>
      </c>
      <c r="N182" s="153">
        <f t="shared" si="39"/>
        <v>32.727121115553011</v>
      </c>
      <c r="O182" s="154">
        <f t="shared" si="40"/>
        <v>15.930299999999999</v>
      </c>
      <c r="P182" s="149">
        <f>IF(B182&lt;=Parameters!$K$3,0,IF(I182="Sand",0,O182/Parameters!$K$8*1000))</f>
        <v>0</v>
      </c>
      <c r="Q182" s="127">
        <f t="shared" si="41"/>
        <v>0</v>
      </c>
      <c r="R182" s="154" t="e">
        <f t="shared" si="42"/>
        <v>#DIV/0!</v>
      </c>
      <c r="S182" s="154" t="e">
        <f t="shared" si="43"/>
        <v>#DIV/0!</v>
      </c>
      <c r="T182" s="149" t="e">
        <f t="shared" si="50"/>
        <v>#DIV/0!</v>
      </c>
      <c r="U182" s="383">
        <f>IF(B182&lt;=Parameters!$K$3,0,IF(I182="Sand",(B182-B181)*$O$5*N182,(B182-B181)*$O$5*T182))</f>
        <v>13.581898919936114</v>
      </c>
      <c r="V182" s="157">
        <f t="shared" si="51"/>
        <v>1670.2408202835059</v>
      </c>
      <c r="W182" s="175">
        <f t="shared" si="46"/>
        <v>0.68575135108019281</v>
      </c>
      <c r="X182" s="149">
        <f t="shared" si="47"/>
        <v>0.84592508373937814</v>
      </c>
      <c r="Y182" s="127">
        <f t="shared" si="48"/>
        <v>0.86734296967131197</v>
      </c>
      <c r="Z182" s="175">
        <f t="shared" si="49"/>
        <v>0.4484785102602914</v>
      </c>
      <c r="AA182" s="149">
        <f t="shared" si="44"/>
        <v>17.669999999999998</v>
      </c>
      <c r="AB182" s="383">
        <f>IF(ISERROR(AA182),0,IF(B182&lt;=Parameters!$K$3,0,(B182-B181)*$O$5*AA182))</f>
        <v>7.3331275631579729</v>
      </c>
      <c r="AC182" s="157">
        <f t="shared" si="52"/>
        <v>941.91083021198347</v>
      </c>
    </row>
    <row r="183" spans="1:29">
      <c r="A183" s="186">
        <v>165</v>
      </c>
      <c r="B183" s="187">
        <v>16.399999999999999</v>
      </c>
      <c r="C183" s="258">
        <v>12.76</v>
      </c>
      <c r="D183" s="258">
        <v>1.91</v>
      </c>
      <c r="E183" s="438">
        <f>IF(AND(ISBLANK(B183),ISBLANK(C183)),NA(),IF(B183&lt;=Parameters!$K$3,0,IF(C183&lt;0.1,Parameters!$K$4,C183)))</f>
        <v>12.76</v>
      </c>
      <c r="F183" s="439"/>
      <c r="G183" s="149">
        <f>B183*Parameters!$K$5</f>
        <v>311.59999999999997</v>
      </c>
      <c r="H183" s="383">
        <f>IF(B183&lt;Parameters!$K$6,B183*Parameters!$K$5,Parameters!$K$5*Parameters!$K$6+(B183-Parameters!$K$6)*(Parameters!$K$5-10))</f>
        <v>177.6</v>
      </c>
      <c r="I183" s="151" t="str">
        <f>IF(ISBLANK(D183),"",IF(D183&gt;Parameters!$K$7,"Clay","Sand"))</f>
        <v>Sand</v>
      </c>
      <c r="J183" s="152">
        <f t="shared" si="36"/>
        <v>0.14411953459393465</v>
      </c>
      <c r="K183" s="320">
        <f t="shared" si="37"/>
        <v>1</v>
      </c>
      <c r="L183" s="320">
        <f t="shared" si="45"/>
        <v>1.776</v>
      </c>
      <c r="M183" s="275">
        <f t="shared" si="38"/>
        <v>46.789771255355127</v>
      </c>
      <c r="N183" s="153">
        <f t="shared" si="39"/>
        <v>25.734374190445322</v>
      </c>
      <c r="O183" s="154">
        <f t="shared" si="40"/>
        <v>12.448399999999999</v>
      </c>
      <c r="P183" s="149">
        <f>IF(B183&lt;=Parameters!$K$3,0,IF(I183="Sand",0,O183/Parameters!$K$8*1000))</f>
        <v>0</v>
      </c>
      <c r="Q183" s="127">
        <f t="shared" si="41"/>
        <v>0</v>
      </c>
      <c r="R183" s="154" t="e">
        <f t="shared" si="42"/>
        <v>#DIV/0!</v>
      </c>
      <c r="S183" s="154" t="e">
        <f t="shared" si="43"/>
        <v>#DIV/0!</v>
      </c>
      <c r="T183" s="149" t="e">
        <f t="shared" si="50"/>
        <v>#DIV/0!</v>
      </c>
      <c r="U183" s="383">
        <f>IF(B183&lt;=Parameters!$K$3,0,IF(I183="Sand",(B183-B182)*$O$5*N183,(B183-B182)*$O$5*T183))</f>
        <v>10.679878251079176</v>
      </c>
      <c r="V183" s="157">
        <f t="shared" si="51"/>
        <v>1680.920698534585</v>
      </c>
      <c r="W183" s="175">
        <f t="shared" si="46"/>
        <v>0.58827043810695379</v>
      </c>
      <c r="X183" s="149">
        <f t="shared" si="47"/>
        <v>0.62078616223514849</v>
      </c>
      <c r="Y183" s="127">
        <f t="shared" si="48"/>
        <v>0.86624204555342388</v>
      </c>
      <c r="Z183" s="175">
        <f t="shared" si="49"/>
        <v>0.33071691114088825</v>
      </c>
      <c r="AA183" s="149">
        <f t="shared" si="44"/>
        <v>17.760000000000002</v>
      </c>
      <c r="AB183" s="383">
        <f>IF(ISERROR(AA183),0,IF(B183&lt;=Parameters!$K$3,0,(B183-B182)*$O$5*AA183))</f>
        <v>7.3704779582162416</v>
      </c>
      <c r="AC183" s="157">
        <f t="shared" si="52"/>
        <v>949.28130817019974</v>
      </c>
    </row>
    <row r="184" spans="1:29">
      <c r="A184" s="186">
        <v>166</v>
      </c>
      <c r="B184" s="187">
        <v>16.5</v>
      </c>
      <c r="C184" s="258">
        <v>17.23</v>
      </c>
      <c r="D184" s="258">
        <v>1.76</v>
      </c>
      <c r="E184" s="438">
        <f>IF(AND(ISBLANK(B184),ISBLANK(C184)),NA(),IF(B184&lt;=Parameters!$K$3,0,IF(C184&lt;0.1,Parameters!$K$4,C184)))</f>
        <v>17.23</v>
      </c>
      <c r="F184" s="439"/>
      <c r="G184" s="149">
        <f>B184*Parameters!$K$5</f>
        <v>313.5</v>
      </c>
      <c r="H184" s="383">
        <f>IF(B184&lt;Parameters!$K$6,B184*Parameters!$K$5,Parameters!$K$5*Parameters!$K$6+(B184-Parameters!$K$6)*(Parameters!$K$5-10))</f>
        <v>178.5</v>
      </c>
      <c r="I184" s="151" t="str">
        <f>IF(ISBLANK(D184),"",IF(D184&gt;Parameters!$K$7,"Clay","Sand"))</f>
        <v>Sand</v>
      </c>
      <c r="J184" s="152">
        <f t="shared" si="36"/>
        <v>0.14423296990043299</v>
      </c>
      <c r="K184" s="320">
        <f t="shared" si="37"/>
        <v>1</v>
      </c>
      <c r="L184" s="320">
        <f t="shared" si="45"/>
        <v>1.7849999999999999</v>
      </c>
      <c r="M184" s="275">
        <f t="shared" si="38"/>
        <v>63.230587971666729</v>
      </c>
      <c r="N184" s="153">
        <f t="shared" si="39"/>
        <v>34.776823384416701</v>
      </c>
      <c r="O184" s="154">
        <f t="shared" si="40"/>
        <v>16.916499999999999</v>
      </c>
      <c r="P184" s="149">
        <f>IF(B184&lt;=Parameters!$K$3,0,IF(I184="Sand",0,O184/Parameters!$K$8*1000))</f>
        <v>0</v>
      </c>
      <c r="Q184" s="127">
        <f t="shared" si="41"/>
        <v>0</v>
      </c>
      <c r="R184" s="154" t="e">
        <f t="shared" si="42"/>
        <v>#DIV/0!</v>
      </c>
      <c r="S184" s="154" t="e">
        <f t="shared" si="43"/>
        <v>#DIV/0!</v>
      </c>
      <c r="T184" s="149" t="e">
        <f t="shared" si="50"/>
        <v>#DIV/0!</v>
      </c>
      <c r="U184" s="383">
        <f>IF(B184&lt;=Parameters!$K$3,0,IF(I184="Sand",(B184-B183)*$O$5*N184,(B184-B183)*$O$5*T184))</f>
        <v>14.432534358763037</v>
      </c>
      <c r="V184" s="157">
        <f t="shared" si="51"/>
        <v>1695.3532328933479</v>
      </c>
      <c r="W184" s="175">
        <f t="shared" si="46"/>
        <v>0.70739419302390683</v>
      </c>
      <c r="X184" s="149">
        <f t="shared" si="47"/>
        <v>0.89974486171811308</v>
      </c>
      <c r="Y184" s="127">
        <f t="shared" si="48"/>
        <v>0.86514807320199227</v>
      </c>
      <c r="Z184" s="175">
        <f t="shared" si="49"/>
        <v>0.48164275509620635</v>
      </c>
      <c r="AA184" s="149">
        <f t="shared" si="44"/>
        <v>17.850000000000001</v>
      </c>
      <c r="AB184" s="383">
        <f>IF(ISERROR(AA184),0,IF(B184&lt;=Parameters!$K$3,0,(B184-B183)*$O$5*AA184))</f>
        <v>7.4078283532750335</v>
      </c>
      <c r="AC184" s="157">
        <f t="shared" si="52"/>
        <v>956.68913652347476</v>
      </c>
    </row>
    <row r="185" spans="1:29">
      <c r="A185" s="186">
        <v>167</v>
      </c>
      <c r="B185" s="187">
        <v>16.600000000000001</v>
      </c>
      <c r="C185" s="258">
        <v>21.67</v>
      </c>
      <c r="D185" s="258">
        <v>1.58</v>
      </c>
      <c r="E185" s="438">
        <f>IF(AND(ISBLANK(B185),ISBLANK(C185)),NA(),IF(B185&lt;=Parameters!$K$3,0,IF(C185&lt;0.1,Parameters!$K$4,C185)))</f>
        <v>21.67</v>
      </c>
      <c r="F185" s="439"/>
      <c r="G185" s="149">
        <f>B185*Parameters!$K$5</f>
        <v>315.40000000000003</v>
      </c>
      <c r="H185" s="383">
        <f>IF(B185&lt;Parameters!$K$6,B185*Parameters!$K$5,Parameters!$K$5*Parameters!$K$6+(B185-Parameters!$K$6)*(Parameters!$K$5-10))</f>
        <v>179.4</v>
      </c>
      <c r="I185" s="151" t="str">
        <f>IF(ISBLANK(D185),"",IF(D185&gt;Parameters!$K$7,"Clay","Sand"))</f>
        <v>Sand</v>
      </c>
      <c r="J185" s="152">
        <f t="shared" si="36"/>
        <v>0.14434667348127705</v>
      </c>
      <c r="K185" s="320">
        <f t="shared" si="37"/>
        <v>1</v>
      </c>
      <c r="L185" s="320">
        <f t="shared" si="45"/>
        <v>1.794</v>
      </c>
      <c r="M185" s="275">
        <f t="shared" si="38"/>
        <v>79.58717471504481</v>
      </c>
      <c r="N185" s="153">
        <f t="shared" si="39"/>
        <v>43.772946093274648</v>
      </c>
      <c r="O185" s="154">
        <f t="shared" si="40"/>
        <v>21.354600000000001</v>
      </c>
      <c r="P185" s="149">
        <f>IF(B185&lt;=Parameters!$K$3,0,IF(I185="Sand",0,O185/Parameters!$K$8*1000))</f>
        <v>0</v>
      </c>
      <c r="Q185" s="127">
        <f t="shared" si="41"/>
        <v>0</v>
      </c>
      <c r="R185" s="154" t="e">
        <f t="shared" si="42"/>
        <v>#DIV/0!</v>
      </c>
      <c r="S185" s="154" t="e">
        <f t="shared" si="43"/>
        <v>#DIV/0!</v>
      </c>
      <c r="T185" s="149" t="e">
        <f t="shared" si="50"/>
        <v>#DIV/0!</v>
      </c>
      <c r="U185" s="383">
        <f>IF(B185&lt;=Parameters!$K$3,0,IF(I185="Sand",(B185-B184)*$O$5*N185,(B185-B184)*$O$5*T185))</f>
        <v>18.165964771772522</v>
      </c>
      <c r="V185" s="157">
        <f t="shared" si="51"/>
        <v>1713.5191976651204</v>
      </c>
      <c r="W185" s="175">
        <f t="shared" si="46"/>
        <v>0.79809902934627819</v>
      </c>
      <c r="X185" s="149">
        <f t="shared" si="47"/>
        <v>1.1399301823749592</v>
      </c>
      <c r="Y185" s="127">
        <f t="shared" si="48"/>
        <v>0.86406097399977577</v>
      </c>
      <c r="Z185" s="175">
        <f t="shared" si="49"/>
        <v>0.61314331683746925</v>
      </c>
      <c r="AA185" s="149">
        <f t="shared" si="44"/>
        <v>17.940000000000001</v>
      </c>
      <c r="AB185" s="383">
        <f>IF(ISERROR(AA185),0,IF(B185&lt;=Parameters!$K$3,0,(B185-B184)*$O$5*AA185))</f>
        <v>7.4451787483335634</v>
      </c>
      <c r="AC185" s="157">
        <f t="shared" si="52"/>
        <v>964.1343152718083</v>
      </c>
    </row>
    <row r="186" spans="1:29">
      <c r="A186" s="186">
        <v>168</v>
      </c>
      <c r="B186" s="187">
        <v>16.7</v>
      </c>
      <c r="C186" s="258">
        <v>17.04</v>
      </c>
      <c r="D186" s="258">
        <v>1.85</v>
      </c>
      <c r="E186" s="438">
        <f>IF(AND(ISBLANK(B186),ISBLANK(C186)),NA(),IF(B186&lt;=Parameters!$K$3,0,IF(C186&lt;0.1,Parameters!$K$4,C186)))</f>
        <v>17.04</v>
      </c>
      <c r="F186" s="439"/>
      <c r="G186" s="149">
        <f>B186*Parameters!$K$5</f>
        <v>317.3</v>
      </c>
      <c r="H186" s="383">
        <f>IF(B186&lt;Parameters!$K$6,B186*Parameters!$K$5,Parameters!$K$5*Parameters!$K$6+(B186-Parameters!$K$6)*(Parameters!$K$5-10))</f>
        <v>180.3</v>
      </c>
      <c r="I186" s="151" t="str">
        <f>IF(ISBLANK(D186),"",IF(D186&gt;Parameters!$K$7,"Clay","Sand"))</f>
        <v>Sand</v>
      </c>
      <c r="J186" s="152">
        <f t="shared" si="36"/>
        <v>0.1444606463955842</v>
      </c>
      <c r="K186" s="320">
        <f t="shared" si="37"/>
        <v>1</v>
      </c>
      <c r="L186" s="320">
        <f t="shared" si="45"/>
        <v>1.8030000000000002</v>
      </c>
      <c r="M186" s="275">
        <f t="shared" si="38"/>
        <v>62.632037616312537</v>
      </c>
      <c r="N186" s="153">
        <f t="shared" si="39"/>
        <v>34.447620688971895</v>
      </c>
      <c r="O186" s="154">
        <f t="shared" si="40"/>
        <v>16.7227</v>
      </c>
      <c r="P186" s="149">
        <f>IF(B186&lt;=Parameters!$K$3,0,IF(I186="Sand",0,O186/Parameters!$K$8*1000))</f>
        <v>0</v>
      </c>
      <c r="Q186" s="127">
        <f t="shared" si="41"/>
        <v>0</v>
      </c>
      <c r="R186" s="154" t="e">
        <f t="shared" si="42"/>
        <v>#DIV/0!</v>
      </c>
      <c r="S186" s="154" t="e">
        <f t="shared" si="43"/>
        <v>#DIV/0!</v>
      </c>
      <c r="T186" s="149" t="e">
        <f t="shared" si="50"/>
        <v>#DIV/0!</v>
      </c>
      <c r="U186" s="383">
        <f>IF(B186&lt;=Parameters!$K$3,0,IF(I186="Sand",(B186-B185)*$O$5*N186,(B186-B185)*$O$5*T186))</f>
        <v>14.295913795104793</v>
      </c>
      <c r="V186" s="157">
        <f t="shared" si="51"/>
        <v>1727.8151114602251</v>
      </c>
      <c r="W186" s="175">
        <f t="shared" si="46"/>
        <v>0.70095207557052386</v>
      </c>
      <c r="X186" s="149">
        <f t="shared" si="47"/>
        <v>0.88358232928152081</v>
      </c>
      <c r="Y186" s="127">
        <f t="shared" si="48"/>
        <v>0.86298067060733852</v>
      </c>
      <c r="Z186" s="175">
        <f t="shared" si="49"/>
        <v>0.47752468750142579</v>
      </c>
      <c r="AA186" s="149">
        <f t="shared" si="44"/>
        <v>18.03</v>
      </c>
      <c r="AB186" s="383">
        <f>IF(ISERROR(AA186),0,IF(B186&lt;=Parameters!$K$3,0,(B186-B185)*$O$5*AA186))</f>
        <v>7.482529143391826</v>
      </c>
      <c r="AC186" s="157">
        <f t="shared" si="52"/>
        <v>971.61684441520015</v>
      </c>
    </row>
    <row r="187" spans="1:29">
      <c r="A187" s="186">
        <v>169</v>
      </c>
      <c r="B187" s="187">
        <v>16.8</v>
      </c>
      <c r="C187" s="258">
        <v>16.489999999999998</v>
      </c>
      <c r="D187" s="258">
        <v>1.77</v>
      </c>
      <c r="E187" s="438">
        <f>IF(AND(ISBLANK(B187),ISBLANK(C187)),NA(),IF(B187&lt;=Parameters!$K$3,0,IF(C187&lt;0.1,Parameters!$K$4,C187)))</f>
        <v>16.489999999999998</v>
      </c>
      <c r="F187" s="439"/>
      <c r="G187" s="149">
        <f>B187*Parameters!$K$5</f>
        <v>319.2</v>
      </c>
      <c r="H187" s="383">
        <f>IF(B187&lt;Parameters!$K$6,B187*Parameters!$K$5,Parameters!$K$5*Parameters!$K$6+(B187-Parameters!$K$6)*(Parameters!$K$5-10))</f>
        <v>181.2</v>
      </c>
      <c r="I187" s="151" t="str">
        <f>IF(ISBLANK(D187),"",IF(D187&gt;Parameters!$K$7,"Clay","Sand"))</f>
        <v>Sand</v>
      </c>
      <c r="J187" s="152">
        <f t="shared" si="36"/>
        <v>0.14457488970833493</v>
      </c>
      <c r="K187" s="320">
        <f t="shared" si="37"/>
        <v>1</v>
      </c>
      <c r="L187" s="320">
        <f t="shared" si="45"/>
        <v>1.8119999999999998</v>
      </c>
      <c r="M187" s="275">
        <f t="shared" si="38"/>
        <v>60.658395995290306</v>
      </c>
      <c r="N187" s="153">
        <f t="shared" si="39"/>
        <v>33.362117797409674</v>
      </c>
      <c r="O187" s="154">
        <f t="shared" si="40"/>
        <v>16.1708</v>
      </c>
      <c r="P187" s="149">
        <f>IF(B187&lt;=Parameters!$K$3,0,IF(I187="Sand",0,O187/Parameters!$K$8*1000))</f>
        <v>0</v>
      </c>
      <c r="Q187" s="127">
        <f t="shared" si="41"/>
        <v>0</v>
      </c>
      <c r="R187" s="154" t="e">
        <f t="shared" si="42"/>
        <v>#DIV/0!</v>
      </c>
      <c r="S187" s="154" t="e">
        <f t="shared" si="43"/>
        <v>#DIV/0!</v>
      </c>
      <c r="T187" s="149" t="e">
        <f t="shared" si="50"/>
        <v>#DIV/0!</v>
      </c>
      <c r="U187" s="383">
        <f>IF(B187&lt;=Parameters!$K$3,0,IF(I187="Sand",(B187-B186)*$O$5*N187,(B187-B186)*$O$5*T187))</f>
        <v>13.845425330249466</v>
      </c>
      <c r="V187" s="157">
        <f t="shared" si="51"/>
        <v>1741.6605367904747</v>
      </c>
      <c r="W187" s="175">
        <f t="shared" si="46"/>
        <v>0.68683246895873751</v>
      </c>
      <c r="X187" s="149">
        <f t="shared" si="47"/>
        <v>0.84858104039790072</v>
      </c>
      <c r="Y187" s="127">
        <f t="shared" si="48"/>
        <v>0.86190708693602525</v>
      </c>
      <c r="Z187" s="175">
        <f t="shared" si="49"/>
        <v>0.46078074791185253</v>
      </c>
      <c r="AA187" s="149">
        <f t="shared" si="44"/>
        <v>18.12</v>
      </c>
      <c r="AB187" s="383">
        <f>IF(ISERROR(AA187),0,IF(B187&lt;=Parameters!$K$3,0,(B187-B186)*$O$5*AA187))</f>
        <v>7.5198795384506223</v>
      </c>
      <c r="AC187" s="157">
        <f t="shared" si="52"/>
        <v>979.13672395365074</v>
      </c>
    </row>
    <row r="188" spans="1:29">
      <c r="A188" s="186">
        <v>170</v>
      </c>
      <c r="B188" s="187">
        <v>16.899999999999999</v>
      </c>
      <c r="C188" s="258">
        <v>15.41</v>
      </c>
      <c r="D188" s="258">
        <v>1.76</v>
      </c>
      <c r="E188" s="438">
        <f>IF(AND(ISBLANK(B188),ISBLANK(C188)),NA(),IF(B188&lt;=Parameters!$K$3,0,IF(C188&lt;0.1,Parameters!$K$4,C188)))</f>
        <v>15.41</v>
      </c>
      <c r="F188" s="439"/>
      <c r="G188" s="149">
        <f>B188*Parameters!$K$5</f>
        <v>321.09999999999997</v>
      </c>
      <c r="H188" s="383">
        <f>IF(B188&lt;Parameters!$K$6,B188*Parameters!$K$5,Parameters!$K$5*Parameters!$K$6+(B188-Parameters!$K$6)*(Parameters!$K$5-10))</f>
        <v>182.1</v>
      </c>
      <c r="I188" s="151" t="str">
        <f>IF(ISBLANK(D188),"",IF(D188&gt;Parameters!$K$7,"Clay","Sand"))</f>
        <v>Sand</v>
      </c>
      <c r="J188" s="152">
        <f t="shared" si="36"/>
        <v>0.14468940449041459</v>
      </c>
      <c r="K188" s="320">
        <f t="shared" si="37"/>
        <v>1</v>
      </c>
      <c r="L188" s="320">
        <f t="shared" si="45"/>
        <v>1.821</v>
      </c>
      <c r="M188" s="275">
        <f t="shared" si="38"/>
        <v>56.730520023138631</v>
      </c>
      <c r="N188" s="153">
        <f t="shared" si="39"/>
        <v>31.201786012726249</v>
      </c>
      <c r="O188" s="154">
        <f t="shared" si="40"/>
        <v>15.088900000000001</v>
      </c>
      <c r="P188" s="149">
        <f>IF(B188&lt;=Parameters!$K$3,0,IF(I188="Sand",0,O188/Parameters!$K$8*1000))</f>
        <v>0</v>
      </c>
      <c r="Q188" s="127">
        <f t="shared" si="41"/>
        <v>0</v>
      </c>
      <c r="R188" s="154" t="e">
        <f t="shared" si="42"/>
        <v>#DIV/0!</v>
      </c>
      <c r="S188" s="154" t="e">
        <f t="shared" si="43"/>
        <v>#DIV/0!</v>
      </c>
      <c r="T188" s="149" t="e">
        <f t="shared" si="50"/>
        <v>#DIV/0!</v>
      </c>
      <c r="U188" s="383">
        <f>IF(B188&lt;=Parameters!$K$3,0,IF(I188="Sand",(B188-B187)*$O$5*N188,(B188-B187)*$O$5*T188))</f>
        <v>12.948878156744293</v>
      </c>
      <c r="V188" s="157">
        <f t="shared" si="51"/>
        <v>1754.609414947219</v>
      </c>
      <c r="W188" s="175">
        <f t="shared" si="46"/>
        <v>0.65874655543800742</v>
      </c>
      <c r="X188" s="149">
        <f t="shared" si="47"/>
        <v>0.78070067472918891</v>
      </c>
      <c r="Y188" s="127">
        <f t="shared" si="48"/>
        <v>0.86084014812163967</v>
      </c>
      <c r="Z188" s="175">
        <f t="shared" si="49"/>
        <v>0.42591706453447153</v>
      </c>
      <c r="AA188" s="149">
        <f t="shared" si="44"/>
        <v>18.21</v>
      </c>
      <c r="AB188" s="383">
        <f>IF(ISERROR(AA188),0,IF(B188&lt;=Parameters!$K$3,0,(B188-B187)*$O$5*AA188))</f>
        <v>7.5572299335088831</v>
      </c>
      <c r="AC188" s="157">
        <f t="shared" si="52"/>
        <v>986.69395388715964</v>
      </c>
    </row>
    <row r="189" spans="1:29">
      <c r="A189" s="186">
        <v>171</v>
      </c>
      <c r="B189" s="187">
        <v>17</v>
      </c>
      <c r="C189" s="258">
        <v>15.69</v>
      </c>
      <c r="D189" s="258">
        <v>1.74</v>
      </c>
      <c r="E189" s="438">
        <f>IF(AND(ISBLANK(B189),ISBLANK(C189)),NA(),IF(B189&lt;=Parameters!$K$3,0,IF(C189&lt;0.1,Parameters!$K$4,C189)))</f>
        <v>15.69</v>
      </c>
      <c r="F189" s="439"/>
      <c r="G189" s="149">
        <f>B189*Parameters!$K$5</f>
        <v>323</v>
      </c>
      <c r="H189" s="383">
        <f>IF(B189&lt;Parameters!$K$6,B189*Parameters!$K$5,Parameters!$K$5*Parameters!$K$6+(B189-Parameters!$K$6)*(Parameters!$K$5-10))</f>
        <v>183</v>
      </c>
      <c r="I189" s="151" t="str">
        <f>IF(ISBLANK(D189),"",IF(D189&gt;Parameters!$K$7,"Clay","Sand"))</f>
        <v>Sand</v>
      </c>
      <c r="J189" s="152">
        <f t="shared" si="36"/>
        <v>0.14480419181865545</v>
      </c>
      <c r="K189" s="320">
        <f t="shared" si="37"/>
        <v>1</v>
      </c>
      <c r="L189" s="320">
        <f t="shared" si="45"/>
        <v>1.83</v>
      </c>
      <c r="M189" s="275">
        <f t="shared" si="38"/>
        <v>57.807138812646279</v>
      </c>
      <c r="N189" s="153">
        <f t="shared" si="39"/>
        <v>31.793926346955455</v>
      </c>
      <c r="O189" s="154">
        <f t="shared" si="40"/>
        <v>15.366999999999999</v>
      </c>
      <c r="P189" s="149">
        <f>IF(B189&lt;=Parameters!$K$3,0,IF(I189="Sand",0,O189/Parameters!$K$8*1000))</f>
        <v>0</v>
      </c>
      <c r="Q189" s="127">
        <f t="shared" si="41"/>
        <v>0</v>
      </c>
      <c r="R189" s="154" t="e">
        <f t="shared" si="42"/>
        <v>#DIV/0!</v>
      </c>
      <c r="S189" s="154" t="e">
        <f t="shared" si="43"/>
        <v>#DIV/0!</v>
      </c>
      <c r="T189" s="149" t="e">
        <f t="shared" si="50"/>
        <v>#DIV/0!</v>
      </c>
      <c r="U189" s="383">
        <f>IF(B189&lt;=Parameters!$K$3,0,IF(I189="Sand",(B189-B188)*$O$5*N189,(B189-B188)*$O$5*T189))</f>
        <v>13.194618994673093</v>
      </c>
      <c r="V189" s="157">
        <f t="shared" si="51"/>
        <v>1767.8040339418922</v>
      </c>
      <c r="W189" s="175">
        <f t="shared" si="46"/>
        <v>0.66496328918160252</v>
      </c>
      <c r="X189" s="149">
        <f t="shared" si="47"/>
        <v>0.79552472746341496</v>
      </c>
      <c r="Y189" s="127">
        <f t="shared" si="48"/>
        <v>0.85977978049880477</v>
      </c>
      <c r="Z189" s="175">
        <f t="shared" si="49"/>
        <v>0.43603474816941484</v>
      </c>
      <c r="AA189" s="149">
        <f t="shared" si="44"/>
        <v>18.3</v>
      </c>
      <c r="AB189" s="383">
        <f>IF(ISERROR(AA189),0,IF(B189&lt;=Parameters!$K$3,0,(B189-B188)*$O$5*AA189))</f>
        <v>7.5945803285676812</v>
      </c>
      <c r="AC189" s="157">
        <f t="shared" si="52"/>
        <v>994.28853421572728</v>
      </c>
    </row>
    <row r="190" spans="1:29">
      <c r="A190" s="186">
        <v>172</v>
      </c>
      <c r="B190" s="187">
        <v>17.100000000000001</v>
      </c>
      <c r="C190" s="258">
        <v>14.14</v>
      </c>
      <c r="D190" s="258">
        <v>1.76</v>
      </c>
      <c r="E190" s="438">
        <f>IF(AND(ISBLANK(B190),ISBLANK(C190)),NA(),IF(B190&lt;=Parameters!$K$3,0,IF(C190&lt;0.1,Parameters!$K$4,C190)))</f>
        <v>14.14</v>
      </c>
      <c r="F190" s="439"/>
      <c r="G190" s="149">
        <f>B190*Parameters!$K$5</f>
        <v>324.90000000000003</v>
      </c>
      <c r="H190" s="383">
        <f>IF(B190&lt;Parameters!$K$6,B190*Parameters!$K$5,Parameters!$K$5*Parameters!$K$6+(B190-Parameters!$K$6)*(Parameters!$K$5-10))</f>
        <v>183.9</v>
      </c>
      <c r="I190" s="151" t="str">
        <f>IF(ISBLANK(D190),"",IF(D190&gt;Parameters!$K$7,"Clay","Sand"))</f>
        <v>Sand</v>
      </c>
      <c r="J190" s="152">
        <f t="shared" si="36"/>
        <v>0.14491925277587941</v>
      </c>
      <c r="K190" s="320">
        <f t="shared" si="37"/>
        <v>1</v>
      </c>
      <c r="L190" s="320">
        <f t="shared" si="45"/>
        <v>1.839</v>
      </c>
      <c r="M190" s="275">
        <f t="shared" si="38"/>
        <v>52.137822860593708</v>
      </c>
      <c r="N190" s="153">
        <f t="shared" si="39"/>
        <v>28.675802573326543</v>
      </c>
      <c r="O190" s="154">
        <f t="shared" si="40"/>
        <v>13.815100000000001</v>
      </c>
      <c r="P190" s="149">
        <f>IF(B190&lt;=Parameters!$K$3,0,IF(I190="Sand",0,O190/Parameters!$K$8*1000))</f>
        <v>0</v>
      </c>
      <c r="Q190" s="127">
        <f t="shared" si="41"/>
        <v>0</v>
      </c>
      <c r="R190" s="154" t="e">
        <f t="shared" si="42"/>
        <v>#DIV/0!</v>
      </c>
      <c r="S190" s="154" t="e">
        <f t="shared" si="43"/>
        <v>#DIV/0!</v>
      </c>
      <c r="T190" s="149" t="e">
        <f t="shared" si="50"/>
        <v>#DIV/0!</v>
      </c>
      <c r="U190" s="383">
        <f>IF(B190&lt;=Parameters!$K$3,0,IF(I190="Sand",(B190-B189)*$O$5*N190,(B190-B189)*$O$5*T190))</f>
        <v>11.900583941490504</v>
      </c>
      <c r="V190" s="157">
        <f t="shared" si="51"/>
        <v>1779.7046178833828</v>
      </c>
      <c r="W190" s="175">
        <f t="shared" si="46"/>
        <v>0.62237573091722587</v>
      </c>
      <c r="X190" s="149">
        <f t="shared" si="47"/>
        <v>0.69629035733561129</v>
      </c>
      <c r="Y190" s="127">
        <f t="shared" si="48"/>
        <v>0.85872591157598066</v>
      </c>
      <c r="Z190" s="175">
        <f t="shared" si="49"/>
        <v>0.3834178491825172</v>
      </c>
      <c r="AA190" s="149">
        <f t="shared" si="44"/>
        <v>18.39</v>
      </c>
      <c r="AB190" s="383">
        <f>IF(ISERROR(AA190),0,IF(B190&lt;=Parameters!$K$3,0,(B190-B189)*$O$5*AA190))</f>
        <v>7.6319307236262111</v>
      </c>
      <c r="AC190" s="157">
        <f t="shared" si="52"/>
        <v>1001.9204649393535</v>
      </c>
    </row>
    <row r="191" spans="1:29">
      <c r="A191" s="186">
        <v>173</v>
      </c>
      <c r="B191" s="187">
        <v>17.2</v>
      </c>
      <c r="C191" s="258">
        <v>12.46</v>
      </c>
      <c r="D191" s="258">
        <v>1.94</v>
      </c>
      <c r="E191" s="438">
        <f>IF(AND(ISBLANK(B191),ISBLANK(C191)),NA(),IF(B191&lt;=Parameters!$K$3,0,IF(C191&lt;0.1,Parameters!$K$4,C191)))</f>
        <v>12.46</v>
      </c>
      <c r="F191" s="439"/>
      <c r="G191" s="149">
        <f>B191*Parameters!$K$5</f>
        <v>326.8</v>
      </c>
      <c r="H191" s="383">
        <f>IF(B191&lt;Parameters!$K$6,B191*Parameters!$K$5,Parameters!$K$5*Parameters!$K$6+(B191-Parameters!$K$6)*(Parameters!$K$5-10))</f>
        <v>184.8</v>
      </c>
      <c r="I191" s="151" t="str">
        <f>IF(ISBLANK(D191),"",IF(D191&gt;Parameters!$K$7,"Clay","Sand"))</f>
        <v>Sand</v>
      </c>
      <c r="J191" s="152">
        <f t="shared" si="36"/>
        <v>0.14503458845094075</v>
      </c>
      <c r="K191" s="320">
        <f t="shared" si="37"/>
        <v>1</v>
      </c>
      <c r="L191" s="320">
        <f t="shared" si="45"/>
        <v>1.8480000000000001</v>
      </c>
      <c r="M191" s="275">
        <f t="shared" si="38"/>
        <v>45.979794500163386</v>
      </c>
      <c r="N191" s="153">
        <f t="shared" si="39"/>
        <v>25.288886975089863</v>
      </c>
      <c r="O191" s="154">
        <f t="shared" si="40"/>
        <v>12.1332</v>
      </c>
      <c r="P191" s="149">
        <f>IF(B191&lt;=Parameters!$K$3,0,IF(I191="Sand",0,O191/Parameters!$K$8*1000))</f>
        <v>0</v>
      </c>
      <c r="Q191" s="127">
        <f t="shared" si="41"/>
        <v>0</v>
      </c>
      <c r="R191" s="154" t="e">
        <f t="shared" si="42"/>
        <v>#DIV/0!</v>
      </c>
      <c r="S191" s="154" t="e">
        <f t="shared" si="43"/>
        <v>#DIV/0!</v>
      </c>
      <c r="T191" s="149" t="e">
        <f t="shared" si="50"/>
        <v>#DIV/0!</v>
      </c>
      <c r="U191" s="383">
        <f>IF(B191&lt;=Parameters!$K$3,0,IF(I191="Sand",(B191-B190)*$O$5*N191,(B191-B190)*$O$5*T191))</f>
        <v>10.494999101223065</v>
      </c>
      <c r="V191" s="157">
        <f t="shared" si="51"/>
        <v>1790.1996169846059</v>
      </c>
      <c r="W191" s="175">
        <f t="shared" si="46"/>
        <v>0.57080566655411624</v>
      </c>
      <c r="X191" s="149">
        <f t="shared" si="47"/>
        <v>0.5835124852642487</v>
      </c>
      <c r="Y191" s="127">
        <f t="shared" si="48"/>
        <v>0.85767847001112518</v>
      </c>
      <c r="Z191" s="175">
        <f t="shared" si="49"/>
        <v>0.32280063165802042</v>
      </c>
      <c r="AA191" s="149">
        <f t="shared" si="44"/>
        <v>18.48</v>
      </c>
      <c r="AB191" s="383">
        <f>IF(ISERROR(AA191),0,IF(B191&lt;=Parameters!$K$3,0,(B191-B190)*$O$5*AA191))</f>
        <v>7.6692811186844674</v>
      </c>
      <c r="AC191" s="157">
        <f t="shared" si="52"/>
        <v>1009.5897460580379</v>
      </c>
    </row>
    <row r="192" spans="1:29">
      <c r="A192" s="186">
        <v>174</v>
      </c>
      <c r="B192" s="187">
        <v>17.3</v>
      </c>
      <c r="C192" s="258">
        <v>11.06</v>
      </c>
      <c r="D192" s="258">
        <v>1.94</v>
      </c>
      <c r="E192" s="438">
        <f>IF(AND(ISBLANK(B192),ISBLANK(C192)),NA(),IF(B192&lt;=Parameters!$K$3,0,IF(C192&lt;0.1,Parameters!$K$4,C192)))</f>
        <v>11.06</v>
      </c>
      <c r="F192" s="439"/>
      <c r="G192" s="149">
        <f>B192*Parameters!$K$5</f>
        <v>328.7</v>
      </c>
      <c r="H192" s="383">
        <f>IF(B192&lt;Parameters!$K$6,B192*Parameters!$K$5,Parameters!$K$5*Parameters!$K$6+(B192-Parameters!$K$6)*(Parameters!$K$5-10))</f>
        <v>185.70000000000002</v>
      </c>
      <c r="I192" s="151" t="str">
        <f>IF(ISBLANK(D192),"",IF(D192&gt;Parameters!$K$7,"Clay","Sand"))</f>
        <v>Sand</v>
      </c>
      <c r="J192" s="152">
        <f t="shared" si="36"/>
        <v>0.14515019993876946</v>
      </c>
      <c r="K192" s="320">
        <f t="shared" si="37"/>
        <v>1</v>
      </c>
      <c r="L192" s="320">
        <f t="shared" si="45"/>
        <v>1.8570000000000002</v>
      </c>
      <c r="M192" s="275">
        <f t="shared" si="38"/>
        <v>40.84605915941485</v>
      </c>
      <c r="N192" s="153">
        <f t="shared" si="39"/>
        <v>22.465332537678169</v>
      </c>
      <c r="O192" s="154">
        <f t="shared" si="40"/>
        <v>10.731300000000001</v>
      </c>
      <c r="P192" s="149">
        <f>IF(B192&lt;=Parameters!$K$3,0,IF(I192="Sand",0,O192/Parameters!$K$8*1000))</f>
        <v>0</v>
      </c>
      <c r="Q192" s="127">
        <f t="shared" si="41"/>
        <v>0</v>
      </c>
      <c r="R192" s="154" t="e">
        <f t="shared" si="42"/>
        <v>#DIV/0!</v>
      </c>
      <c r="S192" s="154" t="e">
        <f t="shared" si="43"/>
        <v>#DIV/0!</v>
      </c>
      <c r="T192" s="149" t="e">
        <f t="shared" si="50"/>
        <v>#DIV/0!</v>
      </c>
      <c r="U192" s="383">
        <f>IF(B192&lt;=Parameters!$K$3,0,IF(I192="Sand",(B192-B191)*$O$5*N192,(B192-B191)*$O$5*T192))</f>
        <v>9.3232116155946496</v>
      </c>
      <c r="V192" s="157">
        <f t="shared" si="51"/>
        <v>1799.5228286002005</v>
      </c>
      <c r="W192" s="175">
        <f t="shared" si="46"/>
        <v>0.52215859781785368</v>
      </c>
      <c r="X192" s="149">
        <f t="shared" si="47"/>
        <v>0.48476123194037712</v>
      </c>
      <c r="Y192" s="127">
        <f t="shared" si="48"/>
        <v>0.85663738558797242</v>
      </c>
      <c r="Z192" s="175">
        <f t="shared" si="49"/>
        <v>0.26940290559352131</v>
      </c>
      <c r="AA192" s="149">
        <f t="shared" si="44"/>
        <v>18.570000000000004</v>
      </c>
      <c r="AB192" s="383">
        <f>IF(ISERROR(AA192),0,IF(B192&lt;=Parameters!$K$3,0,(B192-B191)*$O$5*AA192))</f>
        <v>7.7066315137432708</v>
      </c>
      <c r="AC192" s="157">
        <f t="shared" si="52"/>
        <v>1017.2963775717811</v>
      </c>
    </row>
    <row r="193" spans="1:29">
      <c r="A193" s="186">
        <v>175</v>
      </c>
      <c r="B193" s="187">
        <v>17.399999999999999</v>
      </c>
      <c r="C193" s="258">
        <v>11.33</v>
      </c>
      <c r="D193" s="258">
        <v>1.71</v>
      </c>
      <c r="E193" s="438">
        <f>IF(AND(ISBLANK(B193),ISBLANK(C193)),NA(),IF(B193&lt;=Parameters!$K$3,0,IF(C193&lt;0.1,Parameters!$K$4,C193)))</f>
        <v>11.33</v>
      </c>
      <c r="F193" s="439"/>
      <c r="G193" s="149">
        <f>B193*Parameters!$K$5</f>
        <v>330.59999999999997</v>
      </c>
      <c r="H193" s="383">
        <f>IF(B193&lt;Parameters!$K$6,B193*Parameters!$K$5,Parameters!$K$5*Parameters!$K$6+(B193-Parameters!$K$6)*(Parameters!$K$5-10))</f>
        <v>186.6</v>
      </c>
      <c r="I193" s="151" t="str">
        <f>IF(ISBLANK(D193),"",IF(D193&gt;Parameters!$K$7,"Clay","Sand"))</f>
        <v>Sand</v>
      </c>
      <c r="J193" s="152">
        <f t="shared" si="36"/>
        <v>0.14526608834041493</v>
      </c>
      <c r="K193" s="320">
        <f t="shared" si="37"/>
        <v>1</v>
      </c>
      <c r="L193" s="320">
        <f t="shared" si="45"/>
        <v>1.8659999999999999</v>
      </c>
      <c r="M193" s="275">
        <f t="shared" si="38"/>
        <v>41.876613023132784</v>
      </c>
      <c r="N193" s="153">
        <f t="shared" si="39"/>
        <v>23.032137162723032</v>
      </c>
      <c r="O193" s="154">
        <f t="shared" si="40"/>
        <v>10.9994</v>
      </c>
      <c r="P193" s="149">
        <f>IF(B193&lt;=Parameters!$K$3,0,IF(I193="Sand",0,O193/Parameters!$K$8*1000))</f>
        <v>0</v>
      </c>
      <c r="Q193" s="127">
        <f t="shared" si="41"/>
        <v>0</v>
      </c>
      <c r="R193" s="154" t="e">
        <f t="shared" si="42"/>
        <v>#DIV/0!</v>
      </c>
      <c r="S193" s="154" t="e">
        <f t="shared" si="43"/>
        <v>#DIV/0!</v>
      </c>
      <c r="T193" s="149" t="e">
        <f t="shared" si="50"/>
        <v>#DIV/0!</v>
      </c>
      <c r="U193" s="383">
        <f>IF(B193&lt;=Parameters!$K$3,0,IF(I193="Sand",(B193-B192)*$O$5*N193,(B193-B192)*$O$5*T193))</f>
        <v>9.5584380229990575</v>
      </c>
      <c r="V193" s="157">
        <f t="shared" si="51"/>
        <v>1809.0812666231996</v>
      </c>
      <c r="W193" s="175">
        <f t="shared" si="46"/>
        <v>0.53083926538522741</v>
      </c>
      <c r="X193" s="149">
        <f t="shared" si="47"/>
        <v>0.50182843399734578</v>
      </c>
      <c r="Y193" s="127">
        <f t="shared" si="48"/>
        <v>0.85560258919291488</v>
      </c>
      <c r="Z193" s="175">
        <f t="shared" si="49"/>
        <v>0.28016112411683747</v>
      </c>
      <c r="AA193" s="149">
        <f t="shared" si="44"/>
        <v>18.66</v>
      </c>
      <c r="AB193" s="383">
        <f>IF(ISERROR(AA193),0,IF(B193&lt;=Parameters!$K$3,0,(B193-B192)*$O$5*AA193))</f>
        <v>7.7439819088015236</v>
      </c>
      <c r="AC193" s="157">
        <f t="shared" si="52"/>
        <v>1025.0403594805828</v>
      </c>
    </row>
    <row r="194" spans="1:29">
      <c r="A194" s="186">
        <v>176</v>
      </c>
      <c r="B194" s="187">
        <v>17.5</v>
      </c>
      <c r="C194" s="258">
        <v>12.27</v>
      </c>
      <c r="D194" s="258">
        <v>1.64</v>
      </c>
      <c r="E194" s="438">
        <f>IF(AND(ISBLANK(B194),ISBLANK(C194)),NA(),IF(B194&lt;=Parameters!$K$3,0,IF(C194&lt;0.1,Parameters!$K$4,C194)))</f>
        <v>12.27</v>
      </c>
      <c r="F194" s="439"/>
      <c r="G194" s="149">
        <f>B194*Parameters!$K$5</f>
        <v>332.5</v>
      </c>
      <c r="H194" s="383">
        <f>IF(B194&lt;Parameters!$K$6,B194*Parameters!$K$5,Parameters!$K$5*Parameters!$K$6+(B194-Parameters!$K$6)*(Parameters!$K$5-10))</f>
        <v>187.5</v>
      </c>
      <c r="I194" s="151" t="str">
        <f>IF(ISBLANK(D194),"",IF(D194&gt;Parameters!$K$7,"Clay","Sand"))</f>
        <v>Sand</v>
      </c>
      <c r="J194" s="152">
        <f t="shared" si="36"/>
        <v>0.14538225476308997</v>
      </c>
      <c r="K194" s="320">
        <f t="shared" si="37"/>
        <v>1</v>
      </c>
      <c r="L194" s="320">
        <f t="shared" si="45"/>
        <v>1.875</v>
      </c>
      <c r="M194" s="275">
        <f t="shared" si="38"/>
        <v>45.387196675582437</v>
      </c>
      <c r="N194" s="153">
        <f t="shared" si="39"/>
        <v>24.962958171570342</v>
      </c>
      <c r="O194" s="154">
        <f t="shared" si="40"/>
        <v>11.9375</v>
      </c>
      <c r="P194" s="149">
        <f>IF(B194&lt;=Parameters!$K$3,0,IF(I194="Sand",0,O194/Parameters!$K$8*1000))</f>
        <v>0</v>
      </c>
      <c r="Q194" s="127">
        <f t="shared" si="41"/>
        <v>0</v>
      </c>
      <c r="R194" s="154" t="e">
        <f t="shared" si="42"/>
        <v>#DIV/0!</v>
      </c>
      <c r="S194" s="154" t="e">
        <f t="shared" si="43"/>
        <v>#DIV/0!</v>
      </c>
      <c r="T194" s="149" t="e">
        <f t="shared" si="50"/>
        <v>#DIV/0!</v>
      </c>
      <c r="U194" s="383">
        <f>IF(B194&lt;=Parameters!$K$3,0,IF(I194="Sand",(B194-B193)*$O$5*N194,(B194-B193)*$O$5*T194))</f>
        <v>10.359737217085572</v>
      </c>
      <c r="V194" s="157">
        <f t="shared" si="51"/>
        <v>1819.441003840285</v>
      </c>
      <c r="W194" s="175">
        <f t="shared" si="46"/>
        <v>0.5617582274589451</v>
      </c>
      <c r="X194" s="149">
        <f t="shared" si="47"/>
        <v>0.56457830643986451</v>
      </c>
      <c r="Y194" s="127">
        <f t="shared" si="48"/>
        <v>0.85457401279246814</v>
      </c>
      <c r="Z194" s="175">
        <f t="shared" si="49"/>
        <v>0.31662352894586582</v>
      </c>
      <c r="AA194" s="149">
        <f t="shared" si="44"/>
        <v>18.75</v>
      </c>
      <c r="AB194" s="383">
        <f>IF(ISERROR(AA194),0,IF(B194&lt;=Parameters!$K$3,0,(B194-B193)*$O$5*AA194))</f>
        <v>7.7813323038603288</v>
      </c>
      <c r="AC194" s="157">
        <f t="shared" si="52"/>
        <v>1032.8216917844431</v>
      </c>
    </row>
    <row r="195" spans="1:29">
      <c r="A195" s="186">
        <v>177</v>
      </c>
      <c r="B195" s="187">
        <v>17.600000000000001</v>
      </c>
      <c r="C195" s="258">
        <v>13.34</v>
      </c>
      <c r="D195" s="258">
        <v>1.61</v>
      </c>
      <c r="E195" s="438">
        <f>IF(AND(ISBLANK(B195),ISBLANK(C195)),NA(),IF(B195&lt;=Parameters!$K$3,0,IF(C195&lt;0.1,Parameters!$K$4,C195)))</f>
        <v>13.34</v>
      </c>
      <c r="F195" s="439"/>
      <c r="G195" s="149">
        <f>B195*Parameters!$K$5</f>
        <v>334.40000000000003</v>
      </c>
      <c r="H195" s="383">
        <f>IF(B195&lt;Parameters!$K$6,B195*Parameters!$K$5,Parameters!$K$5*Parameters!$K$6+(B195-Parameters!$K$6)*(Parameters!$K$5-10))</f>
        <v>188.4</v>
      </c>
      <c r="I195" s="151" t="str">
        <f>IF(ISBLANK(D195),"",IF(D195&gt;Parameters!$K$7,"Clay","Sand"))</f>
        <v>Sand</v>
      </c>
      <c r="J195" s="152">
        <f t="shared" si="36"/>
        <v>0.14549870032021522</v>
      </c>
      <c r="K195" s="320">
        <f t="shared" si="37"/>
        <v>1</v>
      </c>
      <c r="L195" s="320">
        <f t="shared" si="45"/>
        <v>1.8840000000000001</v>
      </c>
      <c r="M195" s="275">
        <f t="shared" si="38"/>
        <v>49.384690940331637</v>
      </c>
      <c r="N195" s="153">
        <f t="shared" si="39"/>
        <v>27.161580017182402</v>
      </c>
      <c r="O195" s="154">
        <f t="shared" si="40"/>
        <v>13.005599999999999</v>
      </c>
      <c r="P195" s="149">
        <f>IF(B195&lt;=Parameters!$K$3,0,IF(I195="Sand",0,O195/Parameters!$K$8*1000))</f>
        <v>0</v>
      </c>
      <c r="Q195" s="127">
        <f t="shared" si="41"/>
        <v>0</v>
      </c>
      <c r="R195" s="154" t="e">
        <f t="shared" si="42"/>
        <v>#DIV/0!</v>
      </c>
      <c r="S195" s="154" t="e">
        <f t="shared" si="43"/>
        <v>#DIV/0!</v>
      </c>
      <c r="T195" s="149" t="e">
        <f t="shared" si="50"/>
        <v>#DIV/0!</v>
      </c>
      <c r="U195" s="383">
        <f>IF(B195&lt;=Parameters!$K$3,0,IF(I195="Sand",(B195-B194)*$O$5*N195,(B195-B194)*$O$5*T195))</f>
        <v>11.272174933951392</v>
      </c>
      <c r="V195" s="157">
        <f t="shared" si="51"/>
        <v>1830.7131787742364</v>
      </c>
      <c r="W195" s="175">
        <f t="shared" si="46"/>
        <v>0.59424443681844885</v>
      </c>
      <c r="X195" s="149">
        <f t="shared" si="47"/>
        <v>0.63375345080778822</v>
      </c>
      <c r="Y195" s="127">
        <f t="shared" si="48"/>
        <v>0.85355158941130205</v>
      </c>
      <c r="Z195" s="175">
        <f t="shared" si="49"/>
        <v>0.35702123505304417</v>
      </c>
      <c r="AA195" s="149">
        <f t="shared" si="44"/>
        <v>18.84</v>
      </c>
      <c r="AB195" s="383">
        <f>IF(ISERROR(AA195),0,IF(B195&lt;=Parameters!$K$3,0,(B195-B194)*$O$5*AA195))</f>
        <v>7.8186826989188587</v>
      </c>
      <c r="AC195" s="157">
        <f t="shared" si="52"/>
        <v>1040.6403744833619</v>
      </c>
    </row>
    <row r="196" spans="1:29">
      <c r="A196" s="186">
        <v>178</v>
      </c>
      <c r="B196" s="187">
        <v>17.7</v>
      </c>
      <c r="C196" s="258">
        <v>12.19</v>
      </c>
      <c r="D196" s="258">
        <v>1.79</v>
      </c>
      <c r="E196" s="438">
        <f>IF(AND(ISBLANK(B196),ISBLANK(C196)),NA(),IF(B196&lt;=Parameters!$K$3,0,IF(C196&lt;0.1,Parameters!$K$4,C196)))</f>
        <v>12.19</v>
      </c>
      <c r="F196" s="439"/>
      <c r="G196" s="149">
        <f>B196*Parameters!$K$5</f>
        <v>336.3</v>
      </c>
      <c r="H196" s="383">
        <f>IF(B196&lt;Parameters!$K$6,B196*Parameters!$K$5,Parameters!$K$5*Parameters!$K$6+(B196-Parameters!$K$6)*(Parameters!$K$5-10))</f>
        <v>189.29999999999998</v>
      </c>
      <c r="I196" s="151" t="str">
        <f>IF(ISBLANK(D196),"",IF(D196&gt;Parameters!$K$7,"Clay","Sand"))</f>
        <v>Sand</v>
      </c>
      <c r="J196" s="152">
        <f t="shared" si="36"/>
        <v>0.14561542613146394</v>
      </c>
      <c r="K196" s="320">
        <f t="shared" si="37"/>
        <v>1</v>
      </c>
      <c r="L196" s="320">
        <f t="shared" si="45"/>
        <v>1.8929999999999998</v>
      </c>
      <c r="M196" s="275">
        <f t="shared" si="38"/>
        <v>45.163593284207444</v>
      </c>
      <c r="N196" s="153">
        <f t="shared" si="39"/>
        <v>24.839976306314096</v>
      </c>
      <c r="O196" s="154">
        <f t="shared" si="40"/>
        <v>11.8537</v>
      </c>
      <c r="P196" s="149">
        <f>IF(B196&lt;=Parameters!$K$3,0,IF(I196="Sand",0,O196/Parameters!$K$8*1000))</f>
        <v>0</v>
      </c>
      <c r="Q196" s="127">
        <f t="shared" si="41"/>
        <v>0</v>
      </c>
      <c r="R196" s="154" t="e">
        <f t="shared" si="42"/>
        <v>#DIV/0!</v>
      </c>
      <c r="S196" s="154" t="e">
        <f t="shared" si="43"/>
        <v>#DIV/0!</v>
      </c>
      <c r="T196" s="149" t="e">
        <f t="shared" si="50"/>
        <v>#DIV/0!</v>
      </c>
      <c r="U196" s="383">
        <f>IF(B196&lt;=Parameters!$K$3,0,IF(I196="Sand",(B196-B195)*$O$5*N196,(B196-B195)*$O$5*T196))</f>
        <v>10.308699203170143</v>
      </c>
      <c r="V196" s="157">
        <f t="shared" si="51"/>
        <v>1841.0218779774066</v>
      </c>
      <c r="W196" s="175">
        <f t="shared" si="46"/>
        <v>0.55723085880612688</v>
      </c>
      <c r="X196" s="149">
        <f t="shared" si="47"/>
        <v>0.55520031229168643</v>
      </c>
      <c r="Y196" s="127">
        <f t="shared" si="48"/>
        <v>0.85253525311082179</v>
      </c>
      <c r="Z196" s="175">
        <f t="shared" si="49"/>
        <v>0.31417135298146365</v>
      </c>
      <c r="AA196" s="149">
        <f t="shared" si="44"/>
        <v>18.93</v>
      </c>
      <c r="AB196" s="383">
        <f>IF(ISERROR(AA196),0,IF(B196&lt;=Parameters!$K$3,0,(B196-B195)*$O$5*AA196))</f>
        <v>7.8560330939771079</v>
      </c>
      <c r="AC196" s="157">
        <f t="shared" si="52"/>
        <v>1048.4964075773391</v>
      </c>
    </row>
    <row r="197" spans="1:29">
      <c r="A197" s="186">
        <v>179</v>
      </c>
      <c r="B197" s="187">
        <v>17.8</v>
      </c>
      <c r="C197" s="258">
        <v>12.29</v>
      </c>
      <c r="D197" s="258">
        <v>1.75</v>
      </c>
      <c r="E197" s="438">
        <f>IF(AND(ISBLANK(B197),ISBLANK(C197)),NA(),IF(B197&lt;=Parameters!$K$3,0,IF(C197&lt;0.1,Parameters!$K$4,C197)))</f>
        <v>12.29</v>
      </c>
      <c r="F197" s="439"/>
      <c r="G197" s="149">
        <f>B197*Parameters!$K$5</f>
        <v>338.2</v>
      </c>
      <c r="H197" s="383">
        <f>IF(B197&lt;Parameters!$K$6,B197*Parameters!$K$5,Parameters!$K$5*Parameters!$K$6+(B197-Parameters!$K$6)*(Parameters!$K$5-10))</f>
        <v>190.20000000000002</v>
      </c>
      <c r="I197" s="151" t="str">
        <f>IF(ISBLANK(D197),"",IF(D197&gt;Parameters!$K$7,"Clay","Sand"))</f>
        <v>Sand</v>
      </c>
      <c r="J197" s="152">
        <f t="shared" si="36"/>
        <v>0.14573243332280736</v>
      </c>
      <c r="K197" s="320">
        <f t="shared" si="37"/>
        <v>1</v>
      </c>
      <c r="L197" s="320">
        <f t="shared" si="45"/>
        <v>1.9020000000000001</v>
      </c>
      <c r="M197" s="275">
        <f t="shared" si="38"/>
        <v>45.57067862444562</v>
      </c>
      <c r="N197" s="153">
        <f t="shared" si="39"/>
        <v>25.063873243445094</v>
      </c>
      <c r="O197" s="154">
        <f t="shared" si="40"/>
        <v>11.951799999999999</v>
      </c>
      <c r="P197" s="149">
        <f>IF(B197&lt;=Parameters!$K$3,0,IF(I197="Sand",0,O197/Parameters!$K$8*1000))</f>
        <v>0</v>
      </c>
      <c r="Q197" s="127">
        <f t="shared" si="41"/>
        <v>0</v>
      </c>
      <c r="R197" s="154" t="e">
        <f t="shared" si="42"/>
        <v>#DIV/0!</v>
      </c>
      <c r="S197" s="154" t="e">
        <f t="shared" si="43"/>
        <v>#DIV/0!</v>
      </c>
      <c r="T197" s="149" t="e">
        <f t="shared" si="50"/>
        <v>#DIV/0!</v>
      </c>
      <c r="U197" s="383">
        <f>IF(B197&lt;=Parameters!$K$3,0,IF(I197="Sand",(B197-B196)*$O$5*N197,(B197-B196)*$O$5*T197))</f>
        <v>10.40161741488426</v>
      </c>
      <c r="V197" s="157">
        <f t="shared" si="51"/>
        <v>1851.4234953922908</v>
      </c>
      <c r="W197" s="175">
        <f t="shared" si="46"/>
        <v>0.55955023246082958</v>
      </c>
      <c r="X197" s="149">
        <f t="shared" si="47"/>
        <v>0.55999658418686371</v>
      </c>
      <c r="Y197" s="127">
        <f t="shared" si="48"/>
        <v>0.85152493896828074</v>
      </c>
      <c r="Z197" s="175">
        <f t="shared" si="49"/>
        <v>0.31829808066242005</v>
      </c>
      <c r="AA197" s="149">
        <f t="shared" si="44"/>
        <v>19.020000000000003</v>
      </c>
      <c r="AB197" s="383">
        <f>IF(ISERROR(AA197),0,IF(B197&lt;=Parameters!$K$3,0,(B197-B196)*$O$5*AA197))</f>
        <v>7.8933834890359185</v>
      </c>
      <c r="AC197" s="157">
        <f t="shared" si="52"/>
        <v>1056.389791066375</v>
      </c>
    </row>
    <row r="198" spans="1:29">
      <c r="A198" s="186">
        <v>180</v>
      </c>
      <c r="B198" s="187">
        <v>17.899999999999999</v>
      </c>
      <c r="C198" s="258">
        <v>11.84</v>
      </c>
      <c r="D198" s="258">
        <v>1.74</v>
      </c>
      <c r="E198" s="438">
        <f>IF(AND(ISBLANK(B198),ISBLANK(C198)),NA(),IF(B198&lt;=Parameters!$K$3,0,IF(C198&lt;0.1,Parameters!$K$4,C198)))</f>
        <v>11.84</v>
      </c>
      <c r="F198" s="439"/>
      <c r="G198" s="149">
        <f>B198*Parameters!$K$5</f>
        <v>340.09999999999997</v>
      </c>
      <c r="H198" s="383">
        <f>IF(B198&lt;Parameters!$K$6,B198*Parameters!$K$5,Parameters!$K$5*Parameters!$K$6+(B198-Parameters!$K$6)*(Parameters!$K$5-10))</f>
        <v>191.1</v>
      </c>
      <c r="I198" s="151" t="str">
        <f>IF(ISBLANK(D198),"",IF(D198&gt;Parameters!$K$7,"Clay","Sand"))</f>
        <v>Sand</v>
      </c>
      <c r="J198" s="152">
        <f t="shared" si="36"/>
        <v>0.14584972302656016</v>
      </c>
      <c r="K198" s="320">
        <f t="shared" si="37"/>
        <v>1</v>
      </c>
      <c r="L198" s="320">
        <f t="shared" si="45"/>
        <v>1.911</v>
      </c>
      <c r="M198" s="275">
        <f t="shared" si="38"/>
        <v>43.937435798006724</v>
      </c>
      <c r="N198" s="153">
        <f t="shared" si="39"/>
        <v>24.165589688903701</v>
      </c>
      <c r="O198" s="154">
        <f t="shared" si="40"/>
        <v>11.4999</v>
      </c>
      <c r="P198" s="149">
        <f>IF(B198&lt;=Parameters!$K$3,0,IF(I198="Sand",0,O198/Parameters!$K$8*1000))</f>
        <v>0</v>
      </c>
      <c r="Q198" s="127">
        <f t="shared" si="41"/>
        <v>0</v>
      </c>
      <c r="R198" s="154" t="e">
        <f t="shared" si="42"/>
        <v>#DIV/0!</v>
      </c>
      <c r="S198" s="154" t="e">
        <f t="shared" si="43"/>
        <v>#DIV/0!</v>
      </c>
      <c r="T198" s="149" t="e">
        <f t="shared" si="50"/>
        <v>#DIV/0!</v>
      </c>
      <c r="U198" s="383">
        <f>IF(B198&lt;=Parameters!$K$3,0,IF(I198="Sand",(B198-B197)*$O$5*N198,(B198-B197)*$O$5*T198))</f>
        <v>10.028825796698333</v>
      </c>
      <c r="V198" s="157">
        <f t="shared" si="51"/>
        <v>1861.4523211889891</v>
      </c>
      <c r="W198" s="175">
        <f t="shared" si="46"/>
        <v>0.54368517458500865</v>
      </c>
      <c r="X198" s="149">
        <f t="shared" si="47"/>
        <v>0.5275293825897388</v>
      </c>
      <c r="Y198" s="127">
        <f t="shared" si="48"/>
        <v>0.85052058305641209</v>
      </c>
      <c r="Z198" s="175">
        <f t="shared" si="49"/>
        <v>0.30117282394751566</v>
      </c>
      <c r="AA198" s="149">
        <f t="shared" si="44"/>
        <v>19.11</v>
      </c>
      <c r="AB198" s="383">
        <f>IF(ISERROR(AA198),0,IF(B198&lt;=Parameters!$K$3,0,(B198-B197)*$O$5*AA198))</f>
        <v>7.930733884094165</v>
      </c>
      <c r="AC198" s="157">
        <f t="shared" si="52"/>
        <v>1064.3205249504692</v>
      </c>
    </row>
    <row r="199" spans="1:29">
      <c r="A199" s="186">
        <v>181</v>
      </c>
      <c r="B199" s="187">
        <v>18</v>
      </c>
      <c r="C199" s="258">
        <v>10.65</v>
      </c>
      <c r="D199" s="258">
        <v>1.71</v>
      </c>
      <c r="E199" s="438">
        <f>IF(AND(ISBLANK(B199),ISBLANK(C199)),NA(),IF(B199&lt;=Parameters!$K$3,0,IF(C199&lt;0.1,Parameters!$K$4,C199)))</f>
        <v>10.65</v>
      </c>
      <c r="F199" s="439"/>
      <c r="G199" s="149">
        <f>B199*Parameters!$K$5</f>
        <v>342</v>
      </c>
      <c r="H199" s="383">
        <f>IF(B199&lt;Parameters!$K$6,B199*Parameters!$K$5,Parameters!$K$5*Parameters!$K$6+(B199-Parameters!$K$6)*(Parameters!$K$5-10))</f>
        <v>192</v>
      </c>
      <c r="I199" s="151" t="str">
        <f>IF(ISBLANK(D199),"",IF(D199&gt;Parameters!$K$7,"Clay","Sand"))</f>
        <v>Sand</v>
      </c>
      <c r="J199" s="152">
        <f t="shared" si="36"/>
        <v>0.14596729638142655</v>
      </c>
      <c r="K199" s="320">
        <f t="shared" si="37"/>
        <v>1</v>
      </c>
      <c r="L199" s="320">
        <f t="shared" si="45"/>
        <v>1.92</v>
      </c>
      <c r="M199" s="275">
        <f t="shared" si="38"/>
        <v>39.553285902680642</v>
      </c>
      <c r="N199" s="153">
        <f t="shared" si="39"/>
        <v>21.754307246474355</v>
      </c>
      <c r="O199" s="154">
        <f t="shared" si="40"/>
        <v>10.308</v>
      </c>
      <c r="P199" s="149">
        <f>IF(B199&lt;=Parameters!$K$3,0,IF(I199="Sand",0,O199/Parameters!$K$8*1000))</f>
        <v>0</v>
      </c>
      <c r="Q199" s="127">
        <f t="shared" si="41"/>
        <v>0</v>
      </c>
      <c r="R199" s="154" t="e">
        <f t="shared" si="42"/>
        <v>#DIV/0!</v>
      </c>
      <c r="S199" s="154" t="e">
        <f t="shared" si="43"/>
        <v>#DIV/0!</v>
      </c>
      <c r="T199" s="149" t="e">
        <f t="shared" si="50"/>
        <v>#DIV/0!</v>
      </c>
      <c r="U199" s="383">
        <f>IF(B199&lt;=Parameters!$K$3,0,IF(I199="Sand",(B199-B198)*$O$5*N199,(B199-B198)*$O$5*T199))</f>
        <v>9.0281329986716656</v>
      </c>
      <c r="V199" s="157">
        <f t="shared" si="51"/>
        <v>1870.4804541876608</v>
      </c>
      <c r="W199" s="175">
        <f t="shared" si="46"/>
        <v>0.50037597550852753</v>
      </c>
      <c r="X199" s="149">
        <f t="shared" si="47"/>
        <v>0.44301140956746532</v>
      </c>
      <c r="Y199" s="127">
        <f t="shared" si="48"/>
        <v>0.84952212242356118</v>
      </c>
      <c r="Z199" s="175">
        <f t="shared" si="49"/>
        <v>0.25403489521668454</v>
      </c>
      <c r="AA199" s="149">
        <f t="shared" si="44"/>
        <v>19.200000000000003</v>
      </c>
      <c r="AB199" s="383">
        <f>IF(ISERROR(AA199),0,IF(B199&lt;=Parameters!$K$3,0,(B199-B198)*$O$5*AA199))</f>
        <v>7.9680842791529782</v>
      </c>
      <c r="AC199" s="157">
        <f t="shared" si="52"/>
        <v>1072.2886092296221</v>
      </c>
    </row>
    <row r="200" spans="1:29">
      <c r="A200" s="186">
        <v>182</v>
      </c>
      <c r="B200" s="187">
        <v>18.100000000000001</v>
      </c>
      <c r="C200" s="258">
        <v>9.7899999999999991</v>
      </c>
      <c r="D200" s="258">
        <v>1.73</v>
      </c>
      <c r="E200" s="438">
        <f>IF(AND(ISBLANK(B200),ISBLANK(C200)),NA(),IF(B200&lt;=Parameters!$K$3,0,IF(C200&lt;0.1,Parameters!$K$4,C200)))</f>
        <v>9.7899999999999991</v>
      </c>
      <c r="F200" s="439"/>
      <c r="G200" s="149">
        <f>B200*Parameters!$K$5</f>
        <v>343.90000000000003</v>
      </c>
      <c r="H200" s="383">
        <f>IF(B200&lt;Parameters!$K$6,B200*Parameters!$K$5,Parameters!$K$5*Parameters!$K$6+(B200-Parameters!$K$6)*(Parameters!$K$5-10))</f>
        <v>192.9</v>
      </c>
      <c r="I200" s="151" t="str">
        <f>IF(ISBLANK(D200),"",IF(D200&gt;Parameters!$K$7,"Clay","Sand"))</f>
        <v>Sand</v>
      </c>
      <c r="J200" s="152">
        <f t="shared" si="36"/>
        <v>0.14608515453254672</v>
      </c>
      <c r="K200" s="320">
        <f t="shared" si="37"/>
        <v>1</v>
      </c>
      <c r="L200" s="320">
        <f t="shared" si="45"/>
        <v>1.929</v>
      </c>
      <c r="M200" s="275">
        <f t="shared" si="38"/>
        <v>36.388669185446957</v>
      </c>
      <c r="N200" s="153">
        <f t="shared" si="39"/>
        <v>20.013768051995829</v>
      </c>
      <c r="O200" s="154">
        <f t="shared" si="40"/>
        <v>9.4460999999999995</v>
      </c>
      <c r="P200" s="149">
        <f>IF(B200&lt;=Parameters!$K$3,0,IF(I200="Sand",0,O200/Parameters!$K$8*1000))</f>
        <v>0</v>
      </c>
      <c r="Q200" s="127">
        <f t="shared" si="41"/>
        <v>0</v>
      </c>
      <c r="R200" s="154" t="e">
        <f t="shared" si="42"/>
        <v>#DIV/0!</v>
      </c>
      <c r="S200" s="154" t="e">
        <f t="shared" si="43"/>
        <v>#DIV/0!</v>
      </c>
      <c r="T200" s="149" t="e">
        <f t="shared" si="50"/>
        <v>#DIV/0!</v>
      </c>
      <c r="U200" s="383">
        <f>IF(B200&lt;=Parameters!$K$3,0,IF(I200="Sand",(B200-B199)*$O$5*N200,(B200-B199)*$O$5*T200))</f>
        <v>8.3058015927980247</v>
      </c>
      <c r="V200" s="157">
        <f t="shared" si="51"/>
        <v>1878.7862557804588</v>
      </c>
      <c r="W200" s="175">
        <f t="shared" si="46"/>
        <v>0.46576129168654118</v>
      </c>
      <c r="X200" s="149">
        <f t="shared" si="47"/>
        <v>0.37988789651892602</v>
      </c>
      <c r="Y200" s="127">
        <f t="shared" si="48"/>
        <v>0.84852949507430753</v>
      </c>
      <c r="Z200" s="175">
        <f t="shared" si="49"/>
        <v>0.2187924052059981</v>
      </c>
      <c r="AA200" s="149">
        <f t="shared" si="44"/>
        <v>19.290000000000003</v>
      </c>
      <c r="AB200" s="383">
        <f>IF(ISERROR(AA200),0,IF(B200&lt;=Parameters!$K$3,0,(B200-B199)*$O$5*AA200))</f>
        <v>8.0054346742115072</v>
      </c>
      <c r="AC200" s="157">
        <f t="shared" si="52"/>
        <v>1080.2940439038337</v>
      </c>
    </row>
    <row r="201" spans="1:29">
      <c r="A201" s="186">
        <v>183</v>
      </c>
      <c r="B201" s="187">
        <v>18.2</v>
      </c>
      <c r="C201" s="258">
        <v>9.8800000000000008</v>
      </c>
      <c r="D201" s="258">
        <v>1.76</v>
      </c>
      <c r="E201" s="438">
        <f>IF(AND(ISBLANK(B201),ISBLANK(C201)),NA(),IF(B201&lt;=Parameters!$K$3,0,IF(C201&lt;0.1,Parameters!$K$4,C201)))</f>
        <v>9.8800000000000008</v>
      </c>
      <c r="F201" s="439"/>
      <c r="G201" s="149">
        <f>B201*Parameters!$K$5</f>
        <v>345.8</v>
      </c>
      <c r="H201" s="383">
        <f>IF(B201&lt;Parameters!$K$6,B201*Parameters!$K$5,Parameters!$K$5*Parameters!$K$6+(B201-Parameters!$K$6)*(Parameters!$K$5-10))</f>
        <v>193.79999999999998</v>
      </c>
      <c r="I201" s="151" t="str">
        <f>IF(ISBLANK(D201),"",IF(D201&gt;Parameters!$K$7,"Clay","Sand"))</f>
        <v>Sand</v>
      </c>
      <c r="J201" s="152">
        <f t="shared" si="36"/>
        <v>0.14620329863154366</v>
      </c>
      <c r="K201" s="320">
        <f t="shared" si="37"/>
        <v>1</v>
      </c>
      <c r="L201" s="320">
        <f t="shared" si="45"/>
        <v>1.9379999999999997</v>
      </c>
      <c r="M201" s="275">
        <f t="shared" si="38"/>
        <v>36.752891502352448</v>
      </c>
      <c r="N201" s="153">
        <f t="shared" si="39"/>
        <v>20.214090326293849</v>
      </c>
      <c r="O201" s="154">
        <f t="shared" si="40"/>
        <v>9.5342000000000002</v>
      </c>
      <c r="P201" s="149">
        <f>IF(B201&lt;=Parameters!$K$3,0,IF(I201="Sand",0,O201/Parameters!$K$8*1000))</f>
        <v>0</v>
      </c>
      <c r="Q201" s="127">
        <f t="shared" si="41"/>
        <v>0</v>
      </c>
      <c r="R201" s="154" t="e">
        <f t="shared" si="42"/>
        <v>#DIV/0!</v>
      </c>
      <c r="S201" s="154" t="e">
        <f t="shared" si="43"/>
        <v>#DIV/0!</v>
      </c>
      <c r="T201" s="149" t="e">
        <f t="shared" si="50"/>
        <v>#DIV/0!</v>
      </c>
      <c r="U201" s="383">
        <f>IF(B201&lt;=Parameters!$K$3,0,IF(I201="Sand",(B201-B200)*$O$5*N201,(B201-B200)*$O$5*T201))</f>
        <v>8.3889362159538834</v>
      </c>
      <c r="V201" s="157">
        <f t="shared" si="51"/>
        <v>1887.1751919964127</v>
      </c>
      <c r="W201" s="175">
        <f t="shared" si="46"/>
        <v>0.46849075786448763</v>
      </c>
      <c r="X201" s="149">
        <f t="shared" si="47"/>
        <v>0.38471977878234415</v>
      </c>
      <c r="Y201" s="127">
        <f t="shared" si="48"/>
        <v>0.84754263995055701</v>
      </c>
      <c r="Z201" s="175">
        <f t="shared" si="49"/>
        <v>0.2225403295686359</v>
      </c>
      <c r="AA201" s="149">
        <f t="shared" si="44"/>
        <v>19.38</v>
      </c>
      <c r="AB201" s="383">
        <f>IF(ISERROR(AA201),0,IF(B201&lt;=Parameters!$K$3,0,(B201-B200)*$O$5*AA201))</f>
        <v>8.0427850692697493</v>
      </c>
      <c r="AC201" s="157">
        <f t="shared" si="52"/>
        <v>1088.3368289731034</v>
      </c>
    </row>
    <row r="202" spans="1:29">
      <c r="A202" s="186">
        <v>184</v>
      </c>
      <c r="B202" s="187">
        <v>18.3</v>
      </c>
      <c r="C202" s="258">
        <v>9.09</v>
      </c>
      <c r="D202" s="258">
        <v>1.84</v>
      </c>
      <c r="E202" s="438">
        <f>IF(AND(ISBLANK(B202),ISBLANK(C202)),NA(),IF(B202&lt;=Parameters!$K$3,0,IF(C202&lt;0.1,Parameters!$K$4,C202)))</f>
        <v>9.09</v>
      </c>
      <c r="F202" s="439"/>
      <c r="G202" s="149">
        <f>B202*Parameters!$K$5</f>
        <v>347.7</v>
      </c>
      <c r="H202" s="383">
        <f>IF(B202&lt;Parameters!$K$6,B202*Parameters!$K$5,Parameters!$K$5*Parameters!$K$6+(B202-Parameters!$K$6)*(Parameters!$K$5-10))</f>
        <v>194.70000000000002</v>
      </c>
      <c r="I202" s="151" t="str">
        <f>IF(ISBLANK(D202),"",IF(D202&gt;Parameters!$K$7,"Clay","Sand"))</f>
        <v>Sand</v>
      </c>
      <c r="J202" s="152">
        <f t="shared" si="36"/>
        <v>0.14632172983657038</v>
      </c>
      <c r="K202" s="320">
        <f t="shared" si="37"/>
        <v>1</v>
      </c>
      <c r="L202" s="320">
        <f t="shared" si="45"/>
        <v>1.9470000000000001</v>
      </c>
      <c r="M202" s="275">
        <f t="shared" si="38"/>
        <v>33.841539124479091</v>
      </c>
      <c r="N202" s="153">
        <f t="shared" si="39"/>
        <v>18.612846518463503</v>
      </c>
      <c r="O202" s="154">
        <f t="shared" si="40"/>
        <v>8.7423000000000002</v>
      </c>
      <c r="P202" s="149">
        <f>IF(B202&lt;=Parameters!$K$3,0,IF(I202="Sand",0,O202/Parameters!$K$8*1000))</f>
        <v>0</v>
      </c>
      <c r="Q202" s="127">
        <f t="shared" si="41"/>
        <v>0</v>
      </c>
      <c r="R202" s="154" t="e">
        <f t="shared" si="42"/>
        <v>#DIV/0!</v>
      </c>
      <c r="S202" s="154" t="e">
        <f t="shared" si="43"/>
        <v>#DIV/0!</v>
      </c>
      <c r="T202" s="149" t="e">
        <f t="shared" si="50"/>
        <v>#DIV/0!</v>
      </c>
      <c r="U202" s="383">
        <f>IF(B202&lt;=Parameters!$K$3,0,IF(I202="Sand",(B202-B201)*$O$5*N202,(B202-B201)*$O$5*T202))</f>
        <v>7.724413006982096</v>
      </c>
      <c r="V202" s="157">
        <f t="shared" si="51"/>
        <v>1894.8996050033948</v>
      </c>
      <c r="W202" s="175">
        <f t="shared" si="46"/>
        <v>0.43422907385203441</v>
      </c>
      <c r="X202" s="149">
        <f t="shared" si="47"/>
        <v>0.32590759250442092</v>
      </c>
      <c r="Y202" s="127">
        <f t="shared" si="48"/>
        <v>0.84656149691309623</v>
      </c>
      <c r="Z202" s="175">
        <f t="shared" si="49"/>
        <v>0.18933693728983922</v>
      </c>
      <c r="AA202" s="149">
        <f t="shared" si="44"/>
        <v>19.470000000000002</v>
      </c>
      <c r="AB202" s="383">
        <f>IF(ISERROR(AA202),0,IF(B202&lt;=Parameters!$K$3,0,(B202-B201)*$O$5*AA202))</f>
        <v>8.080135464328567</v>
      </c>
      <c r="AC202" s="157">
        <f t="shared" si="52"/>
        <v>1096.4169644374319</v>
      </c>
    </row>
    <row r="203" spans="1:29">
      <c r="A203" s="186">
        <v>185</v>
      </c>
      <c r="B203" s="187">
        <v>18.399999999999999</v>
      </c>
      <c r="C203" s="258">
        <v>9.07</v>
      </c>
      <c r="D203" s="258">
        <v>1.92</v>
      </c>
      <c r="E203" s="438">
        <f>IF(AND(ISBLANK(B203),ISBLANK(C203)),NA(),IF(B203&lt;=Parameters!$K$3,0,IF(C203&lt;0.1,Parameters!$K$4,C203)))</f>
        <v>9.07</v>
      </c>
      <c r="F203" s="439"/>
      <c r="G203" s="149">
        <f>B203*Parameters!$K$5</f>
        <v>349.59999999999997</v>
      </c>
      <c r="H203" s="383">
        <f>IF(B203&lt;Parameters!$K$6,B203*Parameters!$K$5,Parameters!$K$5*Parameters!$K$6+(B203-Parameters!$K$6)*(Parameters!$K$5-10))</f>
        <v>195.6</v>
      </c>
      <c r="I203" s="151" t="str">
        <f>IF(ISBLANK(D203),"",IF(D203&gt;Parameters!$K$7,"Clay","Sand"))</f>
        <v>Sand</v>
      </c>
      <c r="J203" s="152">
        <f t="shared" si="36"/>
        <v>0.14644044931235767</v>
      </c>
      <c r="K203" s="320">
        <f t="shared" si="37"/>
        <v>1</v>
      </c>
      <c r="L203" s="320">
        <f t="shared" si="45"/>
        <v>1.956</v>
      </c>
      <c r="M203" s="275">
        <f t="shared" si="38"/>
        <v>33.79447752241861</v>
      </c>
      <c r="N203" s="153">
        <f t="shared" si="39"/>
        <v>18.586962637330238</v>
      </c>
      <c r="O203" s="154">
        <f t="shared" si="40"/>
        <v>8.7203999999999997</v>
      </c>
      <c r="P203" s="149">
        <f>IF(B203&lt;=Parameters!$K$3,0,IF(I203="Sand",0,O203/Parameters!$K$8*1000))</f>
        <v>0</v>
      </c>
      <c r="Q203" s="127">
        <f t="shared" si="41"/>
        <v>0</v>
      </c>
      <c r="R203" s="154" t="e">
        <f t="shared" si="42"/>
        <v>#DIV/0!</v>
      </c>
      <c r="S203" s="154" t="e">
        <f t="shared" si="43"/>
        <v>#DIV/0!</v>
      </c>
      <c r="T203" s="149" t="e">
        <f t="shared" si="50"/>
        <v>#DIV/0!</v>
      </c>
      <c r="U203" s="383">
        <f>IF(B203&lt;=Parameters!$K$3,0,IF(I203="Sand",(B203-B202)*$O$5*N203,(B203-B202)*$O$5*T203))</f>
        <v>7.7136710826932058</v>
      </c>
      <c r="V203" s="157">
        <f t="shared" si="51"/>
        <v>1902.613276086088</v>
      </c>
      <c r="W203" s="175">
        <f t="shared" si="46"/>
        <v>0.43242564718258492</v>
      </c>
      <c r="X203" s="149">
        <f t="shared" si="47"/>
        <v>0.32292374745168229</v>
      </c>
      <c r="Y203" s="127">
        <f t="shared" si="48"/>
        <v>0.84558600672359296</v>
      </c>
      <c r="Z203" s="175">
        <f t="shared" si="49"/>
        <v>0.18841126343788137</v>
      </c>
      <c r="AA203" s="149">
        <f t="shared" si="44"/>
        <v>19.560000000000002</v>
      </c>
      <c r="AB203" s="383">
        <f>IF(ISERROR(AA203),0,IF(B203&lt;=Parameters!$K$3,0,(B203-B202)*$O$5*AA203))</f>
        <v>8.1174858593868073</v>
      </c>
      <c r="AC203" s="157">
        <f t="shared" si="52"/>
        <v>1104.5344502968187</v>
      </c>
    </row>
    <row r="204" spans="1:29">
      <c r="A204" s="186">
        <v>186</v>
      </c>
      <c r="B204" s="187">
        <v>18.5</v>
      </c>
      <c r="C204" s="258">
        <v>10.8</v>
      </c>
      <c r="D204" s="258">
        <v>1.85</v>
      </c>
      <c r="E204" s="438">
        <f>IF(AND(ISBLANK(B204),ISBLANK(C204)),NA(),IF(B204&lt;=Parameters!$K$3,0,IF(C204&lt;0.1,Parameters!$K$4,C204)))</f>
        <v>10.8</v>
      </c>
      <c r="F204" s="439"/>
      <c r="G204" s="149">
        <f>B204*Parameters!$K$5</f>
        <v>351.5</v>
      </c>
      <c r="H204" s="383">
        <f>IF(B204&lt;Parameters!$K$6,B204*Parameters!$K$5,Parameters!$K$5*Parameters!$K$6+(B204-Parameters!$K$6)*(Parameters!$K$5-10))</f>
        <v>196.5</v>
      </c>
      <c r="I204" s="151" t="str">
        <f>IF(ISBLANK(D204),"",IF(D204&gt;Parameters!$K$7,"Clay","Sand"))</f>
        <v>Sand</v>
      </c>
      <c r="J204" s="152">
        <f t="shared" si="36"/>
        <v>0.14655945823026217</v>
      </c>
      <c r="K204" s="320">
        <f t="shared" si="37"/>
        <v>1</v>
      </c>
      <c r="L204" s="320">
        <f t="shared" si="45"/>
        <v>1.9650000000000001</v>
      </c>
      <c r="M204" s="275">
        <f t="shared" si="38"/>
        <v>40.273094676414907</v>
      </c>
      <c r="N204" s="153">
        <f t="shared" si="39"/>
        <v>22.1502020720282</v>
      </c>
      <c r="O204" s="154">
        <f t="shared" si="40"/>
        <v>10.448500000000001</v>
      </c>
      <c r="P204" s="149">
        <f>IF(B204&lt;=Parameters!$K$3,0,IF(I204="Sand",0,O204/Parameters!$K$8*1000))</f>
        <v>0</v>
      </c>
      <c r="Q204" s="127">
        <f t="shared" si="41"/>
        <v>0</v>
      </c>
      <c r="R204" s="154" t="e">
        <f t="shared" si="42"/>
        <v>#DIV/0!</v>
      </c>
      <c r="S204" s="154" t="e">
        <f t="shared" si="43"/>
        <v>#DIV/0!</v>
      </c>
      <c r="T204" s="149" t="e">
        <f t="shared" si="50"/>
        <v>#DIV/0!</v>
      </c>
      <c r="U204" s="383">
        <f>IF(B204&lt;=Parameters!$K$3,0,IF(I204="Sand",(B204-B203)*$O$5*N204,(B204-B203)*$O$5*T204))</f>
        <v>9.1924310890723753</v>
      </c>
      <c r="V204" s="157">
        <f t="shared" si="51"/>
        <v>1911.8057071751605</v>
      </c>
      <c r="W204" s="175">
        <f t="shared" si="46"/>
        <v>0.50133706044211668</v>
      </c>
      <c r="X204" s="149">
        <f t="shared" si="47"/>
        <v>0.44482075808176424</v>
      </c>
      <c r="Y204" s="127">
        <f t="shared" si="48"/>
        <v>0.84461611102702849</v>
      </c>
      <c r="Z204" s="175">
        <f t="shared" si="49"/>
        <v>0.26064380278911059</v>
      </c>
      <c r="AA204" s="149">
        <f t="shared" si="44"/>
        <v>19.650000000000002</v>
      </c>
      <c r="AB204" s="383">
        <f>IF(ISERROR(AA204),0,IF(B204&lt;=Parameters!$K$3,0,(B204-B203)*$O$5*AA204))</f>
        <v>8.154836254445625</v>
      </c>
      <c r="AC204" s="157">
        <f t="shared" si="52"/>
        <v>1112.6892865512643</v>
      </c>
    </row>
    <row r="205" spans="1:29">
      <c r="A205" s="186">
        <v>187</v>
      </c>
      <c r="B205" s="187">
        <v>18.600000000000001</v>
      </c>
      <c r="C205" s="258">
        <v>12.2</v>
      </c>
      <c r="D205" s="258">
        <v>1.76</v>
      </c>
      <c r="E205" s="438">
        <f>IF(AND(ISBLANK(B205),ISBLANK(C205)),NA(),IF(B205&lt;=Parameters!$K$3,0,IF(C205&lt;0.1,Parameters!$K$4,C205)))</f>
        <v>12.2</v>
      </c>
      <c r="F205" s="439"/>
      <c r="G205" s="149">
        <f>B205*Parameters!$K$5</f>
        <v>353.40000000000003</v>
      </c>
      <c r="H205" s="383">
        <f>IF(B205&lt;Parameters!$K$6,B205*Parameters!$K$5,Parameters!$K$5*Parameters!$K$6+(B205-Parameters!$K$6)*(Parameters!$K$5-10))</f>
        <v>197.4</v>
      </c>
      <c r="I205" s="151" t="str">
        <f>IF(ISBLANK(D205),"",IF(D205&gt;Parameters!$K$7,"Clay","Sand"))</f>
        <v>Sand</v>
      </c>
      <c r="J205" s="152">
        <f t="shared" si="36"/>
        <v>0.14667875776831502</v>
      </c>
      <c r="K205" s="320">
        <f t="shared" si="37"/>
        <v>1</v>
      </c>
      <c r="L205" s="320">
        <f t="shared" si="45"/>
        <v>1.974</v>
      </c>
      <c r="M205" s="275">
        <f t="shared" si="38"/>
        <v>45.530712922874315</v>
      </c>
      <c r="N205" s="153">
        <f t="shared" si="39"/>
        <v>25.041892107580875</v>
      </c>
      <c r="O205" s="154">
        <f t="shared" si="40"/>
        <v>11.846599999999999</v>
      </c>
      <c r="P205" s="149">
        <f>IF(B205&lt;=Parameters!$K$3,0,IF(I205="Sand",0,O205/Parameters!$K$8*1000))</f>
        <v>0</v>
      </c>
      <c r="Q205" s="127">
        <f t="shared" si="41"/>
        <v>0</v>
      </c>
      <c r="R205" s="154" t="e">
        <f t="shared" si="42"/>
        <v>#DIV/0!</v>
      </c>
      <c r="S205" s="154" t="e">
        <f t="shared" si="43"/>
        <v>#DIV/0!</v>
      </c>
      <c r="T205" s="149" t="e">
        <f t="shared" si="50"/>
        <v>#DIV/0!</v>
      </c>
      <c r="U205" s="383">
        <f>IF(B205&lt;=Parameters!$K$3,0,IF(I205="Sand",(B205-B204)*$O$5*N205,(B205-B204)*$O$5*T205))</f>
        <v>10.39249514701355</v>
      </c>
      <c r="V205" s="157">
        <f t="shared" si="51"/>
        <v>1922.198202322174</v>
      </c>
      <c r="W205" s="175">
        <f t="shared" si="46"/>
        <v>0.54917904834771836</v>
      </c>
      <c r="X205" s="149">
        <f t="shared" si="47"/>
        <v>0.53868195661362839</v>
      </c>
      <c r="Y205" s="127">
        <f t="shared" si="48"/>
        <v>0.84365175233455325</v>
      </c>
      <c r="Z205" s="175">
        <f t="shared" si="49"/>
        <v>0.31698583371204514</v>
      </c>
      <c r="AA205" s="149">
        <f t="shared" si="44"/>
        <v>19.740000000000002</v>
      </c>
      <c r="AB205" s="383">
        <f>IF(ISERROR(AA205),0,IF(B205&lt;=Parameters!$K$3,0,(B205-B204)*$O$5*AA205))</f>
        <v>8.1921866495041549</v>
      </c>
      <c r="AC205" s="157">
        <f t="shared" si="52"/>
        <v>1120.8814732007686</v>
      </c>
    </row>
    <row r="206" spans="1:29">
      <c r="A206" s="186">
        <v>188</v>
      </c>
      <c r="B206" s="187">
        <v>18.7</v>
      </c>
      <c r="C206" s="258">
        <v>12.1</v>
      </c>
      <c r="D206" s="258">
        <v>1.71</v>
      </c>
      <c r="E206" s="438">
        <f>IF(AND(ISBLANK(B206),ISBLANK(C206)),NA(),IF(B206&lt;=Parameters!$K$3,0,IF(C206&lt;0.1,Parameters!$K$4,C206)))</f>
        <v>12.1</v>
      </c>
      <c r="F206" s="439"/>
      <c r="G206" s="149">
        <f>B206*Parameters!$K$5</f>
        <v>355.3</v>
      </c>
      <c r="H206" s="383">
        <f>IF(B206&lt;Parameters!$K$6,B206*Parameters!$K$5,Parameters!$K$5*Parameters!$K$6+(B206-Parameters!$K$6)*(Parameters!$K$5-10))</f>
        <v>198.29999999999998</v>
      </c>
      <c r="I206" s="151" t="str">
        <f>IF(ISBLANK(D206),"",IF(D206&gt;Parameters!$K$7,"Clay","Sand"))</f>
        <v>Sand</v>
      </c>
      <c r="J206" s="152">
        <f t="shared" si="36"/>
        <v>0.14679834911127052</v>
      </c>
      <c r="K206" s="320">
        <f t="shared" si="37"/>
        <v>1</v>
      </c>
      <c r="L206" s="320">
        <f t="shared" si="45"/>
        <v>1.9829999999999999</v>
      </c>
      <c r="M206" s="275">
        <f t="shared" si="38"/>
        <v>45.194328554312335</v>
      </c>
      <c r="N206" s="153">
        <f t="shared" si="39"/>
        <v>24.856880704871788</v>
      </c>
      <c r="O206" s="154">
        <f t="shared" si="40"/>
        <v>11.7447</v>
      </c>
      <c r="P206" s="149">
        <f>IF(B206&lt;=Parameters!$K$3,0,IF(I206="Sand",0,O206/Parameters!$K$8*1000))</f>
        <v>0</v>
      </c>
      <c r="Q206" s="127">
        <f t="shared" si="41"/>
        <v>0</v>
      </c>
      <c r="R206" s="154" t="e">
        <f t="shared" si="42"/>
        <v>#DIV/0!</v>
      </c>
      <c r="S206" s="154" t="e">
        <f t="shared" si="43"/>
        <v>#DIV/0!</v>
      </c>
      <c r="T206" s="149" t="e">
        <f t="shared" si="50"/>
        <v>#DIV/0!</v>
      </c>
      <c r="U206" s="383">
        <f>IF(B206&lt;=Parameters!$K$3,0,IF(I206="Sand",(B206-B205)*$O$5*N206,(B206-B205)*$O$5*T206))</f>
        <v>10.315714602774104</v>
      </c>
      <c r="V206" s="157">
        <f t="shared" si="51"/>
        <v>1932.513916924948</v>
      </c>
      <c r="W206" s="175">
        <f t="shared" si="46"/>
        <v>0.54497706698783843</v>
      </c>
      <c r="X206" s="149">
        <f t="shared" si="47"/>
        <v>0.5301432842270265</v>
      </c>
      <c r="Y206" s="127">
        <f t="shared" si="48"/>
        <v>0.84269287400675008</v>
      </c>
      <c r="Z206" s="175">
        <f t="shared" si="49"/>
        <v>0.31328201243423098</v>
      </c>
      <c r="AA206" s="149">
        <f t="shared" si="44"/>
        <v>19.829999999999998</v>
      </c>
      <c r="AB206" s="383">
        <f>IF(ISERROR(AA206),0,IF(B206&lt;=Parameters!$K$3,0,(B206-B205)*$O$5*AA206))</f>
        <v>8.2295370445623899</v>
      </c>
      <c r="AC206" s="157">
        <f t="shared" si="52"/>
        <v>1129.111010245331</v>
      </c>
    </row>
    <row r="207" spans="1:29">
      <c r="A207" s="186">
        <v>189</v>
      </c>
      <c r="B207" s="187">
        <v>18.8</v>
      </c>
      <c r="C207" s="258">
        <v>7.65</v>
      </c>
      <c r="D207" s="258">
        <v>1.98</v>
      </c>
      <c r="E207" s="438">
        <f>IF(AND(ISBLANK(B207),ISBLANK(C207)),NA(),IF(B207&lt;=Parameters!$K$3,0,IF(C207&lt;0.1,Parameters!$K$4,C207)))</f>
        <v>7.65</v>
      </c>
      <c r="F207" s="439"/>
      <c r="G207" s="149">
        <f>B207*Parameters!$K$5</f>
        <v>357.2</v>
      </c>
      <c r="H207" s="383">
        <f>IF(B207&lt;Parameters!$K$6,B207*Parameters!$K$5,Parameters!$K$5*Parameters!$K$6+(B207-Parameters!$K$6)*(Parameters!$K$5-10))</f>
        <v>199.20000000000002</v>
      </c>
      <c r="I207" s="151" t="str">
        <f>IF(ISBLANK(D207),"",IF(D207&gt;Parameters!$K$7,"Clay","Sand"))</f>
        <v>Sand</v>
      </c>
      <c r="J207" s="152">
        <f t="shared" si="36"/>
        <v>0.14691823345065594</v>
      </c>
      <c r="K207" s="320">
        <f t="shared" si="37"/>
        <v>1</v>
      </c>
      <c r="L207" s="320">
        <f t="shared" si="45"/>
        <v>1.9920000000000002</v>
      </c>
      <c r="M207" s="275">
        <f t="shared" si="38"/>
        <v>28.596608487791745</v>
      </c>
      <c r="N207" s="153">
        <f t="shared" si="39"/>
        <v>15.728134668285461</v>
      </c>
      <c r="O207" s="154">
        <f t="shared" si="40"/>
        <v>7.2928000000000006</v>
      </c>
      <c r="P207" s="149">
        <f>IF(B207&lt;=Parameters!$K$3,0,IF(I207="Sand",0,O207/Parameters!$K$8*1000))</f>
        <v>0</v>
      </c>
      <c r="Q207" s="127">
        <f t="shared" si="41"/>
        <v>0</v>
      </c>
      <c r="R207" s="154" t="e">
        <f t="shared" si="42"/>
        <v>#DIV/0!</v>
      </c>
      <c r="S207" s="154" t="e">
        <f t="shared" si="43"/>
        <v>#DIV/0!</v>
      </c>
      <c r="T207" s="149" t="e">
        <f t="shared" si="50"/>
        <v>#DIV/0!</v>
      </c>
      <c r="U207" s="383">
        <f>IF(B207&lt;=Parameters!$K$3,0,IF(I207="Sand",(B207-B206)*$O$5*N207,(B207-B206)*$O$5*T207))</f>
        <v>6.5272449266024113</v>
      </c>
      <c r="V207" s="157">
        <f t="shared" si="51"/>
        <v>1939.0411618515504</v>
      </c>
      <c r="W207" s="175">
        <f t="shared" si="46"/>
        <v>0.36067148315718844</v>
      </c>
      <c r="X207" s="149">
        <f t="shared" si="47"/>
        <v>0.21358870559019366</v>
      </c>
      <c r="Y207" s="127">
        <f t="shared" si="48"/>
        <v>0.84173942023729631</v>
      </c>
      <c r="Z207" s="175">
        <f t="shared" si="49"/>
        <v>0.12674915341497053</v>
      </c>
      <c r="AA207" s="149">
        <f t="shared" si="44"/>
        <v>19.920000000000002</v>
      </c>
      <c r="AB207" s="383">
        <f>IF(ISERROR(AA207),0,IF(B207&lt;=Parameters!$K$3,0,(B207-B206)*$O$5*AA207))</f>
        <v>8.2668874396212146</v>
      </c>
      <c r="AC207" s="157">
        <f t="shared" si="52"/>
        <v>1137.3778976849524</v>
      </c>
    </row>
    <row r="208" spans="1:29">
      <c r="A208" s="186">
        <v>190</v>
      </c>
      <c r="B208" s="187">
        <v>18.899999999999999</v>
      </c>
      <c r="C208" s="258">
        <v>4.21</v>
      </c>
      <c r="D208" s="258">
        <v>2.4700000000000002</v>
      </c>
      <c r="E208" s="438">
        <f>IF(AND(ISBLANK(B208),ISBLANK(C208)),NA(),IF(B208&lt;=Parameters!$K$3,0,IF(C208&lt;0.1,Parameters!$K$4,C208)))</f>
        <v>4.21</v>
      </c>
      <c r="F208" s="439"/>
      <c r="G208" s="149">
        <f>B208*Parameters!$K$5</f>
        <v>359.09999999999997</v>
      </c>
      <c r="H208" s="383">
        <f>IF(B208&lt;Parameters!$K$6,B208*Parameters!$K$5,Parameters!$K$5*Parameters!$K$6+(B208-Parameters!$K$6)*(Parameters!$K$5-10))</f>
        <v>200.1</v>
      </c>
      <c r="I208" s="151" t="str">
        <f>IF(ISBLANK(D208),"",IF(D208&gt;Parameters!$K$7,"Clay","Sand"))</f>
        <v>Sand</v>
      </c>
      <c r="J208" s="152">
        <f t="shared" si="36"/>
        <v>0.14703841198482118</v>
      </c>
      <c r="K208" s="320">
        <f t="shared" si="37"/>
        <v>1</v>
      </c>
      <c r="L208" s="320">
        <f t="shared" si="45"/>
        <v>2.0009999999999999</v>
      </c>
      <c r="M208" s="275">
        <f t="shared" si="38"/>
        <v>15.750353161574976</v>
      </c>
      <c r="N208" s="153">
        <f t="shared" si="39"/>
        <v>8.6626942388662371</v>
      </c>
      <c r="O208" s="154">
        <f t="shared" si="40"/>
        <v>3.8509000000000002</v>
      </c>
      <c r="P208" s="149">
        <f>IF(B208&lt;=Parameters!$K$3,0,IF(I208="Sand",0,O208/Parameters!$K$8*1000))</f>
        <v>0</v>
      </c>
      <c r="Q208" s="127">
        <f t="shared" si="41"/>
        <v>0</v>
      </c>
      <c r="R208" s="154" t="e">
        <f t="shared" si="42"/>
        <v>#DIV/0!</v>
      </c>
      <c r="S208" s="154" t="e">
        <f t="shared" si="43"/>
        <v>#DIV/0!</v>
      </c>
      <c r="T208" s="149" t="e">
        <f t="shared" si="50"/>
        <v>#DIV/0!</v>
      </c>
      <c r="U208" s="383">
        <f>IF(B208&lt;=Parameters!$K$3,0,IF(I208="Sand",(B208-B207)*$O$5*N208,(B208-B207)*$O$5*T208))</f>
        <v>3.5950561343654517</v>
      </c>
      <c r="V208" s="157">
        <f t="shared" si="51"/>
        <v>1942.6362179859159</v>
      </c>
      <c r="W208" s="175">
        <f t="shared" si="46"/>
        <v>0.12087270381168867</v>
      </c>
      <c r="X208" s="149">
        <f t="shared" si="47"/>
        <v>2.9208086253509837E-3</v>
      </c>
      <c r="Y208" s="127">
        <f t="shared" si="48"/>
        <v>0.84079133603701128</v>
      </c>
      <c r="Z208" s="175">
        <f t="shared" si="49"/>
        <v>1.7405415781232467E-3</v>
      </c>
      <c r="AA208" s="149">
        <f t="shared" si="44"/>
        <v>20.010000000000002</v>
      </c>
      <c r="AB208" s="383">
        <f>IF(ISERROR(AA208),0,IF(B208&lt;=Parameters!$K$3,0,(B208-B207)*$O$5*AA208))</f>
        <v>8.3042378346794479</v>
      </c>
      <c r="AC208" s="157">
        <f t="shared" si="52"/>
        <v>1145.6821355196319</v>
      </c>
    </row>
    <row r="209" spans="1:29">
      <c r="A209" s="186">
        <v>191</v>
      </c>
      <c r="B209" s="187">
        <v>19</v>
      </c>
      <c r="C209" s="258">
        <v>5.19</v>
      </c>
      <c r="D209" s="258">
        <v>2.3199999999999998</v>
      </c>
      <c r="E209" s="438">
        <f>IF(AND(ISBLANK(B209),ISBLANK(C209)),NA(),IF(B209&lt;=Parameters!$K$3,0,IF(C209&lt;0.1,Parameters!$K$4,C209)))</f>
        <v>5.19</v>
      </c>
      <c r="F209" s="439"/>
      <c r="G209" s="149">
        <f>B209*Parameters!$K$5</f>
        <v>361</v>
      </c>
      <c r="H209" s="383">
        <f>IF(B209&lt;Parameters!$K$6,B209*Parameters!$K$5,Parameters!$K$5*Parameters!$K$6+(B209-Parameters!$K$6)*(Parameters!$K$5-10))</f>
        <v>201</v>
      </c>
      <c r="I209" s="151" t="str">
        <f>IF(ISBLANK(D209),"",IF(D209&gt;Parameters!$K$7,"Clay","Sand"))</f>
        <v>Sand</v>
      </c>
      <c r="J209" s="152">
        <f t="shared" si="36"/>
        <v>0.14715888591898904</v>
      </c>
      <c r="K209" s="320">
        <f t="shared" si="37"/>
        <v>1</v>
      </c>
      <c r="L209" s="320">
        <f t="shared" si="45"/>
        <v>2.0099999999999998</v>
      </c>
      <c r="M209" s="275">
        <f t="shared" si="38"/>
        <v>19.432614969632336</v>
      </c>
      <c r="N209" s="153">
        <f t="shared" si="39"/>
        <v>10.687938233297785</v>
      </c>
      <c r="O209" s="154">
        <f t="shared" si="40"/>
        <v>4.8290000000000006</v>
      </c>
      <c r="P209" s="149">
        <f>IF(B209&lt;=Parameters!$K$3,0,IF(I209="Sand",0,O209/Parameters!$K$8*1000))</f>
        <v>0</v>
      </c>
      <c r="Q209" s="127">
        <f t="shared" si="41"/>
        <v>0</v>
      </c>
      <c r="R209" s="154" t="e">
        <f t="shared" si="42"/>
        <v>#DIV/0!</v>
      </c>
      <c r="S209" s="154" t="e">
        <f t="shared" si="43"/>
        <v>#DIV/0!</v>
      </c>
      <c r="T209" s="149" t="e">
        <f t="shared" si="50"/>
        <v>#DIV/0!</v>
      </c>
      <c r="U209" s="383">
        <f>IF(B209&lt;=Parameters!$K$3,0,IF(I209="Sand",(B209-B208)*$O$5*N209,(B209-B208)*$O$5*T209))</f>
        <v>4.4355412819426103</v>
      </c>
      <c r="V209" s="157">
        <f t="shared" si="51"/>
        <v>1947.0717592678584</v>
      </c>
      <c r="W209" s="175">
        <f t="shared" si="46"/>
        <v>0.20368359031121397</v>
      </c>
      <c r="X209" s="149">
        <f t="shared" si="47"/>
        <v>4.4558066901909506E-2</v>
      </c>
      <c r="Y209" s="127">
        <f t="shared" si="48"/>
        <v>0.83984856721828038</v>
      </c>
      <c r="Z209" s="175">
        <f t="shared" si="49"/>
        <v>2.6663195409979294E-2</v>
      </c>
      <c r="AA209" s="149">
        <f t="shared" si="44"/>
        <v>20.100000000000001</v>
      </c>
      <c r="AB209" s="383">
        <f>IF(ISERROR(AA209),0,IF(B209&lt;=Parameters!$K$3,0,(B209-B208)*$O$5*AA209))</f>
        <v>8.3415882297382726</v>
      </c>
      <c r="AC209" s="157">
        <f t="shared" si="52"/>
        <v>1154.0237237493702</v>
      </c>
    </row>
    <row r="210" spans="1:29">
      <c r="A210" s="186">
        <v>192</v>
      </c>
      <c r="B210" s="187">
        <v>19.100000000000001</v>
      </c>
      <c r="C210" s="258">
        <v>4.78</v>
      </c>
      <c r="D210" s="258">
        <v>2.2999999999999998</v>
      </c>
      <c r="E210" s="438">
        <f>IF(AND(ISBLANK(B210),ISBLANK(C210)),NA(),IF(B210&lt;=Parameters!$K$3,0,IF(C210&lt;0.1,Parameters!$K$4,C210)))</f>
        <v>4.78</v>
      </c>
      <c r="F210" s="439"/>
      <c r="G210" s="149">
        <f>B210*Parameters!$K$5</f>
        <v>362.90000000000003</v>
      </c>
      <c r="H210" s="383">
        <f>IF(B210&lt;Parameters!$K$6,B210*Parameters!$K$5,Parameters!$K$5*Parameters!$K$6+(B210-Parameters!$K$6)*(Parameters!$K$5-10))</f>
        <v>201.9</v>
      </c>
      <c r="I210" s="151" t="str">
        <f>IF(ISBLANK(D210),"",IF(D210&gt;Parameters!$K$7,"Clay","Sand"))</f>
        <v>Sand</v>
      </c>
      <c r="J210" s="152">
        <f t="shared" si="36"/>
        <v>0.14727965646530614</v>
      </c>
      <c r="K210" s="320">
        <f t="shared" si="37"/>
        <v>1</v>
      </c>
      <c r="L210" s="320">
        <f t="shared" si="45"/>
        <v>2.0190000000000001</v>
      </c>
      <c r="M210" s="275">
        <f t="shared" si="38"/>
        <v>17.912163953242445</v>
      </c>
      <c r="N210" s="153">
        <f t="shared" si="39"/>
        <v>9.8516901742833447</v>
      </c>
      <c r="O210" s="154">
        <f t="shared" si="40"/>
        <v>4.4171000000000005</v>
      </c>
      <c r="P210" s="149">
        <f>IF(B210&lt;=Parameters!$K$3,0,IF(I210="Sand",0,O210/Parameters!$K$8*1000))</f>
        <v>0</v>
      </c>
      <c r="Q210" s="127">
        <f t="shared" si="41"/>
        <v>0</v>
      </c>
      <c r="R210" s="154" t="e">
        <f t="shared" si="42"/>
        <v>#DIV/0!</v>
      </c>
      <c r="S210" s="154" t="e">
        <f t="shared" si="43"/>
        <v>#DIV/0!</v>
      </c>
      <c r="T210" s="149" t="e">
        <f t="shared" si="50"/>
        <v>#DIV/0!</v>
      </c>
      <c r="U210" s="383">
        <f>IF(B210&lt;=Parameters!$K$3,0,IF(I210="Sand",(B210-B209)*$O$5*N210,(B210-B209)*$O$5*T210))</f>
        <v>4.0884946667079669</v>
      </c>
      <c r="V210" s="157">
        <f t="shared" si="51"/>
        <v>1951.1602539345663</v>
      </c>
      <c r="W210" s="175">
        <f t="shared" si="46"/>
        <v>0.16987280658949769</v>
      </c>
      <c r="X210" s="149">
        <f t="shared" si="47"/>
        <v>2.2779448964384962E-2</v>
      </c>
      <c r="Y210" s="127">
        <f t="shared" si="48"/>
        <v>0.83891106037984342</v>
      </c>
      <c r="Z210" s="175">
        <f t="shared" si="49"/>
        <v>1.3687488569797188E-2</v>
      </c>
      <c r="AA210" s="149">
        <f t="shared" si="44"/>
        <v>20.190000000000001</v>
      </c>
      <c r="AB210" s="383">
        <f>IF(ISERROR(AA210),0,IF(B210&lt;=Parameters!$K$3,0,(B210-B209)*$O$5*AA210))</f>
        <v>8.3789386247968025</v>
      </c>
      <c r="AC210" s="157">
        <f t="shared" si="52"/>
        <v>1162.402662374167</v>
      </c>
    </row>
    <row r="211" spans="1:29">
      <c r="A211" s="186">
        <v>193</v>
      </c>
      <c r="B211" s="187">
        <v>19.2</v>
      </c>
      <c r="C211" s="258">
        <v>3.7</v>
      </c>
      <c r="D211" s="258">
        <v>2.5099999999999998</v>
      </c>
      <c r="E211" s="438">
        <f>IF(AND(ISBLANK(B211),ISBLANK(C211)),NA(),IF(B211&lt;=Parameters!$K$3,0,IF(C211&lt;0.1,Parameters!$K$4,C211)))</f>
        <v>3.7</v>
      </c>
      <c r="F211" s="439"/>
      <c r="G211" s="149">
        <f>B211*Parameters!$K$5</f>
        <v>364.8</v>
      </c>
      <c r="H211" s="383">
        <f>IF(B211&lt;Parameters!$K$6,B211*Parameters!$K$5,Parameters!$K$5*Parameters!$K$6+(B211-Parameters!$K$6)*(Parameters!$K$5-10))</f>
        <v>202.79999999999998</v>
      </c>
      <c r="I211" s="151" t="str">
        <f>IF(ISBLANK(D211),"",IF(D211&gt;Parameters!$K$7,"Clay","Sand"))</f>
        <v>Sand</v>
      </c>
      <c r="J211" s="152">
        <f t="shared" ref="J211:J274" si="53">(MAX(($O$3-B211)/$O$1,G$8))^(-C$8)</f>
        <v>0.14740072484289393</v>
      </c>
      <c r="K211" s="320">
        <f t="shared" ref="K211:K274" si="54">(MIN(($O$3-B211)/($O$1*$G$8),1))^$E$8</f>
        <v>1</v>
      </c>
      <c r="L211" s="320">
        <f t="shared" si="45"/>
        <v>2.028</v>
      </c>
      <c r="M211" s="275">
        <f t="shared" ref="M211:M274" si="55">$F$8*E211*1000*$O$9^$B$8*J211</f>
        <v>13.876461654269205</v>
      </c>
      <c r="N211" s="153">
        <f t="shared" ref="N211:N274" si="56">(M211)*$S$2^$D$8</f>
        <v>7.6320539098480635</v>
      </c>
      <c r="O211" s="154">
        <f t="shared" ref="O211:O274" si="57">IF(E211=0,0,ABS(E211-G211/1000))</f>
        <v>3.3352000000000004</v>
      </c>
      <c r="P211" s="149">
        <f>IF(B211&lt;=Parameters!$K$3,0,IF(I211="Sand",0,O211/Parameters!$K$8*1000))</f>
        <v>0</v>
      </c>
      <c r="Q211" s="127">
        <f t="shared" ref="Q211:Q274" si="58">IF(P211="","",P211/H211)</f>
        <v>0</v>
      </c>
      <c r="R211" s="154" t="e">
        <f t="shared" ref="R211:R274" si="59">IF(P211="","",IF(Q211&lt;=1,0.5*(Q211^(-0.5)),0.5*(Q211^(-0.25))))</f>
        <v>#DIV/0!</v>
      </c>
      <c r="S211" s="154" t="e">
        <f t="shared" ref="S211:S274" si="60">IF(R211="","",IF(R211&lt;1,R211,1))</f>
        <v>#DIV/0!</v>
      </c>
      <c r="T211" s="149" t="e">
        <f t="shared" si="50"/>
        <v>#DIV/0!</v>
      </c>
      <c r="U211" s="383">
        <f>IF(B211&lt;=Parameters!$K$3,0,IF(I211="Sand",(B211-B210)*$O$5*N211,(B211-B210)*$O$5*T211))</f>
        <v>3.1673358737867812</v>
      </c>
      <c r="V211" s="157">
        <f t="shared" si="51"/>
        <v>1954.327589808353</v>
      </c>
      <c r="W211" s="175">
        <f t="shared" si="46"/>
        <v>6.6540166568576045E-2</v>
      </c>
      <c r="X211" s="149" t="e">
        <f t="shared" si="47"/>
        <v>#NUM!</v>
      </c>
      <c r="Y211" s="127">
        <f t="shared" si="48"/>
        <v>0.8379787628919394</v>
      </c>
      <c r="Z211" s="175" t="e">
        <f t="shared" si="49"/>
        <v>#NUM!</v>
      </c>
      <c r="AA211" s="149" t="e">
        <f t="shared" ref="AA211:AA274" si="61">IF(I211="Sand",IF(Z211&gt;0.1*H211,Z211,0.1*H211),T211)</f>
        <v>#NUM!</v>
      </c>
      <c r="AB211" s="383">
        <f>IF(ISERROR(AA211),0,IF(B211&lt;=Parameters!$K$3,0,(B211-B210)*$O$5*AA211))</f>
        <v>0</v>
      </c>
      <c r="AC211" s="157">
        <f t="shared" si="52"/>
        <v>1162.402662374167</v>
      </c>
    </row>
    <row r="212" spans="1:29">
      <c r="A212" s="186">
        <v>194</v>
      </c>
      <c r="B212" s="187">
        <v>19.3</v>
      </c>
      <c r="C212" s="258">
        <v>3.96</v>
      </c>
      <c r="D212" s="258">
        <v>2.59</v>
      </c>
      <c r="E212" s="438">
        <f>IF(AND(ISBLANK(B212),ISBLANK(C212)),NA(),IF(B212&lt;=Parameters!$K$3,0,IF(C212&lt;0.1,Parameters!$K$4,C212)))</f>
        <v>3.96</v>
      </c>
      <c r="F212" s="439"/>
      <c r="G212" s="149">
        <f>B212*Parameters!$K$5</f>
        <v>366.7</v>
      </c>
      <c r="H212" s="383">
        <f>IF(B212&lt;Parameters!$K$6,B212*Parameters!$K$5,Parameters!$K$5*Parameters!$K$6+(B212-Parameters!$K$6)*(Parameters!$K$5-10))</f>
        <v>203.70000000000002</v>
      </c>
      <c r="I212" s="151" t="str">
        <f>IF(ISBLANK(D212),"",IF(D212&gt;Parameters!$K$7,"Clay","Sand"))</f>
        <v>Sand</v>
      </c>
      <c r="J212" s="152">
        <f t="shared" si="53"/>
        <v>0.14752209227790061</v>
      </c>
      <c r="K212" s="320">
        <f t="shared" si="54"/>
        <v>1</v>
      </c>
      <c r="L212" s="320">
        <f t="shared" ref="L212:L275" si="62">H212/100</f>
        <v>2.0370000000000004</v>
      </c>
      <c r="M212" s="275">
        <f t="shared" si="55"/>
        <v>14.863792909268877</v>
      </c>
      <c r="N212" s="153">
        <f t="shared" si="56"/>
        <v>8.1750861000978823</v>
      </c>
      <c r="O212" s="154">
        <f t="shared" si="57"/>
        <v>3.5933000000000002</v>
      </c>
      <c r="P212" s="149">
        <f>IF(B212&lt;=Parameters!$K$3,0,IF(I212="Sand",0,O212/Parameters!$K$8*1000))</f>
        <v>0</v>
      </c>
      <c r="Q212" s="127">
        <f t="shared" si="58"/>
        <v>0</v>
      </c>
      <c r="R212" s="154" t="e">
        <f t="shared" si="59"/>
        <v>#DIV/0!</v>
      </c>
      <c r="S212" s="154" t="e">
        <f t="shared" si="60"/>
        <v>#DIV/0!</v>
      </c>
      <c r="T212" s="149" t="e">
        <f t="shared" si="50"/>
        <v>#DIV/0!</v>
      </c>
      <c r="U212" s="383">
        <f>IF(B212&lt;=Parameters!$K$3,0,IF(I212="Sand",(B212-B211)*$O$5*N212,(B212-B211)*$O$5*T212))</f>
        <v>3.3926966164016643</v>
      </c>
      <c r="V212" s="157">
        <f t="shared" si="51"/>
        <v>1957.7202864247547</v>
      </c>
      <c r="W212" s="175">
        <f t="shared" ref="W212:W275" si="63">0.4*LN(E212*1000/(22*SQRT(H212*100)))</f>
        <v>9.2819038511913865E-2</v>
      </c>
      <c r="X212" s="149" t="e">
        <f t="shared" ref="X212:X275" si="64">2.1*(W212-0.1)^1.7</f>
        <v>#NUM!</v>
      </c>
      <c r="Y212" s="127">
        <f t="shared" ref="Y212:Y275" si="65">(H212/100)^(-0.25)</f>
        <v>0.83705162288179402</v>
      </c>
      <c r="Z212" s="175" t="e">
        <f t="shared" ref="Z212:Z275" si="66">$F$8*(B212/$O$3)*100*X212*Y212</f>
        <v>#NUM!</v>
      </c>
      <c r="AA212" s="149" t="e">
        <f t="shared" si="61"/>
        <v>#NUM!</v>
      </c>
      <c r="AB212" s="383">
        <f>IF(ISERROR(AA212),0,IF(B212&lt;=Parameters!$K$3,0,(B212-B211)*$O$5*AA212))</f>
        <v>0</v>
      </c>
      <c r="AC212" s="157">
        <f t="shared" si="52"/>
        <v>1162.402662374167</v>
      </c>
    </row>
    <row r="213" spans="1:29">
      <c r="A213" s="186">
        <v>195</v>
      </c>
      <c r="B213" s="187">
        <v>19.399999999999999</v>
      </c>
      <c r="C213" s="258">
        <v>5.32</v>
      </c>
      <c r="D213" s="258">
        <v>2.2799999999999998</v>
      </c>
      <c r="E213" s="438">
        <f>IF(AND(ISBLANK(B213),ISBLANK(C213)),NA(),IF(B213&lt;=Parameters!$K$3,0,IF(C213&lt;0.1,Parameters!$K$4,C213)))</f>
        <v>5.32</v>
      </c>
      <c r="F213" s="439"/>
      <c r="G213" s="149">
        <f>B213*Parameters!$K$5</f>
        <v>368.59999999999997</v>
      </c>
      <c r="H213" s="383">
        <f>IF(B213&lt;Parameters!$K$6,B213*Parameters!$K$5,Parameters!$K$5*Parameters!$K$6+(B213-Parameters!$K$6)*(Parameters!$K$5-10))</f>
        <v>204.6</v>
      </c>
      <c r="I213" s="151" t="str">
        <f>IF(ISBLANK(D213),"",IF(D213&gt;Parameters!$K$7,"Clay","Sand"))</f>
        <v>Sand</v>
      </c>
      <c r="J213" s="152">
        <f t="shared" si="53"/>
        <v>0.14764376000355314</v>
      </c>
      <c r="K213" s="320">
        <f t="shared" si="54"/>
        <v>1</v>
      </c>
      <c r="L213" s="320">
        <f t="shared" si="62"/>
        <v>2.0459999999999998</v>
      </c>
      <c r="M213" s="275">
        <f t="shared" si="55"/>
        <v>19.984998761419856</v>
      </c>
      <c r="N213" s="153">
        <f t="shared" si="56"/>
        <v>10.991749318780922</v>
      </c>
      <c r="O213" s="154">
        <f t="shared" si="57"/>
        <v>4.9514000000000005</v>
      </c>
      <c r="P213" s="149">
        <f>IF(B213&lt;=Parameters!$K$3,0,IF(I213="Sand",0,O213/Parameters!$K$8*1000))</f>
        <v>0</v>
      </c>
      <c r="Q213" s="127">
        <f t="shared" si="58"/>
        <v>0</v>
      </c>
      <c r="R213" s="154" t="e">
        <f t="shared" si="59"/>
        <v>#DIV/0!</v>
      </c>
      <c r="S213" s="154" t="e">
        <f t="shared" si="60"/>
        <v>#DIV/0!</v>
      </c>
      <c r="T213" s="149" t="e">
        <f t="shared" ref="T213:T276" si="67">IF(P213="","",S213*P213)</f>
        <v>#DIV/0!</v>
      </c>
      <c r="U213" s="383">
        <f>IF(B213&lt;=Parameters!$K$3,0,IF(I213="Sand",(B213-B212)*$O$5*N213,(B213-B212)*$O$5*T213))</f>
        <v>4.5616242160086244</v>
      </c>
      <c r="V213" s="157">
        <f t="shared" ref="V213:V276" si="68">V212+U213</f>
        <v>1962.2819106407633</v>
      </c>
      <c r="W213" s="175">
        <f t="shared" si="63"/>
        <v>0.21002904368982622</v>
      </c>
      <c r="X213" s="149">
        <f t="shared" si="64"/>
        <v>4.9292604964008023E-2</v>
      </c>
      <c r="Y213" s="127">
        <f t="shared" si="65"/>
        <v>0.83612958921944547</v>
      </c>
      <c r="Z213" s="175">
        <f t="shared" si="66"/>
        <v>2.9983916530431788E-2</v>
      </c>
      <c r="AA213" s="149">
        <f t="shared" si="61"/>
        <v>20.46</v>
      </c>
      <c r="AB213" s="383">
        <f>IF(ISERROR(AA213),0,IF(B213&lt;=Parameters!$K$3,0,(B213-B212)*$O$5*AA213))</f>
        <v>8.4909898099720884</v>
      </c>
      <c r="AC213" s="157">
        <f t="shared" si="52"/>
        <v>1170.893652184139</v>
      </c>
    </row>
    <row r="214" spans="1:29">
      <c r="A214" s="186">
        <v>196</v>
      </c>
      <c r="B214" s="187">
        <v>19.5</v>
      </c>
      <c r="C214" s="258">
        <v>4.24</v>
      </c>
      <c r="D214" s="258">
        <v>2.37</v>
      </c>
      <c r="E214" s="438">
        <f>IF(AND(ISBLANK(B214),ISBLANK(C214)),NA(),IF(B214&lt;=Parameters!$K$3,0,IF(C214&lt;0.1,Parameters!$K$4,C214)))</f>
        <v>4.24</v>
      </c>
      <c r="F214" s="439"/>
      <c r="G214" s="149">
        <f>B214*Parameters!$K$5</f>
        <v>370.5</v>
      </c>
      <c r="H214" s="383">
        <f>IF(B214&lt;Parameters!$K$6,B214*Parameters!$K$5,Parameters!$K$5*Parameters!$K$6+(B214-Parameters!$K$6)*(Parameters!$K$5-10))</f>
        <v>205.5</v>
      </c>
      <c r="I214" s="151" t="str">
        <f>IF(ISBLANK(D214),"",IF(D214&gt;Parameters!$K$7,"Clay","Sand"))</f>
        <v>Sand</v>
      </c>
      <c r="J214" s="152">
        <f t="shared" si="53"/>
        <v>0.14776572926020989</v>
      </c>
      <c r="K214" s="320">
        <f t="shared" si="54"/>
        <v>1</v>
      </c>
      <c r="L214" s="320">
        <f t="shared" si="62"/>
        <v>2.0550000000000002</v>
      </c>
      <c r="M214" s="275">
        <f t="shared" si="55"/>
        <v>15.941051863264445</v>
      </c>
      <c r="N214" s="153">
        <f t="shared" si="56"/>
        <v>8.7675785247954447</v>
      </c>
      <c r="O214" s="154">
        <f t="shared" si="57"/>
        <v>3.8695000000000004</v>
      </c>
      <c r="P214" s="149">
        <f>IF(B214&lt;=Parameters!$K$3,0,IF(I214="Sand",0,O214/Parameters!$K$8*1000))</f>
        <v>0</v>
      </c>
      <c r="Q214" s="127">
        <f t="shared" si="58"/>
        <v>0</v>
      </c>
      <c r="R214" s="154" t="e">
        <f t="shared" si="59"/>
        <v>#DIV/0!</v>
      </c>
      <c r="S214" s="154" t="e">
        <f t="shared" si="60"/>
        <v>#DIV/0!</v>
      </c>
      <c r="T214" s="149" t="e">
        <f t="shared" si="67"/>
        <v>#DIV/0!</v>
      </c>
      <c r="U214" s="383">
        <f>IF(B214&lt;=Parameters!$K$3,0,IF(I214="Sand",(B214-B213)*$O$5*N214,(B214-B213)*$O$5*T214))</f>
        <v>3.6385835734198868</v>
      </c>
      <c r="V214" s="157">
        <f t="shared" si="68"/>
        <v>1965.9204942141832</v>
      </c>
      <c r="W214" s="175">
        <f t="shared" si="63"/>
        <v>0.11838719396219893</v>
      </c>
      <c r="X214" s="149">
        <f t="shared" si="64"/>
        <v>2.3544830715081558E-3</v>
      </c>
      <c r="Y214" s="127">
        <f t="shared" si="65"/>
        <v>0.83521261150389481</v>
      </c>
      <c r="Z214" s="175">
        <f t="shared" si="66"/>
        <v>1.437998704517728E-3</v>
      </c>
      <c r="AA214" s="149">
        <f t="shared" si="61"/>
        <v>20.55</v>
      </c>
      <c r="AB214" s="383">
        <f>IF(ISERROR(AA214),0,IF(B214&lt;=Parameters!$K$3,0,(B214-B213)*$O$5*AA214))</f>
        <v>8.5283402050309203</v>
      </c>
      <c r="AC214" s="157">
        <f t="shared" si="52"/>
        <v>1179.4219923891699</v>
      </c>
    </row>
    <row r="215" spans="1:29">
      <c r="A215" s="186">
        <v>197</v>
      </c>
      <c r="B215" s="187">
        <v>19.600000000000001</v>
      </c>
      <c r="C215" s="258">
        <v>4.95</v>
      </c>
      <c r="D215" s="258">
        <v>2.33</v>
      </c>
      <c r="E215" s="438">
        <f>IF(AND(ISBLANK(B215),ISBLANK(C215)),NA(),IF(B215&lt;=Parameters!$K$3,0,IF(C215&lt;0.1,Parameters!$K$4,C215)))</f>
        <v>4.95</v>
      </c>
      <c r="F215" s="439"/>
      <c r="G215" s="149">
        <f>B215*Parameters!$K$5</f>
        <v>372.40000000000003</v>
      </c>
      <c r="H215" s="383">
        <f>IF(B215&lt;Parameters!$K$6,B215*Parameters!$K$5,Parameters!$K$5*Parameters!$K$6+(B215-Parameters!$K$6)*(Parameters!$K$5-10))</f>
        <v>206.4</v>
      </c>
      <c r="I215" s="151" t="str">
        <f>IF(ISBLANK(D215),"",IF(D215&gt;Parameters!$K$7,"Clay","Sand"))</f>
        <v>Sand</v>
      </c>
      <c r="J215" s="152">
        <f t="shared" si="53"/>
        <v>0.14788800129541382</v>
      </c>
      <c r="K215" s="320">
        <f t="shared" si="54"/>
        <v>1</v>
      </c>
      <c r="L215" s="320">
        <f t="shared" si="62"/>
        <v>2.0640000000000001</v>
      </c>
      <c r="M215" s="275">
        <f t="shared" si="55"/>
        <v>18.625825724460103</v>
      </c>
      <c r="N215" s="153">
        <f t="shared" si="56"/>
        <v>10.244204148453058</v>
      </c>
      <c r="O215" s="154">
        <f t="shared" si="57"/>
        <v>4.5776000000000003</v>
      </c>
      <c r="P215" s="149">
        <f>IF(B215&lt;=Parameters!$K$3,0,IF(I215="Sand",0,O215/Parameters!$K$8*1000))</f>
        <v>0</v>
      </c>
      <c r="Q215" s="127">
        <f t="shared" si="58"/>
        <v>0</v>
      </c>
      <c r="R215" s="154" t="e">
        <f t="shared" si="59"/>
        <v>#DIV/0!</v>
      </c>
      <c r="S215" s="154" t="e">
        <f t="shared" si="60"/>
        <v>#DIV/0!</v>
      </c>
      <c r="T215" s="149" t="e">
        <f t="shared" si="67"/>
        <v>#DIV/0!</v>
      </c>
      <c r="U215" s="383">
        <f>IF(B215&lt;=Parameters!$K$3,0,IF(I215="Sand",(B215-B214)*$O$5*N215,(B215-B214)*$O$5*T215))</f>
        <v>4.2513896889438811</v>
      </c>
      <c r="V215" s="157">
        <f t="shared" si="68"/>
        <v>1970.1718839031271</v>
      </c>
      <c r="W215" s="175">
        <f t="shared" si="63"/>
        <v>0.17944291696266826</v>
      </c>
      <c r="X215" s="149">
        <f t="shared" si="64"/>
        <v>2.8334340217024072E-2</v>
      </c>
      <c r="Y215" s="127">
        <f t="shared" si="65"/>
        <v>0.83430064004957505</v>
      </c>
      <c r="Z215" s="175">
        <f t="shared" si="66"/>
        <v>1.7374928261157517E-2</v>
      </c>
      <c r="AA215" s="149">
        <f t="shared" si="61"/>
        <v>20.64</v>
      </c>
      <c r="AB215" s="383">
        <f>IF(ISERROR(AA215),0,IF(B215&lt;=Parameters!$K$3,0,(B215-B214)*$O$5*AA215))</f>
        <v>8.5656906000894502</v>
      </c>
      <c r="AC215" s="157">
        <f t="shared" si="52"/>
        <v>1187.9876829892594</v>
      </c>
    </row>
    <row r="216" spans="1:29">
      <c r="A216" s="186">
        <v>198</v>
      </c>
      <c r="B216" s="187">
        <v>19.7</v>
      </c>
      <c r="C216" s="258">
        <v>4.7300000000000004</v>
      </c>
      <c r="D216" s="258">
        <v>2.2999999999999998</v>
      </c>
      <c r="E216" s="438">
        <f>IF(AND(ISBLANK(B216),ISBLANK(C216)),NA(),IF(B216&lt;=Parameters!$K$3,0,IF(C216&lt;0.1,Parameters!$K$4,C216)))</f>
        <v>4.7300000000000004</v>
      </c>
      <c r="F216" s="439"/>
      <c r="G216" s="149">
        <f>B216*Parameters!$K$5</f>
        <v>374.3</v>
      </c>
      <c r="H216" s="383">
        <f>IF(B216&lt;Parameters!$K$6,B216*Parameters!$K$5,Parameters!$K$5*Parameters!$K$6+(B216-Parameters!$K$6)*(Parameters!$K$5-10))</f>
        <v>207.29999999999998</v>
      </c>
      <c r="I216" s="151" t="str">
        <f>IF(ISBLANK(D216),"",IF(D216&gt;Parameters!$K$7,"Clay","Sand"))</f>
        <v>Sand</v>
      </c>
      <c r="J216" s="152">
        <f t="shared" si="53"/>
        <v>0.14801057736394593</v>
      </c>
      <c r="K216" s="320">
        <f t="shared" si="54"/>
        <v>1</v>
      </c>
      <c r="L216" s="320">
        <f t="shared" si="62"/>
        <v>2.073</v>
      </c>
      <c r="M216" s="275">
        <f t="shared" si="55"/>
        <v>17.812763020965615</v>
      </c>
      <c r="N216" s="153">
        <f t="shared" si="56"/>
        <v>9.7970196615310901</v>
      </c>
      <c r="O216" s="154">
        <f t="shared" si="57"/>
        <v>4.3557000000000006</v>
      </c>
      <c r="P216" s="149">
        <f>IF(B216&lt;=Parameters!$K$3,0,IF(I216="Sand",0,O216/Parameters!$K$8*1000))</f>
        <v>0</v>
      </c>
      <c r="Q216" s="127">
        <f t="shared" si="58"/>
        <v>0</v>
      </c>
      <c r="R216" s="154" t="e">
        <f t="shared" si="59"/>
        <v>#DIV/0!</v>
      </c>
      <c r="S216" s="154" t="e">
        <f t="shared" si="60"/>
        <v>#DIV/0!</v>
      </c>
      <c r="T216" s="149" t="e">
        <f t="shared" si="67"/>
        <v>#DIV/0!</v>
      </c>
      <c r="U216" s="383">
        <f>IF(B216&lt;=Parameters!$K$3,0,IF(I216="Sand",(B216-B215)*$O$5*N216,(B216-B215)*$O$5*T216))</f>
        <v>4.0658061639372773</v>
      </c>
      <c r="V216" s="157">
        <f t="shared" si="68"/>
        <v>1974.2376900670642</v>
      </c>
      <c r="W216" s="175">
        <f t="shared" si="63"/>
        <v>0.16038777016510009</v>
      </c>
      <c r="X216" s="149">
        <f t="shared" si="64"/>
        <v>1.7775940323989985E-2</v>
      </c>
      <c r="Y216" s="127">
        <f t="shared" si="65"/>
        <v>0.83339362587312904</v>
      </c>
      <c r="Z216" s="175">
        <f t="shared" si="66"/>
        <v>1.0944105022136746E-2</v>
      </c>
      <c r="AA216" s="149">
        <f t="shared" si="61"/>
        <v>20.73</v>
      </c>
      <c r="AB216" s="383">
        <f>IF(ISERROR(AA216),0,IF(B216&lt;=Parameters!$K$3,0,(B216-B215)*$O$5*AA216))</f>
        <v>8.6030409951476727</v>
      </c>
      <c r="AC216" s="157">
        <f t="shared" si="52"/>
        <v>1196.5907239844071</v>
      </c>
    </row>
    <row r="217" spans="1:29">
      <c r="A217" s="186">
        <v>199</v>
      </c>
      <c r="B217" s="187">
        <v>19.8</v>
      </c>
      <c r="C217" s="258">
        <v>4.17</v>
      </c>
      <c r="D217" s="258">
        <v>2.5</v>
      </c>
      <c r="E217" s="438">
        <f>IF(AND(ISBLANK(B217),ISBLANK(C217)),NA(),IF(B217&lt;=Parameters!$K$3,0,IF(C217&lt;0.1,Parameters!$K$4,C217)))</f>
        <v>4.17</v>
      </c>
      <c r="F217" s="439"/>
      <c r="G217" s="149">
        <f>B217*Parameters!$K$5</f>
        <v>376.2</v>
      </c>
      <c r="H217" s="383">
        <f>IF(B217&lt;Parameters!$K$6,B217*Parameters!$K$5,Parameters!$K$5*Parameters!$K$6+(B217-Parameters!$K$6)*(Parameters!$K$5-10))</f>
        <v>208.20000000000002</v>
      </c>
      <c r="I217" s="151" t="str">
        <f>IF(ISBLANK(D217),"",IF(D217&gt;Parameters!$K$7,"Clay","Sand"))</f>
        <v>Sand</v>
      </c>
      <c r="J217" s="152">
        <f t="shared" si="53"/>
        <v>0.14813345872787953</v>
      </c>
      <c r="K217" s="320">
        <f t="shared" si="54"/>
        <v>1</v>
      </c>
      <c r="L217" s="320">
        <f t="shared" si="62"/>
        <v>2.0820000000000003</v>
      </c>
      <c r="M217" s="275">
        <f t="shared" si="55"/>
        <v>15.716890043168279</v>
      </c>
      <c r="N217" s="153">
        <f t="shared" si="56"/>
        <v>8.6442895237425539</v>
      </c>
      <c r="O217" s="154">
        <f t="shared" si="57"/>
        <v>3.7938000000000001</v>
      </c>
      <c r="P217" s="149">
        <f>IF(B217&lt;=Parameters!$K$3,0,IF(I217="Sand",0,O217/Parameters!$K$8*1000))</f>
        <v>0</v>
      </c>
      <c r="Q217" s="127">
        <f t="shared" si="58"/>
        <v>0</v>
      </c>
      <c r="R217" s="154" t="e">
        <f t="shared" si="59"/>
        <v>#DIV/0!</v>
      </c>
      <c r="S217" s="154" t="e">
        <f t="shared" si="60"/>
        <v>#DIV/0!</v>
      </c>
      <c r="T217" s="149" t="e">
        <f t="shared" si="67"/>
        <v>#DIV/0!</v>
      </c>
      <c r="U217" s="383">
        <f>IF(B217&lt;=Parameters!$K$3,0,IF(I217="Sand",(B217-B216)*$O$5*N217,(B217-B216)*$O$5*T217))</f>
        <v>3.5874180968010321</v>
      </c>
      <c r="V217" s="157">
        <f t="shared" si="68"/>
        <v>1977.8251081638653</v>
      </c>
      <c r="W217" s="175">
        <f t="shared" si="63"/>
        <v>0.1091176761400206</v>
      </c>
      <c r="X217" s="149">
        <f t="shared" si="64"/>
        <v>7.1453313009581384E-4</v>
      </c>
      <c r="Y217" s="127">
        <f t="shared" si="65"/>
        <v>0.83249152068048649</v>
      </c>
      <c r="Z217" s="175">
        <f t="shared" si="66"/>
        <v>4.4167075824716353E-4</v>
      </c>
      <c r="AA217" s="149">
        <f t="shared" si="61"/>
        <v>20.820000000000004</v>
      </c>
      <c r="AB217" s="383">
        <f>IF(ISERROR(AA217),0,IF(B217&lt;=Parameters!$K$3,0,(B217-B216)*$O$5*AA217))</f>
        <v>8.6403913902065099</v>
      </c>
      <c r="AC217" s="157">
        <f t="shared" si="52"/>
        <v>1205.2311153746136</v>
      </c>
    </row>
    <row r="218" spans="1:29">
      <c r="A218" s="186">
        <v>200</v>
      </c>
      <c r="B218" s="187">
        <v>19.899999999999999</v>
      </c>
      <c r="C218" s="258">
        <v>4.83</v>
      </c>
      <c r="D218" s="258">
        <v>2.44</v>
      </c>
      <c r="E218" s="438">
        <f>IF(AND(ISBLANK(B218),ISBLANK(C218)),NA(),IF(B218&lt;=Parameters!$K$3,0,IF(C218&lt;0.1,Parameters!$K$4,C218)))</f>
        <v>4.83</v>
      </c>
      <c r="F218" s="439"/>
      <c r="G218" s="149">
        <f>B218*Parameters!$K$5</f>
        <v>378.09999999999997</v>
      </c>
      <c r="H218" s="383">
        <f>IF(B218&lt;Parameters!$K$6,B218*Parameters!$K$5,Parameters!$K$5*Parameters!$K$6+(B218-Parameters!$K$6)*(Parameters!$K$5-10))</f>
        <v>209.1</v>
      </c>
      <c r="I218" s="151" t="str">
        <f>IF(ISBLANK(D218),"",IF(D218&gt;Parameters!$K$7,"Clay","Sand"))</f>
        <v>Sand</v>
      </c>
      <c r="J218" s="152">
        <f t="shared" si="53"/>
        <v>0.14825664665663463</v>
      </c>
      <c r="K218" s="320">
        <f t="shared" si="54"/>
        <v>1</v>
      </c>
      <c r="L218" s="320">
        <f t="shared" si="62"/>
        <v>2.0909999999999997</v>
      </c>
      <c r="M218" s="275">
        <f t="shared" si="55"/>
        <v>18.219594216585588</v>
      </c>
      <c r="N218" s="153">
        <f t="shared" si="56"/>
        <v>10.020776819122075</v>
      </c>
      <c r="O218" s="154">
        <f t="shared" si="57"/>
        <v>4.4519000000000002</v>
      </c>
      <c r="P218" s="149">
        <f>IF(B218&lt;=Parameters!$K$3,0,IF(I218="Sand",0,O218/Parameters!$K$8*1000))</f>
        <v>0</v>
      </c>
      <c r="Q218" s="127">
        <f t="shared" si="58"/>
        <v>0</v>
      </c>
      <c r="R218" s="154" t="e">
        <f t="shared" si="59"/>
        <v>#DIV/0!</v>
      </c>
      <c r="S218" s="154" t="e">
        <f t="shared" si="60"/>
        <v>#DIV/0!</v>
      </c>
      <c r="T218" s="149" t="e">
        <f t="shared" si="67"/>
        <v>#DIV/0!</v>
      </c>
      <c r="U218" s="383">
        <f>IF(B218&lt;=Parameters!$K$3,0,IF(I218="Sand",(B218-B217)*$O$5*N218,(B218-B217)*$O$5*T218))</f>
        <v>4.158666366528351</v>
      </c>
      <c r="V218" s="157">
        <f t="shared" si="68"/>
        <v>1981.9837745303937</v>
      </c>
      <c r="W218" s="175">
        <f t="shared" si="63"/>
        <v>0.16702715883078512</v>
      </c>
      <c r="X218" s="149">
        <f t="shared" si="64"/>
        <v>2.122490099074897E-2</v>
      </c>
      <c r="Y218" s="127">
        <f t="shared" si="65"/>
        <v>0.83159427685423604</v>
      </c>
      <c r="Z218" s="175">
        <f t="shared" si="66"/>
        <v>1.317169024481334E-2</v>
      </c>
      <c r="AA218" s="149">
        <f t="shared" si="61"/>
        <v>20.91</v>
      </c>
      <c r="AB218" s="383">
        <f>IF(ISERROR(AA218),0,IF(B218&lt;=Parameters!$K$3,0,(B218-B217)*$O$5*AA218))</f>
        <v>8.6777417852647307</v>
      </c>
      <c r="AC218" s="157">
        <f t="shared" si="52"/>
        <v>1213.9088571598784</v>
      </c>
    </row>
    <row r="219" spans="1:29">
      <c r="A219" s="186">
        <v>201</v>
      </c>
      <c r="B219" s="187">
        <v>20</v>
      </c>
      <c r="C219" s="258">
        <v>5.15</v>
      </c>
      <c r="D219" s="258">
        <v>2.27</v>
      </c>
      <c r="E219" s="438">
        <f>IF(AND(ISBLANK(B219),ISBLANK(C219)),NA(),IF(B219&lt;=Parameters!$K$3,0,IF(C219&lt;0.1,Parameters!$K$4,C219)))</f>
        <v>5.15</v>
      </c>
      <c r="F219" s="439"/>
      <c r="G219" s="149">
        <f>B219*Parameters!$K$5</f>
        <v>380</v>
      </c>
      <c r="H219" s="383">
        <f>IF(B219&lt;Parameters!$K$6,B219*Parameters!$K$5,Parameters!$K$5*Parameters!$K$6+(B219-Parameters!$K$6)*(Parameters!$K$5-10))</f>
        <v>210</v>
      </c>
      <c r="I219" s="151" t="str">
        <f>IF(ISBLANK(D219),"",IF(D219&gt;Parameters!$K$7,"Clay","Sand"))</f>
        <v>Sand</v>
      </c>
      <c r="J219" s="152">
        <f t="shared" si="53"/>
        <v>0.14838014242703323</v>
      </c>
      <c r="K219" s="320">
        <f t="shared" si="54"/>
        <v>1</v>
      </c>
      <c r="L219" s="320">
        <f t="shared" si="62"/>
        <v>2.1</v>
      </c>
      <c r="M219" s="275">
        <f t="shared" si="55"/>
        <v>19.442871653734993</v>
      </c>
      <c r="N219" s="153">
        <f t="shared" si="56"/>
        <v>10.693579409554248</v>
      </c>
      <c r="O219" s="154">
        <f t="shared" si="57"/>
        <v>4.7700000000000005</v>
      </c>
      <c r="P219" s="149">
        <f>IF(B219&lt;=Parameters!$K$3,0,IF(I219="Sand",0,O219/Parameters!$K$8*1000))</f>
        <v>0</v>
      </c>
      <c r="Q219" s="127">
        <f t="shared" si="58"/>
        <v>0</v>
      </c>
      <c r="R219" s="154" t="e">
        <f t="shared" si="59"/>
        <v>#DIV/0!</v>
      </c>
      <c r="S219" s="154" t="e">
        <f t="shared" si="60"/>
        <v>#DIV/0!</v>
      </c>
      <c r="T219" s="149" t="e">
        <f t="shared" si="67"/>
        <v>#DIV/0!</v>
      </c>
      <c r="U219" s="383">
        <f>IF(B219&lt;=Parameters!$K$3,0,IF(I219="Sand",(B219-B218)*$O$5*N219,(B219-B218)*$O$5*T219))</f>
        <v>4.4378823948512069</v>
      </c>
      <c r="V219" s="157">
        <f t="shared" si="68"/>
        <v>1986.4216569252449</v>
      </c>
      <c r="W219" s="175">
        <f t="shared" si="63"/>
        <v>0.19182827277867437</v>
      </c>
      <c r="X219" s="149">
        <f t="shared" si="64"/>
        <v>3.6247595380654279E-2</v>
      </c>
      <c r="Y219" s="127">
        <f t="shared" si="65"/>
        <v>0.83070184744127917</v>
      </c>
      <c r="Z219" s="175">
        <f t="shared" si="66"/>
        <v>2.2583208336010116E-2</v>
      </c>
      <c r="AA219" s="149">
        <f t="shared" si="61"/>
        <v>21</v>
      </c>
      <c r="AB219" s="383">
        <f>IF(ISERROR(AA219),0,IF(B219&lt;=Parameters!$K$3,0,(B219-B218)*$O$5*AA219))</f>
        <v>8.7150921803235679</v>
      </c>
      <c r="AC219" s="157">
        <f t="shared" si="52"/>
        <v>1222.623949340202</v>
      </c>
    </row>
    <row r="220" spans="1:29">
      <c r="A220" s="186">
        <v>202</v>
      </c>
      <c r="B220" s="187">
        <v>20.100000000000001</v>
      </c>
      <c r="C220" s="258">
        <v>5.8</v>
      </c>
      <c r="D220" s="258">
        <v>2.27</v>
      </c>
      <c r="E220" s="438">
        <f>IF(AND(ISBLANK(B220),ISBLANK(C220)),NA(),IF(B220&lt;=Parameters!$K$3,0,IF(C220&lt;0.1,Parameters!$K$4,C220)))</f>
        <v>5.8</v>
      </c>
      <c r="F220" s="439"/>
      <c r="G220" s="149">
        <f>B220*Parameters!$K$5</f>
        <v>381.90000000000003</v>
      </c>
      <c r="H220" s="383">
        <f>IF(B220&lt;Parameters!$K$6,B220*Parameters!$K$5,Parameters!$K$5*Parameters!$K$6+(B220-Parameters!$K$6)*(Parameters!$K$5-10))</f>
        <v>210.9</v>
      </c>
      <c r="I220" s="151" t="str">
        <f>IF(ISBLANK(D220),"",IF(D220&gt;Parameters!$K$7,"Clay","Sand"))</f>
        <v>Sand</v>
      </c>
      <c r="J220" s="152">
        <f t="shared" si="53"/>
        <v>0.14850394732335465</v>
      </c>
      <c r="K220" s="320">
        <f t="shared" si="54"/>
        <v>1</v>
      </c>
      <c r="L220" s="320">
        <f t="shared" si="62"/>
        <v>2.109</v>
      </c>
      <c r="M220" s="275">
        <f t="shared" si="55"/>
        <v>21.915096524671771</v>
      </c>
      <c r="N220" s="153">
        <f t="shared" si="56"/>
        <v>12.053303088569475</v>
      </c>
      <c r="O220" s="154">
        <f t="shared" si="57"/>
        <v>5.4180999999999999</v>
      </c>
      <c r="P220" s="149">
        <f>IF(B220&lt;=Parameters!$K$3,0,IF(I220="Sand",0,O220/Parameters!$K$8*1000))</f>
        <v>0</v>
      </c>
      <c r="Q220" s="127">
        <f t="shared" si="58"/>
        <v>0</v>
      </c>
      <c r="R220" s="154" t="e">
        <f t="shared" si="59"/>
        <v>#DIV/0!</v>
      </c>
      <c r="S220" s="154" t="e">
        <f t="shared" si="60"/>
        <v>#DIV/0!</v>
      </c>
      <c r="T220" s="149" t="e">
        <f t="shared" si="67"/>
        <v>#DIV/0!</v>
      </c>
      <c r="U220" s="383">
        <f>IF(B220&lt;=Parameters!$K$3,0,IF(I220="Sand",(B220-B219)*$O$5*N220,(B220-B219)*$O$5*T220))</f>
        <v>5.0021736902029401</v>
      </c>
      <c r="V220" s="157">
        <f t="shared" si="68"/>
        <v>1991.4238306154477</v>
      </c>
      <c r="W220" s="175">
        <f t="shared" si="63"/>
        <v>0.23851744257591392</v>
      </c>
      <c r="X220" s="149">
        <f t="shared" si="64"/>
        <v>7.2908285345335958E-2</v>
      </c>
      <c r="Y220" s="127">
        <f t="shared" si="65"/>
        <v>0.82981418614076341</v>
      </c>
      <c r="Z220" s="175">
        <f t="shared" si="66"/>
        <v>4.5602123335569227E-2</v>
      </c>
      <c r="AA220" s="149">
        <f t="shared" si="61"/>
        <v>21.090000000000003</v>
      </c>
      <c r="AB220" s="383">
        <f>IF(ISERROR(AA220),0,IF(B220&lt;=Parameters!$K$3,0,(B220-B219)*$O$5*AA220))</f>
        <v>8.7524425753820996</v>
      </c>
      <c r="AC220" s="157">
        <f t="shared" si="52"/>
        <v>1231.376391915584</v>
      </c>
    </row>
    <row r="221" spans="1:29">
      <c r="A221" s="186">
        <v>203</v>
      </c>
      <c r="B221" s="187">
        <v>20.2</v>
      </c>
      <c r="C221" s="258">
        <v>3.88</v>
      </c>
      <c r="D221" s="258">
        <v>2.52</v>
      </c>
      <c r="E221" s="438">
        <f>IF(AND(ISBLANK(B221),ISBLANK(C221)),NA(),IF(B221&lt;=Parameters!$K$3,0,IF(C221&lt;0.1,Parameters!$K$4,C221)))</f>
        <v>3.88</v>
      </c>
      <c r="F221" s="439"/>
      <c r="G221" s="149">
        <f>B221*Parameters!$K$5</f>
        <v>383.8</v>
      </c>
      <c r="H221" s="383">
        <f>IF(B221&lt;Parameters!$K$6,B221*Parameters!$K$5,Parameters!$K$5*Parameters!$K$6+(B221-Parameters!$K$6)*(Parameters!$K$5-10))</f>
        <v>211.79999999999998</v>
      </c>
      <c r="I221" s="151" t="str">
        <f>IF(ISBLANK(D221),"",IF(D221&gt;Parameters!$K$7,"Clay","Sand"))</f>
        <v>Sand</v>
      </c>
      <c r="J221" s="152">
        <f t="shared" si="53"/>
        <v>0.14862806263739187</v>
      </c>
      <c r="K221" s="320">
        <f t="shared" si="54"/>
        <v>1</v>
      </c>
      <c r="L221" s="320">
        <f t="shared" si="62"/>
        <v>2.1179999999999999</v>
      </c>
      <c r="M221" s="275">
        <f t="shared" si="55"/>
        <v>14.672696657985938</v>
      </c>
      <c r="N221" s="153">
        <f t="shared" si="56"/>
        <v>8.0699831618922673</v>
      </c>
      <c r="O221" s="154">
        <f t="shared" si="57"/>
        <v>3.4962</v>
      </c>
      <c r="P221" s="149">
        <f>IF(B221&lt;=Parameters!$K$3,0,IF(I221="Sand",0,O221/Parameters!$K$8*1000))</f>
        <v>0</v>
      </c>
      <c r="Q221" s="127">
        <f t="shared" si="58"/>
        <v>0</v>
      </c>
      <c r="R221" s="154" t="e">
        <f t="shared" si="59"/>
        <v>#DIV/0!</v>
      </c>
      <c r="S221" s="154" t="e">
        <f t="shared" si="60"/>
        <v>#DIV/0!</v>
      </c>
      <c r="T221" s="149" t="e">
        <f t="shared" si="67"/>
        <v>#DIV/0!</v>
      </c>
      <c r="U221" s="383">
        <f>IF(B221&lt;=Parameters!$K$3,0,IF(I221="Sand",(B221-B220)*$O$5*N221,(B221-B220)*$O$5*T221))</f>
        <v>3.3490784356927459</v>
      </c>
      <c r="V221" s="157">
        <f t="shared" si="68"/>
        <v>1994.7729090511405</v>
      </c>
      <c r="W221" s="175">
        <f t="shared" si="63"/>
        <v>7.6856667872521878E-2</v>
      </c>
      <c r="X221" s="149" t="e">
        <f t="shared" si="64"/>
        <v>#NUM!</v>
      </c>
      <c r="Y221" s="127">
        <f t="shared" si="65"/>
        <v>0.82893124729228351</v>
      </c>
      <c r="Z221" s="175" t="e">
        <f t="shared" si="66"/>
        <v>#NUM!</v>
      </c>
      <c r="AA221" s="149" t="e">
        <f t="shared" si="61"/>
        <v>#NUM!</v>
      </c>
      <c r="AB221" s="383">
        <f>IF(ISERROR(AA221),0,IF(B221&lt;=Parameters!$K$3,0,(B221-B220)*$O$5*AA221))</f>
        <v>0</v>
      </c>
      <c r="AC221" s="157">
        <f t="shared" si="52"/>
        <v>1231.376391915584</v>
      </c>
    </row>
    <row r="222" spans="1:29">
      <c r="A222" s="186">
        <v>204</v>
      </c>
      <c r="B222" s="187">
        <v>20.3</v>
      </c>
      <c r="C222" s="258">
        <v>3.94</v>
      </c>
      <c r="D222" s="258">
        <v>2.5499999999999998</v>
      </c>
      <c r="E222" s="438">
        <f>IF(AND(ISBLANK(B222),ISBLANK(C222)),NA(),IF(B222&lt;=Parameters!$K$3,0,IF(C222&lt;0.1,Parameters!$K$4,C222)))</f>
        <v>3.94</v>
      </c>
      <c r="F222" s="439"/>
      <c r="G222" s="149">
        <f>B222*Parameters!$K$5</f>
        <v>385.7</v>
      </c>
      <c r="H222" s="383">
        <f>IF(B222&lt;Parameters!$K$6,B222*Parameters!$K$5,Parameters!$K$5*Parameters!$K$6+(B222-Parameters!$K$6)*(Parameters!$K$5-10))</f>
        <v>212.70000000000002</v>
      </c>
      <c r="I222" s="151" t="str">
        <f>IF(ISBLANK(D222),"",IF(D222&gt;Parameters!$K$7,"Clay","Sand"))</f>
        <v>Sand</v>
      </c>
      <c r="J222" s="152">
        <f t="shared" si="53"/>
        <v>0.14875248966850796</v>
      </c>
      <c r="K222" s="320">
        <f t="shared" si="54"/>
        <v>1</v>
      </c>
      <c r="L222" s="320">
        <f t="shared" si="62"/>
        <v>2.1270000000000002</v>
      </c>
      <c r="M222" s="275">
        <f t="shared" si="55"/>
        <v>14.912067529729553</v>
      </c>
      <c r="N222" s="153">
        <f t="shared" si="56"/>
        <v>8.2016371413512541</v>
      </c>
      <c r="O222" s="154">
        <f t="shared" si="57"/>
        <v>3.5543</v>
      </c>
      <c r="P222" s="149">
        <f>IF(B222&lt;=Parameters!$K$3,0,IF(I222="Sand",0,O222/Parameters!$K$8*1000))</f>
        <v>0</v>
      </c>
      <c r="Q222" s="127">
        <f t="shared" si="58"/>
        <v>0</v>
      </c>
      <c r="R222" s="154" t="e">
        <f t="shared" si="59"/>
        <v>#DIV/0!</v>
      </c>
      <c r="S222" s="154" t="e">
        <f t="shared" si="60"/>
        <v>#DIV/0!</v>
      </c>
      <c r="T222" s="149" t="e">
        <f t="shared" si="67"/>
        <v>#DIV/0!</v>
      </c>
      <c r="U222" s="383">
        <f>IF(B222&lt;=Parameters!$K$3,0,IF(I222="Sand",(B222-B221)*$O$5*N222,(B222-B221)*$O$5*T222))</f>
        <v>3.4037154150686506</v>
      </c>
      <c r="V222" s="157">
        <f t="shared" si="68"/>
        <v>1998.1766244662092</v>
      </c>
      <c r="W222" s="175">
        <f t="shared" si="63"/>
        <v>8.2146837934608918E-2</v>
      </c>
      <c r="X222" s="149" t="e">
        <f t="shared" si="64"/>
        <v>#NUM!</v>
      </c>
      <c r="Y222" s="127">
        <f t="shared" si="65"/>
        <v>0.82805298586434672</v>
      </c>
      <c r="Z222" s="175" t="e">
        <f t="shared" si="66"/>
        <v>#NUM!</v>
      </c>
      <c r="AA222" s="149" t="e">
        <f t="shared" si="61"/>
        <v>#NUM!</v>
      </c>
      <c r="AB222" s="383">
        <f>IF(ISERROR(AA222),0,IF(B222&lt;=Parameters!$K$3,0,(B222-B221)*$O$5*AA222))</f>
        <v>0</v>
      </c>
      <c r="AC222" s="157">
        <f t="shared" si="52"/>
        <v>1231.376391915584</v>
      </c>
    </row>
    <row r="223" spans="1:29">
      <c r="A223" s="186">
        <v>205</v>
      </c>
      <c r="B223" s="187">
        <v>20.399999999999999</v>
      </c>
      <c r="C223" s="258">
        <v>3.39</v>
      </c>
      <c r="D223" s="258">
        <v>2.57</v>
      </c>
      <c r="E223" s="438">
        <f>IF(AND(ISBLANK(B223),ISBLANK(C223)),NA(),IF(B223&lt;=Parameters!$K$3,0,IF(C223&lt;0.1,Parameters!$K$4,C223)))</f>
        <v>3.39</v>
      </c>
      <c r="F223" s="439"/>
      <c r="G223" s="149">
        <f>B223*Parameters!$K$5</f>
        <v>387.59999999999997</v>
      </c>
      <c r="H223" s="383">
        <f>IF(B223&lt;Parameters!$K$6,B223*Parameters!$K$5,Parameters!$K$5*Parameters!$K$6+(B223-Parameters!$K$6)*(Parameters!$K$5-10))</f>
        <v>213.6</v>
      </c>
      <c r="I223" s="151" t="str">
        <f>IF(ISBLANK(D223),"",IF(D223&gt;Parameters!$K$7,"Clay","Sand"))</f>
        <v>Sand</v>
      </c>
      <c r="J223" s="152">
        <f t="shared" si="53"/>
        <v>0.14887722972369327</v>
      </c>
      <c r="K223" s="320">
        <f t="shared" si="54"/>
        <v>1</v>
      </c>
      <c r="L223" s="320">
        <f t="shared" si="62"/>
        <v>2.1360000000000001</v>
      </c>
      <c r="M223" s="275">
        <f t="shared" si="55"/>
        <v>12.841193012973559</v>
      </c>
      <c r="N223" s="153">
        <f t="shared" si="56"/>
        <v>7.062656157135458</v>
      </c>
      <c r="O223" s="154">
        <f t="shared" si="57"/>
        <v>3.0024000000000002</v>
      </c>
      <c r="P223" s="149">
        <f>IF(B223&lt;=Parameters!$K$3,0,IF(I223="Sand",0,O223/Parameters!$K$8*1000))</f>
        <v>0</v>
      </c>
      <c r="Q223" s="127">
        <f t="shared" si="58"/>
        <v>0</v>
      </c>
      <c r="R223" s="154" t="e">
        <f t="shared" si="59"/>
        <v>#DIV/0!</v>
      </c>
      <c r="S223" s="154" t="e">
        <f t="shared" si="60"/>
        <v>#DIV/0!</v>
      </c>
      <c r="T223" s="149" t="e">
        <f t="shared" si="67"/>
        <v>#DIV/0!</v>
      </c>
      <c r="U223" s="383">
        <f>IF(B223&lt;=Parameters!$K$3,0,IF(I223="Sand",(B223-B222)*$O$5*N223,(B223-B222)*$O$5*T223))</f>
        <v>2.9310333070172927</v>
      </c>
      <c r="V223" s="157">
        <f t="shared" si="68"/>
        <v>2001.1076577732265</v>
      </c>
      <c r="W223" s="175">
        <f t="shared" si="63"/>
        <v>2.1162040191645842E-2</v>
      </c>
      <c r="X223" s="149" t="e">
        <f t="shared" si="64"/>
        <v>#NUM!</v>
      </c>
      <c r="Y223" s="127">
        <f t="shared" si="65"/>
        <v>0.82717935744309212</v>
      </c>
      <c r="Z223" s="175" t="e">
        <f t="shared" si="66"/>
        <v>#NUM!</v>
      </c>
      <c r="AA223" s="149" t="e">
        <f t="shared" si="61"/>
        <v>#NUM!</v>
      </c>
      <c r="AB223" s="383">
        <f>IF(ISERROR(AA223),0,IF(B223&lt;=Parameters!$K$3,0,(B223-B222)*$O$5*AA223))</f>
        <v>0</v>
      </c>
      <c r="AC223" s="157">
        <f t="shared" si="52"/>
        <v>1231.376391915584</v>
      </c>
    </row>
    <row r="224" spans="1:29">
      <c r="A224" s="186">
        <v>206</v>
      </c>
      <c r="B224" s="187">
        <v>20.5</v>
      </c>
      <c r="C224" s="258">
        <v>2.92</v>
      </c>
      <c r="D224" s="258">
        <v>2.77</v>
      </c>
      <c r="E224" s="438">
        <f>IF(AND(ISBLANK(B224),ISBLANK(C224)),NA(),IF(B224&lt;=Parameters!$K$3,0,IF(C224&lt;0.1,Parameters!$K$4,C224)))</f>
        <v>2.92</v>
      </c>
      <c r="F224" s="439"/>
      <c r="G224" s="149">
        <f>B224*Parameters!$K$5</f>
        <v>389.5</v>
      </c>
      <c r="H224" s="383">
        <f>IF(B224&lt;Parameters!$K$6,B224*Parameters!$K$5,Parameters!$K$5*Parameters!$K$6+(B224-Parameters!$K$6)*(Parameters!$K$5-10))</f>
        <v>214.5</v>
      </c>
      <c r="I224" s="151" t="str">
        <f>IF(ISBLANK(D224),"",IF(D224&gt;Parameters!$K$7,"Clay","Sand"))</f>
        <v>Clay</v>
      </c>
      <c r="J224" s="152">
        <f t="shared" si="53"/>
        <v>0.1490022841176232</v>
      </c>
      <c r="K224" s="320">
        <f t="shared" si="54"/>
        <v>1</v>
      </c>
      <c r="L224" s="320">
        <f t="shared" si="62"/>
        <v>2.145</v>
      </c>
      <c r="M224" s="275">
        <f t="shared" si="55"/>
        <v>11.070141549183901</v>
      </c>
      <c r="N224" s="153">
        <f t="shared" si="56"/>
        <v>6.088577852051146</v>
      </c>
      <c r="O224" s="154">
        <f t="shared" si="57"/>
        <v>2.5305</v>
      </c>
      <c r="P224" s="149">
        <f>IF(B224&lt;=Parameters!$K$3,0,IF(I224="Sand",0,O224/Parameters!$K$8*1000))</f>
        <v>180.75</v>
      </c>
      <c r="Q224" s="127">
        <f t="shared" si="58"/>
        <v>0.84265734265734271</v>
      </c>
      <c r="R224" s="154">
        <f t="shared" si="59"/>
        <v>0.54468385135352704</v>
      </c>
      <c r="S224" s="154">
        <f t="shared" si="60"/>
        <v>0.54468385135352704</v>
      </c>
      <c r="T224" s="149">
        <f t="shared" si="67"/>
        <v>98.451606132150019</v>
      </c>
      <c r="U224" s="383">
        <f>IF(B224&lt;=Parameters!$K$3,0,IF(I224="Sand",(B224-B223)*$O$5*N224,(B224-B223)*$O$5*T224))</f>
        <v>40.857848702028406</v>
      </c>
      <c r="V224" s="157">
        <f t="shared" si="68"/>
        <v>2041.9655064752549</v>
      </c>
      <c r="W224" s="175">
        <f t="shared" si="63"/>
        <v>-3.9377408109627962E-2</v>
      </c>
      <c r="X224" s="149" t="e">
        <f t="shared" si="64"/>
        <v>#NUM!</v>
      </c>
      <c r="Y224" s="127">
        <f t="shared" si="65"/>
        <v>0.82631031822125933</v>
      </c>
      <c r="Z224" s="175" t="e">
        <f t="shared" si="66"/>
        <v>#NUM!</v>
      </c>
      <c r="AA224" s="149">
        <f t="shared" si="61"/>
        <v>98.451606132150019</v>
      </c>
      <c r="AB224" s="383">
        <f>IF(ISERROR(AA224),0,IF(B224&lt;=Parameters!$K$3,0,(B224-B223)*$O$5*AA224))</f>
        <v>40.857848702028406</v>
      </c>
      <c r="AC224" s="157">
        <f t="shared" si="52"/>
        <v>1272.2342406176124</v>
      </c>
    </row>
    <row r="225" spans="1:29">
      <c r="A225" s="186">
        <v>207</v>
      </c>
      <c r="B225" s="187">
        <v>20.6</v>
      </c>
      <c r="C225" s="258">
        <v>6.81</v>
      </c>
      <c r="D225" s="258">
        <v>2.19</v>
      </c>
      <c r="E225" s="438">
        <f>IF(AND(ISBLANK(B225),ISBLANK(C225)),NA(),IF(B225&lt;=Parameters!$K$3,0,IF(C225&lt;0.1,Parameters!$K$4,C225)))</f>
        <v>6.81</v>
      </c>
      <c r="F225" s="439"/>
      <c r="G225" s="149">
        <f>B225*Parameters!$K$5</f>
        <v>391.40000000000003</v>
      </c>
      <c r="H225" s="383">
        <f>IF(B225&lt;Parameters!$K$6,B225*Parameters!$K$5,Parameters!$K$5*Parameters!$K$6+(B225-Parameters!$K$6)*(Parameters!$K$5-10))</f>
        <v>215.4</v>
      </c>
      <c r="I225" s="151" t="str">
        <f>IF(ISBLANK(D225),"",IF(D225&gt;Parameters!$K$7,"Clay","Sand"))</f>
        <v>Sand</v>
      </c>
      <c r="J225" s="152">
        <f t="shared" si="53"/>
        <v>0.1491276541727162</v>
      </c>
      <c r="K225" s="320">
        <f t="shared" si="54"/>
        <v>1</v>
      </c>
      <c r="L225" s="320">
        <f t="shared" si="62"/>
        <v>2.1539999999999999</v>
      </c>
      <c r="M225" s="275">
        <f t="shared" si="55"/>
        <v>25.839416059668135</v>
      </c>
      <c r="N225" s="153">
        <f t="shared" si="56"/>
        <v>14.211678832817476</v>
      </c>
      <c r="O225" s="154">
        <f t="shared" si="57"/>
        <v>6.4185999999999996</v>
      </c>
      <c r="P225" s="149">
        <f>IF(B225&lt;=Parameters!$K$3,0,IF(I225="Sand",0,O225/Parameters!$K$8*1000))</f>
        <v>0</v>
      </c>
      <c r="Q225" s="127">
        <f t="shared" si="58"/>
        <v>0</v>
      </c>
      <c r="R225" s="154" t="e">
        <f t="shared" si="59"/>
        <v>#DIV/0!</v>
      </c>
      <c r="S225" s="154" t="e">
        <f t="shared" si="60"/>
        <v>#DIV/0!</v>
      </c>
      <c r="T225" s="149" t="e">
        <f t="shared" si="67"/>
        <v>#DIV/0!</v>
      </c>
      <c r="U225" s="383">
        <f>IF(B225&lt;=Parameters!$K$3,0,IF(I225="Sand",(B225-B224)*$O$5*N225,(B225-B224)*$O$5*T225))</f>
        <v>5.8979090983408362</v>
      </c>
      <c r="V225" s="157">
        <f t="shared" si="68"/>
        <v>2047.8634155735956</v>
      </c>
      <c r="W225" s="175">
        <f t="shared" si="63"/>
        <v>0.29850858817202097</v>
      </c>
      <c r="X225" s="149">
        <f t="shared" si="64"/>
        <v>0.13441387631656654</v>
      </c>
      <c r="Y225" s="127">
        <f t="shared" si="65"/>
        <v>0.82544582498740049</v>
      </c>
      <c r="Z225" s="175">
        <f t="shared" si="66"/>
        <v>8.5709935662494366E-2</v>
      </c>
      <c r="AA225" s="149">
        <f t="shared" si="61"/>
        <v>21.540000000000003</v>
      </c>
      <c r="AB225" s="383">
        <f>IF(ISERROR(AA225),0,IF(B225&lt;=Parameters!$K$3,0,(B225-B224)*$O$5*AA225))</f>
        <v>8.9391945506747472</v>
      </c>
      <c r="AC225" s="157">
        <f t="shared" si="52"/>
        <v>1281.1734351682871</v>
      </c>
    </row>
    <row r="226" spans="1:29">
      <c r="A226" s="186">
        <v>208</v>
      </c>
      <c r="B226" s="187">
        <v>20.7</v>
      </c>
      <c r="C226" s="258">
        <v>7.75</v>
      </c>
      <c r="D226" s="258">
        <v>2.1</v>
      </c>
      <c r="E226" s="438">
        <f>IF(AND(ISBLANK(B226),ISBLANK(C226)),NA(),IF(B226&lt;=Parameters!$K$3,0,IF(C226&lt;0.1,Parameters!$K$4,C226)))</f>
        <v>7.75</v>
      </c>
      <c r="F226" s="439"/>
      <c r="G226" s="149">
        <f>B226*Parameters!$K$5</f>
        <v>393.3</v>
      </c>
      <c r="H226" s="383">
        <f>IF(B226&lt;Parameters!$K$6,B226*Parameters!$K$5,Parameters!$K$5*Parameters!$K$6+(B226-Parameters!$K$6)*(Parameters!$K$5-10))</f>
        <v>216.29999999999998</v>
      </c>
      <c r="I226" s="151" t="str">
        <f>IF(ISBLANK(D226),"",IF(D226&gt;Parameters!$K$7,"Clay","Sand"))</f>
        <v>Sand</v>
      </c>
      <c r="J226" s="152">
        <f t="shared" si="53"/>
        <v>0.14925334121919265</v>
      </c>
      <c r="K226" s="320">
        <f t="shared" si="54"/>
        <v>1</v>
      </c>
      <c r="L226" s="320">
        <f t="shared" si="62"/>
        <v>2.1629999999999998</v>
      </c>
      <c r="M226" s="275">
        <f t="shared" si="55"/>
        <v>29.43087412782949</v>
      </c>
      <c r="N226" s="153">
        <f t="shared" si="56"/>
        <v>16.186980770306221</v>
      </c>
      <c r="O226" s="154">
        <f t="shared" si="57"/>
        <v>7.3567</v>
      </c>
      <c r="P226" s="149">
        <f>IF(B226&lt;=Parameters!$K$3,0,IF(I226="Sand",0,O226/Parameters!$K$8*1000))</f>
        <v>0</v>
      </c>
      <c r="Q226" s="127">
        <f t="shared" si="58"/>
        <v>0</v>
      </c>
      <c r="R226" s="154" t="e">
        <f t="shared" si="59"/>
        <v>#DIV/0!</v>
      </c>
      <c r="S226" s="154" t="e">
        <f t="shared" si="60"/>
        <v>#DIV/0!</v>
      </c>
      <c r="T226" s="149" t="e">
        <f t="shared" si="67"/>
        <v>#DIV/0!</v>
      </c>
      <c r="U226" s="383">
        <f>IF(B226&lt;=Parameters!$K$3,0,IF(I226="Sand",(B226-B225)*$O$5*N226,(B226-B225)*$O$5*T226))</f>
        <v>6.7176680730637477</v>
      </c>
      <c r="V226" s="157">
        <f t="shared" si="68"/>
        <v>2054.5810836466594</v>
      </c>
      <c r="W226" s="175">
        <f t="shared" si="63"/>
        <v>0.34939496380620988</v>
      </c>
      <c r="X226" s="149">
        <f t="shared" si="64"/>
        <v>0.19812001374698093</v>
      </c>
      <c r="Y226" s="127">
        <f t="shared" si="65"/>
        <v>0.8245858351153269</v>
      </c>
      <c r="Z226" s="175">
        <f t="shared" si="66"/>
        <v>0.12681360036241188</v>
      </c>
      <c r="AA226" s="149">
        <f t="shared" si="61"/>
        <v>21.63</v>
      </c>
      <c r="AB226" s="383">
        <f>IF(ISERROR(AA226),0,IF(B226&lt;=Parameters!$K$3,0,(B226-B225)*$O$5*AA226))</f>
        <v>8.9765449457329556</v>
      </c>
      <c r="AC226" s="157">
        <f t="shared" si="52"/>
        <v>1290.1499801140201</v>
      </c>
    </row>
    <row r="227" spans="1:29">
      <c r="A227" s="186">
        <v>209</v>
      </c>
      <c r="B227" s="187">
        <v>20.8</v>
      </c>
      <c r="C227" s="258">
        <v>7.72</v>
      </c>
      <c r="D227" s="258">
        <v>2.16</v>
      </c>
      <c r="E227" s="438">
        <f>IF(AND(ISBLANK(B227),ISBLANK(C227)),NA(),IF(B227&lt;=Parameters!$K$3,0,IF(C227&lt;0.1,Parameters!$K$4,C227)))</f>
        <v>7.72</v>
      </c>
      <c r="F227" s="439"/>
      <c r="G227" s="149">
        <f>B227*Parameters!$K$5</f>
        <v>395.2</v>
      </c>
      <c r="H227" s="383">
        <f>IF(B227&lt;Parameters!$K$6,B227*Parameters!$K$5,Parameters!$K$5*Parameters!$K$6+(B227-Parameters!$K$6)*(Parameters!$K$5-10))</f>
        <v>217.20000000000002</v>
      </c>
      <c r="I227" s="151" t="str">
        <f>IF(ISBLANK(D227),"",IF(D227&gt;Parameters!$K$7,"Clay","Sand"))</f>
        <v>Sand</v>
      </c>
      <c r="J227" s="152">
        <f t="shared" si="53"/>
        <v>0.14937934659513405</v>
      </c>
      <c r="K227" s="320">
        <f t="shared" si="54"/>
        <v>1</v>
      </c>
      <c r="L227" s="320">
        <f t="shared" si="62"/>
        <v>2.1720000000000002</v>
      </c>
      <c r="M227" s="275">
        <f t="shared" si="55"/>
        <v>29.341698651758406</v>
      </c>
      <c r="N227" s="153">
        <f t="shared" si="56"/>
        <v>16.137934258467126</v>
      </c>
      <c r="O227" s="154">
        <f t="shared" si="57"/>
        <v>7.3247999999999998</v>
      </c>
      <c r="P227" s="149">
        <f>IF(B227&lt;=Parameters!$K$3,0,IF(I227="Sand",0,O227/Parameters!$K$8*1000))</f>
        <v>0</v>
      </c>
      <c r="Q227" s="127">
        <f t="shared" si="58"/>
        <v>0</v>
      </c>
      <c r="R227" s="154" t="e">
        <f t="shared" si="59"/>
        <v>#DIV/0!</v>
      </c>
      <c r="S227" s="154" t="e">
        <f t="shared" si="60"/>
        <v>#DIV/0!</v>
      </c>
      <c r="T227" s="149" t="e">
        <f t="shared" si="67"/>
        <v>#DIV/0!</v>
      </c>
      <c r="U227" s="383">
        <f>IF(B227&lt;=Parameters!$K$3,0,IF(I227="Sand",(B227-B226)*$O$5*N227,(B227-B226)*$O$5*T227))</f>
        <v>6.6973135553591749</v>
      </c>
      <c r="V227" s="157">
        <f t="shared" si="68"/>
        <v>2061.2783972020184</v>
      </c>
      <c r="W227" s="175">
        <f t="shared" si="63"/>
        <v>0.34701312105462812</v>
      </c>
      <c r="X227" s="149">
        <f t="shared" si="64"/>
        <v>0.19491413459251153</v>
      </c>
      <c r="Y227" s="127">
        <f t="shared" si="65"/>
        <v>0.82373030655378632</v>
      </c>
      <c r="Z227" s="175">
        <f t="shared" si="66"/>
        <v>0.12523421027485326</v>
      </c>
      <c r="AA227" s="149">
        <f t="shared" si="61"/>
        <v>21.720000000000002</v>
      </c>
      <c r="AB227" s="383">
        <f>IF(ISERROR(AA227),0,IF(B227&lt;=Parameters!$K$3,0,(B227-B226)*$O$5*AA227))</f>
        <v>9.0138953407918052</v>
      </c>
      <c r="AC227" s="157">
        <f t="shared" si="52"/>
        <v>1299.1638754548119</v>
      </c>
    </row>
    <row r="228" spans="1:29">
      <c r="A228" s="186">
        <v>210</v>
      </c>
      <c r="B228" s="187">
        <v>20.9</v>
      </c>
      <c r="C228" s="258">
        <v>8.75</v>
      </c>
      <c r="D228" s="258">
        <v>2.13</v>
      </c>
      <c r="E228" s="438">
        <f>IF(AND(ISBLANK(B228),ISBLANK(C228)),NA(),IF(B228&lt;=Parameters!$K$3,0,IF(C228&lt;0.1,Parameters!$K$4,C228)))</f>
        <v>8.75</v>
      </c>
      <c r="F228" s="439"/>
      <c r="G228" s="149">
        <f>B228*Parameters!$K$5</f>
        <v>397.09999999999997</v>
      </c>
      <c r="H228" s="383">
        <f>IF(B228&lt;Parameters!$K$6,B228*Parameters!$K$5,Parameters!$K$5*Parameters!$K$6+(B228-Parameters!$K$6)*(Parameters!$K$5-10))</f>
        <v>218.1</v>
      </c>
      <c r="I228" s="151" t="str">
        <f>IF(ISBLANK(D228),"",IF(D228&gt;Parameters!$K$7,"Clay","Sand"))</f>
        <v>Sand</v>
      </c>
      <c r="J228" s="152">
        <f t="shared" si="53"/>
        <v>0.14950567164654296</v>
      </c>
      <c r="K228" s="320">
        <f t="shared" si="54"/>
        <v>1</v>
      </c>
      <c r="L228" s="320">
        <f t="shared" si="62"/>
        <v>2.181</v>
      </c>
      <c r="M228" s="275">
        <f t="shared" si="55"/>
        <v>33.284582824491252</v>
      </c>
      <c r="N228" s="153">
        <f t="shared" si="56"/>
        <v>18.30652055347019</v>
      </c>
      <c r="O228" s="154">
        <f t="shared" si="57"/>
        <v>8.3529</v>
      </c>
      <c r="P228" s="149">
        <f>IF(B228&lt;=Parameters!$K$3,0,IF(I228="Sand",0,O228/Parameters!$K$8*1000))</f>
        <v>0</v>
      </c>
      <c r="Q228" s="127">
        <f t="shared" si="58"/>
        <v>0</v>
      </c>
      <c r="R228" s="154" t="e">
        <f t="shared" si="59"/>
        <v>#DIV/0!</v>
      </c>
      <c r="S228" s="154" t="e">
        <f t="shared" si="60"/>
        <v>#DIV/0!</v>
      </c>
      <c r="T228" s="149" t="e">
        <f t="shared" si="67"/>
        <v>#DIV/0!</v>
      </c>
      <c r="U228" s="383">
        <f>IF(B228&lt;=Parameters!$K$3,0,IF(I228="Sand",(B228-B227)*$O$5*N228,(B228-B227)*$O$5*T228))</f>
        <v>7.5972863868797642</v>
      </c>
      <c r="V228" s="157">
        <f t="shared" si="68"/>
        <v>2068.875683588898</v>
      </c>
      <c r="W228" s="175">
        <f t="shared" si="63"/>
        <v>0.39628183855820276</v>
      </c>
      <c r="X228" s="149">
        <f t="shared" si="64"/>
        <v>0.26553259966156917</v>
      </c>
      <c r="Y228" s="127">
        <f t="shared" si="65"/>
        <v>0.82287919781636443</v>
      </c>
      <c r="Z228" s="175">
        <f t="shared" si="66"/>
        <v>0.17125035672807609</v>
      </c>
      <c r="AA228" s="149">
        <f t="shared" si="61"/>
        <v>21.810000000000002</v>
      </c>
      <c r="AB228" s="383">
        <f>IF(ISERROR(AA228),0,IF(B228&lt;=Parameters!$K$3,0,(B228-B227)*$O$5*AA228))</f>
        <v>9.0512457358500136</v>
      </c>
      <c r="AC228" s="157">
        <f t="shared" si="52"/>
        <v>1308.2151211906619</v>
      </c>
    </row>
    <row r="229" spans="1:29">
      <c r="A229" s="186">
        <v>211</v>
      </c>
      <c r="B229" s="187">
        <v>21</v>
      </c>
      <c r="C229" s="258">
        <v>14.74</v>
      </c>
      <c r="D229" s="258">
        <v>1.74</v>
      </c>
      <c r="E229" s="438">
        <f>IF(AND(ISBLANK(B229),ISBLANK(C229)),NA(),IF(B229&lt;=Parameters!$K$3,0,IF(C229&lt;0.1,Parameters!$K$4,C229)))</f>
        <v>14.74</v>
      </c>
      <c r="F229" s="439"/>
      <c r="G229" s="149">
        <f>B229*Parameters!$K$5</f>
        <v>399</v>
      </c>
      <c r="H229" s="383">
        <f>IF(B229&lt;Parameters!$K$6,B229*Parameters!$K$5,Parameters!$K$5*Parameters!$K$6+(B229-Parameters!$K$6)*(Parameters!$K$5-10))</f>
        <v>219</v>
      </c>
      <c r="I229" s="151" t="str">
        <f>IF(ISBLANK(D229),"",IF(D229&gt;Parameters!$K$7,"Clay","Sand"))</f>
        <v>Sand</v>
      </c>
      <c r="J229" s="152">
        <f t="shared" si="53"/>
        <v>0.14963231772740332</v>
      </c>
      <c r="K229" s="320">
        <f t="shared" si="54"/>
        <v>1</v>
      </c>
      <c r="L229" s="320">
        <f t="shared" si="62"/>
        <v>2.19</v>
      </c>
      <c r="M229" s="275">
        <f t="shared" si="55"/>
        <v>56.117754287860301</v>
      </c>
      <c r="N229" s="153">
        <f t="shared" si="56"/>
        <v>30.864764858323166</v>
      </c>
      <c r="O229" s="154">
        <f t="shared" si="57"/>
        <v>14.341000000000001</v>
      </c>
      <c r="P229" s="149">
        <f>IF(B229&lt;=Parameters!$K$3,0,IF(I229="Sand",0,O229/Parameters!$K$8*1000))</f>
        <v>0</v>
      </c>
      <c r="Q229" s="127">
        <f t="shared" si="58"/>
        <v>0</v>
      </c>
      <c r="R229" s="154" t="e">
        <f t="shared" si="59"/>
        <v>#DIV/0!</v>
      </c>
      <c r="S229" s="154" t="e">
        <f t="shared" si="60"/>
        <v>#DIV/0!</v>
      </c>
      <c r="T229" s="149" t="e">
        <f t="shared" si="67"/>
        <v>#DIV/0!</v>
      </c>
      <c r="U229" s="383">
        <f>IF(B229&lt;=Parameters!$K$3,0,IF(I229="Sand",(B229-B228)*$O$5*N229,(B229-B228)*$O$5*T229))</f>
        <v>12.809012898299899</v>
      </c>
      <c r="V229" s="157">
        <f t="shared" si="68"/>
        <v>2081.6846964871979</v>
      </c>
      <c r="W229" s="175">
        <f t="shared" si="63"/>
        <v>0.6040627017930863</v>
      </c>
      <c r="X229" s="149">
        <f t="shared" si="64"/>
        <v>0.65530435127615672</v>
      </c>
      <c r="Y229" s="127">
        <f t="shared" si="65"/>
        <v>0.8220324679716039</v>
      </c>
      <c r="Z229" s="175">
        <f t="shared" si="66"/>
        <v>0.42421164435725506</v>
      </c>
      <c r="AA229" s="149">
        <f t="shared" si="61"/>
        <v>21.900000000000002</v>
      </c>
      <c r="AB229" s="383">
        <f>IF(ISERROR(AA229),0,IF(B229&lt;=Parameters!$K$3,0,(B229-B228)*$O$5*AA229))</f>
        <v>9.088596130908865</v>
      </c>
      <c r="AC229" s="157">
        <f t="shared" si="52"/>
        <v>1317.3037173215707</v>
      </c>
    </row>
    <row r="230" spans="1:29">
      <c r="A230" s="186">
        <v>212</v>
      </c>
      <c r="B230" s="187">
        <v>21.1</v>
      </c>
      <c r="C230" s="258">
        <v>17.5</v>
      </c>
      <c r="D230" s="258">
        <v>1.76</v>
      </c>
      <c r="E230" s="438">
        <f>IF(AND(ISBLANK(B230),ISBLANK(C230)),NA(),IF(B230&lt;=Parameters!$K$3,0,IF(C230&lt;0.1,Parameters!$K$4,C230)))</f>
        <v>17.5</v>
      </c>
      <c r="F230" s="439"/>
      <c r="G230" s="149">
        <f>B230*Parameters!$K$5</f>
        <v>400.90000000000003</v>
      </c>
      <c r="H230" s="383">
        <f>IF(B230&lt;Parameters!$K$6,B230*Parameters!$K$5,Parameters!$K$5*Parameters!$K$6+(B230-Parameters!$K$6)*(Parameters!$K$5-10))</f>
        <v>219.9</v>
      </c>
      <c r="I230" s="151" t="str">
        <f>IF(ISBLANK(D230),"",IF(D230&gt;Parameters!$K$7,"Clay","Sand"))</f>
        <v>Sand</v>
      </c>
      <c r="J230" s="152">
        <f t="shared" si="53"/>
        <v>0.1497592861997413</v>
      </c>
      <c r="K230" s="320">
        <f t="shared" si="54"/>
        <v>1</v>
      </c>
      <c r="L230" s="320">
        <f t="shared" si="62"/>
        <v>2.1989999999999998</v>
      </c>
      <c r="M230" s="275">
        <f t="shared" si="55"/>
        <v>66.682090523449929</v>
      </c>
      <c r="N230" s="153">
        <f t="shared" si="56"/>
        <v>36.675149787897467</v>
      </c>
      <c r="O230" s="154">
        <f t="shared" si="57"/>
        <v>17.0991</v>
      </c>
      <c r="P230" s="149">
        <f>IF(B230&lt;=Parameters!$K$3,0,IF(I230="Sand",0,O230/Parameters!$K$8*1000))</f>
        <v>0</v>
      </c>
      <c r="Q230" s="127">
        <f t="shared" si="58"/>
        <v>0</v>
      </c>
      <c r="R230" s="154" t="e">
        <f t="shared" si="59"/>
        <v>#DIV/0!</v>
      </c>
      <c r="S230" s="154" t="e">
        <f t="shared" si="60"/>
        <v>#DIV/0!</v>
      </c>
      <c r="T230" s="149" t="e">
        <f t="shared" si="67"/>
        <v>#DIV/0!</v>
      </c>
      <c r="U230" s="383">
        <f>IF(B230&lt;=Parameters!$K$3,0,IF(I230="Sand",(B230-B229)*$O$5*N230,(B230-B229)*$O$5*T230))</f>
        <v>15.220348148985751</v>
      </c>
      <c r="V230" s="157">
        <f t="shared" si="68"/>
        <v>2096.9050446361839</v>
      </c>
      <c r="W230" s="175">
        <f t="shared" si="63"/>
        <v>0.67189686591155451</v>
      </c>
      <c r="X230" s="149">
        <f t="shared" si="64"/>
        <v>0.81219331927887684</v>
      </c>
      <c r="Y230" s="127">
        <f t="shared" si="65"/>
        <v>0.82119007663333654</v>
      </c>
      <c r="Z230" s="175">
        <f t="shared" si="66"/>
        <v>0.52773613070639147</v>
      </c>
      <c r="AA230" s="149">
        <f t="shared" si="61"/>
        <v>21.990000000000002</v>
      </c>
      <c r="AB230" s="383">
        <f>IF(ISERROR(AA230),0,IF(B230&lt;=Parameters!$K$3,0,(B230-B229)*$O$5*AA230))</f>
        <v>9.1259465259673949</v>
      </c>
      <c r="AC230" s="157">
        <f t="shared" si="52"/>
        <v>1326.4296638475382</v>
      </c>
    </row>
    <row r="231" spans="1:29">
      <c r="A231" s="186">
        <v>213</v>
      </c>
      <c r="B231" s="187">
        <v>21.2</v>
      </c>
      <c r="C231" s="258">
        <v>17.45</v>
      </c>
      <c r="D231" s="258">
        <v>1.73</v>
      </c>
      <c r="E231" s="438">
        <f>IF(AND(ISBLANK(B231),ISBLANK(C231)),NA(),IF(B231&lt;=Parameters!$K$3,0,IF(C231&lt;0.1,Parameters!$K$4,C231)))</f>
        <v>17.45</v>
      </c>
      <c r="F231" s="439"/>
      <c r="G231" s="149">
        <f>B231*Parameters!$K$5</f>
        <v>402.8</v>
      </c>
      <c r="H231" s="383">
        <f>IF(B231&lt;Parameters!$K$6,B231*Parameters!$K$5,Parameters!$K$5*Parameters!$K$6+(B231-Parameters!$K$6)*(Parameters!$K$5-10))</f>
        <v>220.79999999999998</v>
      </c>
      <c r="I231" s="151" t="str">
        <f>IF(ISBLANK(D231),"",IF(D231&gt;Parameters!$K$7,"Clay","Sand"))</f>
        <v>Sand</v>
      </c>
      <c r="J231" s="152">
        <f t="shared" si="53"/>
        <v>0.14988657843368705</v>
      </c>
      <c r="K231" s="320">
        <f t="shared" si="54"/>
        <v>1</v>
      </c>
      <c r="L231" s="320">
        <f t="shared" si="62"/>
        <v>2.2079999999999997</v>
      </c>
      <c r="M231" s="275">
        <f t="shared" si="55"/>
        <v>66.548086696829486</v>
      </c>
      <c r="N231" s="153">
        <f t="shared" si="56"/>
        <v>36.601447683256218</v>
      </c>
      <c r="O231" s="154">
        <f t="shared" si="57"/>
        <v>17.0472</v>
      </c>
      <c r="P231" s="149">
        <f>IF(B231&lt;=Parameters!$K$3,0,IF(I231="Sand",0,O231/Parameters!$K$8*1000))</f>
        <v>0</v>
      </c>
      <c r="Q231" s="127">
        <f t="shared" si="58"/>
        <v>0</v>
      </c>
      <c r="R231" s="154" t="e">
        <f t="shared" si="59"/>
        <v>#DIV/0!</v>
      </c>
      <c r="S231" s="154" t="e">
        <f t="shared" si="60"/>
        <v>#DIV/0!</v>
      </c>
      <c r="T231" s="149" t="e">
        <f t="shared" si="67"/>
        <v>#DIV/0!</v>
      </c>
      <c r="U231" s="383">
        <f>IF(B231&lt;=Parameters!$K$3,0,IF(I231="Sand",(B231-B230)*$O$5*N231,(B231-B230)*$O$5*T231))</f>
        <v>15.189761452040814</v>
      </c>
      <c r="V231" s="157">
        <f t="shared" si="68"/>
        <v>2112.0948060882247</v>
      </c>
      <c r="W231" s="175">
        <f t="shared" si="63"/>
        <v>0.6699354896306966</v>
      </c>
      <c r="X231" s="149">
        <f t="shared" si="64"/>
        <v>0.80746366131370972</v>
      </c>
      <c r="Y231" s="127">
        <f t="shared" si="65"/>
        <v>0.82035198395122266</v>
      </c>
      <c r="Z231" s="175">
        <f t="shared" si="66"/>
        <v>0.52661151113913984</v>
      </c>
      <c r="AA231" s="149">
        <f t="shared" si="61"/>
        <v>22.08</v>
      </c>
      <c r="AB231" s="383">
        <f>IF(ISERROR(AA231),0,IF(B231&lt;=Parameters!$K$3,0,(B231-B230)*$O$5*AA231))</f>
        <v>9.1632969210255961</v>
      </c>
      <c r="AC231" s="157">
        <f t="shared" si="52"/>
        <v>1335.5929607685639</v>
      </c>
    </row>
    <row r="232" spans="1:29">
      <c r="A232" s="186">
        <v>214</v>
      </c>
      <c r="B232" s="187">
        <v>21.3</v>
      </c>
      <c r="C232" s="258">
        <v>17.829999999999998</v>
      </c>
      <c r="D232" s="258">
        <v>1.56</v>
      </c>
      <c r="E232" s="438">
        <f>IF(AND(ISBLANK(B232),ISBLANK(C232)),NA(),IF(B232&lt;=Parameters!$K$3,0,IF(C232&lt;0.1,Parameters!$K$4,C232)))</f>
        <v>17.829999999999998</v>
      </c>
      <c r="F232" s="439"/>
      <c r="G232" s="149">
        <f>B232*Parameters!$K$5</f>
        <v>404.7</v>
      </c>
      <c r="H232" s="383">
        <f>IF(B232&lt;Parameters!$K$6,B232*Parameters!$K$5,Parameters!$K$5*Parameters!$K$6+(B232-Parameters!$K$6)*(Parameters!$K$5-10))</f>
        <v>221.70000000000002</v>
      </c>
      <c r="I232" s="151" t="str">
        <f>IF(ISBLANK(D232),"",IF(D232&gt;Parameters!$K$7,"Clay","Sand"))</f>
        <v>Sand</v>
      </c>
      <c r="J232" s="152">
        <f t="shared" si="53"/>
        <v>0.15001419580753664</v>
      </c>
      <c r="K232" s="320">
        <f t="shared" si="54"/>
        <v>1</v>
      </c>
      <c r="L232" s="320">
        <f t="shared" si="62"/>
        <v>2.2170000000000001</v>
      </c>
      <c r="M232" s="275">
        <f t="shared" si="55"/>
        <v>68.055166057523891</v>
      </c>
      <c r="N232" s="153">
        <f t="shared" si="56"/>
        <v>37.430341331638147</v>
      </c>
      <c r="O232" s="154">
        <f t="shared" si="57"/>
        <v>17.4253</v>
      </c>
      <c r="P232" s="149">
        <f>IF(B232&lt;=Parameters!$K$3,0,IF(I232="Sand",0,O232/Parameters!$K$8*1000))</f>
        <v>0</v>
      </c>
      <c r="Q232" s="127">
        <f t="shared" si="58"/>
        <v>0</v>
      </c>
      <c r="R232" s="154" t="e">
        <f t="shared" si="59"/>
        <v>#DIV/0!</v>
      </c>
      <c r="S232" s="154" t="e">
        <f t="shared" si="60"/>
        <v>#DIV/0!</v>
      </c>
      <c r="T232" s="149" t="e">
        <f t="shared" si="67"/>
        <v>#DIV/0!</v>
      </c>
      <c r="U232" s="383">
        <f>IF(B232&lt;=Parameters!$K$3,0,IF(I232="Sand",(B232-B231)*$O$5*N232,(B232-B231)*$O$5*T232))</f>
        <v>15.533755954581032</v>
      </c>
      <c r="V232" s="157">
        <f t="shared" si="68"/>
        <v>2127.6285620428057</v>
      </c>
      <c r="W232" s="175">
        <f t="shared" si="63"/>
        <v>0.67773904247747674</v>
      </c>
      <c r="X232" s="149">
        <f t="shared" si="64"/>
        <v>0.82634844494217341</v>
      </c>
      <c r="Y232" s="127">
        <f t="shared" si="65"/>
        <v>0.81951815060149191</v>
      </c>
      <c r="Z232" s="175">
        <f t="shared" si="66"/>
        <v>0.5409195300444537</v>
      </c>
      <c r="AA232" s="149">
        <f t="shared" si="61"/>
        <v>22.17</v>
      </c>
      <c r="AB232" s="383">
        <f>IF(ISERROR(AA232),0,IF(B232&lt;=Parameters!$K$3,0,(B232-B231)*$O$5*AA232))</f>
        <v>9.2006473160844529</v>
      </c>
      <c r="AC232" s="157">
        <f t="shared" si="52"/>
        <v>1344.7936080846484</v>
      </c>
    </row>
    <row r="233" spans="1:29">
      <c r="A233" s="186">
        <v>215</v>
      </c>
      <c r="B233" s="187">
        <v>21.4</v>
      </c>
      <c r="C233" s="258">
        <v>18.13</v>
      </c>
      <c r="D233" s="258">
        <v>1.8</v>
      </c>
      <c r="E233" s="438">
        <f>IF(AND(ISBLANK(B233),ISBLANK(C233)),NA(),IF(B233&lt;=Parameters!$K$3,0,IF(C233&lt;0.1,Parameters!$K$4,C233)))</f>
        <v>18.13</v>
      </c>
      <c r="F233" s="439"/>
      <c r="G233" s="149">
        <f>B233*Parameters!$K$5</f>
        <v>406.59999999999997</v>
      </c>
      <c r="H233" s="383">
        <f>IF(B233&lt;Parameters!$K$6,B233*Parameters!$K$5,Parameters!$K$5*Parameters!$K$6+(B233-Parameters!$K$6)*(Parameters!$K$5-10))</f>
        <v>222.6</v>
      </c>
      <c r="I233" s="151" t="str">
        <f>IF(ISBLANK(D233),"",IF(D233&gt;Parameters!$K$7,"Clay","Sand"))</f>
        <v>Sand</v>
      </c>
      <c r="J233" s="152">
        <f t="shared" si="53"/>
        <v>0.1501421397078147</v>
      </c>
      <c r="K233" s="320">
        <f t="shared" si="54"/>
        <v>1</v>
      </c>
      <c r="L233" s="320">
        <f t="shared" si="62"/>
        <v>2.226</v>
      </c>
      <c r="M233" s="275">
        <f t="shared" si="55"/>
        <v>69.259252749086613</v>
      </c>
      <c r="N233" s="153">
        <f t="shared" si="56"/>
        <v>38.092589011997639</v>
      </c>
      <c r="O233" s="154">
        <f t="shared" si="57"/>
        <v>17.723399999999998</v>
      </c>
      <c r="P233" s="149">
        <f>IF(B233&lt;=Parameters!$K$3,0,IF(I233="Sand",0,O233/Parameters!$K$8*1000))</f>
        <v>0</v>
      </c>
      <c r="Q233" s="127">
        <f t="shared" si="58"/>
        <v>0</v>
      </c>
      <c r="R233" s="154" t="e">
        <f t="shared" si="59"/>
        <v>#DIV/0!</v>
      </c>
      <c r="S233" s="154" t="e">
        <f t="shared" si="60"/>
        <v>#DIV/0!</v>
      </c>
      <c r="T233" s="149" t="e">
        <f t="shared" si="67"/>
        <v>#DIV/0!</v>
      </c>
      <c r="U233" s="383">
        <f>IF(B233&lt;=Parameters!$K$3,0,IF(I233="Sand",(B233-B232)*$O$5*N233,(B233-B232)*$O$5*T233))</f>
        <v>15.808591648891824</v>
      </c>
      <c r="V233" s="157">
        <f t="shared" si="68"/>
        <v>2143.4371536916974</v>
      </c>
      <c r="W233" s="175">
        <f t="shared" si="63"/>
        <v>0.68360301519032518</v>
      </c>
      <c r="X233" s="149">
        <f t="shared" si="64"/>
        <v>0.84065749754521468</v>
      </c>
      <c r="Y233" s="127">
        <f t="shared" si="65"/>
        <v>0.81868853777788186</v>
      </c>
      <c r="Z233" s="175">
        <f t="shared" si="66"/>
        <v>0.55230991759343728</v>
      </c>
      <c r="AA233" s="149">
        <f t="shared" si="61"/>
        <v>22.26</v>
      </c>
      <c r="AB233" s="383">
        <f>IF(ISERROR(AA233),0,IF(B233&lt;=Parameters!$K$3,0,(B233-B232)*$O$5*AA233))</f>
        <v>9.2379977111426541</v>
      </c>
      <c r="AC233" s="157">
        <f t="shared" si="52"/>
        <v>1354.0316057957912</v>
      </c>
    </row>
    <row r="234" spans="1:29">
      <c r="A234" s="186">
        <v>216</v>
      </c>
      <c r="B234" s="187">
        <v>21.5</v>
      </c>
      <c r="C234" s="258">
        <v>16.84</v>
      </c>
      <c r="D234" s="258">
        <v>1.87</v>
      </c>
      <c r="E234" s="438">
        <f>IF(AND(ISBLANK(B234),ISBLANK(C234)),NA(),IF(B234&lt;=Parameters!$K$3,0,IF(C234&lt;0.1,Parameters!$K$4,C234)))</f>
        <v>16.84</v>
      </c>
      <c r="F234" s="439"/>
      <c r="G234" s="149">
        <f>B234*Parameters!$K$5</f>
        <v>408.5</v>
      </c>
      <c r="H234" s="383">
        <f>IF(B234&lt;Parameters!$K$6,B234*Parameters!$K$5,Parameters!$K$5*Parameters!$K$6+(B234-Parameters!$K$6)*(Parameters!$K$5-10))</f>
        <v>223.5</v>
      </c>
      <c r="I234" s="151" t="str">
        <f>IF(ISBLANK(D234),"",IF(D234&gt;Parameters!$K$7,"Clay","Sand"))</f>
        <v>Sand</v>
      </c>
      <c r="J234" s="152">
        <f t="shared" si="53"/>
        <v>0.15027041152933793</v>
      </c>
      <c r="K234" s="320">
        <f t="shared" si="54"/>
        <v>1</v>
      </c>
      <c r="L234" s="320">
        <f t="shared" si="62"/>
        <v>2.2349999999999999</v>
      </c>
      <c r="M234" s="275">
        <f t="shared" si="55"/>
        <v>64.386224507555411</v>
      </c>
      <c r="N234" s="153">
        <f t="shared" si="56"/>
        <v>35.412423479155478</v>
      </c>
      <c r="O234" s="154">
        <f t="shared" si="57"/>
        <v>16.4315</v>
      </c>
      <c r="P234" s="149">
        <f>IF(B234&lt;=Parameters!$K$3,0,IF(I234="Sand",0,O234/Parameters!$K$8*1000))</f>
        <v>0</v>
      </c>
      <c r="Q234" s="127">
        <f t="shared" si="58"/>
        <v>0</v>
      </c>
      <c r="R234" s="154" t="e">
        <f t="shared" si="59"/>
        <v>#DIV/0!</v>
      </c>
      <c r="S234" s="154" t="e">
        <f t="shared" si="60"/>
        <v>#DIV/0!</v>
      </c>
      <c r="T234" s="149" t="e">
        <f t="shared" si="67"/>
        <v>#DIV/0!</v>
      </c>
      <c r="U234" s="383">
        <f>IF(B234&lt;=Parameters!$K$3,0,IF(I234="Sand",(B234-B233)*$O$5*N234,(B234-B233)*$O$5*T234))</f>
        <v>14.696311188071173</v>
      </c>
      <c r="V234" s="157">
        <f t="shared" si="68"/>
        <v>2158.1334648797688</v>
      </c>
      <c r="W234" s="175">
        <f t="shared" si="63"/>
        <v>0.65327161376685783</v>
      </c>
      <c r="X234" s="149">
        <f t="shared" si="64"/>
        <v>0.76774068475404356</v>
      </c>
      <c r="Y234" s="127">
        <f t="shared" si="65"/>
        <v>0.81786310718276767</v>
      </c>
      <c r="Z234" s="175">
        <f t="shared" si="66"/>
        <v>0.50624984294200159</v>
      </c>
      <c r="AA234" s="149">
        <f t="shared" si="61"/>
        <v>22.35</v>
      </c>
      <c r="AB234" s="383">
        <f>IF(ISERROR(AA234),0,IF(B234&lt;=Parameters!$K$3,0,(B234-B233)*$O$5*AA234))</f>
        <v>9.2753481062015126</v>
      </c>
      <c r="AC234" s="157">
        <f t="shared" si="52"/>
        <v>1363.3069539019928</v>
      </c>
    </row>
    <row r="235" spans="1:29">
      <c r="A235" s="186">
        <v>217</v>
      </c>
      <c r="B235" s="187">
        <v>21.6</v>
      </c>
      <c r="C235" s="258">
        <v>17.989999999999998</v>
      </c>
      <c r="D235" s="258">
        <v>1.77</v>
      </c>
      <c r="E235" s="438">
        <f>IF(AND(ISBLANK(B235),ISBLANK(C235)),NA(),IF(B235&lt;=Parameters!$K$3,0,IF(C235&lt;0.1,Parameters!$K$4,C235)))</f>
        <v>17.989999999999998</v>
      </c>
      <c r="F235" s="439"/>
      <c r="G235" s="149">
        <f>B235*Parameters!$K$5</f>
        <v>410.40000000000003</v>
      </c>
      <c r="H235" s="383">
        <f>IF(B235&lt;Parameters!$K$6,B235*Parameters!$K$5,Parameters!$K$5*Parameters!$K$6+(B235-Parameters!$K$6)*(Parameters!$K$5-10))</f>
        <v>224.4</v>
      </c>
      <c r="I235" s="151" t="str">
        <f>IF(ISBLANK(D235),"",IF(D235&gt;Parameters!$K$7,"Clay","Sand"))</f>
        <v>Sand</v>
      </c>
      <c r="J235" s="152">
        <f t="shared" si="53"/>
        <v>0.15039901267527864</v>
      </c>
      <c r="K235" s="320">
        <f t="shared" si="54"/>
        <v>1</v>
      </c>
      <c r="L235" s="320">
        <f t="shared" si="62"/>
        <v>2.2440000000000002</v>
      </c>
      <c r="M235" s="275">
        <f t="shared" si="55"/>
        <v>68.842010506644911</v>
      </c>
      <c r="N235" s="153">
        <f t="shared" si="56"/>
        <v>37.863105778654706</v>
      </c>
      <c r="O235" s="154">
        <f t="shared" si="57"/>
        <v>17.579599999999999</v>
      </c>
      <c r="P235" s="149">
        <f>IF(B235&lt;=Parameters!$K$3,0,IF(I235="Sand",0,O235/Parameters!$K$8*1000))</f>
        <v>0</v>
      </c>
      <c r="Q235" s="127">
        <f t="shared" si="58"/>
        <v>0</v>
      </c>
      <c r="R235" s="154" t="e">
        <f t="shared" si="59"/>
        <v>#DIV/0!</v>
      </c>
      <c r="S235" s="154" t="e">
        <f t="shared" si="60"/>
        <v>#DIV/0!</v>
      </c>
      <c r="T235" s="149" t="e">
        <f t="shared" si="67"/>
        <v>#DIV/0!</v>
      </c>
      <c r="U235" s="383">
        <f>IF(B235&lt;=Parameters!$K$3,0,IF(I235="Sand",(B235-B234)*$O$5*N235,(B235-B234)*$O$5*T235))</f>
        <v>15.713355099729416</v>
      </c>
      <c r="V235" s="157">
        <f t="shared" si="68"/>
        <v>2173.8468199794984</v>
      </c>
      <c r="W235" s="175">
        <f t="shared" si="63"/>
        <v>0.67889147750717871</v>
      </c>
      <c r="X235" s="149">
        <f t="shared" si="64"/>
        <v>0.82915258633538513</v>
      </c>
      <c r="Y235" s="127">
        <f t="shared" si="65"/>
        <v>0.81704182101847811</v>
      </c>
      <c r="Z235" s="175">
        <f t="shared" si="66"/>
        <v>0.54873639462373158</v>
      </c>
      <c r="AA235" s="149">
        <f t="shared" si="61"/>
        <v>22.44</v>
      </c>
      <c r="AB235" s="383">
        <f>IF(ISERROR(AA235),0,IF(B235&lt;=Parameters!$K$3,0,(B235-B234)*$O$5*AA235))</f>
        <v>9.3126985012600425</v>
      </c>
      <c r="AC235" s="157">
        <f t="shared" si="52"/>
        <v>1372.6196524032528</v>
      </c>
    </row>
    <row r="236" spans="1:29">
      <c r="A236" s="186">
        <v>218</v>
      </c>
      <c r="B236" s="187">
        <v>21.7</v>
      </c>
      <c r="C236" s="258">
        <v>26.19</v>
      </c>
      <c r="D236" s="258">
        <v>1.39</v>
      </c>
      <c r="E236" s="438">
        <f>IF(AND(ISBLANK(B236),ISBLANK(C236)),NA(),IF(B236&lt;=Parameters!$K$3,0,IF(C236&lt;0.1,Parameters!$K$4,C236)))</f>
        <v>26.19</v>
      </c>
      <c r="F236" s="439"/>
      <c r="G236" s="149">
        <f>B236*Parameters!$K$5</f>
        <v>412.3</v>
      </c>
      <c r="H236" s="383">
        <f>IF(B236&lt;Parameters!$K$6,B236*Parameters!$K$5,Parameters!$K$5*Parameters!$K$6+(B236-Parameters!$K$6)*(Parameters!$K$5-10))</f>
        <v>225.29999999999998</v>
      </c>
      <c r="I236" s="151" t="str">
        <f>IF(ISBLANK(D236),"",IF(D236&gt;Parameters!$K$7,"Clay","Sand"))</f>
        <v>Sand</v>
      </c>
      <c r="J236" s="152">
        <f t="shared" si="53"/>
        <v>0.15052794455722948</v>
      </c>
      <c r="K236" s="320">
        <f t="shared" si="54"/>
        <v>1</v>
      </c>
      <c r="L236" s="320">
        <f t="shared" si="62"/>
        <v>2.2529999999999997</v>
      </c>
      <c r="M236" s="275">
        <f t="shared" si="55"/>
        <v>100.30671934667491</v>
      </c>
      <c r="N236" s="153">
        <f t="shared" si="56"/>
        <v>55.168695640671203</v>
      </c>
      <c r="O236" s="154">
        <f t="shared" si="57"/>
        <v>25.777700000000003</v>
      </c>
      <c r="P236" s="149">
        <f>IF(B236&lt;=Parameters!$K$3,0,IF(I236="Sand",0,O236/Parameters!$K$8*1000))</f>
        <v>0</v>
      </c>
      <c r="Q236" s="127">
        <f t="shared" si="58"/>
        <v>0</v>
      </c>
      <c r="R236" s="154" t="e">
        <f t="shared" si="59"/>
        <v>#DIV/0!</v>
      </c>
      <c r="S236" s="154" t="e">
        <f t="shared" si="60"/>
        <v>#DIV/0!</v>
      </c>
      <c r="T236" s="149" t="e">
        <f t="shared" si="67"/>
        <v>#DIV/0!</v>
      </c>
      <c r="U236" s="383">
        <f>IF(B236&lt;=Parameters!$K$3,0,IF(I236="Sand",(B236-B235)*$O$5*N236,(B236-B235)*$O$5*T236))</f>
        <v>22.895250856030831</v>
      </c>
      <c r="V236" s="157">
        <f t="shared" si="68"/>
        <v>2196.7420708355294</v>
      </c>
      <c r="W236" s="175">
        <f t="shared" si="63"/>
        <v>0.82831558697211871</v>
      </c>
      <c r="X236" s="149">
        <f t="shared" si="64"/>
        <v>1.2250748452666305</v>
      </c>
      <c r="Y236" s="127">
        <f t="shared" si="65"/>
        <v>0.81622464197879674</v>
      </c>
      <c r="Z236" s="175">
        <f t="shared" si="66"/>
        <v>0.81369814538839413</v>
      </c>
      <c r="AA236" s="149">
        <f t="shared" si="61"/>
        <v>22.53</v>
      </c>
      <c r="AB236" s="383">
        <f>IF(ISERROR(AA236),0,IF(B236&lt;=Parameters!$K$3,0,(B236-B235)*$O$5*AA236))</f>
        <v>9.3500488963182384</v>
      </c>
      <c r="AC236" s="157">
        <f t="shared" si="52"/>
        <v>1381.9697012995709</v>
      </c>
    </row>
    <row r="237" spans="1:29">
      <c r="A237" s="186">
        <v>219</v>
      </c>
      <c r="B237" s="187">
        <v>21.8</v>
      </c>
      <c r="C237" s="258">
        <v>32.1</v>
      </c>
      <c r="D237" s="258">
        <v>1.57</v>
      </c>
      <c r="E237" s="438">
        <f>IF(AND(ISBLANK(B237),ISBLANK(C237)),NA(),IF(B237&lt;=Parameters!$K$3,0,IF(C237&lt;0.1,Parameters!$K$4,C237)))</f>
        <v>32.1</v>
      </c>
      <c r="F237" s="439"/>
      <c r="G237" s="149">
        <f>B237*Parameters!$K$5</f>
        <v>414.2</v>
      </c>
      <c r="H237" s="383">
        <f>IF(B237&lt;Parameters!$K$6,B237*Parameters!$K$5,Parameters!$K$5*Parameters!$K$6+(B237-Parameters!$K$6)*(Parameters!$K$5-10))</f>
        <v>226.20000000000002</v>
      </c>
      <c r="I237" s="151" t="str">
        <f>IF(ISBLANK(D237),"",IF(D237&gt;Parameters!$K$7,"Clay","Sand"))</f>
        <v>Sand</v>
      </c>
      <c r="J237" s="152">
        <f t="shared" si="53"/>
        <v>0.15065720859526838</v>
      </c>
      <c r="K237" s="320">
        <f t="shared" si="54"/>
        <v>1</v>
      </c>
      <c r="L237" s="320">
        <f t="shared" si="62"/>
        <v>2.262</v>
      </c>
      <c r="M237" s="275">
        <f t="shared" si="55"/>
        <v>123.04737282466787</v>
      </c>
      <c r="N237" s="153">
        <f t="shared" si="56"/>
        <v>67.676055053567339</v>
      </c>
      <c r="O237" s="154">
        <f t="shared" si="57"/>
        <v>31.6858</v>
      </c>
      <c r="P237" s="149">
        <f>IF(B237&lt;=Parameters!$K$3,0,IF(I237="Sand",0,O237/Parameters!$K$8*1000))</f>
        <v>0</v>
      </c>
      <c r="Q237" s="127">
        <f t="shared" si="58"/>
        <v>0</v>
      </c>
      <c r="R237" s="154" t="e">
        <f t="shared" si="59"/>
        <v>#DIV/0!</v>
      </c>
      <c r="S237" s="154" t="e">
        <f t="shared" si="60"/>
        <v>#DIV/0!</v>
      </c>
      <c r="T237" s="149" t="e">
        <f t="shared" si="67"/>
        <v>#DIV/0!</v>
      </c>
      <c r="U237" s="383">
        <f>IF(B237&lt;=Parameters!$K$3,0,IF(I237="Sand",(B237-B236)*$O$5*N237,(B237-B236)*$O$5*T237))</f>
        <v>28.085859913928193</v>
      </c>
      <c r="V237" s="157">
        <f t="shared" si="68"/>
        <v>2224.8279307494577</v>
      </c>
      <c r="W237" s="175">
        <f t="shared" si="63"/>
        <v>0.90890959236989444</v>
      </c>
      <c r="X237" s="149">
        <f t="shared" si="64"/>
        <v>1.4643647634869275</v>
      </c>
      <c r="Y237" s="127">
        <f t="shared" si="65"/>
        <v>0.81541153324063731</v>
      </c>
      <c r="Z237" s="175">
        <f t="shared" si="66"/>
        <v>0.97614398216257381</v>
      </c>
      <c r="AA237" s="149">
        <f t="shared" si="61"/>
        <v>22.620000000000005</v>
      </c>
      <c r="AB237" s="383">
        <f>IF(ISERROR(AA237),0,IF(B237&lt;=Parameters!$K$3,0,(B237-B236)*$O$5*AA237))</f>
        <v>9.3873992913771023</v>
      </c>
      <c r="AC237" s="157">
        <f t="shared" ref="AC237:AC300" si="69">AC236+AB237</f>
        <v>1391.357100590948</v>
      </c>
    </row>
    <row r="238" spans="1:29">
      <c r="A238" s="186">
        <v>220</v>
      </c>
      <c r="B238" s="187">
        <v>21.9</v>
      </c>
      <c r="C238" s="258">
        <v>30.29</v>
      </c>
      <c r="D238" s="258">
        <v>1.64</v>
      </c>
      <c r="E238" s="438">
        <f>IF(AND(ISBLANK(B238),ISBLANK(C238)),NA(),IF(B238&lt;=Parameters!$K$3,0,IF(C238&lt;0.1,Parameters!$K$4,C238)))</f>
        <v>30.29</v>
      </c>
      <c r="F238" s="439"/>
      <c r="G238" s="149">
        <f>B238*Parameters!$K$5</f>
        <v>416.09999999999997</v>
      </c>
      <c r="H238" s="383">
        <f>IF(B238&lt;Parameters!$K$6,B238*Parameters!$K$5,Parameters!$K$5*Parameters!$K$6+(B238-Parameters!$K$6)*(Parameters!$K$5-10))</f>
        <v>227.1</v>
      </c>
      <c r="I238" s="151" t="str">
        <f>IF(ISBLANK(D238),"",IF(D238&gt;Parameters!$K$7,"Clay","Sand"))</f>
        <v>Sand</v>
      </c>
      <c r="J238" s="152">
        <f t="shared" si="53"/>
        <v>0.15078680621802432</v>
      </c>
      <c r="K238" s="320">
        <f t="shared" si="54"/>
        <v>1</v>
      </c>
      <c r="L238" s="320">
        <f t="shared" si="62"/>
        <v>2.2709999999999999</v>
      </c>
      <c r="M238" s="275">
        <f t="shared" si="55"/>
        <v>116.20906651755892</v>
      </c>
      <c r="N238" s="153">
        <f t="shared" si="56"/>
        <v>63.914986584657413</v>
      </c>
      <c r="O238" s="154">
        <f t="shared" si="57"/>
        <v>29.873899999999999</v>
      </c>
      <c r="P238" s="149">
        <f>IF(B238&lt;=Parameters!$K$3,0,IF(I238="Sand",0,O238/Parameters!$K$8*1000))</f>
        <v>0</v>
      </c>
      <c r="Q238" s="127">
        <f t="shared" si="58"/>
        <v>0</v>
      </c>
      <c r="R238" s="154" t="e">
        <f t="shared" si="59"/>
        <v>#DIV/0!</v>
      </c>
      <c r="S238" s="154" t="e">
        <f t="shared" si="60"/>
        <v>#DIV/0!</v>
      </c>
      <c r="T238" s="149" t="e">
        <f t="shared" si="67"/>
        <v>#DIV/0!</v>
      </c>
      <c r="U238" s="383">
        <f>IF(B238&lt;=Parameters!$K$3,0,IF(I238="Sand",(B238-B237)*$O$5*N238,(B238-B237)*$O$5*T238))</f>
        <v>26.524999989972084</v>
      </c>
      <c r="V238" s="157">
        <f t="shared" si="68"/>
        <v>2251.3529307394297</v>
      </c>
      <c r="W238" s="175">
        <f t="shared" si="63"/>
        <v>0.88490005324526599</v>
      </c>
      <c r="X238" s="149">
        <f t="shared" si="64"/>
        <v>1.3912452810281559</v>
      </c>
      <c r="Y238" s="127">
        <f t="shared" si="65"/>
        <v>0.81460245845589507</v>
      </c>
      <c r="Z238" s="175">
        <f t="shared" si="66"/>
        <v>0.93073233730017346</v>
      </c>
      <c r="AA238" s="149">
        <f t="shared" si="61"/>
        <v>22.71</v>
      </c>
      <c r="AB238" s="383">
        <f>IF(ISERROR(AA238),0,IF(B238&lt;=Parameters!$K$3,0,(B238-B237)*$O$5*AA238))</f>
        <v>9.4247496864352946</v>
      </c>
      <c r="AC238" s="157">
        <f t="shared" si="69"/>
        <v>1400.7818502773832</v>
      </c>
    </row>
    <row r="239" spans="1:29">
      <c r="A239" s="186">
        <v>221</v>
      </c>
      <c r="B239" s="187">
        <v>22</v>
      </c>
      <c r="C239" s="258">
        <v>26.68</v>
      </c>
      <c r="D239" s="258">
        <v>1.44</v>
      </c>
      <c r="E239" s="438">
        <f>IF(AND(ISBLANK(B239),ISBLANK(C239)),NA(),IF(B239&lt;=Parameters!$K$3,0,IF(C239&lt;0.1,Parameters!$K$4,C239)))</f>
        <v>26.68</v>
      </c>
      <c r="F239" s="439"/>
      <c r="G239" s="149">
        <f>B239*Parameters!$K$5</f>
        <v>418</v>
      </c>
      <c r="H239" s="383">
        <f>IF(B239&lt;Parameters!$K$6,B239*Parameters!$K$5,Parameters!$K$5*Parameters!$K$6+(B239-Parameters!$K$6)*(Parameters!$K$5-10))</f>
        <v>228</v>
      </c>
      <c r="I239" s="151" t="str">
        <f>IF(ISBLANK(D239),"",IF(D239&gt;Parameters!$K$7,"Clay","Sand"))</f>
        <v>Sand</v>
      </c>
      <c r="J239" s="152">
        <f t="shared" si="53"/>
        <v>0.15091673886274351</v>
      </c>
      <c r="K239" s="320">
        <f t="shared" si="54"/>
        <v>1</v>
      </c>
      <c r="L239" s="320">
        <f t="shared" si="62"/>
        <v>2.2799999999999998</v>
      </c>
      <c r="M239" s="275">
        <f t="shared" si="55"/>
        <v>102.44732757140412</v>
      </c>
      <c r="N239" s="153">
        <f t="shared" si="56"/>
        <v>56.346030164272271</v>
      </c>
      <c r="O239" s="154">
        <f t="shared" si="57"/>
        <v>26.262</v>
      </c>
      <c r="P239" s="149">
        <f>IF(B239&lt;=Parameters!$K$3,0,IF(I239="Sand",0,O239/Parameters!$K$8*1000))</f>
        <v>0</v>
      </c>
      <c r="Q239" s="127">
        <f t="shared" si="58"/>
        <v>0</v>
      </c>
      <c r="R239" s="154" t="e">
        <f t="shared" si="59"/>
        <v>#DIV/0!</v>
      </c>
      <c r="S239" s="154" t="e">
        <f t="shared" si="60"/>
        <v>#DIV/0!</v>
      </c>
      <c r="T239" s="149" t="e">
        <f t="shared" si="67"/>
        <v>#DIV/0!</v>
      </c>
      <c r="U239" s="383">
        <f>IF(B239&lt;=Parameters!$K$3,0,IF(I239="Sand",(B239-B238)*$O$5*N239,(B239-B238)*$O$5*T239))</f>
        <v>23.38384985128215</v>
      </c>
      <c r="V239" s="157">
        <f t="shared" si="68"/>
        <v>2274.736780590712</v>
      </c>
      <c r="W239" s="175">
        <f t="shared" si="63"/>
        <v>0.83334765567999125</v>
      </c>
      <c r="X239" s="149">
        <f t="shared" si="64"/>
        <v>1.2394988789956396</v>
      </c>
      <c r="Y239" s="127">
        <f t="shared" si="65"/>
        <v>0.81379738174346683</v>
      </c>
      <c r="Z239" s="175">
        <f t="shared" si="66"/>
        <v>0.83217827748050632</v>
      </c>
      <c r="AA239" s="149">
        <f t="shared" si="61"/>
        <v>22.8</v>
      </c>
      <c r="AB239" s="383">
        <f>IF(ISERROR(AA239),0,IF(B239&lt;=Parameters!$K$3,0,(B239-B238)*$O$5*AA239))</f>
        <v>9.4621000814941603</v>
      </c>
      <c r="AC239" s="157">
        <f t="shared" si="69"/>
        <v>1410.2439503588773</v>
      </c>
    </row>
    <row r="240" spans="1:29">
      <c r="A240" s="186">
        <v>222</v>
      </c>
      <c r="B240" s="187">
        <v>22.1</v>
      </c>
      <c r="C240" s="258">
        <v>22.61</v>
      </c>
      <c r="D240" s="258">
        <v>1.78</v>
      </c>
      <c r="E240" s="438">
        <f>IF(AND(ISBLANK(B240),ISBLANK(C240)),NA(),IF(B240&lt;=Parameters!$K$3,0,IF(C240&lt;0.1,Parameters!$K$4,C240)))</f>
        <v>22.61</v>
      </c>
      <c r="F240" s="439"/>
      <c r="G240" s="149">
        <f>B240*Parameters!$K$5</f>
        <v>419.90000000000003</v>
      </c>
      <c r="H240" s="383">
        <f>IF(B240&lt;Parameters!$K$6,B240*Parameters!$K$5,Parameters!$K$5*Parameters!$K$6+(B240-Parameters!$K$6)*(Parameters!$K$5-10))</f>
        <v>228.9</v>
      </c>
      <c r="I240" s="151" t="str">
        <f>IF(ISBLANK(D240),"",IF(D240&gt;Parameters!$K$7,"Clay","Sand"))</f>
        <v>Sand</v>
      </c>
      <c r="J240" s="152">
        <f t="shared" si="53"/>
        <v>0.15104700797535653</v>
      </c>
      <c r="K240" s="320">
        <f t="shared" si="54"/>
        <v>1</v>
      </c>
      <c r="L240" s="320">
        <f t="shared" si="62"/>
        <v>2.2890000000000001</v>
      </c>
      <c r="M240" s="275">
        <f t="shared" si="55"/>
        <v>86.894059293341442</v>
      </c>
      <c r="N240" s="153">
        <f t="shared" si="56"/>
        <v>47.7917326113378</v>
      </c>
      <c r="O240" s="154">
        <f t="shared" si="57"/>
        <v>22.190100000000001</v>
      </c>
      <c r="P240" s="149">
        <f>IF(B240&lt;=Parameters!$K$3,0,IF(I240="Sand",0,O240/Parameters!$K$8*1000))</f>
        <v>0</v>
      </c>
      <c r="Q240" s="127">
        <f t="shared" si="58"/>
        <v>0</v>
      </c>
      <c r="R240" s="154" t="e">
        <f t="shared" si="59"/>
        <v>#DIV/0!</v>
      </c>
      <c r="S240" s="154" t="e">
        <f t="shared" si="60"/>
        <v>#DIV/0!</v>
      </c>
      <c r="T240" s="149" t="e">
        <f t="shared" si="67"/>
        <v>#DIV/0!</v>
      </c>
      <c r="U240" s="383">
        <f>IF(B240&lt;=Parameters!$K$3,0,IF(I240="Sand",(B240-B239)*$O$5*N240,(B240-B239)*$O$5*T240))</f>
        <v>19.833778817389756</v>
      </c>
      <c r="V240" s="157">
        <f t="shared" si="68"/>
        <v>2294.5705594081019</v>
      </c>
      <c r="W240" s="175">
        <f t="shared" si="63"/>
        <v>0.7663509621761575</v>
      </c>
      <c r="X240" s="149">
        <f t="shared" si="64"/>
        <v>1.0532087154523693</v>
      </c>
      <c r="Y240" s="127">
        <f t="shared" si="65"/>
        <v>0.81299626768143474</v>
      </c>
      <c r="Z240" s="175">
        <f t="shared" si="66"/>
        <v>0.70962112800099719</v>
      </c>
      <c r="AA240" s="149">
        <f t="shared" si="61"/>
        <v>22.89</v>
      </c>
      <c r="AB240" s="383">
        <f>IF(ISERROR(AA240),0,IF(B240&lt;=Parameters!$K$3,0,(B240-B239)*$O$5*AA240))</f>
        <v>9.4994504765526901</v>
      </c>
      <c r="AC240" s="157">
        <f t="shared" si="69"/>
        <v>1419.7434008354301</v>
      </c>
    </row>
    <row r="241" spans="1:29">
      <c r="A241" s="186">
        <v>223</v>
      </c>
      <c r="B241" s="187">
        <v>22.2</v>
      </c>
      <c r="C241" s="258">
        <v>20.25</v>
      </c>
      <c r="D241" s="258">
        <v>1.64</v>
      </c>
      <c r="E241" s="438">
        <f>IF(AND(ISBLANK(B241),ISBLANK(C241)),NA(),IF(B241&lt;=Parameters!$K$3,0,IF(C241&lt;0.1,Parameters!$K$4,C241)))</f>
        <v>20.25</v>
      </c>
      <c r="F241" s="439"/>
      <c r="G241" s="149">
        <f>B241*Parameters!$K$5</f>
        <v>421.8</v>
      </c>
      <c r="H241" s="383">
        <f>IF(B241&lt;Parameters!$K$6,B241*Parameters!$K$5,Parameters!$K$5*Parameters!$K$6+(B241-Parameters!$K$6)*(Parameters!$K$5-10))</f>
        <v>229.79999999999998</v>
      </c>
      <c r="I241" s="151" t="str">
        <f>IF(ISBLANK(D241),"",IF(D241&gt;Parameters!$K$7,"Clay","Sand"))</f>
        <v>Sand</v>
      </c>
      <c r="J241" s="152">
        <f t="shared" si="53"/>
        <v>0.15117761501054586</v>
      </c>
      <c r="K241" s="320">
        <f t="shared" si="54"/>
        <v>1</v>
      </c>
      <c r="L241" s="320">
        <f t="shared" si="62"/>
        <v>2.298</v>
      </c>
      <c r="M241" s="275">
        <f t="shared" si="55"/>
        <v>77.891472458426264</v>
      </c>
      <c r="N241" s="153">
        <f t="shared" si="56"/>
        <v>42.840309852134446</v>
      </c>
      <c r="O241" s="154">
        <f t="shared" si="57"/>
        <v>19.828199999999999</v>
      </c>
      <c r="P241" s="149">
        <f>IF(B241&lt;=Parameters!$K$3,0,IF(I241="Sand",0,O241/Parameters!$K$8*1000))</f>
        <v>0</v>
      </c>
      <c r="Q241" s="127">
        <f t="shared" si="58"/>
        <v>0</v>
      </c>
      <c r="R241" s="154" t="e">
        <f t="shared" si="59"/>
        <v>#DIV/0!</v>
      </c>
      <c r="S241" s="154" t="e">
        <f t="shared" si="60"/>
        <v>#DIV/0!</v>
      </c>
      <c r="T241" s="149" t="e">
        <f t="shared" si="67"/>
        <v>#DIV/0!</v>
      </c>
      <c r="U241" s="383">
        <f>IF(B241&lt;=Parameters!$K$3,0,IF(I241="Sand",(B241-B240)*$O$5*N241,(B241-B240)*$O$5*T241))</f>
        <v>17.77891663785535</v>
      </c>
      <c r="V241" s="157">
        <f t="shared" si="68"/>
        <v>2312.3494760459571</v>
      </c>
      <c r="W241" s="175">
        <f t="shared" si="63"/>
        <v>0.72147113738999846</v>
      </c>
      <c r="X241" s="149">
        <f t="shared" si="64"/>
        <v>0.93548091795962474</v>
      </c>
      <c r="Y241" s="127">
        <f t="shared" si="65"/>
        <v>0.81219908129941276</v>
      </c>
      <c r="Z241" s="175">
        <f t="shared" si="66"/>
        <v>0.63253078783149874</v>
      </c>
      <c r="AA241" s="149">
        <f t="shared" si="61"/>
        <v>22.98</v>
      </c>
      <c r="AB241" s="383">
        <f>IF(ISERROR(AA241),0,IF(B241&lt;=Parameters!$K$3,0,(B241-B240)*$O$5*AA241))</f>
        <v>9.536800871610879</v>
      </c>
      <c r="AC241" s="157">
        <f t="shared" si="69"/>
        <v>1429.280201707041</v>
      </c>
    </row>
    <row r="242" spans="1:29">
      <c r="A242" s="186">
        <v>224</v>
      </c>
      <c r="B242" s="187">
        <v>22.3</v>
      </c>
      <c r="C242" s="258">
        <v>18.86</v>
      </c>
      <c r="D242" s="258">
        <v>1.6</v>
      </c>
      <c r="E242" s="438">
        <f>IF(AND(ISBLANK(B242),ISBLANK(C242)),NA(),IF(B242&lt;=Parameters!$K$3,0,IF(C242&lt;0.1,Parameters!$K$4,C242)))</f>
        <v>18.86</v>
      </c>
      <c r="F242" s="439"/>
      <c r="G242" s="149">
        <f>B242*Parameters!$K$5</f>
        <v>423.7</v>
      </c>
      <c r="H242" s="383">
        <f>IF(B242&lt;Parameters!$K$6,B242*Parameters!$K$5,Parameters!$K$5*Parameters!$K$6+(B242-Parameters!$K$6)*(Parameters!$K$5-10))</f>
        <v>230.70000000000002</v>
      </c>
      <c r="I242" s="151" t="str">
        <f>IF(ISBLANK(D242),"",IF(D242&gt;Parameters!$K$7,"Clay","Sand"))</f>
        <v>Sand</v>
      </c>
      <c r="J242" s="152">
        <f t="shared" si="53"/>
        <v>0.15130856143181384</v>
      </c>
      <c r="K242" s="320">
        <f t="shared" si="54"/>
        <v>1</v>
      </c>
      <c r="L242" s="320">
        <f t="shared" si="62"/>
        <v>2.3070000000000004</v>
      </c>
      <c r="M242" s="275">
        <f t="shared" si="55"/>
        <v>72.607684535097334</v>
      </c>
      <c r="N242" s="153">
        <f t="shared" si="56"/>
        <v>39.934226494303537</v>
      </c>
      <c r="O242" s="154">
        <f t="shared" si="57"/>
        <v>18.436299999999999</v>
      </c>
      <c r="P242" s="149">
        <f>IF(B242&lt;=Parameters!$K$3,0,IF(I242="Sand",0,O242/Parameters!$K$8*1000))</f>
        <v>0</v>
      </c>
      <c r="Q242" s="127">
        <f t="shared" si="58"/>
        <v>0</v>
      </c>
      <c r="R242" s="154" t="e">
        <f t="shared" si="59"/>
        <v>#DIV/0!</v>
      </c>
      <c r="S242" s="154" t="e">
        <f t="shared" si="60"/>
        <v>#DIV/0!</v>
      </c>
      <c r="T242" s="149" t="e">
        <f t="shared" si="67"/>
        <v>#DIV/0!</v>
      </c>
      <c r="U242" s="383">
        <f>IF(B242&lt;=Parameters!$K$3,0,IF(I242="Sand",(B242-B241)*$O$5*N242,(B242-B241)*$O$5*T242))</f>
        <v>16.572879287989288</v>
      </c>
      <c r="V242" s="157">
        <f t="shared" si="68"/>
        <v>2328.9223553339466</v>
      </c>
      <c r="W242" s="175">
        <f t="shared" si="63"/>
        <v>0.69224477089809333</v>
      </c>
      <c r="X242" s="149">
        <f t="shared" si="64"/>
        <v>0.86192880364926217</v>
      </c>
      <c r="Y242" s="127">
        <f t="shared" si="65"/>
        <v>0.81140578807104868</v>
      </c>
      <c r="Z242" s="175">
        <f t="shared" si="66"/>
        <v>0.58485152438068111</v>
      </c>
      <c r="AA242" s="149">
        <f t="shared" si="61"/>
        <v>23.070000000000004</v>
      </c>
      <c r="AB242" s="383">
        <f>IF(ISERROR(AA242),0,IF(B242&lt;=Parameters!$K$3,0,(B242-B241)*$O$5*AA242))</f>
        <v>9.5741512666697499</v>
      </c>
      <c r="AC242" s="157">
        <f t="shared" si="69"/>
        <v>1438.8543529737108</v>
      </c>
    </row>
    <row r="243" spans="1:29">
      <c r="A243" s="186">
        <v>225</v>
      </c>
      <c r="B243" s="187">
        <v>22.4</v>
      </c>
      <c r="C243" s="258">
        <v>18.73</v>
      </c>
      <c r="D243" s="258">
        <v>1.56</v>
      </c>
      <c r="E243" s="438">
        <f>IF(AND(ISBLANK(B243),ISBLANK(C243)),NA(),IF(B243&lt;=Parameters!$K$3,0,IF(C243&lt;0.1,Parameters!$K$4,C243)))</f>
        <v>18.73</v>
      </c>
      <c r="F243" s="439"/>
      <c r="G243" s="149">
        <f>B243*Parameters!$K$5</f>
        <v>425.59999999999997</v>
      </c>
      <c r="H243" s="383">
        <f>IF(B243&lt;Parameters!$K$6,B243*Parameters!$K$5,Parameters!$K$5*Parameters!$K$6+(B243-Parameters!$K$6)*(Parameters!$K$5-10))</f>
        <v>231.6</v>
      </c>
      <c r="I243" s="151" t="str">
        <f>IF(ISBLANK(D243),"",IF(D243&gt;Parameters!$K$7,"Clay","Sand"))</f>
        <v>Sand</v>
      </c>
      <c r="J243" s="152">
        <f t="shared" si="53"/>
        <v>0.15143984871155206</v>
      </c>
      <c r="K243" s="320">
        <f t="shared" si="54"/>
        <v>1</v>
      </c>
      <c r="L243" s="320">
        <f t="shared" si="62"/>
        <v>2.3159999999999998</v>
      </c>
      <c r="M243" s="275">
        <f t="shared" si="55"/>
        <v>72.169773306647244</v>
      </c>
      <c r="N243" s="153">
        <f t="shared" si="56"/>
        <v>39.693375318655988</v>
      </c>
      <c r="O243" s="154">
        <f t="shared" si="57"/>
        <v>18.304400000000001</v>
      </c>
      <c r="P243" s="149">
        <f>IF(B243&lt;=Parameters!$K$3,0,IF(I243="Sand",0,O243/Parameters!$K$8*1000))</f>
        <v>0</v>
      </c>
      <c r="Q243" s="127">
        <f t="shared" si="58"/>
        <v>0</v>
      </c>
      <c r="R243" s="154" t="e">
        <f t="shared" si="59"/>
        <v>#DIV/0!</v>
      </c>
      <c r="S243" s="154" t="e">
        <f t="shared" si="60"/>
        <v>#DIV/0!</v>
      </c>
      <c r="T243" s="149" t="e">
        <f t="shared" si="67"/>
        <v>#DIV/0!</v>
      </c>
      <c r="U243" s="383">
        <f>IF(B243&lt;=Parameters!$K$3,0,IF(I243="Sand",(B243-B242)*$O$5*N243,(B243-B242)*$O$5*T243))</f>
        <v>16.472924992869288</v>
      </c>
      <c r="V243" s="157">
        <f t="shared" si="68"/>
        <v>2345.3952803268157</v>
      </c>
      <c r="W243" s="175">
        <f t="shared" si="63"/>
        <v>0.68869935049454112</v>
      </c>
      <c r="X243" s="149">
        <f t="shared" si="64"/>
        <v>0.85317543204400925</v>
      </c>
      <c r="Y243" s="127">
        <f t="shared" si="65"/>
        <v>0.8106163539066803</v>
      </c>
      <c r="Z243" s="175">
        <f t="shared" si="66"/>
        <v>0.58094228469166798</v>
      </c>
      <c r="AA243" s="149">
        <f t="shared" si="61"/>
        <v>23.16</v>
      </c>
      <c r="AB243" s="383">
        <f>IF(ISERROR(AA243),0,IF(B243&lt;=Parameters!$K$3,0,(B243-B242)*$O$5*AA243))</f>
        <v>9.611501661727937</v>
      </c>
      <c r="AC243" s="157">
        <f t="shared" si="69"/>
        <v>1448.4658546354387</v>
      </c>
    </row>
    <row r="244" spans="1:29">
      <c r="A244" s="186">
        <v>226</v>
      </c>
      <c r="B244" s="187">
        <v>22.5</v>
      </c>
      <c r="C244" s="258">
        <v>20.440000000000001</v>
      </c>
      <c r="D244" s="258">
        <v>1.63</v>
      </c>
      <c r="E244" s="438">
        <f>IF(AND(ISBLANK(B244),ISBLANK(C244)),NA(),IF(B244&lt;=Parameters!$K$3,0,IF(C244&lt;0.1,Parameters!$K$4,C244)))</f>
        <v>20.440000000000001</v>
      </c>
      <c r="F244" s="439"/>
      <c r="G244" s="149">
        <f>B244*Parameters!$K$5</f>
        <v>427.5</v>
      </c>
      <c r="H244" s="383">
        <f>IF(B244&lt;Parameters!$K$6,B244*Parameters!$K$5,Parameters!$K$5*Parameters!$K$6+(B244-Parameters!$K$6)*(Parameters!$K$5-10))</f>
        <v>232.5</v>
      </c>
      <c r="I244" s="151" t="str">
        <f>IF(ISBLANK(D244),"",IF(D244&gt;Parameters!$K$7,"Clay","Sand"))</f>
        <v>Sand</v>
      </c>
      <c r="J244" s="152">
        <f t="shared" si="53"/>
        <v>0.15157147833111037</v>
      </c>
      <c r="K244" s="320">
        <f t="shared" si="54"/>
        <v>1</v>
      </c>
      <c r="L244" s="320">
        <f t="shared" si="62"/>
        <v>2.3250000000000002</v>
      </c>
      <c r="M244" s="275">
        <f t="shared" si="55"/>
        <v>78.827140866775338</v>
      </c>
      <c r="N244" s="153">
        <f t="shared" si="56"/>
        <v>43.354927476726438</v>
      </c>
      <c r="O244" s="154">
        <f t="shared" si="57"/>
        <v>20.012500000000003</v>
      </c>
      <c r="P244" s="149">
        <f>IF(B244&lt;=Parameters!$K$3,0,IF(I244="Sand",0,O244/Parameters!$K$8*1000))</f>
        <v>0</v>
      </c>
      <c r="Q244" s="127">
        <f t="shared" si="58"/>
        <v>0</v>
      </c>
      <c r="R244" s="154" t="e">
        <f t="shared" si="59"/>
        <v>#DIV/0!</v>
      </c>
      <c r="S244" s="154" t="e">
        <f t="shared" si="60"/>
        <v>#DIV/0!</v>
      </c>
      <c r="T244" s="149" t="e">
        <f t="shared" si="67"/>
        <v>#DIV/0!</v>
      </c>
      <c r="U244" s="383">
        <f>IF(B244&lt;=Parameters!$K$3,0,IF(I244="Sand",(B244-B243)*$O$5*N244,(B244-B243)*$O$5*T244))</f>
        <v>17.992485210995905</v>
      </c>
      <c r="V244" s="157">
        <f t="shared" si="68"/>
        <v>2363.3877655378114</v>
      </c>
      <c r="W244" s="175">
        <f t="shared" si="63"/>
        <v>0.72287055418062951</v>
      </c>
      <c r="X244" s="149">
        <f t="shared" si="64"/>
        <v>0.93906478621967138</v>
      </c>
      <c r="Y244" s="127">
        <f t="shared" si="65"/>
        <v>0.80983074514614029</v>
      </c>
      <c r="Z244" s="175">
        <f t="shared" si="66"/>
        <v>0.64165798313278088</v>
      </c>
      <c r="AA244" s="149">
        <f t="shared" si="61"/>
        <v>23.25</v>
      </c>
      <c r="AB244" s="383">
        <f>IF(ISERROR(AA244),0,IF(B244&lt;=Parameters!$K$3,0,(B244-B243)*$O$5*AA244))</f>
        <v>9.6488520567868079</v>
      </c>
      <c r="AC244" s="157">
        <f t="shared" si="69"/>
        <v>1458.1147066922256</v>
      </c>
    </row>
    <row r="245" spans="1:29">
      <c r="A245" s="186">
        <v>227</v>
      </c>
      <c r="B245" s="187">
        <v>22.6</v>
      </c>
      <c r="C245" s="258">
        <v>17.7</v>
      </c>
      <c r="D245" s="258">
        <v>1.89</v>
      </c>
      <c r="E245" s="438">
        <f>IF(AND(ISBLANK(B245),ISBLANK(C245)),NA(),IF(B245&lt;=Parameters!$K$3,0,IF(C245&lt;0.1,Parameters!$K$4,C245)))</f>
        <v>17.7</v>
      </c>
      <c r="F245" s="439"/>
      <c r="G245" s="149">
        <f>B245*Parameters!$K$5</f>
        <v>429.40000000000003</v>
      </c>
      <c r="H245" s="383">
        <f>IF(B245&lt;Parameters!$K$6,B245*Parameters!$K$5,Parameters!$K$5*Parameters!$K$6+(B245-Parameters!$K$6)*(Parameters!$K$5-10))</f>
        <v>233.4</v>
      </c>
      <c r="I245" s="151" t="str">
        <f>IF(ISBLANK(D245),"",IF(D245&gt;Parameters!$K$7,"Clay","Sand"))</f>
        <v>Sand</v>
      </c>
      <c r="J245" s="152">
        <f t="shared" si="53"/>
        <v>0.15170345178086742</v>
      </c>
      <c r="K245" s="320">
        <f t="shared" si="54"/>
        <v>1</v>
      </c>
      <c r="L245" s="320">
        <f t="shared" si="62"/>
        <v>2.3340000000000001</v>
      </c>
      <c r="M245" s="275">
        <f t="shared" si="55"/>
        <v>68.319727527305929</v>
      </c>
      <c r="N245" s="153">
        <f t="shared" si="56"/>
        <v>37.575850140018261</v>
      </c>
      <c r="O245" s="154">
        <f t="shared" si="57"/>
        <v>17.270599999999998</v>
      </c>
      <c r="P245" s="149">
        <f>IF(B245&lt;=Parameters!$K$3,0,IF(I245="Sand",0,O245/Parameters!$K$8*1000))</f>
        <v>0</v>
      </c>
      <c r="Q245" s="127">
        <f t="shared" si="58"/>
        <v>0</v>
      </c>
      <c r="R245" s="154" t="e">
        <f t="shared" si="59"/>
        <v>#DIV/0!</v>
      </c>
      <c r="S245" s="154" t="e">
        <f t="shared" si="60"/>
        <v>#DIV/0!</v>
      </c>
      <c r="T245" s="149" t="e">
        <f t="shared" si="67"/>
        <v>#DIV/0!</v>
      </c>
      <c r="U245" s="383">
        <f>IF(B245&lt;=Parameters!$K$3,0,IF(I245="Sand",(B245-B244)*$O$5*N245,(B245-B244)*$O$5*T245))</f>
        <v>15.594142748775401</v>
      </c>
      <c r="V245" s="157">
        <f t="shared" si="68"/>
        <v>2378.981908286587</v>
      </c>
      <c r="W245" s="175">
        <f t="shared" si="63"/>
        <v>0.66452620491333247</v>
      </c>
      <c r="X245" s="149">
        <f t="shared" si="64"/>
        <v>0.79447873169085403</v>
      </c>
      <c r="Y245" s="127">
        <f t="shared" si="65"/>
        <v>0.80904892855170818</v>
      </c>
      <c r="Z245" s="175">
        <f t="shared" si="66"/>
        <v>0.54474941122028564</v>
      </c>
      <c r="AA245" s="149">
        <f t="shared" si="61"/>
        <v>23.340000000000003</v>
      </c>
      <c r="AB245" s="383">
        <f>IF(ISERROR(AA245),0,IF(B245&lt;=Parameters!$K$3,0,(B245-B244)*$O$5*AA245))</f>
        <v>9.6862024518453378</v>
      </c>
      <c r="AC245" s="157">
        <f t="shared" si="69"/>
        <v>1467.8009091440708</v>
      </c>
    </row>
    <row r="246" spans="1:29">
      <c r="A246" s="186">
        <v>228</v>
      </c>
      <c r="B246" s="187">
        <v>22.7</v>
      </c>
      <c r="C246" s="258">
        <v>17.14</v>
      </c>
      <c r="D246" s="258">
        <v>1.85</v>
      </c>
      <c r="E246" s="438">
        <f>IF(AND(ISBLANK(B246),ISBLANK(C246)),NA(),IF(B246&lt;=Parameters!$K$3,0,IF(C246&lt;0.1,Parameters!$K$4,C246)))</f>
        <v>17.14</v>
      </c>
      <c r="F246" s="439"/>
      <c r="G246" s="149">
        <f>B246*Parameters!$K$5</f>
        <v>431.3</v>
      </c>
      <c r="H246" s="383">
        <f>IF(B246&lt;Parameters!$K$6,B246*Parameters!$K$5,Parameters!$K$5*Parameters!$K$6+(B246-Parameters!$K$6)*(Parameters!$K$5-10))</f>
        <v>234.29999999999998</v>
      </c>
      <c r="I246" s="151" t="str">
        <f>IF(ISBLANK(D246),"",IF(D246&gt;Parameters!$K$7,"Clay","Sand"))</f>
        <v>Sand</v>
      </c>
      <c r="J246" s="152">
        <f t="shared" si="53"/>
        <v>0.1518357705603014</v>
      </c>
      <c r="K246" s="320">
        <f t="shared" si="54"/>
        <v>1</v>
      </c>
      <c r="L246" s="320">
        <f t="shared" si="62"/>
        <v>2.343</v>
      </c>
      <c r="M246" s="275">
        <f t="shared" si="55"/>
        <v>66.21590392714748</v>
      </c>
      <c r="N246" s="153">
        <f t="shared" si="56"/>
        <v>36.418747159931115</v>
      </c>
      <c r="O246" s="154">
        <f t="shared" si="57"/>
        <v>16.7087</v>
      </c>
      <c r="P246" s="149">
        <f>IF(B246&lt;=Parameters!$K$3,0,IF(I246="Sand",0,O246/Parameters!$K$8*1000))</f>
        <v>0</v>
      </c>
      <c r="Q246" s="127">
        <f t="shared" si="58"/>
        <v>0</v>
      </c>
      <c r="R246" s="154" t="e">
        <f t="shared" si="59"/>
        <v>#DIV/0!</v>
      </c>
      <c r="S246" s="154" t="e">
        <f t="shared" si="60"/>
        <v>#DIV/0!</v>
      </c>
      <c r="T246" s="149" t="e">
        <f t="shared" si="67"/>
        <v>#DIV/0!</v>
      </c>
      <c r="U246" s="383">
        <f>IF(B246&lt;=Parameters!$K$3,0,IF(I246="Sand",(B246-B245)*$O$5*N246,(B246-B245)*$O$5*T246))</f>
        <v>15.113939932889787</v>
      </c>
      <c r="V246" s="157">
        <f t="shared" si="68"/>
        <v>2394.0958482194769</v>
      </c>
      <c r="W246" s="175">
        <f t="shared" si="63"/>
        <v>0.65089658921701377</v>
      </c>
      <c r="X246" s="149">
        <f t="shared" si="64"/>
        <v>0.76214645991148122</v>
      </c>
      <c r="Y246" s="127">
        <f t="shared" si="65"/>
        <v>0.80827087130120256</v>
      </c>
      <c r="Z246" s="175">
        <f t="shared" si="66"/>
        <v>0.52438769170902777</v>
      </c>
      <c r="AA246" s="149">
        <f t="shared" si="61"/>
        <v>23.43</v>
      </c>
      <c r="AB246" s="383">
        <f>IF(ISERROR(AA246),0,IF(B246&lt;=Parameters!$K$3,0,(B246-B245)*$O$5*AA246))</f>
        <v>9.7235528469035213</v>
      </c>
      <c r="AC246" s="157">
        <f t="shared" si="69"/>
        <v>1477.5244619909743</v>
      </c>
    </row>
    <row r="247" spans="1:29">
      <c r="A247" s="186">
        <v>229</v>
      </c>
      <c r="B247" s="187">
        <v>22.8</v>
      </c>
      <c r="C247" s="258">
        <v>18.25</v>
      </c>
      <c r="D247" s="258">
        <v>1.79</v>
      </c>
      <c r="E247" s="438">
        <f>IF(AND(ISBLANK(B247),ISBLANK(C247)),NA(),IF(B247&lt;=Parameters!$K$3,0,IF(C247&lt;0.1,Parameters!$K$4,C247)))</f>
        <v>18.25</v>
      </c>
      <c r="F247" s="439"/>
      <c r="G247" s="149">
        <f>B247*Parameters!$K$5</f>
        <v>433.2</v>
      </c>
      <c r="H247" s="383">
        <f>IF(B247&lt;Parameters!$K$6,B247*Parameters!$K$5,Parameters!$K$5*Parameters!$K$6+(B247-Parameters!$K$6)*(Parameters!$K$5-10))</f>
        <v>235.20000000000002</v>
      </c>
      <c r="I247" s="151" t="str">
        <f>IF(ISBLANK(D247),"",IF(D247&gt;Parameters!$K$7,"Clay","Sand"))</f>
        <v>Sand</v>
      </c>
      <c r="J247" s="152">
        <f t="shared" si="53"/>
        <v>0.15196843617806163</v>
      </c>
      <c r="K247" s="320">
        <f t="shared" si="54"/>
        <v>1</v>
      </c>
      <c r="L247" s="320">
        <f t="shared" si="62"/>
        <v>2.3520000000000003</v>
      </c>
      <c r="M247" s="275">
        <f t="shared" si="55"/>
        <v>70.565700949726562</v>
      </c>
      <c r="N247" s="153">
        <f t="shared" si="56"/>
        <v>38.811135522349609</v>
      </c>
      <c r="O247" s="154">
        <f t="shared" si="57"/>
        <v>17.816800000000001</v>
      </c>
      <c r="P247" s="149">
        <f>IF(B247&lt;=Parameters!$K$3,0,IF(I247="Sand",0,O247/Parameters!$K$8*1000))</f>
        <v>0</v>
      </c>
      <c r="Q247" s="127">
        <f t="shared" si="58"/>
        <v>0</v>
      </c>
      <c r="R247" s="154" t="e">
        <f t="shared" si="59"/>
        <v>#DIV/0!</v>
      </c>
      <c r="S247" s="154" t="e">
        <f t="shared" si="60"/>
        <v>#DIV/0!</v>
      </c>
      <c r="T247" s="149" t="e">
        <f t="shared" si="67"/>
        <v>#DIV/0!</v>
      </c>
      <c r="U247" s="383">
        <f>IF(B247&lt;=Parameters!$K$3,0,IF(I247="Sand",(B247-B246)*$O$5*N247,(B247-B246)*$O$5*T247))</f>
        <v>16.106791604776539</v>
      </c>
      <c r="V247" s="157">
        <f t="shared" si="68"/>
        <v>2410.2026398242533</v>
      </c>
      <c r="W247" s="175">
        <f t="shared" si="63"/>
        <v>0.67522988185841615</v>
      </c>
      <c r="X247" s="149">
        <f t="shared" si="64"/>
        <v>0.82025661275410189</v>
      </c>
      <c r="Y247" s="127">
        <f t="shared" si="65"/>
        <v>0.80749654098121459</v>
      </c>
      <c r="Z247" s="175">
        <f t="shared" si="66"/>
        <v>0.5663129927760987</v>
      </c>
      <c r="AA247" s="149">
        <f t="shared" si="61"/>
        <v>23.520000000000003</v>
      </c>
      <c r="AB247" s="383">
        <f>IF(ISERROR(AA247),0,IF(B247&lt;=Parameters!$K$3,0,(B247-B246)*$O$5*AA247))</f>
        <v>9.7609032419623976</v>
      </c>
      <c r="AC247" s="157">
        <f t="shared" si="69"/>
        <v>1487.2853652329366</v>
      </c>
    </row>
    <row r="248" spans="1:29">
      <c r="A248" s="186">
        <v>230</v>
      </c>
      <c r="B248" s="187">
        <v>22.9</v>
      </c>
      <c r="C248" s="258">
        <v>21.63</v>
      </c>
      <c r="D248" s="258">
        <v>1.51</v>
      </c>
      <c r="E248" s="438">
        <f>IF(AND(ISBLANK(B248),ISBLANK(C248)),NA(),IF(B248&lt;=Parameters!$K$3,0,IF(C248&lt;0.1,Parameters!$K$4,C248)))</f>
        <v>21.63</v>
      </c>
      <c r="F248" s="439"/>
      <c r="G248" s="149">
        <f>B248*Parameters!$K$5</f>
        <v>435.09999999999997</v>
      </c>
      <c r="H248" s="383">
        <f>IF(B248&lt;Parameters!$K$6,B248*Parameters!$K$5,Parameters!$K$5*Parameters!$K$6+(B248-Parameters!$K$6)*(Parameters!$K$5-10))</f>
        <v>236.1</v>
      </c>
      <c r="I248" s="151" t="str">
        <f>IF(ISBLANK(D248),"",IF(D248&gt;Parameters!$K$7,"Clay","Sand"))</f>
        <v>Sand</v>
      </c>
      <c r="J248" s="152">
        <f t="shared" si="53"/>
        <v>0.15210145015204085</v>
      </c>
      <c r="K248" s="320">
        <f t="shared" si="54"/>
        <v>1</v>
      </c>
      <c r="L248" s="320">
        <f t="shared" si="62"/>
        <v>2.3609999999999998</v>
      </c>
      <c r="M248" s="275">
        <f t="shared" si="55"/>
        <v>83.708058815558374</v>
      </c>
      <c r="N248" s="153">
        <f t="shared" si="56"/>
        <v>46.039432348557106</v>
      </c>
      <c r="O248" s="154">
        <f t="shared" si="57"/>
        <v>21.194900000000001</v>
      </c>
      <c r="P248" s="149">
        <f>IF(B248&lt;=Parameters!$K$3,0,IF(I248="Sand",0,O248/Parameters!$K$8*1000))</f>
        <v>0</v>
      </c>
      <c r="Q248" s="127">
        <f t="shared" si="58"/>
        <v>0</v>
      </c>
      <c r="R248" s="154" t="e">
        <f t="shared" si="59"/>
        <v>#DIV/0!</v>
      </c>
      <c r="S248" s="154" t="e">
        <f t="shared" si="60"/>
        <v>#DIV/0!</v>
      </c>
      <c r="T248" s="149" t="e">
        <f t="shared" si="67"/>
        <v>#DIV/0!</v>
      </c>
      <c r="U248" s="383">
        <f>IF(B248&lt;=Parameters!$K$3,0,IF(I248="Sand",(B248-B247)*$O$5*N248,(B248-B247)*$O$5*T248))</f>
        <v>19.106566516544365</v>
      </c>
      <c r="V248" s="157">
        <f t="shared" si="68"/>
        <v>2429.3092063407976</v>
      </c>
      <c r="W248" s="175">
        <f t="shared" si="63"/>
        <v>0.74243250021960383</v>
      </c>
      <c r="X248" s="149">
        <f t="shared" si="64"/>
        <v>0.98975123119094932</v>
      </c>
      <c r="Y248" s="127">
        <f t="shared" si="65"/>
        <v>0.80672590558047552</v>
      </c>
      <c r="Z248" s="175">
        <f t="shared" si="66"/>
        <v>0.68567577167458948</v>
      </c>
      <c r="AA248" s="149">
        <f t="shared" si="61"/>
        <v>23.61</v>
      </c>
      <c r="AB248" s="383">
        <f>IF(ISERROR(AA248),0,IF(B248&lt;=Parameters!$K$3,0,(B248-B247)*$O$5*AA248))</f>
        <v>9.7982536370205775</v>
      </c>
      <c r="AC248" s="157">
        <f t="shared" si="69"/>
        <v>1497.083618869957</v>
      </c>
    </row>
    <row r="249" spans="1:29">
      <c r="A249" s="186">
        <v>231</v>
      </c>
      <c r="B249" s="187">
        <v>23</v>
      </c>
      <c r="C249" s="258">
        <v>24.18</v>
      </c>
      <c r="D249" s="258">
        <v>1.4</v>
      </c>
      <c r="E249" s="438">
        <f>IF(AND(ISBLANK(B249),ISBLANK(C249)),NA(),IF(B249&lt;=Parameters!$K$3,0,IF(C249&lt;0.1,Parameters!$K$4,C249)))</f>
        <v>24.18</v>
      </c>
      <c r="F249" s="439"/>
      <c r="G249" s="149">
        <f>B249*Parameters!$K$5</f>
        <v>437</v>
      </c>
      <c r="H249" s="383">
        <f>IF(B249&lt;Parameters!$K$6,B249*Parameters!$K$5,Parameters!$K$5*Parameters!$K$6+(B249-Parameters!$K$6)*(Parameters!$K$5-10))</f>
        <v>237</v>
      </c>
      <c r="I249" s="151" t="str">
        <f>IF(ISBLANK(D249),"",IF(D249&gt;Parameters!$K$7,"Clay","Sand"))</f>
        <v>Sand</v>
      </c>
      <c r="J249" s="152">
        <f t="shared" si="53"/>
        <v>0.15223481400944799</v>
      </c>
      <c r="K249" s="320">
        <f t="shared" si="54"/>
        <v>1</v>
      </c>
      <c r="L249" s="320">
        <f t="shared" si="62"/>
        <v>2.37</v>
      </c>
      <c r="M249" s="275">
        <f t="shared" si="55"/>
        <v>93.658602686192381</v>
      </c>
      <c r="N249" s="153">
        <f t="shared" si="56"/>
        <v>51.512231477405813</v>
      </c>
      <c r="O249" s="154">
        <f t="shared" si="57"/>
        <v>23.742999999999999</v>
      </c>
      <c r="P249" s="149">
        <f>IF(B249&lt;=Parameters!$K$3,0,IF(I249="Sand",0,O249/Parameters!$K$8*1000))</f>
        <v>0</v>
      </c>
      <c r="Q249" s="127">
        <f t="shared" si="58"/>
        <v>0</v>
      </c>
      <c r="R249" s="154" t="e">
        <f t="shared" si="59"/>
        <v>#DIV/0!</v>
      </c>
      <c r="S249" s="154" t="e">
        <f t="shared" si="60"/>
        <v>#DIV/0!</v>
      </c>
      <c r="T249" s="149" t="e">
        <f t="shared" si="67"/>
        <v>#DIV/0!</v>
      </c>
      <c r="U249" s="383">
        <f>IF(B249&lt;=Parameters!$K$3,0,IF(I249="Sand",(B249-B248)*$O$5*N249,(B249-B248)*$O$5*T249))</f>
        <v>21.377802178083666</v>
      </c>
      <c r="V249" s="157">
        <f t="shared" si="68"/>
        <v>2450.6870085188812</v>
      </c>
      <c r="W249" s="175">
        <f t="shared" si="63"/>
        <v>0.7862494028995427</v>
      </c>
      <c r="X249" s="149">
        <f t="shared" si="64"/>
        <v>1.1072320796163777</v>
      </c>
      <c r="Y249" s="127">
        <f t="shared" si="65"/>
        <v>0.80595893348335745</v>
      </c>
      <c r="Z249" s="175">
        <f t="shared" si="66"/>
        <v>0.76968084293032646</v>
      </c>
      <c r="AA249" s="149">
        <f t="shared" si="61"/>
        <v>23.700000000000003</v>
      </c>
      <c r="AB249" s="383">
        <f>IF(ISERROR(AA249),0,IF(B249&lt;=Parameters!$K$3,0,(B249-B248)*$O$5*AA249))</f>
        <v>9.8356040320794573</v>
      </c>
      <c r="AC249" s="157">
        <f t="shared" si="69"/>
        <v>1506.9192229020364</v>
      </c>
    </row>
    <row r="250" spans="1:29">
      <c r="A250" s="186">
        <v>232</v>
      </c>
      <c r="B250" s="187">
        <v>23.1</v>
      </c>
      <c r="C250" s="258">
        <v>24.44</v>
      </c>
      <c r="D250" s="258">
        <v>1.58</v>
      </c>
      <c r="E250" s="438">
        <f>IF(AND(ISBLANK(B250),ISBLANK(C250)),NA(),IF(B250&lt;=Parameters!$K$3,0,IF(C250&lt;0.1,Parameters!$K$4,C250)))</f>
        <v>24.44</v>
      </c>
      <c r="F250" s="439"/>
      <c r="G250" s="149">
        <f>B250*Parameters!$K$5</f>
        <v>438.90000000000003</v>
      </c>
      <c r="H250" s="383">
        <f>IF(B250&lt;Parameters!$K$6,B250*Parameters!$K$5,Parameters!$K$5*Parameters!$K$6+(B250-Parameters!$K$6)*(Parameters!$K$5-10))</f>
        <v>237.9</v>
      </c>
      <c r="I250" s="151" t="str">
        <f>IF(ISBLANK(D250),"",IF(D250&gt;Parameters!$K$7,"Clay","Sand"))</f>
        <v>Sand</v>
      </c>
      <c r="J250" s="152">
        <f t="shared" si="53"/>
        <v>0.1523685292868821</v>
      </c>
      <c r="K250" s="320">
        <f t="shared" si="54"/>
        <v>1</v>
      </c>
      <c r="L250" s="320">
        <f t="shared" si="62"/>
        <v>2.379</v>
      </c>
      <c r="M250" s="275">
        <f t="shared" si="55"/>
        <v>94.748833932815074</v>
      </c>
      <c r="N250" s="153">
        <f t="shared" si="56"/>
        <v>52.111858663048295</v>
      </c>
      <c r="O250" s="154">
        <f t="shared" si="57"/>
        <v>24.001100000000001</v>
      </c>
      <c r="P250" s="149">
        <f>IF(B250&lt;=Parameters!$K$3,0,IF(I250="Sand",0,O250/Parameters!$K$8*1000))</f>
        <v>0</v>
      </c>
      <c r="Q250" s="127">
        <f t="shared" si="58"/>
        <v>0</v>
      </c>
      <c r="R250" s="154" t="e">
        <f t="shared" si="59"/>
        <v>#DIV/0!</v>
      </c>
      <c r="S250" s="154" t="e">
        <f t="shared" si="60"/>
        <v>#DIV/0!</v>
      </c>
      <c r="T250" s="149" t="e">
        <f t="shared" si="67"/>
        <v>#DIV/0!</v>
      </c>
      <c r="U250" s="383">
        <f>IF(B250&lt;=Parameters!$K$3,0,IF(I250="Sand",(B250-B249)*$O$5*N250,(B250-B249)*$O$5*T250))</f>
        <v>21.626650092212344</v>
      </c>
      <c r="V250" s="157">
        <f t="shared" si="68"/>
        <v>2472.3136586110936</v>
      </c>
      <c r="W250" s="175">
        <f t="shared" si="63"/>
        <v>0.78976946331148568</v>
      </c>
      <c r="X250" s="149">
        <f t="shared" si="64"/>
        <v>1.1169044809567761</v>
      </c>
      <c r="Y250" s="127">
        <f t="shared" si="65"/>
        <v>0.80519559346350278</v>
      </c>
      <c r="Z250" s="175">
        <f t="shared" si="66"/>
        <v>0.77904163813190441</v>
      </c>
      <c r="AA250" s="149">
        <f t="shared" si="61"/>
        <v>23.790000000000003</v>
      </c>
      <c r="AB250" s="383">
        <f>IF(ISERROR(AA250),0,IF(B250&lt;=Parameters!$K$3,0,(B250-B249)*$O$5*AA250))</f>
        <v>9.8729544271379854</v>
      </c>
      <c r="AC250" s="157">
        <f t="shared" si="69"/>
        <v>1516.7921773291744</v>
      </c>
    </row>
    <row r="251" spans="1:29">
      <c r="A251" s="186">
        <v>233</v>
      </c>
      <c r="B251" s="187">
        <v>23.2</v>
      </c>
      <c r="C251" s="258">
        <v>19.84</v>
      </c>
      <c r="D251" s="258">
        <v>1.47</v>
      </c>
      <c r="E251" s="438">
        <f>IF(AND(ISBLANK(B251),ISBLANK(C251)),NA(),IF(B251&lt;=Parameters!$K$3,0,IF(C251&lt;0.1,Parameters!$K$4,C251)))</f>
        <v>19.84</v>
      </c>
      <c r="F251" s="439"/>
      <c r="G251" s="149">
        <f>B251*Parameters!$K$5</f>
        <v>440.8</v>
      </c>
      <c r="H251" s="383">
        <f>IF(B251&lt;Parameters!$K$6,B251*Parameters!$K$5,Parameters!$K$5*Parameters!$K$6+(B251-Parameters!$K$6)*(Parameters!$K$5-10))</f>
        <v>238.79999999999998</v>
      </c>
      <c r="I251" s="151" t="str">
        <f>IF(ISBLANK(D251),"",IF(D251&gt;Parameters!$K$7,"Clay","Sand"))</f>
        <v>Sand</v>
      </c>
      <c r="J251" s="152">
        <f t="shared" si="53"/>
        <v>0.15250259753040643</v>
      </c>
      <c r="K251" s="320">
        <f t="shared" si="54"/>
        <v>1</v>
      </c>
      <c r="L251" s="320">
        <f t="shared" si="62"/>
        <v>2.3879999999999999</v>
      </c>
      <c r="M251" s="275">
        <f t="shared" si="55"/>
        <v>76.983261289018529</v>
      </c>
      <c r="N251" s="153">
        <f t="shared" si="56"/>
        <v>42.340793708960192</v>
      </c>
      <c r="O251" s="154">
        <f t="shared" si="57"/>
        <v>19.3992</v>
      </c>
      <c r="P251" s="149">
        <f>IF(B251&lt;=Parameters!$K$3,0,IF(I251="Sand",0,O251/Parameters!$K$8*1000))</f>
        <v>0</v>
      </c>
      <c r="Q251" s="127">
        <f t="shared" si="58"/>
        <v>0</v>
      </c>
      <c r="R251" s="154" t="e">
        <f t="shared" si="59"/>
        <v>#DIV/0!</v>
      </c>
      <c r="S251" s="154" t="e">
        <f t="shared" si="60"/>
        <v>#DIV/0!</v>
      </c>
      <c r="T251" s="149" t="e">
        <f t="shared" si="67"/>
        <v>#DIV/0!</v>
      </c>
      <c r="U251" s="383">
        <f>IF(B251&lt;=Parameters!$K$3,0,IF(I251="Sand",(B251-B250)*$O$5*N251,(B251-B250)*$O$5*T251))</f>
        <v>17.571615245792341</v>
      </c>
      <c r="V251" s="157">
        <f t="shared" si="68"/>
        <v>2489.8852738568858</v>
      </c>
      <c r="W251" s="175">
        <f t="shared" si="63"/>
        <v>0.70560585749091154</v>
      </c>
      <c r="X251" s="149">
        <f t="shared" si="64"/>
        <v>0.8952460401853588</v>
      </c>
      <c r="Y251" s="127">
        <f t="shared" si="65"/>
        <v>0.80443585467758061</v>
      </c>
      <c r="Z251" s="175">
        <f t="shared" si="66"/>
        <v>0.62654617173040894</v>
      </c>
      <c r="AA251" s="149">
        <f t="shared" si="61"/>
        <v>23.88</v>
      </c>
      <c r="AB251" s="383">
        <f>IF(ISERROR(AA251),0,IF(B251&lt;=Parameters!$K$3,0,(B251-B250)*$O$5*AA251))</f>
        <v>9.9103048221961618</v>
      </c>
      <c r="AC251" s="157">
        <f t="shared" si="69"/>
        <v>1526.7024821513705</v>
      </c>
    </row>
    <row r="252" spans="1:29">
      <c r="A252" s="186">
        <v>234</v>
      </c>
      <c r="B252" s="187">
        <v>23.3</v>
      </c>
      <c r="C252" s="258">
        <v>16.920000000000002</v>
      </c>
      <c r="D252" s="258">
        <v>1.82</v>
      </c>
      <c r="E252" s="438">
        <f>IF(AND(ISBLANK(B252),ISBLANK(C252)),NA(),IF(B252&lt;=Parameters!$K$3,0,IF(C252&lt;0.1,Parameters!$K$4,C252)))</f>
        <v>16.920000000000002</v>
      </c>
      <c r="F252" s="439"/>
      <c r="G252" s="149">
        <f>B252*Parameters!$K$5</f>
        <v>442.7</v>
      </c>
      <c r="H252" s="383">
        <f>IF(B252&lt;Parameters!$K$6,B252*Parameters!$K$5,Parameters!$K$5*Parameters!$K$6+(B252-Parameters!$K$6)*(Parameters!$K$5-10))</f>
        <v>239.70000000000002</v>
      </c>
      <c r="I252" s="151" t="str">
        <f>IF(ISBLANK(D252),"",IF(D252&gt;Parameters!$K$7,"Clay","Sand"))</f>
        <v>Sand</v>
      </c>
      <c r="J252" s="152">
        <f t="shared" si="53"/>
        <v>0.15263702029562368</v>
      </c>
      <c r="K252" s="320">
        <f t="shared" si="54"/>
        <v>1</v>
      </c>
      <c r="L252" s="320">
        <f t="shared" si="62"/>
        <v>2.3970000000000002</v>
      </c>
      <c r="M252" s="275">
        <f t="shared" si="55"/>
        <v>65.710933172296308</v>
      </c>
      <c r="N252" s="153">
        <f t="shared" si="56"/>
        <v>36.141013244762973</v>
      </c>
      <c r="O252" s="154">
        <f t="shared" si="57"/>
        <v>16.477300000000003</v>
      </c>
      <c r="P252" s="149">
        <f>IF(B252&lt;=Parameters!$K$3,0,IF(I252="Sand",0,O252/Parameters!$K$8*1000))</f>
        <v>0</v>
      </c>
      <c r="Q252" s="127">
        <f t="shared" si="58"/>
        <v>0</v>
      </c>
      <c r="R252" s="154" t="e">
        <f t="shared" si="59"/>
        <v>#DIV/0!</v>
      </c>
      <c r="S252" s="154" t="e">
        <f t="shared" si="60"/>
        <v>#DIV/0!</v>
      </c>
      <c r="T252" s="149" t="e">
        <f t="shared" si="67"/>
        <v>#DIV/0!</v>
      </c>
      <c r="U252" s="383">
        <f>IF(B252&lt;=Parameters!$K$3,0,IF(I252="Sand",(B252-B251)*$O$5*N252,(B252-B251)*$O$5*T252))</f>
        <v>14.998679138971633</v>
      </c>
      <c r="V252" s="157">
        <f t="shared" si="68"/>
        <v>2504.8839529958573</v>
      </c>
      <c r="W252" s="175">
        <f t="shared" si="63"/>
        <v>0.64117200643507344</v>
      </c>
      <c r="X252" s="149">
        <f t="shared" si="64"/>
        <v>0.73941685251206302</v>
      </c>
      <c r="Y252" s="127">
        <f t="shared" si="65"/>
        <v>0.80367968665916534</v>
      </c>
      <c r="Z252" s="175">
        <f t="shared" si="66"/>
        <v>0.51922969841480415</v>
      </c>
      <c r="AA252" s="149">
        <f t="shared" si="61"/>
        <v>23.970000000000002</v>
      </c>
      <c r="AB252" s="383">
        <f>IF(ISERROR(AA252),0,IF(B252&lt;=Parameters!$K$3,0,(B252-B251)*$O$5*AA252))</f>
        <v>9.9476552172550452</v>
      </c>
      <c r="AC252" s="157">
        <f t="shared" si="69"/>
        <v>1536.6501373686256</v>
      </c>
    </row>
    <row r="253" spans="1:29">
      <c r="A253" s="186">
        <v>235</v>
      </c>
      <c r="B253" s="187">
        <v>23.4</v>
      </c>
      <c r="C253" s="258">
        <v>14.35</v>
      </c>
      <c r="D253" s="258">
        <v>2.02</v>
      </c>
      <c r="E253" s="438">
        <f>IF(AND(ISBLANK(B253),ISBLANK(C253)),NA(),IF(B253&lt;=Parameters!$K$3,0,IF(C253&lt;0.1,Parameters!$K$4,C253)))</f>
        <v>14.35</v>
      </c>
      <c r="F253" s="439"/>
      <c r="G253" s="149">
        <f>B253*Parameters!$K$5</f>
        <v>444.59999999999997</v>
      </c>
      <c r="H253" s="383">
        <f>IF(B253&lt;Parameters!$K$6,B253*Parameters!$K$5,Parameters!$K$5*Parameters!$K$6+(B253-Parameters!$K$6)*(Parameters!$K$5-10))</f>
        <v>240.6</v>
      </c>
      <c r="I253" s="151" t="str">
        <f>IF(ISBLANK(D253),"",IF(D253&gt;Parameters!$K$7,"Clay","Sand"))</f>
        <v>Sand</v>
      </c>
      <c r="J253" s="152">
        <f t="shared" si="53"/>
        <v>0.15277179914775171</v>
      </c>
      <c r="K253" s="320">
        <f t="shared" si="54"/>
        <v>1</v>
      </c>
      <c r="L253" s="320">
        <f t="shared" si="62"/>
        <v>2.4060000000000001</v>
      </c>
      <c r="M253" s="275">
        <f t="shared" si="55"/>
        <v>55.779226937708223</v>
      </c>
      <c r="N253" s="153">
        <f t="shared" si="56"/>
        <v>30.678574815739527</v>
      </c>
      <c r="O253" s="154">
        <f t="shared" si="57"/>
        <v>13.9054</v>
      </c>
      <c r="P253" s="149">
        <f>IF(B253&lt;=Parameters!$K$3,0,IF(I253="Sand",0,O253/Parameters!$K$8*1000))</f>
        <v>0</v>
      </c>
      <c r="Q253" s="127">
        <f t="shared" si="58"/>
        <v>0</v>
      </c>
      <c r="R253" s="154" t="e">
        <f t="shared" si="59"/>
        <v>#DIV/0!</v>
      </c>
      <c r="S253" s="154" t="e">
        <f t="shared" si="60"/>
        <v>#DIV/0!</v>
      </c>
      <c r="T253" s="149" t="e">
        <f t="shared" si="67"/>
        <v>#DIV/0!</v>
      </c>
      <c r="U253" s="383">
        <f>IF(B253&lt;=Parameters!$K$3,0,IF(I253="Sand",(B253-B252)*$O$5*N253,(B253-B252)*$O$5*T253))</f>
        <v>12.731743213338742</v>
      </c>
      <c r="V253" s="157">
        <f t="shared" si="68"/>
        <v>2517.6156962091959</v>
      </c>
      <c r="W253" s="175">
        <f t="shared" si="63"/>
        <v>0.57452390922604657</v>
      </c>
      <c r="X253" s="149">
        <f t="shared" si="64"/>
        <v>0.59136833172123071</v>
      </c>
      <c r="Y253" s="127">
        <f t="shared" si="65"/>
        <v>0.80292705931273711</v>
      </c>
      <c r="Z253" s="175">
        <f t="shared" si="66"/>
        <v>0.41665949520355511</v>
      </c>
      <c r="AA253" s="149">
        <f t="shared" si="61"/>
        <v>24.060000000000002</v>
      </c>
      <c r="AB253" s="383">
        <f>IF(ISERROR(AA253),0,IF(B253&lt;=Parameters!$K$3,0,(B253-B252)*$O$5*AA253))</f>
        <v>9.9850056123132198</v>
      </c>
      <c r="AC253" s="157">
        <f t="shared" si="69"/>
        <v>1546.6351429809388</v>
      </c>
    </row>
    <row r="254" spans="1:29">
      <c r="A254" s="186">
        <v>236</v>
      </c>
      <c r="B254" s="187">
        <v>23.5</v>
      </c>
      <c r="C254" s="258">
        <v>12.36</v>
      </c>
      <c r="D254" s="258">
        <v>1.99</v>
      </c>
      <c r="E254" s="438">
        <f>IF(AND(ISBLANK(B254),ISBLANK(C254)),NA(),IF(B254&lt;=Parameters!$K$3,0,IF(C254&lt;0.1,Parameters!$K$4,C254)))</f>
        <v>12.36</v>
      </c>
      <c r="F254" s="439"/>
      <c r="G254" s="149">
        <f>B254*Parameters!$K$5</f>
        <v>446.5</v>
      </c>
      <c r="H254" s="383">
        <f>IF(B254&lt;Parameters!$K$6,B254*Parameters!$K$5,Parameters!$K$5*Parameters!$K$6+(B254-Parameters!$K$6)*(Parameters!$K$5-10))</f>
        <v>241.5</v>
      </c>
      <c r="I254" s="151" t="str">
        <f>IF(ISBLANK(D254),"",IF(D254&gt;Parameters!$K$7,"Clay","Sand"))</f>
        <v>Sand</v>
      </c>
      <c r="J254" s="152">
        <f t="shared" si="53"/>
        <v>0.15290693566170022</v>
      </c>
      <c r="K254" s="320">
        <f t="shared" si="54"/>
        <v>1</v>
      </c>
      <c r="L254" s="320">
        <f t="shared" si="62"/>
        <v>2.415</v>
      </c>
      <c r="M254" s="275">
        <f t="shared" si="55"/>
        <v>48.086487203609195</v>
      </c>
      <c r="N254" s="153">
        <f t="shared" si="56"/>
        <v>26.447567961985058</v>
      </c>
      <c r="O254" s="154">
        <f t="shared" si="57"/>
        <v>11.913499999999999</v>
      </c>
      <c r="P254" s="149">
        <f>IF(B254&lt;=Parameters!$K$3,0,IF(I254="Sand",0,O254/Parameters!$K$8*1000))</f>
        <v>0</v>
      </c>
      <c r="Q254" s="127">
        <f t="shared" si="58"/>
        <v>0</v>
      </c>
      <c r="R254" s="154" t="e">
        <f t="shared" si="59"/>
        <v>#DIV/0!</v>
      </c>
      <c r="S254" s="154" t="e">
        <f t="shared" si="60"/>
        <v>#DIV/0!</v>
      </c>
      <c r="T254" s="149" t="e">
        <f t="shared" si="67"/>
        <v>#DIV/0!</v>
      </c>
      <c r="U254" s="383">
        <f>IF(B254&lt;=Parameters!$K$3,0,IF(I254="Sand",(B254-B253)*$O$5*N254,(B254-B253)*$O$5*T254))</f>
        <v>10.975856796860576</v>
      </c>
      <c r="V254" s="157">
        <f t="shared" si="68"/>
        <v>2528.5915530060565</v>
      </c>
      <c r="W254" s="175">
        <f t="shared" si="63"/>
        <v>0.51406337924520262</v>
      </c>
      <c r="X254" s="149">
        <f t="shared" si="64"/>
        <v>0.46906485288782651</v>
      </c>
      <c r="Y254" s="127">
        <f t="shared" si="65"/>
        <v>0.8021779429077982</v>
      </c>
      <c r="Z254" s="175">
        <f t="shared" si="66"/>
        <v>0.33159100317479179</v>
      </c>
      <c r="AA254" s="149">
        <f t="shared" si="61"/>
        <v>24.150000000000002</v>
      </c>
      <c r="AB254" s="383">
        <f>IF(ISERROR(AA254),0,IF(B254&lt;=Parameters!$K$3,0,(B254-B253)*$O$5*AA254))</f>
        <v>10.022356007372105</v>
      </c>
      <c r="AC254" s="157">
        <f t="shared" si="69"/>
        <v>1556.6574989883109</v>
      </c>
    </row>
    <row r="255" spans="1:29">
      <c r="A255" s="186">
        <v>237</v>
      </c>
      <c r="B255" s="187">
        <v>23.6</v>
      </c>
      <c r="C255" s="258">
        <v>11.15</v>
      </c>
      <c r="D255" s="258">
        <v>2.02</v>
      </c>
      <c r="E255" s="438">
        <f>IF(AND(ISBLANK(B255),ISBLANK(C255)),NA(),IF(B255&lt;=Parameters!$K$3,0,IF(C255&lt;0.1,Parameters!$K$4,C255)))</f>
        <v>11.15</v>
      </c>
      <c r="F255" s="439"/>
      <c r="G255" s="149">
        <f>B255*Parameters!$K$5</f>
        <v>448.40000000000003</v>
      </c>
      <c r="H255" s="383">
        <f>IF(B255&lt;Parameters!$K$6,B255*Parameters!$K$5,Parameters!$K$5*Parameters!$K$6+(B255-Parameters!$K$6)*(Parameters!$K$5-10))</f>
        <v>242.4</v>
      </c>
      <c r="I255" s="151" t="str">
        <f>IF(ISBLANK(D255),"",IF(D255&gt;Parameters!$K$7,"Clay","Sand"))</f>
        <v>Sand</v>
      </c>
      <c r="J255" s="152">
        <f t="shared" si="53"/>
        <v>0.15304243142214788</v>
      </c>
      <c r="K255" s="320">
        <f t="shared" si="54"/>
        <v>1</v>
      </c>
      <c r="L255" s="320">
        <f t="shared" si="62"/>
        <v>2.4239999999999999</v>
      </c>
      <c r="M255" s="275">
        <f t="shared" si="55"/>
        <v>43.417430809356901</v>
      </c>
      <c r="N255" s="153">
        <f t="shared" si="56"/>
        <v>23.879586945146297</v>
      </c>
      <c r="O255" s="154">
        <f t="shared" si="57"/>
        <v>10.701600000000001</v>
      </c>
      <c r="P255" s="149">
        <f>IF(B255&lt;=Parameters!$K$3,0,IF(I255="Sand",0,O255/Parameters!$K$8*1000))</f>
        <v>0</v>
      </c>
      <c r="Q255" s="127">
        <f t="shared" si="58"/>
        <v>0</v>
      </c>
      <c r="R255" s="154" t="e">
        <f t="shared" si="59"/>
        <v>#DIV/0!</v>
      </c>
      <c r="S255" s="154" t="e">
        <f t="shared" si="60"/>
        <v>#DIV/0!</v>
      </c>
      <c r="T255" s="149" t="e">
        <f t="shared" si="67"/>
        <v>#DIV/0!</v>
      </c>
      <c r="U255" s="383">
        <f>IF(B255&lt;=Parameters!$K$3,0,IF(I255="Sand",(B255-B254)*$O$5*N255,(B255-B254)*$O$5*T255))</f>
        <v>9.9101334026191079</v>
      </c>
      <c r="V255" s="157">
        <f t="shared" si="68"/>
        <v>2538.5016864086756</v>
      </c>
      <c r="W255" s="175">
        <f t="shared" si="63"/>
        <v>0.4721090413753295</v>
      </c>
      <c r="X255" s="149">
        <f t="shared" si="64"/>
        <v>0.39116381484733248</v>
      </c>
      <c r="Y255" s="127">
        <f t="shared" si="65"/>
        <v>0.80143230807310539</v>
      </c>
      <c r="Z255" s="175">
        <f t="shared" si="66"/>
        <v>0.27743981728648404</v>
      </c>
      <c r="AA255" s="149">
        <f t="shared" si="61"/>
        <v>24.240000000000002</v>
      </c>
      <c r="AB255" s="383">
        <f>IF(ISERROR(AA255),0,IF(B255&lt;=Parameters!$K$3,0,(B255-B254)*$O$5*AA255))</f>
        <v>10.059706402430633</v>
      </c>
      <c r="AC255" s="157">
        <f t="shared" si="69"/>
        <v>1566.7172053907416</v>
      </c>
    </row>
    <row r="256" spans="1:29">
      <c r="A256" s="186">
        <v>238</v>
      </c>
      <c r="B256" s="187">
        <v>23.7</v>
      </c>
      <c r="C256" s="258">
        <v>11.55</v>
      </c>
      <c r="D256" s="258">
        <v>1.94</v>
      </c>
      <c r="E256" s="438">
        <f>IF(AND(ISBLANK(B256),ISBLANK(C256)),NA(),IF(B256&lt;=Parameters!$K$3,0,IF(C256&lt;0.1,Parameters!$K$4,C256)))</f>
        <v>11.55</v>
      </c>
      <c r="F256" s="439"/>
      <c r="G256" s="149">
        <f>B256*Parameters!$K$5</f>
        <v>450.3</v>
      </c>
      <c r="H256" s="383">
        <f>IF(B256&lt;Parameters!$K$6,B256*Parameters!$K$5,Parameters!$K$5*Parameters!$K$6+(B256-Parameters!$K$6)*(Parameters!$K$5-10))</f>
        <v>243.29999999999998</v>
      </c>
      <c r="I256" s="151" t="str">
        <f>IF(ISBLANK(D256),"",IF(D256&gt;Parameters!$K$7,"Clay","Sand"))</f>
        <v>Sand</v>
      </c>
      <c r="J256" s="152">
        <f t="shared" si="53"/>
        <v>0.15317828802362055</v>
      </c>
      <c r="K256" s="320">
        <f t="shared" si="54"/>
        <v>1</v>
      </c>
      <c r="L256" s="320">
        <f t="shared" si="62"/>
        <v>2.4329999999999998</v>
      </c>
      <c r="M256" s="275">
        <f t="shared" si="55"/>
        <v>45.014931361469237</v>
      </c>
      <c r="N256" s="153">
        <f t="shared" si="56"/>
        <v>24.758212248808082</v>
      </c>
      <c r="O256" s="154">
        <f t="shared" si="57"/>
        <v>11.0997</v>
      </c>
      <c r="P256" s="149">
        <f>IF(B256&lt;=Parameters!$K$3,0,IF(I256="Sand",0,O256/Parameters!$K$8*1000))</f>
        <v>0</v>
      </c>
      <c r="Q256" s="127">
        <f t="shared" si="58"/>
        <v>0</v>
      </c>
      <c r="R256" s="154" t="e">
        <f t="shared" si="59"/>
        <v>#DIV/0!</v>
      </c>
      <c r="S256" s="154" t="e">
        <f t="shared" si="60"/>
        <v>#DIV/0!</v>
      </c>
      <c r="T256" s="149" t="e">
        <f t="shared" si="67"/>
        <v>#DIV/0!</v>
      </c>
      <c r="U256" s="383">
        <f>IF(B256&lt;=Parameters!$K$3,0,IF(I256="Sand",(B256-B255)*$O$5*N256,(B256-B255)*$O$5*T256))</f>
        <v>10.274766760398611</v>
      </c>
      <c r="V256" s="157">
        <f t="shared" si="68"/>
        <v>2548.7764531690741</v>
      </c>
      <c r="W256" s="175">
        <f t="shared" si="63"/>
        <v>0.48546621788113592</v>
      </c>
      <c r="X256" s="149">
        <f t="shared" si="64"/>
        <v>0.41533262145928679</v>
      </c>
      <c r="Y256" s="127">
        <f t="shared" si="65"/>
        <v>0.80069012579101406</v>
      </c>
      <c r="Z256" s="175">
        <f t="shared" si="66"/>
        <v>0.29555623782884799</v>
      </c>
      <c r="AA256" s="149">
        <f t="shared" si="61"/>
        <v>24.33</v>
      </c>
      <c r="AB256" s="383">
        <f>IF(ISERROR(AA256),0,IF(B256&lt;=Parameters!$K$3,0,(B256-B255)*$O$5*AA256))</f>
        <v>10.097056797488802</v>
      </c>
      <c r="AC256" s="157">
        <f t="shared" si="69"/>
        <v>1576.8142621882305</v>
      </c>
    </row>
    <row r="257" spans="1:29">
      <c r="A257" s="186">
        <v>239</v>
      </c>
      <c r="B257" s="187">
        <v>23.8</v>
      </c>
      <c r="C257" s="258">
        <v>9.59</v>
      </c>
      <c r="D257" s="258">
        <v>2.09</v>
      </c>
      <c r="E257" s="438">
        <f>IF(AND(ISBLANK(B257),ISBLANK(C257)),NA(),IF(B257&lt;=Parameters!$K$3,0,IF(C257&lt;0.1,Parameters!$K$4,C257)))</f>
        <v>9.59</v>
      </c>
      <c r="F257" s="439"/>
      <c r="G257" s="149">
        <f>B257*Parameters!$K$5</f>
        <v>452.2</v>
      </c>
      <c r="H257" s="383">
        <f>IF(B257&lt;Parameters!$K$6,B257*Parameters!$K$5,Parameters!$K$5*Parameters!$K$6+(B257-Parameters!$K$6)*(Parameters!$K$5-10))</f>
        <v>244.20000000000002</v>
      </c>
      <c r="I257" s="151" t="str">
        <f>IF(ISBLANK(D257),"",IF(D257&gt;Parameters!$K$7,"Clay","Sand"))</f>
        <v>Sand</v>
      </c>
      <c r="J257" s="152">
        <f t="shared" si="53"/>
        <v>0.15331450707056987</v>
      </c>
      <c r="K257" s="320">
        <f t="shared" si="54"/>
        <v>1</v>
      </c>
      <c r="L257" s="320">
        <f t="shared" si="62"/>
        <v>2.4420000000000002</v>
      </c>
      <c r="M257" s="275">
        <f t="shared" si="55"/>
        <v>37.40927183854604</v>
      </c>
      <c r="N257" s="153">
        <f t="shared" si="56"/>
        <v>20.575099511200325</v>
      </c>
      <c r="O257" s="154">
        <f t="shared" si="57"/>
        <v>9.1378000000000004</v>
      </c>
      <c r="P257" s="149">
        <f>IF(B257&lt;=Parameters!$K$3,0,IF(I257="Sand",0,O257/Parameters!$K$8*1000))</f>
        <v>0</v>
      </c>
      <c r="Q257" s="127">
        <f t="shared" si="58"/>
        <v>0</v>
      </c>
      <c r="R257" s="154" t="e">
        <f t="shared" si="59"/>
        <v>#DIV/0!</v>
      </c>
      <c r="S257" s="154" t="e">
        <f t="shared" si="60"/>
        <v>#DIV/0!</v>
      </c>
      <c r="T257" s="149" t="e">
        <f t="shared" si="67"/>
        <v>#DIV/0!</v>
      </c>
      <c r="U257" s="383">
        <f>IF(B257&lt;=Parameters!$K$3,0,IF(I257="Sand",(B257-B256)*$O$5*N257,(B257-B256)*$O$5*T257))</f>
        <v>8.5387566123543444</v>
      </c>
      <c r="V257" s="157">
        <f t="shared" si="68"/>
        <v>2557.3152097814286</v>
      </c>
      <c r="W257" s="175">
        <f t="shared" si="63"/>
        <v>0.41034193627472809</v>
      </c>
      <c r="X257" s="149">
        <f t="shared" si="64"/>
        <v>0.28730824280847794</v>
      </c>
      <c r="Y257" s="127">
        <f t="shared" si="65"/>
        <v>0.79995136739193173</v>
      </c>
      <c r="Z257" s="175">
        <f t="shared" si="66"/>
        <v>0.2051256148651214</v>
      </c>
      <c r="AA257" s="149">
        <f t="shared" si="61"/>
        <v>24.42</v>
      </c>
      <c r="AB257" s="383">
        <f>IF(ISERROR(AA257),0,IF(B257&lt;=Parameters!$K$3,0,(B257-B256)*$O$5*AA257))</f>
        <v>10.134407192547693</v>
      </c>
      <c r="AC257" s="157">
        <f t="shared" si="69"/>
        <v>1586.9486693807783</v>
      </c>
    </row>
    <row r="258" spans="1:29">
      <c r="A258" s="186">
        <v>240</v>
      </c>
      <c r="B258" s="187">
        <v>23.9</v>
      </c>
      <c r="C258" s="258">
        <v>13.88</v>
      </c>
      <c r="D258" s="258">
        <v>1.87</v>
      </c>
      <c r="E258" s="438">
        <f>IF(AND(ISBLANK(B258),ISBLANK(C258)),NA(),IF(B258&lt;=Parameters!$K$3,0,IF(C258&lt;0.1,Parameters!$K$4,C258)))</f>
        <v>13.88</v>
      </c>
      <c r="F258" s="439"/>
      <c r="G258" s="149">
        <f>B258*Parameters!$K$5</f>
        <v>454.09999999999997</v>
      </c>
      <c r="H258" s="383">
        <f>IF(B258&lt;Parameters!$K$6,B258*Parameters!$K$5,Parameters!$K$5*Parameters!$K$6+(B258-Parameters!$K$6)*(Parameters!$K$5-10))</f>
        <v>245.1</v>
      </c>
      <c r="I258" s="151" t="str">
        <f>IF(ISBLANK(D258),"",IF(D258&gt;Parameters!$K$7,"Clay","Sand"))</f>
        <v>Sand</v>
      </c>
      <c r="J258" s="152">
        <f t="shared" si="53"/>
        <v>0.15345109017745309</v>
      </c>
      <c r="K258" s="320">
        <f t="shared" si="54"/>
        <v>1</v>
      </c>
      <c r="L258" s="320">
        <f t="shared" si="62"/>
        <v>2.4510000000000001</v>
      </c>
      <c r="M258" s="275">
        <f t="shared" si="55"/>
        <v>54.192207344992852</v>
      </c>
      <c r="N258" s="153">
        <f t="shared" si="56"/>
        <v>29.805714039746071</v>
      </c>
      <c r="O258" s="154">
        <f t="shared" si="57"/>
        <v>13.4259</v>
      </c>
      <c r="P258" s="149">
        <f>IF(B258&lt;=Parameters!$K$3,0,IF(I258="Sand",0,O258/Parameters!$K$8*1000))</f>
        <v>0</v>
      </c>
      <c r="Q258" s="127">
        <f t="shared" si="58"/>
        <v>0</v>
      </c>
      <c r="R258" s="154" t="e">
        <f t="shared" si="59"/>
        <v>#DIV/0!</v>
      </c>
      <c r="S258" s="154" t="e">
        <f t="shared" si="60"/>
        <v>#DIV/0!</v>
      </c>
      <c r="T258" s="149" t="e">
        <f t="shared" si="67"/>
        <v>#DIV/0!</v>
      </c>
      <c r="U258" s="383">
        <f>IF(B258&lt;=Parameters!$K$3,0,IF(I258="Sand",(B258-B257)*$O$5*N258,(B258-B257)*$O$5*T258))</f>
        <v>12.369502159844863</v>
      </c>
      <c r="V258" s="157">
        <f t="shared" si="68"/>
        <v>2569.6847119412737</v>
      </c>
      <c r="W258" s="175">
        <f t="shared" si="63"/>
        <v>0.5574974169765603</v>
      </c>
      <c r="X258" s="149">
        <f t="shared" si="64"/>
        <v>0.55575066827147823</v>
      </c>
      <c r="Y258" s="127">
        <f t="shared" si="65"/>
        <v>0.79921600454887964</v>
      </c>
      <c r="Z258" s="175">
        <f t="shared" si="66"/>
        <v>0.39808272765184061</v>
      </c>
      <c r="AA258" s="149">
        <f t="shared" si="61"/>
        <v>24.51</v>
      </c>
      <c r="AB258" s="383">
        <f>IF(ISERROR(AA258),0,IF(B258&lt;=Parameters!$K$3,0,(B258-B257)*$O$5*AA258))</f>
        <v>10.17175758760586</v>
      </c>
      <c r="AC258" s="157">
        <f t="shared" si="69"/>
        <v>1597.1204269683842</v>
      </c>
    </row>
    <row r="259" spans="1:29">
      <c r="A259" s="186">
        <v>241</v>
      </c>
      <c r="B259" s="187">
        <v>24</v>
      </c>
      <c r="C259" s="258">
        <v>19.48</v>
      </c>
      <c r="D259" s="258">
        <v>1.7</v>
      </c>
      <c r="E259" s="438">
        <f>IF(AND(ISBLANK(B259),ISBLANK(C259)),NA(),IF(B259&lt;=Parameters!$K$3,0,IF(C259&lt;0.1,Parameters!$K$4,C259)))</f>
        <v>19.48</v>
      </c>
      <c r="F259" s="439"/>
      <c r="G259" s="149">
        <f>B259*Parameters!$K$5</f>
        <v>456</v>
      </c>
      <c r="H259" s="383">
        <f>IF(B259&lt;Parameters!$K$6,B259*Parameters!$K$5,Parameters!$K$5*Parameters!$K$6+(B259-Parameters!$K$6)*(Parameters!$K$5-10))</f>
        <v>246</v>
      </c>
      <c r="I259" s="151" t="str">
        <f>IF(ISBLANK(D259),"",IF(D259&gt;Parameters!$K$7,"Clay","Sand"))</f>
        <v>Sand</v>
      </c>
      <c r="J259" s="152">
        <f t="shared" si="53"/>
        <v>0.15358803896881329</v>
      </c>
      <c r="K259" s="320">
        <f t="shared" si="54"/>
        <v>1</v>
      </c>
      <c r="L259" s="320">
        <f t="shared" si="62"/>
        <v>2.46</v>
      </c>
      <c r="M259" s="275">
        <f t="shared" si="55"/>
        <v>76.124375791918709</v>
      </c>
      <c r="N259" s="153">
        <f t="shared" si="56"/>
        <v>41.868406685555293</v>
      </c>
      <c r="O259" s="154">
        <f t="shared" si="57"/>
        <v>19.024000000000001</v>
      </c>
      <c r="P259" s="149">
        <f>IF(B259&lt;=Parameters!$K$3,0,IF(I259="Sand",0,O259/Parameters!$K$8*1000))</f>
        <v>0</v>
      </c>
      <c r="Q259" s="127">
        <f t="shared" si="58"/>
        <v>0</v>
      </c>
      <c r="R259" s="154" t="e">
        <f t="shared" si="59"/>
        <v>#DIV/0!</v>
      </c>
      <c r="S259" s="154" t="e">
        <f t="shared" si="60"/>
        <v>#DIV/0!</v>
      </c>
      <c r="T259" s="149" t="e">
        <f t="shared" si="67"/>
        <v>#DIV/0!</v>
      </c>
      <c r="U259" s="383">
        <f>IF(B259&lt;=Parameters!$K$3,0,IF(I259="Sand",(B259-B258)*$O$5*N259,(B259-B258)*$O$5*T259))</f>
        <v>17.37557255751857</v>
      </c>
      <c r="V259" s="157">
        <f t="shared" si="68"/>
        <v>2587.060284498792</v>
      </c>
      <c r="W259" s="175">
        <f t="shared" si="63"/>
        <v>0.69234010515119326</v>
      </c>
      <c r="X259" s="149">
        <f t="shared" si="64"/>
        <v>0.86216468440794702</v>
      </c>
      <c r="Y259" s="127">
        <f t="shared" si="65"/>
        <v>0.79848400927215701</v>
      </c>
      <c r="Z259" s="175">
        <f t="shared" si="66"/>
        <v>0.61958224247302929</v>
      </c>
      <c r="AA259" s="149">
        <f t="shared" si="61"/>
        <v>24.6</v>
      </c>
      <c r="AB259" s="383">
        <f>IF(ISERROR(AA259),0,IF(B259&lt;=Parameters!$K$3,0,(B259-B258)*$O$5*AA259))</f>
        <v>10.209107982664753</v>
      </c>
      <c r="AC259" s="157">
        <f t="shared" si="69"/>
        <v>1607.329534951049</v>
      </c>
    </row>
    <row r="260" spans="1:29">
      <c r="A260" s="186">
        <v>242</v>
      </c>
      <c r="B260" s="187">
        <v>24.1</v>
      </c>
      <c r="C260" s="258">
        <v>22.18</v>
      </c>
      <c r="D260" s="258">
        <v>1.83</v>
      </c>
      <c r="E260" s="438">
        <f>IF(AND(ISBLANK(B260),ISBLANK(C260)),NA(),IF(B260&lt;=Parameters!$K$3,0,IF(C260&lt;0.1,Parameters!$K$4,C260)))</f>
        <v>22.18</v>
      </c>
      <c r="F260" s="439"/>
      <c r="G260" s="149">
        <f>B260*Parameters!$K$5</f>
        <v>457.90000000000003</v>
      </c>
      <c r="H260" s="383">
        <f>IF(B260&lt;Parameters!$K$6,B260*Parameters!$K$5,Parameters!$K$5*Parameters!$K$6+(B260-Parameters!$K$6)*(Parameters!$K$5-10))</f>
        <v>246.9</v>
      </c>
      <c r="I260" s="151" t="str">
        <f>IF(ISBLANK(D260),"",IF(D260&gt;Parameters!$K$7,"Clay","Sand"))</f>
        <v>Sand</v>
      </c>
      <c r="J260" s="152">
        <f t="shared" si="53"/>
        <v>0.15372535507936058</v>
      </c>
      <c r="K260" s="320">
        <f t="shared" si="54"/>
        <v>1</v>
      </c>
      <c r="L260" s="320">
        <f t="shared" si="62"/>
        <v>2.4689999999999999</v>
      </c>
      <c r="M260" s="275">
        <f t="shared" si="55"/>
        <v>86.752988275505174</v>
      </c>
      <c r="N260" s="153">
        <f t="shared" si="56"/>
        <v>47.714143551527847</v>
      </c>
      <c r="O260" s="154">
        <f t="shared" si="57"/>
        <v>21.722100000000001</v>
      </c>
      <c r="P260" s="149">
        <f>IF(B260&lt;=Parameters!$K$3,0,IF(I260="Sand",0,O260/Parameters!$K$8*1000))</f>
        <v>0</v>
      </c>
      <c r="Q260" s="127">
        <f t="shared" si="58"/>
        <v>0</v>
      </c>
      <c r="R260" s="154" t="e">
        <f t="shared" si="59"/>
        <v>#DIV/0!</v>
      </c>
      <c r="S260" s="154" t="e">
        <f t="shared" si="60"/>
        <v>#DIV/0!</v>
      </c>
      <c r="T260" s="149" t="e">
        <f t="shared" si="67"/>
        <v>#DIV/0!</v>
      </c>
      <c r="U260" s="383">
        <f>IF(B260&lt;=Parameters!$K$3,0,IF(I260="Sand",(B260-B259)*$O$5*N260,(B260-B259)*$O$5*T260))</f>
        <v>19.801579016988406</v>
      </c>
      <c r="V260" s="157">
        <f t="shared" si="68"/>
        <v>2606.8618635157804</v>
      </c>
      <c r="W260" s="175">
        <f t="shared" si="63"/>
        <v>0.74353080655057191</v>
      </c>
      <c r="X260" s="149">
        <f t="shared" si="64"/>
        <v>0.99262949567499115</v>
      </c>
      <c r="Y260" s="127">
        <f t="shared" si="65"/>
        <v>0.79775535390411012</v>
      </c>
      <c r="Z260" s="175">
        <f t="shared" si="66"/>
        <v>0.71565747826089188</v>
      </c>
      <c r="AA260" s="149">
        <f t="shared" si="61"/>
        <v>24.69</v>
      </c>
      <c r="AB260" s="383">
        <f>IF(ISERROR(AA260),0,IF(B260&lt;=Parameters!$K$3,0,(B260-B259)*$O$5*AA260))</f>
        <v>10.246458377723281</v>
      </c>
      <c r="AC260" s="157">
        <f t="shared" si="69"/>
        <v>1617.5759933287723</v>
      </c>
    </row>
    <row r="261" spans="1:29">
      <c r="A261" s="186">
        <v>243</v>
      </c>
      <c r="B261" s="187">
        <v>24.2</v>
      </c>
      <c r="C261" s="258">
        <v>24.21</v>
      </c>
      <c r="D261" s="258">
        <v>1.63</v>
      </c>
      <c r="E261" s="438">
        <f>IF(AND(ISBLANK(B261),ISBLANK(C261)),NA(),IF(B261&lt;=Parameters!$K$3,0,IF(C261&lt;0.1,Parameters!$K$4,C261)))</f>
        <v>24.21</v>
      </c>
      <c r="F261" s="439"/>
      <c r="G261" s="149">
        <f>B261*Parameters!$K$5</f>
        <v>459.8</v>
      </c>
      <c r="H261" s="383">
        <f>IF(B261&lt;Parameters!$K$6,B261*Parameters!$K$5,Parameters!$K$5*Parameters!$K$6+(B261-Parameters!$K$6)*(Parameters!$K$5-10))</f>
        <v>247.79999999999998</v>
      </c>
      <c r="I261" s="151" t="str">
        <f>IF(ISBLANK(D261),"",IF(D261&gt;Parameters!$K$7,"Clay","Sand"))</f>
        <v>Sand</v>
      </c>
      <c r="J261" s="152">
        <f t="shared" si="53"/>
        <v>0.153863040154054</v>
      </c>
      <c r="K261" s="320">
        <f t="shared" si="54"/>
        <v>1</v>
      </c>
      <c r="L261" s="320">
        <f t="shared" si="62"/>
        <v>2.4779999999999998</v>
      </c>
      <c r="M261" s="275">
        <f t="shared" si="55"/>
        <v>94.777772041139926</v>
      </c>
      <c r="N261" s="153">
        <f t="shared" si="56"/>
        <v>52.127774622626966</v>
      </c>
      <c r="O261" s="154">
        <f t="shared" si="57"/>
        <v>23.7502</v>
      </c>
      <c r="P261" s="149">
        <f>IF(B261&lt;=Parameters!$K$3,0,IF(I261="Sand",0,O261/Parameters!$K$8*1000))</f>
        <v>0</v>
      </c>
      <c r="Q261" s="127">
        <f t="shared" si="58"/>
        <v>0</v>
      </c>
      <c r="R261" s="154" t="e">
        <f t="shared" si="59"/>
        <v>#DIV/0!</v>
      </c>
      <c r="S261" s="154" t="e">
        <f t="shared" si="60"/>
        <v>#DIV/0!</v>
      </c>
      <c r="T261" s="149" t="e">
        <f t="shared" si="67"/>
        <v>#DIV/0!</v>
      </c>
      <c r="U261" s="383">
        <f>IF(B261&lt;=Parameters!$K$3,0,IF(I261="Sand",(B261-B260)*$O$5*N261,(B261-B260)*$O$5*T261))</f>
        <v>21.63325528530045</v>
      </c>
      <c r="V261" s="157">
        <f t="shared" si="68"/>
        <v>2628.4951188010809</v>
      </c>
      <c r="W261" s="175">
        <f t="shared" si="63"/>
        <v>0.77783300759288865</v>
      </c>
      <c r="X261" s="149">
        <f t="shared" si="64"/>
        <v>1.0842461965949866</v>
      </c>
      <c r="Y261" s="127">
        <f t="shared" si="65"/>
        <v>0.79703001111399852</v>
      </c>
      <c r="Z261" s="175">
        <f t="shared" si="66"/>
        <v>0.78424040799608952</v>
      </c>
      <c r="AA261" s="149">
        <f t="shared" si="61"/>
        <v>24.78</v>
      </c>
      <c r="AB261" s="383">
        <f>IF(ISERROR(AA261),0,IF(B261&lt;=Parameters!$K$3,0,(B261-B260)*$O$5*AA261))</f>
        <v>10.283808772781445</v>
      </c>
      <c r="AC261" s="157">
        <f t="shared" si="69"/>
        <v>1627.8598021015537</v>
      </c>
    </row>
    <row r="262" spans="1:29">
      <c r="A262" s="186">
        <v>244</v>
      </c>
      <c r="B262" s="187">
        <v>24.3</v>
      </c>
      <c r="C262" s="258">
        <v>24.43</v>
      </c>
      <c r="D262" s="258">
        <v>1.55</v>
      </c>
      <c r="E262" s="438">
        <f>IF(AND(ISBLANK(B262),ISBLANK(C262)),NA(),IF(B262&lt;=Parameters!$K$3,0,IF(C262&lt;0.1,Parameters!$K$4,C262)))</f>
        <v>24.43</v>
      </c>
      <c r="F262" s="439"/>
      <c r="G262" s="149">
        <f>B262*Parameters!$K$5</f>
        <v>461.7</v>
      </c>
      <c r="H262" s="383">
        <f>IF(B262&lt;Parameters!$K$6,B262*Parameters!$K$5,Parameters!$K$5*Parameters!$K$6+(B262-Parameters!$K$6)*(Parameters!$K$5-10))</f>
        <v>248.70000000000002</v>
      </c>
      <c r="I262" s="151" t="str">
        <f>IF(ISBLANK(D262),"",IF(D262&gt;Parameters!$K$7,"Clay","Sand"))</f>
        <v>Sand</v>
      </c>
      <c r="J262" s="152">
        <f t="shared" si="53"/>
        <v>0.15400109584818431</v>
      </c>
      <c r="K262" s="320">
        <f t="shared" si="54"/>
        <v>1</v>
      </c>
      <c r="L262" s="320">
        <f t="shared" si="62"/>
        <v>2.4870000000000001</v>
      </c>
      <c r="M262" s="275">
        <f t="shared" si="55"/>
        <v>95.724845673384948</v>
      </c>
      <c r="N262" s="153">
        <f t="shared" si="56"/>
        <v>52.648665120361727</v>
      </c>
      <c r="O262" s="154">
        <f t="shared" si="57"/>
        <v>23.968299999999999</v>
      </c>
      <c r="P262" s="149">
        <f>IF(B262&lt;=Parameters!$K$3,0,IF(I262="Sand",0,O262/Parameters!$K$8*1000))</f>
        <v>0</v>
      </c>
      <c r="Q262" s="127">
        <f t="shared" si="58"/>
        <v>0</v>
      </c>
      <c r="R262" s="154" t="e">
        <f t="shared" si="59"/>
        <v>#DIV/0!</v>
      </c>
      <c r="S262" s="154" t="e">
        <f t="shared" si="60"/>
        <v>#DIV/0!</v>
      </c>
      <c r="T262" s="149" t="e">
        <f t="shared" si="67"/>
        <v>#DIV/0!</v>
      </c>
      <c r="U262" s="383">
        <f>IF(B262&lt;=Parameters!$K$3,0,IF(I262="Sand",(B262-B261)*$O$5*N262,(B262-B261)*$O$5*T262))</f>
        <v>21.849427128330412</v>
      </c>
      <c r="V262" s="157">
        <f t="shared" si="68"/>
        <v>2650.3445459294112</v>
      </c>
      <c r="W262" s="175">
        <f t="shared" si="63"/>
        <v>0.78072637699789815</v>
      </c>
      <c r="X262" s="149">
        <f t="shared" si="64"/>
        <v>1.092125831109136</v>
      </c>
      <c r="Y262" s="127">
        <f t="shared" si="65"/>
        <v>0.79630795389296072</v>
      </c>
      <c r="Z262" s="175">
        <f t="shared" si="66"/>
        <v>0.79248540783484567</v>
      </c>
      <c r="AA262" s="149">
        <f t="shared" si="61"/>
        <v>24.870000000000005</v>
      </c>
      <c r="AB262" s="383">
        <f>IF(ISERROR(AA262),0,IF(B262&lt;=Parameters!$K$3,0,(B262-B261)*$O$5*AA262))</f>
        <v>10.321159167840342</v>
      </c>
      <c r="AC262" s="157">
        <f t="shared" si="69"/>
        <v>1638.1809612693939</v>
      </c>
    </row>
    <row r="263" spans="1:29">
      <c r="A263" s="186">
        <v>245</v>
      </c>
      <c r="B263" s="187">
        <v>24.4</v>
      </c>
      <c r="C263" s="258">
        <v>25.39</v>
      </c>
      <c r="D263" s="258">
        <v>1.46</v>
      </c>
      <c r="E263" s="438">
        <f>IF(AND(ISBLANK(B263),ISBLANK(C263)),NA(),IF(B263&lt;=Parameters!$K$3,0,IF(C263&lt;0.1,Parameters!$K$4,C263)))</f>
        <v>25.39</v>
      </c>
      <c r="F263" s="439"/>
      <c r="G263" s="149">
        <f>B263*Parameters!$K$5</f>
        <v>463.59999999999997</v>
      </c>
      <c r="H263" s="383">
        <f>IF(B263&lt;Parameters!$K$6,B263*Parameters!$K$5,Parameters!$K$5*Parameters!$K$6+(B263-Parameters!$K$6)*(Parameters!$K$5-10))</f>
        <v>249.6</v>
      </c>
      <c r="I263" s="151" t="str">
        <f>IF(ISBLANK(D263),"",IF(D263&gt;Parameters!$K$7,"Clay","Sand"))</f>
        <v>Sand</v>
      </c>
      <c r="J263" s="152">
        <f t="shared" si="53"/>
        <v>0.15413952382745769</v>
      </c>
      <c r="K263" s="320">
        <f t="shared" si="54"/>
        <v>1</v>
      </c>
      <c r="L263" s="320">
        <f t="shared" si="62"/>
        <v>2.496</v>
      </c>
      <c r="M263" s="275">
        <f t="shared" si="55"/>
        <v>99.575870228809663</v>
      </c>
      <c r="N263" s="153">
        <f t="shared" si="56"/>
        <v>54.766728625845317</v>
      </c>
      <c r="O263" s="154">
        <f t="shared" si="57"/>
        <v>24.926400000000001</v>
      </c>
      <c r="P263" s="149">
        <f>IF(B263&lt;=Parameters!$K$3,0,IF(I263="Sand",0,O263/Parameters!$K$8*1000))</f>
        <v>0</v>
      </c>
      <c r="Q263" s="127">
        <f t="shared" si="58"/>
        <v>0</v>
      </c>
      <c r="R263" s="154" t="e">
        <f t="shared" si="59"/>
        <v>#DIV/0!</v>
      </c>
      <c r="S263" s="154" t="e">
        <f t="shared" si="60"/>
        <v>#DIV/0!</v>
      </c>
      <c r="T263" s="149" t="e">
        <f t="shared" si="67"/>
        <v>#DIV/0!</v>
      </c>
      <c r="U263" s="383">
        <f>IF(B263&lt;=Parameters!$K$3,0,IF(I263="Sand",(B263-B262)*$O$5*N263,(B263-B262)*$O$5*T263))</f>
        <v>22.728432780428118</v>
      </c>
      <c r="V263" s="157">
        <f t="shared" si="68"/>
        <v>2673.0729787098394</v>
      </c>
      <c r="W263" s="175">
        <f t="shared" si="63"/>
        <v>0.79542132403949051</v>
      </c>
      <c r="X263" s="149">
        <f t="shared" si="64"/>
        <v>1.132507014816529</v>
      </c>
      <c r="Y263" s="127">
        <f t="shared" si="65"/>
        <v>0.79558915554907594</v>
      </c>
      <c r="Z263" s="175">
        <f t="shared" si="66"/>
        <v>0.82442442410772787</v>
      </c>
      <c r="AA263" s="149">
        <f t="shared" si="61"/>
        <v>24.96</v>
      </c>
      <c r="AB263" s="383">
        <f>IF(ISERROR(AA263),0,IF(B263&lt;=Parameters!$K$3,0,(B263-B262)*$O$5*AA263))</f>
        <v>10.358509562898501</v>
      </c>
      <c r="AC263" s="157">
        <f t="shared" si="69"/>
        <v>1648.5394708322924</v>
      </c>
    </row>
    <row r="264" spans="1:29">
      <c r="A264" s="186">
        <v>246</v>
      </c>
      <c r="B264" s="187">
        <v>24.5</v>
      </c>
      <c r="C264" s="258">
        <v>25.47</v>
      </c>
      <c r="D264" s="258">
        <v>1.4</v>
      </c>
      <c r="E264" s="438">
        <f>IF(AND(ISBLANK(B264),ISBLANK(C264)),NA(),IF(B264&lt;=Parameters!$K$3,0,IF(C264&lt;0.1,Parameters!$K$4,C264)))</f>
        <v>25.47</v>
      </c>
      <c r="F264" s="439"/>
      <c r="G264" s="149">
        <f>B264*Parameters!$K$5</f>
        <v>465.5</v>
      </c>
      <c r="H264" s="383">
        <f>IF(B264&lt;Parameters!$K$6,B264*Parameters!$K$5,Parameters!$K$5*Parameters!$K$6+(B264-Parameters!$K$6)*(Parameters!$K$5-10))</f>
        <v>250.5</v>
      </c>
      <c r="I264" s="151" t="str">
        <f>IF(ISBLANK(D264),"",IF(D264&gt;Parameters!$K$7,"Clay","Sand"))</f>
        <v>Sand</v>
      </c>
      <c r="J264" s="152">
        <f t="shared" si="53"/>
        <v>0.15427832576807995</v>
      </c>
      <c r="K264" s="320">
        <f t="shared" si="54"/>
        <v>1</v>
      </c>
      <c r="L264" s="320">
        <f t="shared" si="62"/>
        <v>2.5049999999999999</v>
      </c>
      <c r="M264" s="275">
        <f t="shared" si="55"/>
        <v>99.979568687372748</v>
      </c>
      <c r="N264" s="153">
        <f t="shared" si="56"/>
        <v>54.988762778055019</v>
      </c>
      <c r="O264" s="154">
        <f t="shared" si="57"/>
        <v>25.0045</v>
      </c>
      <c r="P264" s="149">
        <f>IF(B264&lt;=Parameters!$K$3,0,IF(I264="Sand",0,O264/Parameters!$K$8*1000))</f>
        <v>0</v>
      </c>
      <c r="Q264" s="127">
        <f t="shared" si="58"/>
        <v>0</v>
      </c>
      <c r="R264" s="154" t="e">
        <f t="shared" si="59"/>
        <v>#DIV/0!</v>
      </c>
      <c r="S264" s="154" t="e">
        <f t="shared" si="60"/>
        <v>#DIV/0!</v>
      </c>
      <c r="T264" s="149" t="e">
        <f t="shared" si="67"/>
        <v>#DIV/0!</v>
      </c>
      <c r="U264" s="383">
        <f>IF(B264&lt;=Parameters!$K$3,0,IF(I264="Sand",(B264-B263)*$O$5*N264,(B264-B263)*$O$5*T264))</f>
        <v>22.820577928223571</v>
      </c>
      <c r="V264" s="157">
        <f t="shared" si="68"/>
        <v>2695.8935566380628</v>
      </c>
      <c r="W264" s="175">
        <f t="shared" si="63"/>
        <v>0.79595982454347269</v>
      </c>
      <c r="X264" s="149">
        <f t="shared" si="64"/>
        <v>1.1339982481792894</v>
      </c>
      <c r="Y264" s="127">
        <f t="shared" si="65"/>
        <v>0.79487358970251576</v>
      </c>
      <c r="Z264" s="175">
        <f t="shared" si="66"/>
        <v>0.82814770601409693</v>
      </c>
      <c r="AA264" s="149">
        <f t="shared" si="61"/>
        <v>25.05</v>
      </c>
      <c r="AB264" s="383">
        <f>IF(ISERROR(AA264),0,IF(B264&lt;=Parameters!$K$3,0,(B264-B263)*$O$5*AA264))</f>
        <v>10.3958599579574</v>
      </c>
      <c r="AC264" s="157">
        <f t="shared" si="69"/>
        <v>1658.9353307902497</v>
      </c>
    </row>
    <row r="265" spans="1:29">
      <c r="A265" s="186">
        <v>247</v>
      </c>
      <c r="B265" s="187">
        <v>24.6</v>
      </c>
      <c r="C265" s="258">
        <v>26.07</v>
      </c>
      <c r="D265" s="258">
        <v>1.44</v>
      </c>
      <c r="E265" s="438">
        <f>IF(AND(ISBLANK(B265),ISBLANK(C265)),NA(),IF(B265&lt;=Parameters!$K$3,0,IF(C265&lt;0.1,Parameters!$K$4,C265)))</f>
        <v>26.07</v>
      </c>
      <c r="F265" s="439"/>
      <c r="G265" s="149">
        <f>B265*Parameters!$K$5</f>
        <v>467.40000000000003</v>
      </c>
      <c r="H265" s="383">
        <f>IF(B265&lt;Parameters!$K$6,B265*Parameters!$K$5,Parameters!$K$5*Parameters!$K$6+(B265-Parameters!$K$6)*(Parameters!$K$5-10))</f>
        <v>251.4</v>
      </c>
      <c r="I265" s="151" t="str">
        <f>IF(ISBLANK(D265),"",IF(D265&gt;Parameters!$K$7,"Clay","Sand"))</f>
        <v>Sand</v>
      </c>
      <c r="J265" s="152">
        <f t="shared" si="53"/>
        <v>0.15441750335684193</v>
      </c>
      <c r="K265" s="320">
        <f t="shared" si="54"/>
        <v>1</v>
      </c>
      <c r="L265" s="320">
        <f t="shared" si="62"/>
        <v>2.5140000000000002</v>
      </c>
      <c r="M265" s="275">
        <f t="shared" si="55"/>
        <v>102.42711827412111</v>
      </c>
      <c r="N265" s="153">
        <f t="shared" si="56"/>
        <v>56.334915050766618</v>
      </c>
      <c r="O265" s="154">
        <f t="shared" si="57"/>
        <v>25.602599999999999</v>
      </c>
      <c r="P265" s="149">
        <f>IF(B265&lt;=Parameters!$K$3,0,IF(I265="Sand",0,O265/Parameters!$K$8*1000))</f>
        <v>0</v>
      </c>
      <c r="Q265" s="127">
        <f t="shared" si="58"/>
        <v>0</v>
      </c>
      <c r="R265" s="154" t="e">
        <f t="shared" si="59"/>
        <v>#DIV/0!</v>
      </c>
      <c r="S265" s="154" t="e">
        <f t="shared" si="60"/>
        <v>#DIV/0!</v>
      </c>
      <c r="T265" s="149" t="e">
        <f t="shared" si="67"/>
        <v>#DIV/0!</v>
      </c>
      <c r="U265" s="383">
        <f>IF(B265&lt;=Parameters!$K$3,0,IF(I265="Sand",(B265-B264)*$O$5*N265,(B265-B264)*$O$5*T265))</f>
        <v>23.379237030387078</v>
      </c>
      <c r="V265" s="157">
        <f t="shared" si="68"/>
        <v>2719.27279366845</v>
      </c>
      <c r="W265" s="175">
        <f t="shared" si="63"/>
        <v>0.80455612499884488</v>
      </c>
      <c r="X265" s="149">
        <f t="shared" si="64"/>
        <v>1.1579126693866608</v>
      </c>
      <c r="Y265" s="127">
        <f t="shared" si="65"/>
        <v>0.79416123028079177</v>
      </c>
      <c r="Z265" s="175">
        <f t="shared" si="66"/>
        <v>0.84830272544679453</v>
      </c>
      <c r="AA265" s="149">
        <f t="shared" si="61"/>
        <v>25.14</v>
      </c>
      <c r="AB265" s="383">
        <f>IF(ISERROR(AA265),0,IF(B265&lt;=Parameters!$K$3,0,(B265-B264)*$O$5*AA265))</f>
        <v>10.433210353015928</v>
      </c>
      <c r="AC265" s="157">
        <f t="shared" si="69"/>
        <v>1669.3685411432657</v>
      </c>
    </row>
    <row r="266" spans="1:29">
      <c r="A266" s="186">
        <v>248</v>
      </c>
      <c r="B266" s="187">
        <v>24.7</v>
      </c>
      <c r="C266" s="258">
        <v>26.02</v>
      </c>
      <c r="D266" s="258">
        <v>1.44</v>
      </c>
      <c r="E266" s="438">
        <f>IF(AND(ISBLANK(B266),ISBLANK(C266)),NA(),IF(B266&lt;=Parameters!$K$3,0,IF(C266&lt;0.1,Parameters!$K$4,C266)))</f>
        <v>26.02</v>
      </c>
      <c r="F266" s="439"/>
      <c r="G266" s="149">
        <f>B266*Parameters!$K$5</f>
        <v>469.3</v>
      </c>
      <c r="H266" s="383">
        <f>IF(B266&lt;Parameters!$K$6,B266*Parameters!$K$5,Parameters!$K$5*Parameters!$K$6+(B266-Parameters!$K$6)*(Parameters!$K$5-10))</f>
        <v>252.29999999999998</v>
      </c>
      <c r="I266" s="151" t="str">
        <f>IF(ISBLANK(D266),"",IF(D266&gt;Parameters!$K$7,"Clay","Sand"))</f>
        <v>Sand</v>
      </c>
      <c r="J266" s="152">
        <f t="shared" si="53"/>
        <v>0.15455705829120553</v>
      </c>
      <c r="K266" s="320">
        <f t="shared" si="54"/>
        <v>1</v>
      </c>
      <c r="L266" s="320">
        <f t="shared" si="62"/>
        <v>2.5229999999999997</v>
      </c>
      <c r="M266" s="275">
        <f t="shared" si="55"/>
        <v>102.32306298701329</v>
      </c>
      <c r="N266" s="153">
        <f t="shared" si="56"/>
        <v>56.277684642857309</v>
      </c>
      <c r="O266" s="154">
        <f t="shared" si="57"/>
        <v>25.550699999999999</v>
      </c>
      <c r="P266" s="149">
        <f>IF(B266&lt;=Parameters!$K$3,0,IF(I266="Sand",0,O266/Parameters!$K$8*1000))</f>
        <v>0</v>
      </c>
      <c r="Q266" s="127">
        <f t="shared" si="58"/>
        <v>0</v>
      </c>
      <c r="R266" s="154" t="e">
        <f t="shared" si="59"/>
        <v>#DIV/0!</v>
      </c>
      <c r="S266" s="154" t="e">
        <f t="shared" si="60"/>
        <v>#DIV/0!</v>
      </c>
      <c r="T266" s="149" t="e">
        <f t="shared" si="67"/>
        <v>#DIV/0!</v>
      </c>
      <c r="U266" s="383">
        <f>IF(B266&lt;=Parameters!$K$3,0,IF(I266="Sand",(B266-B265)*$O$5*N266,(B266-B265)*$O$5*T266))</f>
        <v>23.355486159888763</v>
      </c>
      <c r="V266" s="157">
        <f t="shared" si="68"/>
        <v>2742.6282798283387</v>
      </c>
      <c r="W266" s="175">
        <f t="shared" si="63"/>
        <v>0.80307351115625147</v>
      </c>
      <c r="X266" s="149">
        <f t="shared" si="64"/>
        <v>1.1537734624971165</v>
      </c>
      <c r="Y266" s="127">
        <f t="shared" si="65"/>
        <v>0.79345205151408804</v>
      </c>
      <c r="Z266" s="175">
        <f t="shared" si="66"/>
        <v>0.84794845664178697</v>
      </c>
      <c r="AA266" s="149">
        <f t="shared" si="61"/>
        <v>25.23</v>
      </c>
      <c r="AB266" s="383">
        <f>IF(ISERROR(AA266),0,IF(B266&lt;=Parameters!$K$3,0,(B266-B265)*$O$5*AA266))</f>
        <v>10.470560748074085</v>
      </c>
      <c r="AC266" s="157">
        <f t="shared" si="69"/>
        <v>1679.8391018913399</v>
      </c>
    </row>
    <row r="267" spans="1:29">
      <c r="A267" s="186">
        <v>249</v>
      </c>
      <c r="B267" s="187">
        <v>24.8</v>
      </c>
      <c r="C267" s="258">
        <v>26.76</v>
      </c>
      <c r="D267" s="258">
        <v>1.26</v>
      </c>
      <c r="E267" s="438">
        <f>IF(AND(ISBLANK(B267),ISBLANK(C267)),NA(),IF(B267&lt;=Parameters!$K$3,0,IF(C267&lt;0.1,Parameters!$K$4,C267)))</f>
        <v>26.76</v>
      </c>
      <c r="F267" s="439"/>
      <c r="G267" s="149">
        <f>B267*Parameters!$K$5</f>
        <v>471.2</v>
      </c>
      <c r="H267" s="383">
        <f>IF(B267&lt;Parameters!$K$6,B267*Parameters!$K$5,Parameters!$K$5*Parameters!$K$6+(B267-Parameters!$K$6)*(Parameters!$K$5-10))</f>
        <v>253.20000000000002</v>
      </c>
      <c r="I267" s="151" t="str">
        <f>IF(ISBLANK(D267),"",IF(D267&gt;Parameters!$K$7,"Clay","Sand"))</f>
        <v>Sand</v>
      </c>
      <c r="J267" s="152">
        <f t="shared" si="53"/>
        <v>0.15469699227939065</v>
      </c>
      <c r="K267" s="320">
        <f t="shared" si="54"/>
        <v>1</v>
      </c>
      <c r="L267" s="320">
        <f t="shared" si="62"/>
        <v>2.532</v>
      </c>
      <c r="M267" s="275">
        <f t="shared" si="55"/>
        <v>105.32837299500557</v>
      </c>
      <c r="N267" s="153">
        <f t="shared" si="56"/>
        <v>57.930605147253068</v>
      </c>
      <c r="O267" s="154">
        <f t="shared" si="57"/>
        <v>26.288800000000002</v>
      </c>
      <c r="P267" s="149">
        <f>IF(B267&lt;=Parameters!$K$3,0,IF(I267="Sand",0,O267/Parameters!$K$8*1000))</f>
        <v>0</v>
      </c>
      <c r="Q267" s="127">
        <f t="shared" si="58"/>
        <v>0</v>
      </c>
      <c r="R267" s="154" t="e">
        <f t="shared" si="59"/>
        <v>#DIV/0!</v>
      </c>
      <c r="S267" s="154" t="e">
        <f t="shared" si="60"/>
        <v>#DIV/0!</v>
      </c>
      <c r="T267" s="149" t="e">
        <f t="shared" si="67"/>
        <v>#DIV/0!</v>
      </c>
      <c r="U267" s="383">
        <f>IF(B267&lt;=Parameters!$K$3,0,IF(I267="Sand",(B267-B266)*$O$5*N267,(B267-B266)*$O$5*T267))</f>
        <v>24.041455424773211</v>
      </c>
      <c r="V267" s="157">
        <f t="shared" si="68"/>
        <v>2766.6697352531119</v>
      </c>
      <c r="W267" s="175">
        <f t="shared" si="63"/>
        <v>0.81357844910191712</v>
      </c>
      <c r="X267" s="149">
        <f t="shared" si="64"/>
        <v>1.1832328756659352</v>
      </c>
      <c r="Y267" s="127">
        <f t="shared" si="65"/>
        <v>0.79274602793068361</v>
      </c>
      <c r="Z267" s="175">
        <f t="shared" si="66"/>
        <v>0.87234294094008857</v>
      </c>
      <c r="AA267" s="149">
        <f t="shared" si="61"/>
        <v>25.320000000000004</v>
      </c>
      <c r="AB267" s="383">
        <f>IF(ISERROR(AA267),0,IF(B267&lt;=Parameters!$K$3,0,(B267-B266)*$O$5*AA267))</f>
        <v>10.50791114313299</v>
      </c>
      <c r="AC267" s="157">
        <f t="shared" si="69"/>
        <v>1690.3470130344729</v>
      </c>
    </row>
    <row r="268" spans="1:29">
      <c r="A268" s="186">
        <v>250</v>
      </c>
      <c r="B268" s="187">
        <v>24.9</v>
      </c>
      <c r="C268" s="258">
        <v>27.88</v>
      </c>
      <c r="D268" s="258">
        <v>1.33</v>
      </c>
      <c r="E268" s="438">
        <f>IF(AND(ISBLANK(B268),ISBLANK(C268)),NA(),IF(B268&lt;=Parameters!$K$3,0,IF(C268&lt;0.1,Parameters!$K$4,C268)))</f>
        <v>27.88</v>
      </c>
      <c r="F268" s="439"/>
      <c r="G268" s="149">
        <f>B268*Parameters!$K$5</f>
        <v>473.09999999999997</v>
      </c>
      <c r="H268" s="383">
        <f>IF(B268&lt;Parameters!$K$6,B268*Parameters!$K$5,Parameters!$K$5*Parameters!$K$6+(B268-Parameters!$K$6)*(Parameters!$K$5-10))</f>
        <v>254.1</v>
      </c>
      <c r="I268" s="151" t="str">
        <f>IF(ISBLANK(D268),"",IF(D268&gt;Parameters!$K$7,"Clay","Sand"))</f>
        <v>Sand</v>
      </c>
      <c r="J268" s="152">
        <f t="shared" si="53"/>
        <v>0.15483730704046311</v>
      </c>
      <c r="K268" s="320">
        <f t="shared" si="54"/>
        <v>1</v>
      </c>
      <c r="L268" s="320">
        <f t="shared" si="62"/>
        <v>2.5409999999999999</v>
      </c>
      <c r="M268" s="275">
        <f t="shared" si="55"/>
        <v>109.83626986673809</v>
      </c>
      <c r="N268" s="153">
        <f t="shared" si="56"/>
        <v>60.409948426705952</v>
      </c>
      <c r="O268" s="154">
        <f t="shared" si="57"/>
        <v>27.4069</v>
      </c>
      <c r="P268" s="149">
        <f>IF(B268&lt;=Parameters!$K$3,0,IF(I268="Sand",0,O268/Parameters!$K$8*1000))</f>
        <v>0</v>
      </c>
      <c r="Q268" s="127">
        <f t="shared" si="58"/>
        <v>0</v>
      </c>
      <c r="R268" s="154" t="e">
        <f t="shared" si="59"/>
        <v>#DIV/0!</v>
      </c>
      <c r="S268" s="154" t="e">
        <f t="shared" si="60"/>
        <v>#DIV/0!</v>
      </c>
      <c r="T268" s="149" t="e">
        <f t="shared" si="67"/>
        <v>#DIV/0!</v>
      </c>
      <c r="U268" s="383">
        <f>IF(B268&lt;=Parameters!$K$3,0,IF(I268="Sand",(B268-B267)*$O$5*N268,(B268-B267)*$O$5*T268))</f>
        <v>25.070393768919825</v>
      </c>
      <c r="V268" s="157">
        <f t="shared" si="68"/>
        <v>2791.7401290220319</v>
      </c>
      <c r="W268" s="175">
        <f t="shared" si="63"/>
        <v>0.82926934934361585</v>
      </c>
      <c r="X268" s="149">
        <f t="shared" si="64"/>
        <v>1.2278033901801577</v>
      </c>
      <c r="Y268" s="127">
        <f t="shared" si="65"/>
        <v>0.79204313435245899</v>
      </c>
      <c r="Z268" s="175">
        <f t="shared" si="66"/>
        <v>0.90804689301071217</v>
      </c>
      <c r="AA268" s="149">
        <f t="shared" si="61"/>
        <v>25.41</v>
      </c>
      <c r="AB268" s="383">
        <f>IF(ISERROR(AA268),0,IF(B268&lt;=Parameters!$K$3,0,(B268-B267)*$O$5*AA268))</f>
        <v>10.545261538191143</v>
      </c>
      <c r="AC268" s="157">
        <f t="shared" si="69"/>
        <v>1700.8922745726641</v>
      </c>
    </row>
    <row r="269" spans="1:29">
      <c r="A269" s="186">
        <v>251</v>
      </c>
      <c r="B269" s="187">
        <v>25</v>
      </c>
      <c r="C269" s="258">
        <v>24.98</v>
      </c>
      <c r="D269" s="258">
        <v>1.38</v>
      </c>
      <c r="E269" s="438">
        <f>IF(AND(ISBLANK(B269),ISBLANK(C269)),NA(),IF(B269&lt;=Parameters!$K$3,0,IF(C269&lt;0.1,Parameters!$K$4,C269)))</f>
        <v>24.98</v>
      </c>
      <c r="F269" s="439"/>
      <c r="G269" s="149">
        <f>B269*Parameters!$K$5</f>
        <v>475</v>
      </c>
      <c r="H269" s="383">
        <f>IF(B269&lt;Parameters!$K$6,B269*Parameters!$K$5,Parameters!$K$5*Parameters!$K$6+(B269-Parameters!$K$6)*(Parameters!$K$5-10))</f>
        <v>255</v>
      </c>
      <c r="I269" s="151" t="str">
        <f>IF(ISBLANK(D269),"",IF(D269&gt;Parameters!$K$7,"Clay","Sand"))</f>
        <v>Sand</v>
      </c>
      <c r="J269" s="152">
        <f t="shared" si="53"/>
        <v>0.15497800430442321</v>
      </c>
      <c r="K269" s="320">
        <f t="shared" si="54"/>
        <v>1</v>
      </c>
      <c r="L269" s="320">
        <f t="shared" si="62"/>
        <v>2.5499999999999998</v>
      </c>
      <c r="M269" s="275">
        <f t="shared" si="55"/>
        <v>98.500831075096514</v>
      </c>
      <c r="N269" s="153">
        <f t="shared" si="56"/>
        <v>54.175457091303088</v>
      </c>
      <c r="O269" s="154">
        <f t="shared" si="57"/>
        <v>24.504999999999999</v>
      </c>
      <c r="P269" s="149">
        <f>IF(B269&lt;=Parameters!$K$3,0,IF(I269="Sand",0,O269/Parameters!$K$8*1000))</f>
        <v>0</v>
      </c>
      <c r="Q269" s="127">
        <f t="shared" si="58"/>
        <v>0</v>
      </c>
      <c r="R269" s="154" t="e">
        <f t="shared" si="59"/>
        <v>#DIV/0!</v>
      </c>
      <c r="S269" s="154" t="e">
        <f t="shared" si="60"/>
        <v>#DIV/0!</v>
      </c>
      <c r="T269" s="149" t="e">
        <f t="shared" si="67"/>
        <v>#DIV/0!</v>
      </c>
      <c r="U269" s="383">
        <f>IF(B269&lt;=Parameters!$K$3,0,IF(I269="Sand",(B269-B268)*$O$5*N269,(B269-B268)*$O$5*T269))</f>
        <v>22.483052498184311</v>
      </c>
      <c r="V269" s="157">
        <f t="shared" si="68"/>
        <v>2814.2231815202163</v>
      </c>
      <c r="W269" s="175">
        <f t="shared" si="63"/>
        <v>0.78462858589919771</v>
      </c>
      <c r="X269" s="149">
        <f t="shared" si="64"/>
        <v>1.1027900613155885</v>
      </c>
      <c r="Y269" s="127">
        <f t="shared" si="65"/>
        <v>0.79134334589048605</v>
      </c>
      <c r="Z269" s="175">
        <f t="shared" si="66"/>
        <v>0.81814272837773638</v>
      </c>
      <c r="AA269" s="149">
        <f t="shared" si="61"/>
        <v>25.5</v>
      </c>
      <c r="AB269" s="383">
        <f>IF(ISERROR(AA269),0,IF(B269&lt;=Parameters!$K$3,0,(B269-B268)*$O$5*AA269))</f>
        <v>10.582611933250048</v>
      </c>
      <c r="AC269" s="157">
        <f t="shared" si="69"/>
        <v>1711.4748865059141</v>
      </c>
    </row>
    <row r="270" spans="1:29">
      <c r="A270" s="186">
        <v>252</v>
      </c>
      <c r="B270" s="187">
        <v>25.1</v>
      </c>
      <c r="C270" s="258">
        <v>26.2</v>
      </c>
      <c r="D270" s="258">
        <v>1.39</v>
      </c>
      <c r="E270" s="438">
        <f>IF(AND(ISBLANK(B270),ISBLANK(C270)),NA(),IF(B270&lt;=Parameters!$K$3,0,IF(C270&lt;0.1,Parameters!$K$4,C270)))</f>
        <v>26.2</v>
      </c>
      <c r="F270" s="439"/>
      <c r="G270" s="149">
        <f>B270*Parameters!$K$5</f>
        <v>476.90000000000003</v>
      </c>
      <c r="H270" s="383">
        <f>IF(B270&lt;Parameters!$K$6,B270*Parameters!$K$5,Parameters!$K$5*Parameters!$K$6+(B270-Parameters!$K$6)*(Parameters!$K$5-10))</f>
        <v>255.9</v>
      </c>
      <c r="I270" s="151" t="str">
        <f>IF(ISBLANK(D270),"",IF(D270&gt;Parameters!$K$7,"Clay","Sand"))</f>
        <v>Sand</v>
      </c>
      <c r="J270" s="152">
        <f t="shared" si="53"/>
        <v>0.15511908581229539</v>
      </c>
      <c r="K270" s="320">
        <f t="shared" si="54"/>
        <v>1</v>
      </c>
      <c r="L270" s="320">
        <f t="shared" si="62"/>
        <v>2.5590000000000002</v>
      </c>
      <c r="M270" s="275">
        <f t="shared" si="55"/>
        <v>103.40556801314035</v>
      </c>
      <c r="N270" s="153">
        <f t="shared" si="56"/>
        <v>56.873062407227202</v>
      </c>
      <c r="O270" s="154">
        <f t="shared" si="57"/>
        <v>25.723099999999999</v>
      </c>
      <c r="P270" s="149">
        <f>IF(B270&lt;=Parameters!$K$3,0,IF(I270="Sand",0,O270/Parameters!$K$8*1000))</f>
        <v>0</v>
      </c>
      <c r="Q270" s="127">
        <f t="shared" si="58"/>
        <v>0</v>
      </c>
      <c r="R270" s="154" t="e">
        <f t="shared" si="59"/>
        <v>#DIV/0!</v>
      </c>
      <c r="S270" s="154" t="e">
        <f t="shared" si="60"/>
        <v>#DIV/0!</v>
      </c>
      <c r="T270" s="149" t="e">
        <f t="shared" si="67"/>
        <v>#DIV/0!</v>
      </c>
      <c r="U270" s="383">
        <f>IF(B270&lt;=Parameters!$K$3,0,IF(I270="Sand",(B270-B269)*$O$5*N270,(B270-B269)*$O$5*T270))</f>
        <v>23.602570545537148</v>
      </c>
      <c r="V270" s="157">
        <f t="shared" si="68"/>
        <v>2837.8257520657535</v>
      </c>
      <c r="W270" s="175">
        <f t="shared" si="63"/>
        <v>0.80299750872558207</v>
      </c>
      <c r="X270" s="149">
        <f t="shared" si="64"/>
        <v>1.15356144105652</v>
      </c>
      <c r="Y270" s="127">
        <f t="shared" si="65"/>
        <v>0.7906466379407</v>
      </c>
      <c r="Z270" s="175">
        <f t="shared" si="66"/>
        <v>0.85847598087139132</v>
      </c>
      <c r="AA270" s="149">
        <f t="shared" si="61"/>
        <v>25.590000000000003</v>
      </c>
      <c r="AB270" s="383">
        <f>IF(ISERROR(AA270),0,IF(B270&lt;=Parameters!$K$3,0,(B270-B269)*$O$5*AA270))</f>
        <v>10.619962328308578</v>
      </c>
      <c r="AC270" s="157">
        <f t="shared" si="69"/>
        <v>1722.0948488342226</v>
      </c>
    </row>
    <row r="271" spans="1:29">
      <c r="A271" s="186">
        <v>253</v>
      </c>
      <c r="B271" s="187">
        <v>25.2</v>
      </c>
      <c r="C271" s="258">
        <v>27.8</v>
      </c>
      <c r="D271" s="258">
        <v>1.28</v>
      </c>
      <c r="E271" s="438">
        <f>IF(AND(ISBLANK(B271),ISBLANK(C271)),NA(),IF(B271&lt;=Parameters!$K$3,0,IF(C271&lt;0.1,Parameters!$K$4,C271)))</f>
        <v>27.8</v>
      </c>
      <c r="F271" s="439"/>
      <c r="G271" s="149">
        <f>B271*Parameters!$K$5</f>
        <v>478.8</v>
      </c>
      <c r="H271" s="383">
        <f>IF(B271&lt;Parameters!$K$6,B271*Parameters!$K$5,Parameters!$K$5*Parameters!$K$6+(B271-Parameters!$K$6)*(Parameters!$K$5-10))</f>
        <v>256.79999999999995</v>
      </c>
      <c r="I271" s="151" t="str">
        <f>IF(ISBLANK(D271),"",IF(D271&gt;Parameters!$K$7,"Clay","Sand"))</f>
        <v>Sand</v>
      </c>
      <c r="J271" s="152">
        <f t="shared" si="53"/>
        <v>0.15526055331621871</v>
      </c>
      <c r="K271" s="320">
        <f t="shared" si="54"/>
        <v>1</v>
      </c>
      <c r="L271" s="320">
        <f t="shared" si="62"/>
        <v>2.5679999999999996</v>
      </c>
      <c r="M271" s="275">
        <f t="shared" si="55"/>
        <v>109.82047609717198</v>
      </c>
      <c r="N271" s="153">
        <f t="shared" si="56"/>
        <v>60.401261853444595</v>
      </c>
      <c r="O271" s="154">
        <f t="shared" si="57"/>
        <v>27.321200000000001</v>
      </c>
      <c r="P271" s="149">
        <f>IF(B271&lt;=Parameters!$K$3,0,IF(I271="Sand",0,O271/Parameters!$K$8*1000))</f>
        <v>0</v>
      </c>
      <c r="Q271" s="127">
        <f t="shared" si="58"/>
        <v>0</v>
      </c>
      <c r="R271" s="154" t="e">
        <f t="shared" si="59"/>
        <v>#DIV/0!</v>
      </c>
      <c r="S271" s="154" t="e">
        <f t="shared" si="60"/>
        <v>#DIV/0!</v>
      </c>
      <c r="T271" s="149" t="e">
        <f t="shared" si="67"/>
        <v>#DIV/0!</v>
      </c>
      <c r="U271" s="383">
        <f>IF(B271&lt;=Parameters!$K$3,0,IF(I271="Sand",(B271-B270)*$O$5*N271,(B271-B270)*$O$5*T271))</f>
        <v>25.066788802886308</v>
      </c>
      <c r="V271" s="157">
        <f t="shared" si="68"/>
        <v>2862.8925408686396</v>
      </c>
      <c r="W271" s="175">
        <f t="shared" si="63"/>
        <v>0.8260059869673857</v>
      </c>
      <c r="X271" s="149">
        <f t="shared" si="64"/>
        <v>1.2184778485910037</v>
      </c>
      <c r="Y271" s="127">
        <f t="shared" si="65"/>
        <v>0.78995298617965071</v>
      </c>
      <c r="Z271" s="175">
        <f t="shared" si="66"/>
        <v>0.90960050325836772</v>
      </c>
      <c r="AA271" s="149">
        <f t="shared" si="61"/>
        <v>25.679999999999996</v>
      </c>
      <c r="AB271" s="383">
        <f>IF(ISERROR(AA271),0,IF(B271&lt;=Parameters!$K$3,0,(B271-B270)*$O$5*AA271))</f>
        <v>10.657312723366726</v>
      </c>
      <c r="AC271" s="157">
        <f t="shared" si="69"/>
        <v>1732.7521615575893</v>
      </c>
    </row>
    <row r="272" spans="1:29">
      <c r="A272" s="186">
        <v>254</v>
      </c>
      <c r="B272" s="187">
        <v>25.3</v>
      </c>
      <c r="C272" s="258">
        <v>27.37</v>
      </c>
      <c r="D272" s="258">
        <v>1.31</v>
      </c>
      <c r="E272" s="438">
        <f>IF(AND(ISBLANK(B272),ISBLANK(C272)),NA(),IF(B272&lt;=Parameters!$K$3,0,IF(C272&lt;0.1,Parameters!$K$4,C272)))</f>
        <v>27.37</v>
      </c>
      <c r="F272" s="439"/>
      <c r="G272" s="149">
        <f>B272*Parameters!$K$5</f>
        <v>480.7</v>
      </c>
      <c r="H272" s="383">
        <f>IF(B272&lt;Parameters!$K$6,B272*Parameters!$K$5,Parameters!$K$5*Parameters!$K$6+(B272-Parameters!$K$6)*(Parameters!$K$5-10))</f>
        <v>257.70000000000005</v>
      </c>
      <c r="I272" s="151" t="str">
        <f>IF(ISBLANK(D272),"",IF(D272&gt;Parameters!$K$7,"Clay","Sand"))</f>
        <v>Sand</v>
      </c>
      <c r="J272" s="152">
        <f t="shared" si="53"/>
        <v>0.1554024085795383</v>
      </c>
      <c r="K272" s="320">
        <f t="shared" si="54"/>
        <v>1</v>
      </c>
      <c r="L272" s="320">
        <f t="shared" si="62"/>
        <v>2.5770000000000004</v>
      </c>
      <c r="M272" s="275">
        <f t="shared" si="55"/>
        <v>108.22060056811364</v>
      </c>
      <c r="N272" s="153">
        <f t="shared" si="56"/>
        <v>59.521330312462503</v>
      </c>
      <c r="O272" s="154">
        <f t="shared" si="57"/>
        <v>26.889300000000002</v>
      </c>
      <c r="P272" s="149">
        <f>IF(B272&lt;=Parameters!$K$3,0,IF(I272="Sand",0,O272/Parameters!$K$8*1000))</f>
        <v>0</v>
      </c>
      <c r="Q272" s="127">
        <f t="shared" si="58"/>
        <v>0</v>
      </c>
      <c r="R272" s="154" t="e">
        <f t="shared" si="59"/>
        <v>#DIV/0!</v>
      </c>
      <c r="S272" s="154" t="e">
        <f t="shared" si="60"/>
        <v>#DIV/0!</v>
      </c>
      <c r="T272" s="149" t="e">
        <f t="shared" si="67"/>
        <v>#DIV/0!</v>
      </c>
      <c r="U272" s="383">
        <f>IF(B272&lt;=Parameters!$K$3,0,IF(I272="Sand",(B272-B271)*$O$5*N272,(B272-B271)*$O$5*T272))</f>
        <v>24.701613350885626</v>
      </c>
      <c r="V272" s="157">
        <f t="shared" si="68"/>
        <v>2887.5941542195251</v>
      </c>
      <c r="W272" s="175">
        <f t="shared" si="63"/>
        <v>0.81907087874128137</v>
      </c>
      <c r="X272" s="149">
        <f t="shared" si="64"/>
        <v>1.1987570827769272</v>
      </c>
      <c r="Y272" s="127">
        <f t="shared" si="65"/>
        <v>0.78926236656033177</v>
      </c>
      <c r="Z272" s="175">
        <f t="shared" si="66"/>
        <v>0.89764449216419906</v>
      </c>
      <c r="AA272" s="149">
        <f t="shared" si="61"/>
        <v>25.770000000000007</v>
      </c>
      <c r="AB272" s="383">
        <f>IF(ISERROR(AA272),0,IF(B272&lt;=Parameters!$K$3,0,(B272-B271)*$O$5*AA272))</f>
        <v>10.694663118425639</v>
      </c>
      <c r="AC272" s="157">
        <f t="shared" si="69"/>
        <v>1743.446824676015</v>
      </c>
    </row>
    <row r="273" spans="1:29">
      <c r="A273" s="186">
        <v>255</v>
      </c>
      <c r="B273" s="187">
        <v>25.4</v>
      </c>
      <c r="C273" s="258">
        <v>23.65</v>
      </c>
      <c r="D273" s="258">
        <v>1.41</v>
      </c>
      <c r="E273" s="438">
        <f>IF(AND(ISBLANK(B273),ISBLANK(C273)),NA(),IF(B273&lt;=Parameters!$K$3,0,IF(C273&lt;0.1,Parameters!$K$4,C273)))</f>
        <v>23.65</v>
      </c>
      <c r="F273" s="439"/>
      <c r="G273" s="149">
        <f>B273*Parameters!$K$5</f>
        <v>482.59999999999997</v>
      </c>
      <c r="H273" s="383">
        <f>IF(B273&lt;Parameters!$K$6,B273*Parameters!$K$5,Parameters!$K$5*Parameters!$K$6+(B273-Parameters!$K$6)*(Parameters!$K$5-10))</f>
        <v>258.60000000000002</v>
      </c>
      <c r="I273" s="151" t="str">
        <f>IF(ISBLANK(D273),"",IF(D273&gt;Parameters!$K$7,"Clay","Sand"))</f>
        <v>Sand</v>
      </c>
      <c r="J273" s="152">
        <f t="shared" si="53"/>
        <v>0.15554465337689752</v>
      </c>
      <c r="K273" s="320">
        <f t="shared" si="54"/>
        <v>1</v>
      </c>
      <c r="L273" s="320">
        <f t="shared" si="62"/>
        <v>2.5860000000000003</v>
      </c>
      <c r="M273" s="275">
        <f t="shared" si="55"/>
        <v>93.597366456048533</v>
      </c>
      <c r="N273" s="153">
        <f t="shared" si="56"/>
        <v>51.478551550826694</v>
      </c>
      <c r="O273" s="154">
        <f t="shared" si="57"/>
        <v>23.167399999999997</v>
      </c>
      <c r="P273" s="149">
        <f>IF(B273&lt;=Parameters!$K$3,0,IF(I273="Sand",0,O273/Parameters!$K$8*1000))</f>
        <v>0</v>
      </c>
      <c r="Q273" s="127">
        <f t="shared" si="58"/>
        <v>0</v>
      </c>
      <c r="R273" s="154" t="e">
        <f t="shared" si="59"/>
        <v>#DIV/0!</v>
      </c>
      <c r="S273" s="154" t="e">
        <f t="shared" si="60"/>
        <v>#DIV/0!</v>
      </c>
      <c r="T273" s="149" t="e">
        <f t="shared" si="67"/>
        <v>#DIV/0!</v>
      </c>
      <c r="U273" s="383">
        <f>IF(B273&lt;=Parameters!$K$3,0,IF(I273="Sand",(B273-B272)*$O$5*N273,(B273-B272)*$O$5*T273))</f>
        <v>21.363824860713212</v>
      </c>
      <c r="V273" s="157">
        <f t="shared" si="68"/>
        <v>2908.9579790802381</v>
      </c>
      <c r="W273" s="175">
        <f t="shared" si="63"/>
        <v>0.75993984575953555</v>
      </c>
      <c r="X273" s="149">
        <f t="shared" si="64"/>
        <v>1.0360404010118092</v>
      </c>
      <c r="Y273" s="127">
        <f t="shared" si="65"/>
        <v>0.78857475530808707</v>
      </c>
      <c r="Z273" s="175">
        <f t="shared" si="66"/>
        <v>0.77818802869561376</v>
      </c>
      <c r="AA273" s="149">
        <f t="shared" si="61"/>
        <v>25.860000000000003</v>
      </c>
      <c r="AB273" s="383">
        <f>IF(ISERROR(AA273),0,IF(B273&lt;=Parameters!$K$3,0,(B273-B272)*$O$5*AA273))</f>
        <v>10.732013513483786</v>
      </c>
      <c r="AC273" s="157">
        <f t="shared" si="69"/>
        <v>1754.1788381894987</v>
      </c>
    </row>
    <row r="274" spans="1:29">
      <c r="A274" s="186">
        <v>256</v>
      </c>
      <c r="B274" s="187">
        <v>25.5</v>
      </c>
      <c r="C274" s="258">
        <v>20.45</v>
      </c>
      <c r="D274" s="258">
        <v>1.45</v>
      </c>
      <c r="E274" s="438">
        <f>IF(AND(ISBLANK(B274),ISBLANK(C274)),NA(),IF(B274&lt;=Parameters!$K$3,0,IF(C274&lt;0.1,Parameters!$K$4,C274)))</f>
        <v>20.45</v>
      </c>
      <c r="F274" s="439"/>
      <c r="G274" s="149">
        <f>B274*Parameters!$K$5</f>
        <v>484.5</v>
      </c>
      <c r="H274" s="383">
        <f>IF(B274&lt;Parameters!$K$6,B274*Parameters!$K$5,Parameters!$K$5*Parameters!$K$6+(B274-Parameters!$K$6)*(Parameters!$K$5-10))</f>
        <v>259.5</v>
      </c>
      <c r="I274" s="151" t="str">
        <f>IF(ISBLANK(D274),"",IF(D274&gt;Parameters!$K$7,"Clay","Sand"))</f>
        <v>Sand</v>
      </c>
      <c r="J274" s="152">
        <f t="shared" si="53"/>
        <v>0.15568728949433136</v>
      </c>
      <c r="K274" s="320">
        <f t="shared" si="54"/>
        <v>1</v>
      </c>
      <c r="L274" s="320">
        <f t="shared" si="62"/>
        <v>2.5950000000000002</v>
      </c>
      <c r="M274" s="275">
        <f t="shared" si="55"/>
        <v>81.007245802710628</v>
      </c>
      <c r="N274" s="153">
        <f t="shared" si="56"/>
        <v>44.553985191490852</v>
      </c>
      <c r="O274" s="154">
        <f t="shared" si="57"/>
        <v>19.965499999999999</v>
      </c>
      <c r="P274" s="149">
        <f>IF(B274&lt;=Parameters!$K$3,0,IF(I274="Sand",0,O274/Parameters!$K$8*1000))</f>
        <v>0</v>
      </c>
      <c r="Q274" s="127">
        <f t="shared" si="58"/>
        <v>0</v>
      </c>
      <c r="R274" s="154" t="e">
        <f t="shared" si="59"/>
        <v>#DIV/0!</v>
      </c>
      <c r="S274" s="154" t="e">
        <f t="shared" si="60"/>
        <v>#DIV/0!</v>
      </c>
      <c r="T274" s="149" t="e">
        <f t="shared" si="67"/>
        <v>#DIV/0!</v>
      </c>
      <c r="U274" s="383">
        <f>IF(B274&lt;=Parameters!$K$3,0,IF(I274="Sand",(B274-B273)*$O$5*N274,(B274-B273)*$O$5*T274))</f>
        <v>18.490099425933998</v>
      </c>
      <c r="V274" s="157">
        <f t="shared" si="68"/>
        <v>2927.4480785061724</v>
      </c>
      <c r="W274" s="175">
        <f t="shared" si="63"/>
        <v>0.70109290552624592</v>
      </c>
      <c r="X274" s="149">
        <f t="shared" si="64"/>
        <v>0.88393436502831157</v>
      </c>
      <c r="Y274" s="127">
        <f t="shared" si="65"/>
        <v>0.78789012891659005</v>
      </c>
      <c r="Z274" s="175">
        <f t="shared" si="66"/>
        <v>0.66597377253026224</v>
      </c>
      <c r="AA274" s="149">
        <f t="shared" si="61"/>
        <v>25.950000000000003</v>
      </c>
      <c r="AB274" s="383">
        <f>IF(ISERROR(AA274),0,IF(B274&lt;=Parameters!$K$3,0,(B274-B273)*$O$5*AA274))</f>
        <v>10.769363908542696</v>
      </c>
      <c r="AC274" s="157">
        <f t="shared" si="69"/>
        <v>1764.9482020980415</v>
      </c>
    </row>
    <row r="275" spans="1:29">
      <c r="A275" s="186">
        <v>257</v>
      </c>
      <c r="B275" s="187">
        <v>25.6</v>
      </c>
      <c r="C275" s="258">
        <v>21.44</v>
      </c>
      <c r="D275" s="258">
        <v>1.46</v>
      </c>
      <c r="E275" s="438">
        <f>IF(AND(ISBLANK(B275),ISBLANK(C275)),NA(),IF(B275&lt;=Parameters!$K$3,0,IF(C275&lt;0.1,Parameters!$K$4,C275)))</f>
        <v>21.44</v>
      </c>
      <c r="F275" s="439"/>
      <c r="G275" s="149">
        <f>B275*Parameters!$K$5</f>
        <v>486.40000000000003</v>
      </c>
      <c r="H275" s="383">
        <f>IF(B275&lt;Parameters!$K$6,B275*Parameters!$K$5,Parameters!$K$5*Parameters!$K$6+(B275-Parameters!$K$6)*(Parameters!$K$5-10))</f>
        <v>260.39999999999998</v>
      </c>
      <c r="I275" s="151" t="str">
        <f>IF(ISBLANK(D275),"",IF(D275&gt;Parameters!$K$7,"Clay","Sand"))</f>
        <v>Sand</v>
      </c>
      <c r="J275" s="152">
        <f t="shared" ref="J275:J338" si="70">(MAX(($O$3-B275)/$O$1,G$8))^(-C$8)</f>
        <v>0.15583031872936062</v>
      </c>
      <c r="K275" s="320">
        <f t="shared" ref="K275:K338" si="71">(MIN(($O$3-B275)/($O$1*$G$8),1))^$E$8</f>
        <v>1</v>
      </c>
      <c r="L275" s="320">
        <f t="shared" si="62"/>
        <v>2.6039999999999996</v>
      </c>
      <c r="M275" s="275">
        <f t="shared" ref="M275:M338" si="72">$F$8*E275*1000*$O$9^$B$8*J275</f>
        <v>85.006891752397806</v>
      </c>
      <c r="N275" s="153">
        <f t="shared" ref="N275:N338" si="73">(M275)*$S$2^$D$8</f>
        <v>46.753790463818795</v>
      </c>
      <c r="O275" s="154">
        <f t="shared" ref="O275:O338" si="74">IF(E275=0,0,ABS(E275-G275/1000))</f>
        <v>20.953600000000002</v>
      </c>
      <c r="P275" s="149">
        <f>IF(B275&lt;=Parameters!$K$3,0,IF(I275="Sand",0,O275/Parameters!$K$8*1000))</f>
        <v>0</v>
      </c>
      <c r="Q275" s="127">
        <f t="shared" ref="Q275:Q338" si="75">IF(P275="","",P275/H275)</f>
        <v>0</v>
      </c>
      <c r="R275" s="154" t="e">
        <f t="shared" ref="R275:R338" si="76">IF(P275="","",IF(Q275&lt;=1,0.5*(Q275^(-0.5)),0.5*(Q275^(-0.25))))</f>
        <v>#DIV/0!</v>
      </c>
      <c r="S275" s="154" t="e">
        <f t="shared" ref="S275:S338" si="77">IF(R275="","",IF(R275&lt;1,R275,1))</f>
        <v>#DIV/0!</v>
      </c>
      <c r="T275" s="149" t="e">
        <f t="shared" si="67"/>
        <v>#DIV/0!</v>
      </c>
      <c r="U275" s="383">
        <f>IF(B275&lt;=Parameters!$K$3,0,IF(I275="Sand",(B275-B274)*$O$5*N275,(B275-B274)*$O$5*T275))</f>
        <v>19.403028270081609</v>
      </c>
      <c r="V275" s="157">
        <f t="shared" si="68"/>
        <v>2946.8511067762538</v>
      </c>
      <c r="W275" s="175">
        <f t="shared" si="63"/>
        <v>0.71931064546606793</v>
      </c>
      <c r="X275" s="149">
        <f t="shared" si="64"/>
        <v>0.92995904251354611</v>
      </c>
      <c r="Y275" s="127">
        <f t="shared" si="65"/>
        <v>0.78720846414389789</v>
      </c>
      <c r="Z275" s="175">
        <f t="shared" si="66"/>
        <v>0.70278876439086568</v>
      </c>
      <c r="AA275" s="149">
        <f t="shared" ref="AA275:AA338" si="78">IF(I275="Sand",IF(Z275&gt;0.1*H275,Z275,0.1*H275),T275)</f>
        <v>26.04</v>
      </c>
      <c r="AB275" s="383">
        <f>IF(ISERROR(AA275),0,IF(B275&lt;=Parameters!$K$3,0,(B275-B274)*$O$5*AA275))</f>
        <v>10.806714303601224</v>
      </c>
      <c r="AC275" s="157">
        <f t="shared" si="69"/>
        <v>1775.7549164016427</v>
      </c>
    </row>
    <row r="276" spans="1:29">
      <c r="A276" s="186">
        <v>258</v>
      </c>
      <c r="B276" s="187">
        <v>25.7</v>
      </c>
      <c r="C276" s="258">
        <v>26.8</v>
      </c>
      <c r="D276" s="258">
        <v>1.31</v>
      </c>
      <c r="E276" s="438">
        <f>IF(AND(ISBLANK(B276),ISBLANK(C276)),NA(),IF(B276&lt;=Parameters!$K$3,0,IF(C276&lt;0.1,Parameters!$K$4,C276)))</f>
        <v>26.8</v>
      </c>
      <c r="F276" s="439"/>
      <c r="G276" s="149">
        <f>B276*Parameters!$K$5</f>
        <v>488.3</v>
      </c>
      <c r="H276" s="383">
        <f>IF(B276&lt;Parameters!$K$6,B276*Parameters!$K$5,Parameters!$K$5*Parameters!$K$6+(B276-Parameters!$K$6)*(Parameters!$K$5-10))</f>
        <v>261.29999999999995</v>
      </c>
      <c r="I276" s="151" t="str">
        <f>IF(ISBLANK(D276),"",IF(D276&gt;Parameters!$K$7,"Clay","Sand"))</f>
        <v>Sand</v>
      </c>
      <c r="J276" s="152">
        <f t="shared" si="70"/>
        <v>0.1559737428910869</v>
      </c>
      <c r="K276" s="320">
        <f t="shared" si="71"/>
        <v>1</v>
      </c>
      <c r="L276" s="320">
        <f t="shared" ref="L276:L339" si="79">H276/100</f>
        <v>2.6129999999999995</v>
      </c>
      <c r="M276" s="275">
        <f t="shared" si="72"/>
        <v>106.35641371229508</v>
      </c>
      <c r="N276" s="153">
        <f t="shared" si="73"/>
        <v>58.496027541762295</v>
      </c>
      <c r="O276" s="154">
        <f t="shared" si="74"/>
        <v>26.311700000000002</v>
      </c>
      <c r="P276" s="149">
        <f>IF(B276&lt;=Parameters!$K$3,0,IF(I276="Sand",0,O276/Parameters!$K$8*1000))</f>
        <v>0</v>
      </c>
      <c r="Q276" s="127">
        <f t="shared" si="75"/>
        <v>0</v>
      </c>
      <c r="R276" s="154" t="e">
        <f t="shared" si="76"/>
        <v>#DIV/0!</v>
      </c>
      <c r="S276" s="154" t="e">
        <f t="shared" si="77"/>
        <v>#DIV/0!</v>
      </c>
      <c r="T276" s="149" t="e">
        <f t="shared" si="67"/>
        <v>#DIV/0!</v>
      </c>
      <c r="U276" s="383">
        <f>IF(B276&lt;=Parameters!$K$3,0,IF(I276="Sand",(B276-B275)*$O$5*N276,(B276-B275)*$O$5*T276))</f>
        <v>24.276108200437452</v>
      </c>
      <c r="V276" s="157">
        <f t="shared" si="68"/>
        <v>2971.1272149766914</v>
      </c>
      <c r="W276" s="175">
        <f t="shared" ref="W276:W339" si="80">0.4*LN(E276*1000/(22*SQRT(H276*100)))</f>
        <v>0.80787801355332123</v>
      </c>
      <c r="X276" s="149">
        <f t="shared" ref="X276:X339" si="81">2.1*(W276-0.1)^1.7</f>
        <v>1.1672089652585531</v>
      </c>
      <c r="Y276" s="127">
        <f t="shared" ref="Y276:Y339" si="82">(H276/100)^(-0.25)</f>
        <v>0.78652973800857584</v>
      </c>
      <c r="Z276" s="175">
        <f t="shared" ref="Z276:Z339" si="83">$F$8*(B276/$O$3)*100*X276*Y276</f>
        <v>0.88476544628640053</v>
      </c>
      <c r="AA276" s="149">
        <f t="shared" si="78"/>
        <v>26.129999999999995</v>
      </c>
      <c r="AB276" s="383">
        <f>IF(ISERROR(AA276),0,IF(B276&lt;=Parameters!$K$3,0,(B276-B275)*$O$5*AA276))</f>
        <v>10.844064698659366</v>
      </c>
      <c r="AC276" s="157">
        <f t="shared" si="69"/>
        <v>1786.5989811003021</v>
      </c>
    </row>
    <row r="277" spans="1:29">
      <c r="A277" s="186">
        <v>259</v>
      </c>
      <c r="B277" s="187">
        <v>25.8</v>
      </c>
      <c r="C277" s="258">
        <v>31.5</v>
      </c>
      <c r="D277" s="258">
        <v>1.21</v>
      </c>
      <c r="E277" s="438">
        <f>IF(AND(ISBLANK(B277),ISBLANK(C277)),NA(),IF(B277&lt;=Parameters!$K$3,0,IF(C277&lt;0.1,Parameters!$K$4,C277)))</f>
        <v>31.5</v>
      </c>
      <c r="F277" s="439"/>
      <c r="G277" s="149">
        <f>B277*Parameters!$K$5</f>
        <v>490.2</v>
      </c>
      <c r="H277" s="383">
        <f>IF(B277&lt;Parameters!$K$6,B277*Parameters!$K$5,Parameters!$K$5*Parameters!$K$6+(B277-Parameters!$K$6)*(Parameters!$K$5-10))</f>
        <v>262.20000000000005</v>
      </c>
      <c r="I277" s="151" t="str">
        <f>IF(ISBLANK(D277),"",IF(D277&gt;Parameters!$K$7,"Clay","Sand"))</f>
        <v>Sand</v>
      </c>
      <c r="J277" s="152">
        <f t="shared" si="70"/>
        <v>0.15611756380028888</v>
      </c>
      <c r="K277" s="320">
        <f t="shared" si="71"/>
        <v>1</v>
      </c>
      <c r="L277" s="320">
        <f t="shared" si="79"/>
        <v>2.6220000000000003</v>
      </c>
      <c r="M277" s="275">
        <f t="shared" si="72"/>
        <v>125.12373966542562</v>
      </c>
      <c r="N277" s="153">
        <f t="shared" si="73"/>
        <v>68.818056815984093</v>
      </c>
      <c r="O277" s="154">
        <f t="shared" si="74"/>
        <v>31.009799999999998</v>
      </c>
      <c r="P277" s="149">
        <f>IF(B277&lt;=Parameters!$K$3,0,IF(I277="Sand",0,O277/Parameters!$K$8*1000))</f>
        <v>0</v>
      </c>
      <c r="Q277" s="127">
        <f t="shared" si="75"/>
        <v>0</v>
      </c>
      <c r="R277" s="154" t="e">
        <f t="shared" si="76"/>
        <v>#DIV/0!</v>
      </c>
      <c r="S277" s="154" t="e">
        <f t="shared" si="77"/>
        <v>#DIV/0!</v>
      </c>
      <c r="T277" s="149" t="e">
        <f t="shared" ref="T277:T340" si="84">IF(P277="","",S277*P277)</f>
        <v>#DIV/0!</v>
      </c>
      <c r="U277" s="383">
        <f>IF(B277&lt;=Parameters!$K$3,0,IF(I277="Sand",(B277-B276)*$O$5*N277,(B277-B276)*$O$5*T277))</f>
        <v>28.559795658192666</v>
      </c>
      <c r="V277" s="157">
        <f t="shared" ref="V277:V340" si="85">V276+U277</f>
        <v>2999.6870106348842</v>
      </c>
      <c r="W277" s="175">
        <f t="shared" si="80"/>
        <v>0.87182459711862537</v>
      </c>
      <c r="X277" s="149">
        <f t="shared" si="81"/>
        <v>1.3520754898471743</v>
      </c>
      <c r="Y277" s="127">
        <f t="shared" si="82"/>
        <v>0.78585392778589247</v>
      </c>
      <c r="Z277" s="175">
        <f t="shared" si="83"/>
        <v>1.0280014847427548</v>
      </c>
      <c r="AA277" s="149">
        <f t="shared" si="78"/>
        <v>26.220000000000006</v>
      </c>
      <c r="AB277" s="383">
        <f>IF(ISERROR(AA277),0,IF(B277&lt;=Parameters!$K$3,0,(B277-B276)*$O$5*AA277))</f>
        <v>10.881415093718287</v>
      </c>
      <c r="AC277" s="157">
        <f t="shared" si="69"/>
        <v>1797.4803961940204</v>
      </c>
    </row>
    <row r="278" spans="1:29">
      <c r="A278" s="186">
        <v>260</v>
      </c>
      <c r="B278" s="187">
        <v>25.9</v>
      </c>
      <c r="C278" s="258">
        <v>35.25</v>
      </c>
      <c r="D278" s="258">
        <v>1.1399999999999999</v>
      </c>
      <c r="E278" s="438">
        <f>IF(AND(ISBLANK(B278),ISBLANK(C278)),NA(),IF(B278&lt;=Parameters!$K$3,0,IF(C278&lt;0.1,Parameters!$K$4,C278)))</f>
        <v>35.25</v>
      </c>
      <c r="F278" s="439"/>
      <c r="G278" s="149">
        <f>B278*Parameters!$K$5</f>
        <v>492.09999999999997</v>
      </c>
      <c r="H278" s="383">
        <f>IF(B278&lt;Parameters!$K$6,B278*Parameters!$K$5,Parameters!$K$5*Parameters!$K$6+(B278-Parameters!$K$6)*(Parameters!$K$5-10))</f>
        <v>263.10000000000002</v>
      </c>
      <c r="I278" s="151" t="str">
        <f>IF(ISBLANK(D278),"",IF(D278&gt;Parameters!$K$7,"Clay","Sand"))</f>
        <v>Sand</v>
      </c>
      <c r="J278" s="152">
        <f t="shared" si="70"/>
        <v>0.15626178328951931</v>
      </c>
      <c r="K278" s="320">
        <f t="shared" si="71"/>
        <v>1</v>
      </c>
      <c r="L278" s="320">
        <f t="shared" si="79"/>
        <v>2.6310000000000002</v>
      </c>
      <c r="M278" s="275">
        <f t="shared" si="72"/>
        <v>140.1487711832406</v>
      </c>
      <c r="N278" s="153">
        <f t="shared" si="73"/>
        <v>77.081824150782339</v>
      </c>
      <c r="O278" s="154">
        <f t="shared" si="74"/>
        <v>34.757899999999999</v>
      </c>
      <c r="P278" s="149">
        <f>IF(B278&lt;=Parameters!$K$3,0,IF(I278="Sand",0,O278/Parameters!$K$8*1000))</f>
        <v>0</v>
      </c>
      <c r="Q278" s="127">
        <f t="shared" si="75"/>
        <v>0</v>
      </c>
      <c r="R278" s="154" t="e">
        <f t="shared" si="76"/>
        <v>#DIV/0!</v>
      </c>
      <c r="S278" s="154" t="e">
        <f t="shared" si="77"/>
        <v>#DIV/0!</v>
      </c>
      <c r="T278" s="149" t="e">
        <f t="shared" si="84"/>
        <v>#DIV/0!</v>
      </c>
      <c r="U278" s="383">
        <f>IF(B278&lt;=Parameters!$K$3,0,IF(I278="Sand",(B278-B277)*$O$5*N278,(B278-B277)*$O$5*T278))</f>
        <v>31.989295376263602</v>
      </c>
      <c r="V278" s="157">
        <f t="shared" si="85"/>
        <v>3031.676306011148</v>
      </c>
      <c r="W278" s="175">
        <f t="shared" si="80"/>
        <v>0.91613046714597179</v>
      </c>
      <c r="X278" s="149">
        <f t="shared" si="81"/>
        <v>1.4866563809940929</v>
      </c>
      <c r="Y278" s="127">
        <f t="shared" si="82"/>
        <v>0.78518101100408255</v>
      </c>
      <c r="Z278" s="175">
        <f t="shared" si="83"/>
        <v>1.1337346473875798</v>
      </c>
      <c r="AA278" s="149">
        <f t="shared" si="78"/>
        <v>26.310000000000002</v>
      </c>
      <c r="AB278" s="383">
        <f>IF(ISERROR(AA278),0,IF(B278&lt;=Parameters!$K$3,0,(B278-B277)*$O$5*AA278))</f>
        <v>10.918765488776426</v>
      </c>
      <c r="AC278" s="157">
        <f t="shared" si="69"/>
        <v>1808.3991616827968</v>
      </c>
    </row>
    <row r="279" spans="1:29">
      <c r="A279" s="186">
        <v>261</v>
      </c>
      <c r="B279" s="187">
        <v>26</v>
      </c>
      <c r="C279" s="258">
        <v>36.47</v>
      </c>
      <c r="D279" s="258">
        <v>1.1499999999999999</v>
      </c>
      <c r="E279" s="438">
        <f>IF(AND(ISBLANK(B279),ISBLANK(C279)),NA(),IF(B279&lt;=Parameters!$K$3,0,IF(C279&lt;0.1,Parameters!$K$4,C279)))</f>
        <v>36.47</v>
      </c>
      <c r="F279" s="439"/>
      <c r="G279" s="149">
        <f>B279*Parameters!$K$5</f>
        <v>494</v>
      </c>
      <c r="H279" s="383">
        <f>IF(B279&lt;Parameters!$K$6,B279*Parameters!$K$5,Parameters!$K$5*Parameters!$K$6+(B279-Parameters!$K$6)*(Parameters!$K$5-10))</f>
        <v>264</v>
      </c>
      <c r="I279" s="151" t="str">
        <f>IF(ISBLANK(D279),"",IF(D279&gt;Parameters!$K$7,"Clay","Sand"))</f>
        <v>Sand</v>
      </c>
      <c r="J279" s="152">
        <f t="shared" si="70"/>
        <v>0.15640640320320318</v>
      </c>
      <c r="K279" s="320">
        <f t="shared" si="71"/>
        <v>1</v>
      </c>
      <c r="L279" s="320">
        <f t="shared" si="79"/>
        <v>2.64</v>
      </c>
      <c r="M279" s="275">
        <f t="shared" si="72"/>
        <v>145.13350673554945</v>
      </c>
      <c r="N279" s="153">
        <f t="shared" si="73"/>
        <v>79.8234287045522</v>
      </c>
      <c r="O279" s="154">
        <f t="shared" si="74"/>
        <v>35.975999999999999</v>
      </c>
      <c r="P279" s="149">
        <f>IF(B279&lt;=Parameters!$K$3,0,IF(I279="Sand",0,O279/Parameters!$K$8*1000))</f>
        <v>0</v>
      </c>
      <c r="Q279" s="127">
        <f t="shared" si="75"/>
        <v>0</v>
      </c>
      <c r="R279" s="154" t="e">
        <f t="shared" si="76"/>
        <v>#DIV/0!</v>
      </c>
      <c r="S279" s="154" t="e">
        <f t="shared" si="77"/>
        <v>#DIV/0!</v>
      </c>
      <c r="T279" s="149" t="e">
        <f t="shared" si="84"/>
        <v>#DIV/0!</v>
      </c>
      <c r="U279" s="383">
        <f>IF(B279&lt;=Parameters!$K$3,0,IF(I279="Sand",(B279-B278)*$O$5*N279,(B279-B278)*$O$5*T279))</f>
        <v>33.127073300459941</v>
      </c>
      <c r="V279" s="157">
        <f t="shared" si="85"/>
        <v>3064.8033793116078</v>
      </c>
      <c r="W279" s="175">
        <f t="shared" si="80"/>
        <v>0.92905727435088259</v>
      </c>
      <c r="X279" s="149">
        <f t="shared" si="81"/>
        <v>1.5269084656813174</v>
      </c>
      <c r="Y279" s="127">
        <f t="shared" si="82"/>
        <v>0.78451096544067733</v>
      </c>
      <c r="Z279" s="175">
        <f t="shared" si="83"/>
        <v>1.1679295236874139</v>
      </c>
      <c r="AA279" s="149">
        <f t="shared" si="78"/>
        <v>26.400000000000002</v>
      </c>
      <c r="AB279" s="383">
        <f>IF(ISERROR(AA279),0,IF(B279&lt;=Parameters!$K$3,0,(B279-B278)*$O$5*AA279))</f>
        <v>10.956115883835343</v>
      </c>
      <c r="AC279" s="157">
        <f t="shared" si="69"/>
        <v>1819.3552775666321</v>
      </c>
    </row>
    <row r="280" spans="1:29">
      <c r="A280" s="186">
        <v>262</v>
      </c>
      <c r="B280" s="187">
        <v>26.1</v>
      </c>
      <c r="C280" s="258">
        <v>33.69</v>
      </c>
      <c r="D280" s="258">
        <v>1.5</v>
      </c>
      <c r="E280" s="438">
        <f>IF(AND(ISBLANK(B280),ISBLANK(C280)),NA(),IF(B280&lt;=Parameters!$K$3,0,IF(C280&lt;0.1,Parameters!$K$4,C280)))</f>
        <v>33.69</v>
      </c>
      <c r="F280" s="439"/>
      <c r="G280" s="149">
        <f>B280*Parameters!$K$5</f>
        <v>495.90000000000003</v>
      </c>
      <c r="H280" s="383">
        <f>IF(B280&lt;Parameters!$K$6,B280*Parameters!$K$5,Parameters!$K$5*Parameters!$K$6+(B280-Parameters!$K$6)*(Parameters!$K$5-10))</f>
        <v>264.89999999999998</v>
      </c>
      <c r="I280" s="151" t="str">
        <f>IF(ISBLANK(D280),"",IF(D280&gt;Parameters!$K$7,"Clay","Sand"))</f>
        <v>Sand</v>
      </c>
      <c r="J280" s="152">
        <f t="shared" si="70"/>
        <v>0.15655142539773656</v>
      </c>
      <c r="K280" s="320">
        <f t="shared" si="71"/>
        <v>1</v>
      </c>
      <c r="L280" s="320">
        <f t="shared" si="79"/>
        <v>2.6489999999999996</v>
      </c>
      <c r="M280" s="275">
        <f t="shared" si="72"/>
        <v>134.19472165483327</v>
      </c>
      <c r="N280" s="153">
        <f t="shared" si="73"/>
        <v>73.807096910158307</v>
      </c>
      <c r="O280" s="154">
        <f t="shared" si="74"/>
        <v>33.194099999999999</v>
      </c>
      <c r="P280" s="149">
        <f>IF(B280&lt;=Parameters!$K$3,0,IF(I280="Sand",0,O280/Parameters!$K$8*1000))</f>
        <v>0</v>
      </c>
      <c r="Q280" s="127">
        <f t="shared" si="75"/>
        <v>0</v>
      </c>
      <c r="R280" s="154" t="e">
        <f t="shared" si="76"/>
        <v>#DIV/0!</v>
      </c>
      <c r="S280" s="154" t="e">
        <f t="shared" si="77"/>
        <v>#DIV/0!</v>
      </c>
      <c r="T280" s="149" t="e">
        <f t="shared" si="84"/>
        <v>#DIV/0!</v>
      </c>
      <c r="U280" s="383">
        <f>IF(B280&lt;=Parameters!$K$3,0,IF(I280="Sand",(B280-B279)*$O$5*N280,(B280-B279)*$O$5*T280))</f>
        <v>30.630269196862116</v>
      </c>
      <c r="V280" s="157">
        <f t="shared" si="85"/>
        <v>3095.43364850847</v>
      </c>
      <c r="W280" s="175">
        <f t="shared" si="80"/>
        <v>0.89666103676369002</v>
      </c>
      <c r="X280" s="149">
        <f t="shared" si="81"/>
        <v>1.4268698977217744</v>
      </c>
      <c r="Y280" s="127">
        <f t="shared" si="82"/>
        <v>0.78384376911889997</v>
      </c>
      <c r="Z280" s="175">
        <f t="shared" si="83"/>
        <v>1.0946761632507438</v>
      </c>
      <c r="AA280" s="149">
        <f t="shared" si="78"/>
        <v>26.49</v>
      </c>
      <c r="AB280" s="383">
        <f>IF(ISERROR(AA280),0,IF(B280&lt;=Parameters!$K$3,0,(B280-B279)*$O$5*AA280))</f>
        <v>10.993466278893871</v>
      </c>
      <c r="AC280" s="157">
        <f t="shared" si="69"/>
        <v>1830.3487438455261</v>
      </c>
    </row>
    <row r="281" spans="1:29">
      <c r="A281" s="186">
        <v>263</v>
      </c>
      <c r="B281" s="187">
        <v>26.2</v>
      </c>
      <c r="C281" s="258">
        <v>32.35</v>
      </c>
      <c r="D281" s="258">
        <v>1.37</v>
      </c>
      <c r="E281" s="438">
        <f>IF(AND(ISBLANK(B281),ISBLANK(C281)),NA(),IF(B281&lt;=Parameters!$K$3,0,IF(C281&lt;0.1,Parameters!$K$4,C281)))</f>
        <v>32.35</v>
      </c>
      <c r="F281" s="439"/>
      <c r="G281" s="149">
        <f>B281*Parameters!$K$5</f>
        <v>497.8</v>
      </c>
      <c r="H281" s="383">
        <f>IF(B281&lt;Parameters!$K$6,B281*Parameters!$K$5,Parameters!$K$5*Parameters!$K$6+(B281-Parameters!$K$6)*(Parameters!$K$5-10))</f>
        <v>265.79999999999995</v>
      </c>
      <c r="I281" s="151" t="str">
        <f>IF(ISBLANK(D281),"",IF(D281&gt;Parameters!$K$7,"Clay","Sand"))</f>
        <v>Sand</v>
      </c>
      <c r="J281" s="152">
        <f t="shared" si="70"/>
        <v>0.15669685174158704</v>
      </c>
      <c r="K281" s="320">
        <f t="shared" si="71"/>
        <v>1</v>
      </c>
      <c r="L281" s="320">
        <f t="shared" si="79"/>
        <v>2.6579999999999995</v>
      </c>
      <c r="M281" s="275">
        <f t="shared" si="72"/>
        <v>128.97690543967732</v>
      </c>
      <c r="N281" s="153">
        <f t="shared" si="73"/>
        <v>70.937297991822533</v>
      </c>
      <c r="O281" s="154">
        <f t="shared" si="74"/>
        <v>31.8522</v>
      </c>
      <c r="P281" s="149">
        <f>IF(B281&lt;=Parameters!$K$3,0,IF(I281="Sand",0,O281/Parameters!$K$8*1000))</f>
        <v>0</v>
      </c>
      <c r="Q281" s="127">
        <f t="shared" si="75"/>
        <v>0</v>
      </c>
      <c r="R281" s="154" t="e">
        <f t="shared" si="76"/>
        <v>#DIV/0!</v>
      </c>
      <c r="S281" s="154" t="e">
        <f t="shared" si="77"/>
        <v>#DIV/0!</v>
      </c>
      <c r="T281" s="149" t="e">
        <f t="shared" si="84"/>
        <v>#DIV/0!</v>
      </c>
      <c r="U281" s="383">
        <f>IF(B281&lt;=Parameters!$K$3,0,IF(I281="Sand",(B281-B280)*$O$5*N281,(B281-B280)*$O$5*T281))</f>
        <v>29.439290048656826</v>
      </c>
      <c r="V281" s="157">
        <f t="shared" si="85"/>
        <v>3124.8729385571269</v>
      </c>
      <c r="W281" s="175">
        <f t="shared" si="80"/>
        <v>0.87974787217484518</v>
      </c>
      <c r="X281" s="149">
        <f t="shared" si="81"/>
        <v>1.3757560516219813</v>
      </c>
      <c r="Y281" s="127">
        <f t="shared" si="82"/>
        <v>0.78317940030412581</v>
      </c>
      <c r="Z281" s="175">
        <f t="shared" si="83"/>
        <v>1.058608182983279</v>
      </c>
      <c r="AA281" s="149">
        <f t="shared" si="78"/>
        <v>26.58</v>
      </c>
      <c r="AB281" s="383">
        <f>IF(ISERROR(AA281),0,IF(B281&lt;=Parameters!$K$3,0,(B281-B280)*$O$5*AA281))</f>
        <v>11.030816673952009</v>
      </c>
      <c r="AC281" s="157">
        <f t="shared" si="69"/>
        <v>1841.379560519478</v>
      </c>
    </row>
    <row r="282" spans="1:29">
      <c r="A282" s="186">
        <v>264</v>
      </c>
      <c r="B282" s="187">
        <v>26.3</v>
      </c>
      <c r="C282" s="258">
        <v>38.119999999999997</v>
      </c>
      <c r="D282" s="258">
        <v>1.1599999999999999</v>
      </c>
      <c r="E282" s="438">
        <f>IF(AND(ISBLANK(B282),ISBLANK(C282)),NA(),IF(B282&lt;=Parameters!$K$3,0,IF(C282&lt;0.1,Parameters!$K$4,C282)))</f>
        <v>38.119999999999997</v>
      </c>
      <c r="F282" s="439"/>
      <c r="G282" s="149">
        <f>B282*Parameters!$K$5</f>
        <v>499.7</v>
      </c>
      <c r="H282" s="383">
        <f>IF(B282&lt;Parameters!$K$6,B282*Parameters!$K$5,Parameters!$K$5*Parameters!$K$6+(B282-Parameters!$K$6)*(Parameters!$K$5-10))</f>
        <v>266.70000000000005</v>
      </c>
      <c r="I282" s="151" t="str">
        <f>IF(ISBLANK(D282),"",IF(D282&gt;Parameters!$K$7,"Clay","Sand"))</f>
        <v>Sand</v>
      </c>
      <c r="J282" s="152">
        <f t="shared" si="70"/>
        <v>0.15684268411539445</v>
      </c>
      <c r="K282" s="320">
        <f t="shared" si="71"/>
        <v>1</v>
      </c>
      <c r="L282" s="320">
        <f t="shared" si="79"/>
        <v>2.6670000000000003</v>
      </c>
      <c r="M282" s="275">
        <f t="shared" si="72"/>
        <v>152.12288549130963</v>
      </c>
      <c r="N282" s="153">
        <f t="shared" si="73"/>
        <v>83.66758702022031</v>
      </c>
      <c r="O282" s="154">
        <f t="shared" si="74"/>
        <v>37.6203</v>
      </c>
      <c r="P282" s="149">
        <f>IF(B282&lt;=Parameters!$K$3,0,IF(I282="Sand",0,O282/Parameters!$K$8*1000))</f>
        <v>0</v>
      </c>
      <c r="Q282" s="127">
        <f t="shared" si="75"/>
        <v>0</v>
      </c>
      <c r="R282" s="154" t="e">
        <f t="shared" si="76"/>
        <v>#DIV/0!</v>
      </c>
      <c r="S282" s="154" t="e">
        <f t="shared" si="77"/>
        <v>#DIV/0!</v>
      </c>
      <c r="T282" s="149" t="e">
        <f t="shared" si="84"/>
        <v>#DIV/0!</v>
      </c>
      <c r="U282" s="383">
        <f>IF(B282&lt;=Parameters!$K$3,0,IF(I282="Sand",(B282-B281)*$O$5*N282,(B282-B281)*$O$5*T282))</f>
        <v>34.722415875545892</v>
      </c>
      <c r="V282" s="157">
        <f t="shared" si="85"/>
        <v>3159.5953544326726</v>
      </c>
      <c r="W282" s="175">
        <f t="shared" si="80"/>
        <v>0.94472183832871703</v>
      </c>
      <c r="X282" s="149">
        <f t="shared" si="81"/>
        <v>1.5762773030057078</v>
      </c>
      <c r="Y282" s="127">
        <f t="shared" si="82"/>
        <v>0.78251783750040449</v>
      </c>
      <c r="Z282" s="175">
        <f t="shared" si="83"/>
        <v>1.2165049612353225</v>
      </c>
      <c r="AA282" s="149">
        <f t="shared" si="78"/>
        <v>26.670000000000005</v>
      </c>
      <c r="AB282" s="383">
        <f>IF(ISERROR(AA282),0,IF(B282&lt;=Parameters!$K$3,0,(B282-B281)*$O$5*AA282))</f>
        <v>11.068167069010935</v>
      </c>
      <c r="AC282" s="157">
        <f t="shared" si="69"/>
        <v>1852.447727588489</v>
      </c>
    </row>
    <row r="283" spans="1:29">
      <c r="A283" s="186">
        <v>265</v>
      </c>
      <c r="B283" s="187">
        <v>26.4</v>
      </c>
      <c r="C283" s="258">
        <v>51.88</v>
      </c>
      <c r="D283" s="258">
        <v>1.06</v>
      </c>
      <c r="E283" s="438">
        <f>IF(AND(ISBLANK(B283),ISBLANK(C283)),NA(),IF(B283&lt;=Parameters!$K$3,0,IF(C283&lt;0.1,Parameters!$K$4,C283)))</f>
        <v>51.88</v>
      </c>
      <c r="F283" s="439"/>
      <c r="G283" s="149">
        <f>B283*Parameters!$K$5</f>
        <v>501.59999999999997</v>
      </c>
      <c r="H283" s="383">
        <f>IF(B283&lt;Parameters!$K$6,B283*Parameters!$K$5,Parameters!$K$5*Parameters!$K$6+(B283-Parameters!$K$6)*(Parameters!$K$5-10))</f>
        <v>267.60000000000002</v>
      </c>
      <c r="I283" s="151" t="str">
        <f>IF(ISBLANK(D283),"",IF(D283&gt;Parameters!$K$7,"Clay","Sand"))</f>
        <v>Sand</v>
      </c>
      <c r="J283" s="152">
        <f t="shared" si="70"/>
        <v>0.15698892441207341</v>
      </c>
      <c r="K283" s="320">
        <f t="shared" si="71"/>
        <v>1</v>
      </c>
      <c r="L283" s="320">
        <f t="shared" si="79"/>
        <v>2.6760000000000002</v>
      </c>
      <c r="M283" s="275">
        <f t="shared" si="72"/>
        <v>207.22701823713109</v>
      </c>
      <c r="N283" s="153">
        <f t="shared" si="73"/>
        <v>113.97486003042211</v>
      </c>
      <c r="O283" s="154">
        <f t="shared" si="74"/>
        <v>51.378399999999999</v>
      </c>
      <c r="P283" s="149">
        <f>IF(B283&lt;=Parameters!$K$3,0,IF(I283="Sand",0,O283/Parameters!$K$8*1000))</f>
        <v>0</v>
      </c>
      <c r="Q283" s="127">
        <f t="shared" si="75"/>
        <v>0</v>
      </c>
      <c r="R283" s="154" t="e">
        <f t="shared" si="76"/>
        <v>#DIV/0!</v>
      </c>
      <c r="S283" s="154" t="e">
        <f t="shared" si="77"/>
        <v>#DIV/0!</v>
      </c>
      <c r="T283" s="149" t="e">
        <f t="shared" si="84"/>
        <v>#DIV/0!</v>
      </c>
      <c r="U283" s="383">
        <f>IF(B283&lt;=Parameters!$K$3,0,IF(I283="Sand",(B283-B282)*$O$5*N283,(B283-B282)*$O$5*T283))</f>
        <v>47.300067209741407</v>
      </c>
      <c r="V283" s="157">
        <f t="shared" si="85"/>
        <v>3206.895421642414</v>
      </c>
      <c r="W283" s="175">
        <f t="shared" si="80"/>
        <v>1.0673257711803927</v>
      </c>
      <c r="X283" s="149">
        <f t="shared" si="81"/>
        <v>1.9846913814941247</v>
      </c>
      <c r="Y283" s="127">
        <f t="shared" si="82"/>
        <v>0.78185905944704515</v>
      </c>
      <c r="Z283" s="175">
        <f t="shared" si="83"/>
        <v>1.5362314474593763</v>
      </c>
      <c r="AA283" s="149">
        <f t="shared" si="78"/>
        <v>26.760000000000005</v>
      </c>
      <c r="AB283" s="383">
        <f>IF(ISERROR(AA283),0,IF(B283&lt;=Parameters!$K$3,0,(B283-B282)*$O$5*AA283))</f>
        <v>11.105517464069068</v>
      </c>
      <c r="AC283" s="157">
        <f t="shared" si="69"/>
        <v>1863.5532450525582</v>
      </c>
    </row>
    <row r="284" spans="1:29">
      <c r="A284" s="186">
        <v>266</v>
      </c>
      <c r="B284" s="187">
        <v>26.5</v>
      </c>
      <c r="C284" s="258">
        <v>41.75</v>
      </c>
      <c r="D284" s="258">
        <v>1.31</v>
      </c>
      <c r="E284" s="438">
        <f>IF(AND(ISBLANK(B284),ISBLANK(C284)),NA(),IF(B284&lt;=Parameters!$K$3,0,IF(C284&lt;0.1,Parameters!$K$4,C284)))</f>
        <v>41.75</v>
      </c>
      <c r="F284" s="439"/>
      <c r="G284" s="149">
        <f>B284*Parameters!$K$5</f>
        <v>503.5</v>
      </c>
      <c r="H284" s="383">
        <f>IF(B284&lt;Parameters!$K$6,B284*Parameters!$K$5,Parameters!$K$5*Parameters!$K$6+(B284-Parameters!$K$6)*(Parameters!$K$5-10))</f>
        <v>268.5</v>
      </c>
      <c r="I284" s="151" t="str">
        <f>IF(ISBLANK(D284),"",IF(D284&gt;Parameters!$K$7,"Clay","Sand"))</f>
        <v>Sand</v>
      </c>
      <c r="J284" s="152">
        <f t="shared" si="70"/>
        <v>0.15713557453691615</v>
      </c>
      <c r="K284" s="320">
        <f t="shared" si="71"/>
        <v>1</v>
      </c>
      <c r="L284" s="320">
        <f t="shared" si="79"/>
        <v>2.6850000000000001</v>
      </c>
      <c r="M284" s="275">
        <f t="shared" si="72"/>
        <v>166.92000700970701</v>
      </c>
      <c r="N284" s="153">
        <f t="shared" si="73"/>
        <v>91.806003855338858</v>
      </c>
      <c r="O284" s="154">
        <f t="shared" si="74"/>
        <v>41.246499999999997</v>
      </c>
      <c r="P284" s="149">
        <f>IF(B284&lt;=Parameters!$K$3,0,IF(I284="Sand",0,O284/Parameters!$K$8*1000))</f>
        <v>0</v>
      </c>
      <c r="Q284" s="127">
        <f t="shared" si="75"/>
        <v>0</v>
      </c>
      <c r="R284" s="154" t="e">
        <f t="shared" si="76"/>
        <v>#DIV/0!</v>
      </c>
      <c r="S284" s="154" t="e">
        <f t="shared" si="77"/>
        <v>#DIV/0!</v>
      </c>
      <c r="T284" s="149" t="e">
        <f t="shared" si="84"/>
        <v>#DIV/0!</v>
      </c>
      <c r="U284" s="383">
        <f>IF(B284&lt;=Parameters!$K$3,0,IF(I284="Sand",(B284-B283)*$O$5*N284,(B284-B283)*$O$5*T284))</f>
        <v>38.099894586019957</v>
      </c>
      <c r="V284" s="157">
        <f t="shared" si="85"/>
        <v>3244.9953162284341</v>
      </c>
      <c r="W284" s="175">
        <f t="shared" si="80"/>
        <v>0.97976069078087213</v>
      </c>
      <c r="X284" s="149">
        <f t="shared" si="81"/>
        <v>1.6890365006390278</v>
      </c>
      <c r="Y284" s="127">
        <f t="shared" si="82"/>
        <v>0.78120304511525906</v>
      </c>
      <c r="Z284" s="175">
        <f t="shared" si="83"/>
        <v>1.3112337047499669</v>
      </c>
      <c r="AA284" s="149">
        <f t="shared" si="78"/>
        <v>26.85</v>
      </c>
      <c r="AB284" s="383">
        <f>IF(ISERROR(AA284),0,IF(B284&lt;=Parameters!$K$3,0,(B284-B283)*$O$5*AA284))</f>
        <v>11.142867859127991</v>
      </c>
      <c r="AC284" s="157">
        <f t="shared" si="69"/>
        <v>1874.6961129116862</v>
      </c>
    </row>
    <row r="285" spans="1:29">
      <c r="A285" s="186">
        <v>267</v>
      </c>
      <c r="B285" s="187">
        <v>26.6</v>
      </c>
      <c r="C285" s="258">
        <v>38.65</v>
      </c>
      <c r="D285" s="258">
        <v>1.38</v>
      </c>
      <c r="E285" s="438">
        <f>IF(AND(ISBLANK(B285),ISBLANK(C285)),NA(),IF(B285&lt;=Parameters!$K$3,0,IF(C285&lt;0.1,Parameters!$K$4,C285)))</f>
        <v>38.65</v>
      </c>
      <c r="F285" s="439"/>
      <c r="G285" s="149">
        <f>B285*Parameters!$K$5</f>
        <v>505.40000000000003</v>
      </c>
      <c r="H285" s="383">
        <f>IF(B285&lt;Parameters!$K$6,B285*Parameters!$K$5,Parameters!$K$5*Parameters!$K$6+(B285-Parameters!$K$6)*(Parameters!$K$5-10))</f>
        <v>269.39999999999998</v>
      </c>
      <c r="I285" s="151" t="str">
        <f>IF(ISBLANK(D285),"",IF(D285&gt;Parameters!$K$7,"Clay","Sand"))</f>
        <v>Sand</v>
      </c>
      <c r="J285" s="152">
        <f t="shared" si="70"/>
        <v>0.15728263640769696</v>
      </c>
      <c r="K285" s="320">
        <f t="shared" si="71"/>
        <v>1</v>
      </c>
      <c r="L285" s="320">
        <f t="shared" si="79"/>
        <v>2.694</v>
      </c>
      <c r="M285" s="275">
        <f t="shared" si="72"/>
        <v>154.6705661508021</v>
      </c>
      <c r="N285" s="153">
        <f t="shared" si="73"/>
        <v>85.068811382941163</v>
      </c>
      <c r="O285" s="154">
        <f t="shared" si="74"/>
        <v>38.144599999999997</v>
      </c>
      <c r="P285" s="149">
        <f>IF(B285&lt;=Parameters!$K$3,0,IF(I285="Sand",0,O285/Parameters!$K$8*1000))</f>
        <v>0</v>
      </c>
      <c r="Q285" s="127">
        <f t="shared" si="75"/>
        <v>0</v>
      </c>
      <c r="R285" s="154" t="e">
        <f t="shared" si="76"/>
        <v>#DIV/0!</v>
      </c>
      <c r="S285" s="154" t="e">
        <f t="shared" si="77"/>
        <v>#DIV/0!</v>
      </c>
      <c r="T285" s="149" t="e">
        <f t="shared" si="84"/>
        <v>#DIV/0!</v>
      </c>
      <c r="U285" s="383">
        <f>IF(B285&lt;=Parameters!$K$3,0,IF(I285="Sand",(B285-B284)*$O$5*N285,(B285-B284)*$O$5*T285))</f>
        <v>35.30393013680434</v>
      </c>
      <c r="V285" s="157">
        <f t="shared" si="85"/>
        <v>3280.2992463652386</v>
      </c>
      <c r="W285" s="175">
        <f t="shared" si="80"/>
        <v>0.94823035027003</v>
      </c>
      <c r="X285" s="149">
        <f t="shared" si="81"/>
        <v>1.5874233635582036</v>
      </c>
      <c r="Y285" s="127">
        <f t="shared" si="82"/>
        <v>0.78054977370486434</v>
      </c>
      <c r="Z285" s="175">
        <f t="shared" si="83"/>
        <v>1.2359652898311724</v>
      </c>
      <c r="AA285" s="149">
        <f t="shared" si="78"/>
        <v>26.939999999999998</v>
      </c>
      <c r="AB285" s="383">
        <f>IF(ISERROR(AA285),0,IF(B285&lt;=Parameters!$K$3,0,(B285-B284)*$O$5*AA285))</f>
        <v>11.180218254186519</v>
      </c>
      <c r="AC285" s="157">
        <f t="shared" si="69"/>
        <v>1885.8763311658727</v>
      </c>
    </row>
    <row r="286" spans="1:29">
      <c r="A286" s="186">
        <v>268</v>
      </c>
      <c r="B286" s="187">
        <v>26.7</v>
      </c>
      <c r="C286" s="258">
        <v>27.64</v>
      </c>
      <c r="D286" s="258">
        <v>1.59</v>
      </c>
      <c r="E286" s="438">
        <f>IF(AND(ISBLANK(B286),ISBLANK(C286)),NA(),IF(B286&lt;=Parameters!$K$3,0,IF(C286&lt;0.1,Parameters!$K$4,C286)))</f>
        <v>27.64</v>
      </c>
      <c r="F286" s="439"/>
      <c r="G286" s="149">
        <f>B286*Parameters!$K$5</f>
        <v>507.3</v>
      </c>
      <c r="H286" s="383">
        <f>IF(B286&lt;Parameters!$K$6,B286*Parameters!$K$5,Parameters!$K$5*Parameters!$K$6+(B286-Parameters!$K$6)*(Parameters!$K$5-10))</f>
        <v>270.29999999999995</v>
      </c>
      <c r="I286" s="151" t="str">
        <f>IF(ISBLANK(D286),"",IF(D286&gt;Parameters!$K$7,"Clay","Sand"))</f>
        <v>Sand</v>
      </c>
      <c r="J286" s="152">
        <f t="shared" si="70"/>
        <v>0.1574301119547776</v>
      </c>
      <c r="K286" s="320">
        <f t="shared" si="71"/>
        <v>1</v>
      </c>
      <c r="L286" s="320">
        <f t="shared" si="79"/>
        <v>2.7029999999999994</v>
      </c>
      <c r="M286" s="275">
        <f t="shared" si="72"/>
        <v>110.71417792151611</v>
      </c>
      <c r="N286" s="153">
        <f t="shared" si="73"/>
        <v>60.892797856833866</v>
      </c>
      <c r="O286" s="154">
        <f t="shared" si="74"/>
        <v>27.1327</v>
      </c>
      <c r="P286" s="149">
        <f>IF(B286&lt;=Parameters!$K$3,0,IF(I286="Sand",0,O286/Parameters!$K$8*1000))</f>
        <v>0</v>
      </c>
      <c r="Q286" s="127">
        <f t="shared" si="75"/>
        <v>0</v>
      </c>
      <c r="R286" s="154" t="e">
        <f t="shared" si="76"/>
        <v>#DIV/0!</v>
      </c>
      <c r="S286" s="154" t="e">
        <f t="shared" si="77"/>
        <v>#DIV/0!</v>
      </c>
      <c r="T286" s="149" t="e">
        <f t="shared" si="84"/>
        <v>#DIV/0!</v>
      </c>
      <c r="U286" s="383">
        <f>IF(B286&lt;=Parameters!$K$3,0,IF(I286="Sand",(B286-B285)*$O$5*N286,(B286-B285)*$O$5*T286))</f>
        <v>25.270778401909414</v>
      </c>
      <c r="V286" s="157">
        <f t="shared" si="85"/>
        <v>3305.570024767148</v>
      </c>
      <c r="W286" s="175">
        <f t="shared" si="80"/>
        <v>0.81345020195521744</v>
      </c>
      <c r="X286" s="149">
        <f t="shared" si="81"/>
        <v>1.1828713843943743</v>
      </c>
      <c r="Y286" s="127">
        <f t="shared" si="82"/>
        <v>0.77989922464104666</v>
      </c>
      <c r="Z286" s="175">
        <f t="shared" si="83"/>
        <v>0.92367362613367809</v>
      </c>
      <c r="AA286" s="149">
        <f t="shared" si="78"/>
        <v>27.029999999999998</v>
      </c>
      <c r="AB286" s="383">
        <f>IF(ISERROR(AA286),0,IF(B286&lt;=Parameters!$K$3,0,(B286-B285)*$O$5*AA286))</f>
        <v>11.217568649244649</v>
      </c>
      <c r="AC286" s="157">
        <f t="shared" si="69"/>
        <v>1897.0938998151173</v>
      </c>
    </row>
    <row r="287" spans="1:29">
      <c r="A287" s="186">
        <v>269</v>
      </c>
      <c r="B287" s="187">
        <v>26.8</v>
      </c>
      <c r="C287" s="258">
        <v>29.05</v>
      </c>
      <c r="D287" s="258">
        <v>1.54</v>
      </c>
      <c r="E287" s="438">
        <f>IF(AND(ISBLANK(B287),ISBLANK(C287)),NA(),IF(B287&lt;=Parameters!$K$3,0,IF(C287&lt;0.1,Parameters!$K$4,C287)))</f>
        <v>29.05</v>
      </c>
      <c r="F287" s="439"/>
      <c r="G287" s="149">
        <f>B287*Parameters!$K$5</f>
        <v>509.2</v>
      </c>
      <c r="H287" s="383">
        <f>IF(B287&lt;Parameters!$K$6,B287*Parameters!$K$5,Parameters!$K$5*Parameters!$K$6+(B287-Parameters!$K$6)*(Parameters!$K$5-10))</f>
        <v>271.20000000000005</v>
      </c>
      <c r="I287" s="151" t="str">
        <f>IF(ISBLANK(D287),"",IF(D287&gt;Parameters!$K$7,"Clay","Sand"))</f>
        <v>Sand</v>
      </c>
      <c r="J287" s="152">
        <f t="shared" si="70"/>
        <v>0.15757800312121351</v>
      </c>
      <c r="K287" s="320">
        <f t="shared" si="71"/>
        <v>1</v>
      </c>
      <c r="L287" s="320">
        <f t="shared" si="79"/>
        <v>2.7120000000000006</v>
      </c>
      <c r="M287" s="275">
        <f t="shared" si="72"/>
        <v>116.47135448193194</v>
      </c>
      <c r="N287" s="153">
        <f t="shared" si="73"/>
        <v>64.059244965062575</v>
      </c>
      <c r="O287" s="154">
        <f t="shared" si="74"/>
        <v>28.540800000000001</v>
      </c>
      <c r="P287" s="149">
        <f>IF(B287&lt;=Parameters!$K$3,0,IF(I287="Sand",0,O287/Parameters!$K$8*1000))</f>
        <v>0</v>
      </c>
      <c r="Q287" s="127">
        <f t="shared" si="75"/>
        <v>0</v>
      </c>
      <c r="R287" s="154" t="e">
        <f t="shared" si="76"/>
        <v>#DIV/0!</v>
      </c>
      <c r="S287" s="154" t="e">
        <f t="shared" si="77"/>
        <v>#DIV/0!</v>
      </c>
      <c r="T287" s="149" t="e">
        <f t="shared" si="84"/>
        <v>#DIV/0!</v>
      </c>
      <c r="U287" s="383">
        <f>IF(B287&lt;=Parameters!$K$3,0,IF(I287="Sand",(B287-B286)*$O$5*N287,(B287-B286)*$O$5*T287))</f>
        <v>26.584867851068989</v>
      </c>
      <c r="V287" s="157">
        <f t="shared" si="85"/>
        <v>3332.1548926182168</v>
      </c>
      <c r="W287" s="175">
        <f t="shared" si="80"/>
        <v>0.83268717515783031</v>
      </c>
      <c r="X287" s="149">
        <f t="shared" si="81"/>
        <v>1.2376017003278657</v>
      </c>
      <c r="Y287" s="127">
        <f t="shared" si="82"/>
        <v>0.7792513775711758</v>
      </c>
      <c r="Z287" s="175">
        <f t="shared" si="83"/>
        <v>0.96922484401424336</v>
      </c>
      <c r="AA287" s="149">
        <f t="shared" si="78"/>
        <v>27.120000000000005</v>
      </c>
      <c r="AB287" s="383">
        <f>IF(ISERROR(AA287),0,IF(B287&lt;=Parameters!$K$3,0,(B287-B286)*$O$5*AA287))</f>
        <v>11.254919044303582</v>
      </c>
      <c r="AC287" s="157">
        <f t="shared" si="69"/>
        <v>1908.3488188594208</v>
      </c>
    </row>
    <row r="288" spans="1:29">
      <c r="A288" s="186">
        <v>270</v>
      </c>
      <c r="B288" s="187">
        <v>26.9</v>
      </c>
      <c r="C288" s="258">
        <v>31.9</v>
      </c>
      <c r="D288" s="258">
        <v>1.43</v>
      </c>
      <c r="E288" s="438">
        <f>IF(AND(ISBLANK(B288),ISBLANK(C288)),NA(),IF(B288&lt;=Parameters!$K$3,0,IF(C288&lt;0.1,Parameters!$K$4,C288)))</f>
        <v>31.9</v>
      </c>
      <c r="F288" s="439"/>
      <c r="G288" s="149">
        <f>B288*Parameters!$K$5</f>
        <v>511.09999999999997</v>
      </c>
      <c r="H288" s="383">
        <f>IF(B288&lt;Parameters!$K$6,B288*Parameters!$K$5,Parameters!$K$5*Parameters!$K$6+(B288-Parameters!$K$6)*(Parameters!$K$5-10))</f>
        <v>272.10000000000002</v>
      </c>
      <c r="I288" s="151" t="str">
        <f>IF(ISBLANK(D288),"",IF(D288&gt;Parameters!$K$7,"Clay","Sand"))</f>
        <v>Sand</v>
      </c>
      <c r="J288" s="152">
        <f t="shared" si="70"/>
        <v>0.15772631186286148</v>
      </c>
      <c r="K288" s="320">
        <f t="shared" si="71"/>
        <v>1</v>
      </c>
      <c r="L288" s="320">
        <f t="shared" si="79"/>
        <v>2.7210000000000001</v>
      </c>
      <c r="M288" s="275">
        <f t="shared" si="72"/>
        <v>128.01835077055344</v>
      </c>
      <c r="N288" s="153">
        <f t="shared" si="73"/>
        <v>70.410092923804399</v>
      </c>
      <c r="O288" s="154">
        <f t="shared" si="74"/>
        <v>31.3889</v>
      </c>
      <c r="P288" s="149">
        <f>IF(B288&lt;=Parameters!$K$3,0,IF(I288="Sand",0,O288/Parameters!$K$8*1000))</f>
        <v>0</v>
      </c>
      <c r="Q288" s="127">
        <f t="shared" si="75"/>
        <v>0</v>
      </c>
      <c r="R288" s="154" t="e">
        <f t="shared" si="76"/>
        <v>#DIV/0!</v>
      </c>
      <c r="S288" s="154" t="e">
        <f t="shared" si="77"/>
        <v>#DIV/0!</v>
      </c>
      <c r="T288" s="149" t="e">
        <f t="shared" si="84"/>
        <v>#DIV/0!</v>
      </c>
      <c r="U288" s="383">
        <f>IF(B288&lt;=Parameters!$K$3,0,IF(I288="Sand",(B288-B287)*$O$5*N288,(B288-B287)*$O$5*T288))</f>
        <v>29.220497631241987</v>
      </c>
      <c r="V288" s="157">
        <f t="shared" si="85"/>
        <v>3361.3753902494586</v>
      </c>
      <c r="W288" s="175">
        <f t="shared" si="80"/>
        <v>0.86945956781038969</v>
      </c>
      <c r="X288" s="149">
        <f t="shared" si="81"/>
        <v>1.3450398822053555</v>
      </c>
      <c r="Y288" s="127">
        <f t="shared" si="82"/>
        <v>0.77860621236167937</v>
      </c>
      <c r="Z288" s="175">
        <f t="shared" si="83"/>
        <v>1.0564199017307052</v>
      </c>
      <c r="AA288" s="149">
        <f t="shared" si="78"/>
        <v>27.210000000000004</v>
      </c>
      <c r="AB288" s="383">
        <f>IF(ISERROR(AA288),0,IF(B288&lt;=Parameters!$K$3,0,(B288-B287)*$O$5*AA288))</f>
        <v>11.292269439361709</v>
      </c>
      <c r="AC288" s="157">
        <f t="shared" si="69"/>
        <v>1919.6410882987825</v>
      </c>
    </row>
    <row r="289" spans="1:29">
      <c r="A289" s="186">
        <v>271</v>
      </c>
      <c r="B289" s="187">
        <v>27</v>
      </c>
      <c r="C289" s="258">
        <v>38.369999999999997</v>
      </c>
      <c r="D289" s="258">
        <v>1.26</v>
      </c>
      <c r="E289" s="438">
        <f>IF(AND(ISBLANK(B289),ISBLANK(C289)),NA(),IF(B289&lt;=Parameters!$K$3,0,IF(C289&lt;0.1,Parameters!$K$4,C289)))</f>
        <v>38.369999999999997</v>
      </c>
      <c r="F289" s="439"/>
      <c r="G289" s="149">
        <f>B289*Parameters!$K$5</f>
        <v>513</v>
      </c>
      <c r="H289" s="383">
        <f>IF(B289&lt;Parameters!$K$6,B289*Parameters!$K$5,Parameters!$K$5*Parameters!$K$6+(B289-Parameters!$K$6)*(Parameters!$K$5-10))</f>
        <v>273</v>
      </c>
      <c r="I289" s="151" t="str">
        <f>IF(ISBLANK(D289),"",IF(D289&gt;Parameters!$K$7,"Clay","Sand"))</f>
        <v>Sand</v>
      </c>
      <c r="J289" s="152">
        <f t="shared" si="70"/>
        <v>0.1578750401484883</v>
      </c>
      <c r="K289" s="320">
        <f t="shared" si="71"/>
        <v>1</v>
      </c>
      <c r="L289" s="320">
        <f t="shared" si="79"/>
        <v>2.73</v>
      </c>
      <c r="M289" s="275">
        <f t="shared" si="72"/>
        <v>154.12839993792738</v>
      </c>
      <c r="N289" s="153">
        <f t="shared" si="73"/>
        <v>84.770619965860064</v>
      </c>
      <c r="O289" s="154">
        <f t="shared" si="74"/>
        <v>37.856999999999999</v>
      </c>
      <c r="P289" s="149">
        <f>IF(B289&lt;=Parameters!$K$3,0,IF(I289="Sand",0,O289/Parameters!$K$8*1000))</f>
        <v>0</v>
      </c>
      <c r="Q289" s="127">
        <f t="shared" si="75"/>
        <v>0</v>
      </c>
      <c r="R289" s="154" t="e">
        <f t="shared" si="76"/>
        <v>#DIV/0!</v>
      </c>
      <c r="S289" s="154" t="e">
        <f t="shared" si="77"/>
        <v>#DIV/0!</v>
      </c>
      <c r="T289" s="149" t="e">
        <f t="shared" si="84"/>
        <v>#DIV/0!</v>
      </c>
      <c r="U289" s="383">
        <f>IF(B289&lt;=Parameters!$K$3,0,IF(I289="Sand",(B289-B288)*$O$5*N289,(B289-B288)*$O$5*T289))</f>
        <v>35.180179389792762</v>
      </c>
      <c r="V289" s="157">
        <f t="shared" si="85"/>
        <v>3396.5555696392512</v>
      </c>
      <c r="W289" s="175">
        <f t="shared" si="80"/>
        <v>0.94266709571846263</v>
      </c>
      <c r="X289" s="149">
        <f t="shared" si="81"/>
        <v>1.5697646901603148</v>
      </c>
      <c r="Y289" s="127">
        <f t="shared" si="82"/>
        <v>0.77796370909496959</v>
      </c>
      <c r="Z289" s="175">
        <f t="shared" si="83"/>
        <v>1.2364852102729771</v>
      </c>
      <c r="AA289" s="149">
        <f t="shared" si="78"/>
        <v>27.3</v>
      </c>
      <c r="AB289" s="383">
        <f>IF(ISERROR(AA289),0,IF(B289&lt;=Parameters!$K$3,0,(B289-B288)*$O$5*AA289))</f>
        <v>11.329619834420638</v>
      </c>
      <c r="AC289" s="157">
        <f t="shared" si="69"/>
        <v>1930.9707081332031</v>
      </c>
    </row>
    <row r="290" spans="1:29">
      <c r="A290" s="186">
        <v>272</v>
      </c>
      <c r="B290" s="187">
        <v>27.1</v>
      </c>
      <c r="C290" s="258">
        <v>42.09</v>
      </c>
      <c r="D290" s="258">
        <v>1.1299999999999999</v>
      </c>
      <c r="E290" s="438">
        <f>IF(AND(ISBLANK(B290),ISBLANK(C290)),NA(),IF(B290&lt;=Parameters!$K$3,0,IF(C290&lt;0.1,Parameters!$K$4,C290)))</f>
        <v>42.09</v>
      </c>
      <c r="F290" s="439"/>
      <c r="G290" s="149">
        <f>B290*Parameters!$K$5</f>
        <v>514.9</v>
      </c>
      <c r="H290" s="383">
        <f>IF(B290&lt;Parameters!$K$6,B290*Parameters!$K$5,Parameters!$K$5*Parameters!$K$6+(B290-Parameters!$K$6)*(Parameters!$K$5-10))</f>
        <v>273.89999999999998</v>
      </c>
      <c r="I290" s="151" t="str">
        <f>IF(ISBLANK(D290),"",IF(D290&gt;Parameters!$K$7,"Clay","Sand"))</f>
        <v>Sand</v>
      </c>
      <c r="J290" s="152">
        <f t="shared" si="70"/>
        <v>0.15802418995988041</v>
      </c>
      <c r="K290" s="320">
        <f t="shared" si="71"/>
        <v>1</v>
      </c>
      <c r="L290" s="320">
        <f t="shared" si="79"/>
        <v>2.7389999999999999</v>
      </c>
      <c r="M290" s="275">
        <f t="shared" si="72"/>
        <v>169.23099004954335</v>
      </c>
      <c r="N290" s="153">
        <f t="shared" si="73"/>
        <v>93.077044527248844</v>
      </c>
      <c r="O290" s="154">
        <f t="shared" si="74"/>
        <v>41.575100000000006</v>
      </c>
      <c r="P290" s="149">
        <f>IF(B290&lt;=Parameters!$K$3,0,IF(I290="Sand",0,O290/Parameters!$K$8*1000))</f>
        <v>0</v>
      </c>
      <c r="Q290" s="127">
        <f t="shared" si="75"/>
        <v>0</v>
      </c>
      <c r="R290" s="154" t="e">
        <f t="shared" si="76"/>
        <v>#DIV/0!</v>
      </c>
      <c r="S290" s="154" t="e">
        <f t="shared" si="77"/>
        <v>#DIV/0!</v>
      </c>
      <c r="T290" s="149" t="e">
        <f t="shared" si="84"/>
        <v>#DIV/0!</v>
      </c>
      <c r="U290" s="383">
        <f>IF(B290&lt;=Parameters!$K$3,0,IF(I290="Sand",(B290-B289)*$O$5*N290,(B290-B289)*$O$5*T290))</f>
        <v>38.627382044145477</v>
      </c>
      <c r="V290" s="157">
        <f t="shared" si="85"/>
        <v>3435.1829516833968</v>
      </c>
      <c r="W290" s="175">
        <f t="shared" si="80"/>
        <v>0.97902255091109547</v>
      </c>
      <c r="X290" s="149">
        <f t="shared" si="81"/>
        <v>1.6866280680032006</v>
      </c>
      <c r="Y290" s="127">
        <f t="shared" si="82"/>
        <v>0.77732384806642285</v>
      </c>
      <c r="Z290" s="175">
        <f t="shared" si="83"/>
        <v>1.3323608836533367</v>
      </c>
      <c r="AA290" s="149">
        <f t="shared" si="78"/>
        <v>27.39</v>
      </c>
      <c r="AB290" s="383">
        <f>IF(ISERROR(AA290),0,IF(B290&lt;=Parameters!$K$3,0,(B290-B289)*$O$5*AA290))</f>
        <v>11.366970229479168</v>
      </c>
      <c r="AC290" s="157">
        <f t="shared" si="69"/>
        <v>1942.3376783626823</v>
      </c>
    </row>
    <row r="291" spans="1:29">
      <c r="A291" s="186">
        <v>273</v>
      </c>
      <c r="B291" s="187">
        <v>27.2</v>
      </c>
      <c r="C291" s="258">
        <v>43.91</v>
      </c>
      <c r="D291" s="258">
        <v>1.1599999999999999</v>
      </c>
      <c r="E291" s="438">
        <f>IF(AND(ISBLANK(B291),ISBLANK(C291)),NA(),IF(B291&lt;=Parameters!$K$3,0,IF(C291&lt;0.1,Parameters!$K$4,C291)))</f>
        <v>43.91</v>
      </c>
      <c r="F291" s="439"/>
      <c r="G291" s="149">
        <f>B291*Parameters!$K$5</f>
        <v>516.79999999999995</v>
      </c>
      <c r="H291" s="383">
        <f>IF(B291&lt;Parameters!$K$6,B291*Parameters!$K$5,Parameters!$K$5*Parameters!$K$6+(B291-Parameters!$K$6)*(Parameters!$K$5-10))</f>
        <v>274.79999999999995</v>
      </c>
      <c r="I291" s="151" t="str">
        <f>IF(ISBLANK(D291),"",IF(D291&gt;Parameters!$K$7,"Clay","Sand"))</f>
        <v>Sand</v>
      </c>
      <c r="J291" s="152">
        <f t="shared" si="70"/>
        <v>0.15817376329195493</v>
      </c>
      <c r="K291" s="320">
        <f t="shared" si="71"/>
        <v>1</v>
      </c>
      <c r="L291" s="320">
        <f t="shared" si="79"/>
        <v>2.7479999999999993</v>
      </c>
      <c r="M291" s="275">
        <f t="shared" si="72"/>
        <v>176.71575938543</v>
      </c>
      <c r="N291" s="153">
        <f t="shared" si="73"/>
        <v>97.19366766198651</v>
      </c>
      <c r="O291" s="154">
        <f t="shared" si="74"/>
        <v>43.393199999999993</v>
      </c>
      <c r="P291" s="149">
        <f>IF(B291&lt;=Parameters!$K$3,0,IF(I291="Sand",0,O291/Parameters!$K$8*1000))</f>
        <v>0</v>
      </c>
      <c r="Q291" s="127">
        <f t="shared" si="75"/>
        <v>0</v>
      </c>
      <c r="R291" s="154" t="e">
        <f t="shared" si="76"/>
        <v>#DIV/0!</v>
      </c>
      <c r="S291" s="154" t="e">
        <f t="shared" si="77"/>
        <v>#DIV/0!</v>
      </c>
      <c r="T291" s="149" t="e">
        <f t="shared" si="84"/>
        <v>#DIV/0!</v>
      </c>
      <c r="U291" s="383">
        <f>IF(B291&lt;=Parameters!$K$3,0,IF(I291="Sand",(B291-B290)*$O$5*N291,(B291-B290)*$O$5*T291))</f>
        <v>40.335798715138864</v>
      </c>
      <c r="V291" s="157">
        <f t="shared" si="85"/>
        <v>3475.5187503985358</v>
      </c>
      <c r="W291" s="175">
        <f t="shared" si="80"/>
        <v>0.9952992148117219</v>
      </c>
      <c r="X291" s="149">
        <f t="shared" si="81"/>
        <v>1.7400640754643948</v>
      </c>
      <c r="Y291" s="127">
        <f t="shared" si="82"/>
        <v>0.77668660978141246</v>
      </c>
      <c r="Z291" s="175">
        <f t="shared" si="83"/>
        <v>1.3785141569263657</v>
      </c>
      <c r="AA291" s="149">
        <f t="shared" si="78"/>
        <v>27.479999999999997</v>
      </c>
      <c r="AB291" s="383">
        <f>IF(ISERROR(AA291),0,IF(B291&lt;=Parameters!$K$3,0,(B291-B290)*$O$5*AA291))</f>
        <v>11.404320624537291</v>
      </c>
      <c r="AC291" s="157">
        <f t="shared" si="69"/>
        <v>1953.7419989872196</v>
      </c>
    </row>
    <row r="292" spans="1:29">
      <c r="A292" s="186">
        <v>274</v>
      </c>
      <c r="B292" s="187">
        <v>27.3</v>
      </c>
      <c r="C292" s="258">
        <v>43.94</v>
      </c>
      <c r="D292" s="258">
        <v>1.33</v>
      </c>
      <c r="E292" s="438">
        <f>IF(AND(ISBLANK(B292),ISBLANK(C292)),NA(),IF(B292&lt;=Parameters!$K$3,0,IF(C292&lt;0.1,Parameters!$K$4,C292)))</f>
        <v>43.94</v>
      </c>
      <c r="F292" s="439"/>
      <c r="G292" s="149">
        <f>B292*Parameters!$K$5</f>
        <v>518.70000000000005</v>
      </c>
      <c r="H292" s="383">
        <f>IF(B292&lt;Parameters!$K$6,B292*Parameters!$K$5,Parameters!$K$5*Parameters!$K$6+(B292-Parameters!$K$6)*(Parameters!$K$5-10))</f>
        <v>275.70000000000005</v>
      </c>
      <c r="I292" s="151" t="str">
        <f>IF(ISBLANK(D292),"",IF(D292&gt;Parameters!$K$7,"Clay","Sand"))</f>
        <v>Sand</v>
      </c>
      <c r="J292" s="152">
        <f t="shared" si="70"/>
        <v>0.15832376215287169</v>
      </c>
      <c r="K292" s="320">
        <f t="shared" si="71"/>
        <v>1</v>
      </c>
      <c r="L292" s="320">
        <f t="shared" si="79"/>
        <v>2.7570000000000006</v>
      </c>
      <c r="M292" s="275">
        <f t="shared" si="72"/>
        <v>177.00419140623717</v>
      </c>
      <c r="N292" s="153">
        <f t="shared" si="73"/>
        <v>97.352305273430446</v>
      </c>
      <c r="O292" s="154">
        <f t="shared" si="74"/>
        <v>43.421299999999995</v>
      </c>
      <c r="P292" s="149">
        <f>IF(B292&lt;=Parameters!$K$3,0,IF(I292="Sand",0,O292/Parameters!$K$8*1000))</f>
        <v>0</v>
      </c>
      <c r="Q292" s="127">
        <f t="shared" si="75"/>
        <v>0</v>
      </c>
      <c r="R292" s="154" t="e">
        <f t="shared" si="76"/>
        <v>#DIV/0!</v>
      </c>
      <c r="S292" s="154" t="e">
        <f t="shared" si="77"/>
        <v>#DIV/0!</v>
      </c>
      <c r="T292" s="149" t="e">
        <f t="shared" si="84"/>
        <v>#DIV/0!</v>
      </c>
      <c r="U292" s="383">
        <f>IF(B292&lt;=Parameters!$K$3,0,IF(I292="Sand",(B292-B291)*$O$5*N292,(B292-B291)*$O$5*T292))</f>
        <v>40.401634020235548</v>
      </c>
      <c r="V292" s="157">
        <f t="shared" si="85"/>
        <v>3515.9203844187714</v>
      </c>
      <c r="W292" s="175">
        <f t="shared" si="80"/>
        <v>0.99491845622854569</v>
      </c>
      <c r="X292" s="149">
        <f t="shared" si="81"/>
        <v>1.7388062192249922</v>
      </c>
      <c r="Y292" s="127">
        <f t="shared" si="82"/>
        <v>0.77605197495239087</v>
      </c>
      <c r="Z292" s="175">
        <f t="shared" si="83"/>
        <v>1.3814523455006702</v>
      </c>
      <c r="AA292" s="149">
        <f t="shared" si="78"/>
        <v>27.570000000000007</v>
      </c>
      <c r="AB292" s="383">
        <f>IF(ISERROR(AA292),0,IF(B292&lt;=Parameters!$K$3,0,(B292-B291)*$O$5*AA292))</f>
        <v>11.44167101959623</v>
      </c>
      <c r="AC292" s="157">
        <f t="shared" si="69"/>
        <v>1965.1836700068159</v>
      </c>
    </row>
    <row r="293" spans="1:29">
      <c r="A293" s="186">
        <v>275</v>
      </c>
      <c r="B293" s="187">
        <v>27.4</v>
      </c>
      <c r="C293" s="258">
        <v>36.799999999999997</v>
      </c>
      <c r="D293" s="258">
        <v>1.51</v>
      </c>
      <c r="E293" s="438">
        <f>IF(AND(ISBLANK(B293),ISBLANK(C293)),NA(),IF(B293&lt;=Parameters!$K$3,0,IF(C293&lt;0.1,Parameters!$K$4,C293)))</f>
        <v>36.799999999999997</v>
      </c>
      <c r="F293" s="439"/>
      <c r="G293" s="149">
        <f>B293*Parameters!$K$5</f>
        <v>520.6</v>
      </c>
      <c r="H293" s="383">
        <f>IF(B293&lt;Parameters!$K$6,B293*Parameters!$K$5,Parameters!$K$5*Parameters!$K$6+(B293-Parameters!$K$6)*(Parameters!$K$5-10))</f>
        <v>276.60000000000002</v>
      </c>
      <c r="I293" s="151" t="str">
        <f>IF(ISBLANK(D293),"",IF(D293&gt;Parameters!$K$7,"Clay","Sand"))</f>
        <v>Sand</v>
      </c>
      <c r="J293" s="152">
        <f t="shared" si="70"/>
        <v>0.15847418856414641</v>
      </c>
      <c r="K293" s="320">
        <f t="shared" si="71"/>
        <v>1</v>
      </c>
      <c r="L293" s="320">
        <f t="shared" si="79"/>
        <v>2.766</v>
      </c>
      <c r="M293" s="275">
        <f t="shared" si="72"/>
        <v>148.38286493587051</v>
      </c>
      <c r="N293" s="153">
        <f t="shared" si="73"/>
        <v>81.610575714728796</v>
      </c>
      <c r="O293" s="154">
        <f t="shared" si="74"/>
        <v>36.279399999999995</v>
      </c>
      <c r="P293" s="149">
        <f>IF(B293&lt;=Parameters!$K$3,0,IF(I293="Sand",0,O293/Parameters!$K$8*1000))</f>
        <v>0</v>
      </c>
      <c r="Q293" s="127">
        <f t="shared" si="75"/>
        <v>0</v>
      </c>
      <c r="R293" s="154" t="e">
        <f t="shared" si="76"/>
        <v>#DIV/0!</v>
      </c>
      <c r="S293" s="154" t="e">
        <f t="shared" si="77"/>
        <v>#DIV/0!</v>
      </c>
      <c r="T293" s="149" t="e">
        <f t="shared" si="84"/>
        <v>#DIV/0!</v>
      </c>
      <c r="U293" s="383">
        <f>IF(B293&lt;=Parameters!$K$3,0,IF(I293="Sand",(B293-B292)*$O$5*N293,(B293-B292)*$O$5*T293))</f>
        <v>33.868747154433912</v>
      </c>
      <c r="V293" s="157">
        <f t="shared" si="85"/>
        <v>3549.7891315732054</v>
      </c>
      <c r="W293" s="175">
        <f t="shared" si="80"/>
        <v>0.92333574727573264</v>
      </c>
      <c r="X293" s="149">
        <f t="shared" si="81"/>
        <v>1.5090378983196477</v>
      </c>
      <c r="Y293" s="127">
        <f t="shared" si="82"/>
        <v>0.7754199244960237</v>
      </c>
      <c r="Z293" s="175">
        <f t="shared" si="83"/>
        <v>1.2023168496390175</v>
      </c>
      <c r="AA293" s="149">
        <f t="shared" si="78"/>
        <v>27.660000000000004</v>
      </c>
      <c r="AB293" s="383">
        <f>IF(ISERROR(AA293),0,IF(B293&lt;=Parameters!$K$3,0,(B293-B292)*$O$5*AA293))</f>
        <v>11.479021414654349</v>
      </c>
      <c r="AC293" s="157">
        <f t="shared" si="69"/>
        <v>1976.6626914214703</v>
      </c>
    </row>
    <row r="294" spans="1:29">
      <c r="A294" s="186">
        <v>276</v>
      </c>
      <c r="B294" s="187">
        <v>27.5</v>
      </c>
      <c r="C294" s="258">
        <v>28.56</v>
      </c>
      <c r="D294" s="258">
        <v>1.62</v>
      </c>
      <c r="E294" s="438">
        <f>IF(AND(ISBLANK(B294),ISBLANK(C294)),NA(),IF(B294&lt;=Parameters!$K$3,0,IF(C294&lt;0.1,Parameters!$K$4,C294)))</f>
        <v>28.56</v>
      </c>
      <c r="F294" s="439"/>
      <c r="G294" s="149">
        <f>B294*Parameters!$K$5</f>
        <v>522.5</v>
      </c>
      <c r="H294" s="383">
        <f>IF(B294&lt;Parameters!$K$6,B294*Parameters!$K$5,Parameters!$K$5*Parameters!$K$6+(B294-Parameters!$K$6)*(Parameters!$K$5-10))</f>
        <v>277.5</v>
      </c>
      <c r="I294" s="151" t="str">
        <f>IF(ISBLANK(D294),"",IF(D294&gt;Parameters!$K$7,"Clay","Sand"))</f>
        <v>Sand</v>
      </c>
      <c r="J294" s="152">
        <f t="shared" si="70"/>
        <v>0.15862504456076523</v>
      </c>
      <c r="K294" s="320">
        <f t="shared" si="71"/>
        <v>1</v>
      </c>
      <c r="L294" s="320">
        <f t="shared" si="79"/>
        <v>2.7749999999999999</v>
      </c>
      <c r="M294" s="275">
        <f t="shared" si="72"/>
        <v>115.26762816335705</v>
      </c>
      <c r="N294" s="153">
        <f t="shared" si="73"/>
        <v>63.397195489846382</v>
      </c>
      <c r="O294" s="154">
        <f t="shared" si="74"/>
        <v>28.037499999999998</v>
      </c>
      <c r="P294" s="149">
        <f>IF(B294&lt;=Parameters!$K$3,0,IF(I294="Sand",0,O294/Parameters!$K$8*1000))</f>
        <v>0</v>
      </c>
      <c r="Q294" s="127">
        <f t="shared" si="75"/>
        <v>0</v>
      </c>
      <c r="R294" s="154" t="e">
        <f t="shared" si="76"/>
        <v>#DIV/0!</v>
      </c>
      <c r="S294" s="154" t="e">
        <f t="shared" si="77"/>
        <v>#DIV/0!</v>
      </c>
      <c r="T294" s="149" t="e">
        <f t="shared" si="84"/>
        <v>#DIV/0!</v>
      </c>
      <c r="U294" s="383">
        <f>IF(B294&lt;=Parameters!$K$3,0,IF(I294="Sand",(B294-B293)*$O$5*N294,(B294-B293)*$O$5*T294))</f>
        <v>26.310114412762132</v>
      </c>
      <c r="V294" s="157">
        <f t="shared" si="85"/>
        <v>3576.0992459859676</v>
      </c>
      <c r="W294" s="175">
        <f t="shared" si="80"/>
        <v>0.82128976140316579</v>
      </c>
      <c r="X294" s="149">
        <f t="shared" si="81"/>
        <v>1.2050523097240298</v>
      </c>
      <c r="Y294" s="127">
        <f t="shared" si="82"/>
        <v>0.77479043953037019</v>
      </c>
      <c r="Z294" s="175">
        <f t="shared" si="83"/>
        <v>0.96283997773029895</v>
      </c>
      <c r="AA294" s="149">
        <f t="shared" si="78"/>
        <v>27.75</v>
      </c>
      <c r="AB294" s="383">
        <f>IF(ISERROR(AA294),0,IF(B294&lt;=Parameters!$K$3,0,(B294-B293)*$O$5*AA294))</f>
        <v>11.516371809713286</v>
      </c>
      <c r="AC294" s="157">
        <f t="shared" si="69"/>
        <v>1988.1790632311836</v>
      </c>
    </row>
    <row r="295" spans="1:29">
      <c r="A295" s="186">
        <v>277</v>
      </c>
      <c r="B295" s="187">
        <v>27.6</v>
      </c>
      <c r="C295" s="258">
        <v>28.47</v>
      </c>
      <c r="D295" s="258">
        <v>1.51</v>
      </c>
      <c r="E295" s="438">
        <f>IF(AND(ISBLANK(B295),ISBLANK(C295)),NA(),IF(B295&lt;=Parameters!$K$3,0,IF(C295&lt;0.1,Parameters!$K$4,C295)))</f>
        <v>28.47</v>
      </c>
      <c r="F295" s="439"/>
      <c r="G295" s="149">
        <f>B295*Parameters!$K$5</f>
        <v>524.4</v>
      </c>
      <c r="H295" s="383">
        <f>IF(B295&lt;Parameters!$K$6,B295*Parameters!$K$5,Parameters!$K$5*Parameters!$K$6+(B295-Parameters!$K$6)*(Parameters!$K$5-10))</f>
        <v>278.39999999999998</v>
      </c>
      <c r="I295" s="151" t="str">
        <f>IF(ISBLANK(D295),"",IF(D295&gt;Parameters!$K$7,"Clay","Sand"))</f>
        <v>Sand</v>
      </c>
      <c r="J295" s="152">
        <f t="shared" si="70"/>
        <v>0.15877633219130027</v>
      </c>
      <c r="K295" s="320">
        <f t="shared" si="71"/>
        <v>1</v>
      </c>
      <c r="L295" s="320">
        <f t="shared" si="79"/>
        <v>2.7839999999999998</v>
      </c>
      <c r="M295" s="275">
        <f t="shared" si="72"/>
        <v>115.01397917260512</v>
      </c>
      <c r="N295" s="153">
        <f t="shared" si="73"/>
        <v>63.257688544932819</v>
      </c>
      <c r="O295" s="154">
        <f t="shared" si="74"/>
        <v>27.945599999999999</v>
      </c>
      <c r="P295" s="149">
        <f>IF(B295&lt;=Parameters!$K$3,0,IF(I295="Sand",0,O295/Parameters!$K$8*1000))</f>
        <v>0</v>
      </c>
      <c r="Q295" s="127">
        <f t="shared" si="75"/>
        <v>0</v>
      </c>
      <c r="R295" s="154" t="e">
        <f t="shared" si="76"/>
        <v>#DIV/0!</v>
      </c>
      <c r="S295" s="154" t="e">
        <f t="shared" si="77"/>
        <v>#DIV/0!</v>
      </c>
      <c r="T295" s="149" t="e">
        <f t="shared" si="84"/>
        <v>#DIV/0!</v>
      </c>
      <c r="U295" s="383">
        <f>IF(B295&lt;=Parameters!$K$3,0,IF(I295="Sand",(B295-B294)*$O$5*N295,(B295-B294)*$O$5*T295))</f>
        <v>26.252218418251797</v>
      </c>
      <c r="V295" s="157">
        <f t="shared" si="85"/>
        <v>3602.3514644042193</v>
      </c>
      <c r="W295" s="175">
        <f t="shared" si="80"/>
        <v>0.81937966787583572</v>
      </c>
      <c r="X295" s="149">
        <f t="shared" si="81"/>
        <v>1.1996323399600817</v>
      </c>
      <c r="Y295" s="127">
        <f t="shared" si="82"/>
        <v>0.77416350137211343</v>
      </c>
      <c r="Z295" s="175">
        <f t="shared" si="83"/>
        <v>0.96121647770591334</v>
      </c>
      <c r="AA295" s="149">
        <f t="shared" si="78"/>
        <v>27.84</v>
      </c>
      <c r="AB295" s="383">
        <f>IF(ISERROR(AA295),0,IF(B295&lt;=Parameters!$K$3,0,(B295-B294)*$O$5*AA295))</f>
        <v>11.553722204771816</v>
      </c>
      <c r="AC295" s="157">
        <f t="shared" si="69"/>
        <v>1999.7327854359555</v>
      </c>
    </row>
    <row r="296" spans="1:29">
      <c r="A296" s="186">
        <v>278</v>
      </c>
      <c r="B296" s="187">
        <v>27.7</v>
      </c>
      <c r="C296" s="258">
        <v>28.71</v>
      </c>
      <c r="D296" s="258">
        <v>1.39</v>
      </c>
      <c r="E296" s="438">
        <f>IF(AND(ISBLANK(B296),ISBLANK(C296)),NA(),IF(B296&lt;=Parameters!$K$3,0,IF(C296&lt;0.1,Parameters!$K$4,C296)))</f>
        <v>28.71</v>
      </c>
      <c r="F296" s="439"/>
      <c r="G296" s="149">
        <f>B296*Parameters!$K$5</f>
        <v>526.29999999999995</v>
      </c>
      <c r="H296" s="383">
        <f>IF(B296&lt;Parameters!$K$6,B296*Parameters!$K$5,Parameters!$K$5*Parameters!$K$6+(B296-Parameters!$K$6)*(Parameters!$K$5-10))</f>
        <v>279.29999999999995</v>
      </c>
      <c r="I296" s="151" t="str">
        <f>IF(ISBLANK(D296),"",IF(D296&gt;Parameters!$K$7,"Clay","Sand"))</f>
        <v>Sand</v>
      </c>
      <c r="J296" s="152">
        <f t="shared" si="70"/>
        <v>0.15892805351802647</v>
      </c>
      <c r="K296" s="320">
        <f t="shared" si="71"/>
        <v>1</v>
      </c>
      <c r="L296" s="320">
        <f t="shared" si="79"/>
        <v>2.7929999999999997</v>
      </c>
      <c r="M296" s="275">
        <f t="shared" si="72"/>
        <v>116.094368504716</v>
      </c>
      <c r="N296" s="153">
        <f t="shared" si="73"/>
        <v>63.851902677593806</v>
      </c>
      <c r="O296" s="154">
        <f t="shared" si="74"/>
        <v>28.183700000000002</v>
      </c>
      <c r="P296" s="149">
        <f>IF(B296&lt;=Parameters!$K$3,0,IF(I296="Sand",0,O296/Parameters!$K$8*1000))</f>
        <v>0</v>
      </c>
      <c r="Q296" s="127">
        <f t="shared" si="75"/>
        <v>0</v>
      </c>
      <c r="R296" s="154" t="e">
        <f t="shared" si="76"/>
        <v>#DIV/0!</v>
      </c>
      <c r="S296" s="154" t="e">
        <f t="shared" si="77"/>
        <v>#DIV/0!</v>
      </c>
      <c r="T296" s="149" t="e">
        <f t="shared" si="84"/>
        <v>#DIV/0!</v>
      </c>
      <c r="U296" s="383">
        <f>IF(B296&lt;=Parameters!$K$3,0,IF(I296="Sand",(B296-B295)*$O$5*N296,(B296-B295)*$O$5*T296))</f>
        <v>26.498819891631403</v>
      </c>
      <c r="V296" s="157">
        <f t="shared" si="85"/>
        <v>3628.8502842958505</v>
      </c>
      <c r="W296" s="175">
        <f t="shared" si="80"/>
        <v>0.82209199611487316</v>
      </c>
      <c r="X296" s="149">
        <f t="shared" si="81"/>
        <v>1.2073316833157941</v>
      </c>
      <c r="Y296" s="127">
        <f t="shared" si="82"/>
        <v>0.77353909153383693</v>
      </c>
      <c r="Z296" s="175">
        <f t="shared" si="83"/>
        <v>0.97010758581493683</v>
      </c>
      <c r="AA296" s="149">
        <f t="shared" si="78"/>
        <v>27.929999999999996</v>
      </c>
      <c r="AB296" s="383">
        <f>IF(ISERROR(AA296),0,IF(B296&lt;=Parameters!$K$3,0,(B296-B295)*$O$5*AA296))</f>
        <v>11.591072599829932</v>
      </c>
      <c r="AC296" s="157">
        <f t="shared" si="69"/>
        <v>2011.3238580357854</v>
      </c>
    </row>
    <row r="297" spans="1:29">
      <c r="A297" s="186">
        <v>279</v>
      </c>
      <c r="B297" s="187">
        <v>27.8</v>
      </c>
      <c r="C297" s="258">
        <v>31.24</v>
      </c>
      <c r="D297" s="258">
        <v>1.42</v>
      </c>
      <c r="E297" s="438">
        <f>IF(AND(ISBLANK(B297),ISBLANK(C297)),NA(),IF(B297&lt;=Parameters!$K$3,0,IF(C297&lt;0.1,Parameters!$K$4,C297)))</f>
        <v>31.24</v>
      </c>
      <c r="F297" s="439"/>
      <c r="G297" s="149">
        <f>B297*Parameters!$K$5</f>
        <v>528.20000000000005</v>
      </c>
      <c r="H297" s="383">
        <f>IF(B297&lt;Parameters!$K$6,B297*Parameters!$K$5,Parameters!$K$5*Parameters!$K$6+(B297-Parameters!$K$6)*(Parameters!$K$5-10))</f>
        <v>280.20000000000005</v>
      </c>
      <c r="I297" s="151" t="str">
        <f>IF(ISBLANK(D297),"",IF(D297&gt;Parameters!$K$7,"Clay","Sand"))</f>
        <v>Sand</v>
      </c>
      <c r="J297" s="152">
        <f t="shared" si="70"/>
        <v>0.15908021061703961</v>
      </c>
      <c r="K297" s="320">
        <f t="shared" si="71"/>
        <v>1</v>
      </c>
      <c r="L297" s="320">
        <f t="shared" si="79"/>
        <v>2.8020000000000005</v>
      </c>
      <c r="M297" s="275">
        <f t="shared" si="72"/>
        <v>126.44584969878339</v>
      </c>
      <c r="N297" s="153">
        <f t="shared" si="73"/>
        <v>69.545217334330871</v>
      </c>
      <c r="O297" s="154">
        <f t="shared" si="74"/>
        <v>30.711799999999997</v>
      </c>
      <c r="P297" s="149">
        <f>IF(B297&lt;=Parameters!$K$3,0,IF(I297="Sand",0,O297/Parameters!$K$8*1000))</f>
        <v>0</v>
      </c>
      <c r="Q297" s="127">
        <f t="shared" si="75"/>
        <v>0</v>
      </c>
      <c r="R297" s="154" t="e">
        <f t="shared" si="76"/>
        <v>#DIV/0!</v>
      </c>
      <c r="S297" s="154" t="e">
        <f t="shared" si="77"/>
        <v>#DIV/0!</v>
      </c>
      <c r="T297" s="149" t="e">
        <f t="shared" si="84"/>
        <v>#DIV/0!</v>
      </c>
      <c r="U297" s="383">
        <f>IF(B297&lt;=Parameters!$K$3,0,IF(I297="Sand",(B297-B296)*$O$5*N297,(B297-B296)*$O$5*T297))</f>
        <v>28.861570465206192</v>
      </c>
      <c r="V297" s="157">
        <f t="shared" si="85"/>
        <v>3657.7118547610567</v>
      </c>
      <c r="W297" s="175">
        <f t="shared" si="80"/>
        <v>0.85523009625992297</v>
      </c>
      <c r="X297" s="149">
        <f t="shared" si="81"/>
        <v>1.3030290111576985</v>
      </c>
      <c r="Y297" s="127">
        <f t="shared" si="82"/>
        <v>0.77291719172134699</v>
      </c>
      <c r="Z297" s="175">
        <f t="shared" si="83"/>
        <v>1.0499366988069587</v>
      </c>
      <c r="AA297" s="149">
        <f t="shared" si="78"/>
        <v>28.020000000000007</v>
      </c>
      <c r="AB297" s="383">
        <f>IF(ISERROR(AA297),0,IF(B297&lt;=Parameters!$K$3,0,(B297-B296)*$O$5*AA297))</f>
        <v>11.628422994888878</v>
      </c>
      <c r="AC297" s="157">
        <f t="shared" si="69"/>
        <v>2022.9522810306744</v>
      </c>
    </row>
    <row r="298" spans="1:29">
      <c r="A298" s="186">
        <v>280</v>
      </c>
      <c r="B298" s="187">
        <v>27.9</v>
      </c>
      <c r="C298" s="258">
        <v>34.19</v>
      </c>
      <c r="D298" s="258">
        <v>1.28</v>
      </c>
      <c r="E298" s="438">
        <f>IF(AND(ISBLANK(B298),ISBLANK(C298)),NA(),IF(B298&lt;=Parameters!$K$3,0,IF(C298&lt;0.1,Parameters!$K$4,C298)))</f>
        <v>34.19</v>
      </c>
      <c r="F298" s="439"/>
      <c r="G298" s="149">
        <f>B298*Parameters!$K$5</f>
        <v>530.1</v>
      </c>
      <c r="H298" s="383">
        <f>IF(B298&lt;Parameters!$K$6,B298*Parameters!$K$5,Parameters!$K$5*Parameters!$K$6+(B298-Parameters!$K$6)*(Parameters!$K$5-10))</f>
        <v>281.10000000000002</v>
      </c>
      <c r="I298" s="151" t="str">
        <f>IF(ISBLANK(D298),"",IF(D298&gt;Parameters!$K$7,"Clay","Sand"))</f>
        <v>Sand</v>
      </c>
      <c r="J298" s="152">
        <f t="shared" si="70"/>
        <v>0.15923280557837585</v>
      </c>
      <c r="K298" s="320">
        <f t="shared" si="71"/>
        <v>1</v>
      </c>
      <c r="L298" s="320">
        <f t="shared" si="79"/>
        <v>2.8110000000000004</v>
      </c>
      <c r="M298" s="275">
        <f t="shared" si="72"/>
        <v>138.51890335662816</v>
      </c>
      <c r="N298" s="153">
        <f t="shared" si="73"/>
        <v>76.185396846145494</v>
      </c>
      <c r="O298" s="154">
        <f t="shared" si="74"/>
        <v>33.6599</v>
      </c>
      <c r="P298" s="149">
        <f>IF(B298&lt;=Parameters!$K$3,0,IF(I298="Sand",0,O298/Parameters!$K$8*1000))</f>
        <v>0</v>
      </c>
      <c r="Q298" s="127">
        <f t="shared" si="75"/>
        <v>0</v>
      </c>
      <c r="R298" s="154" t="e">
        <f t="shared" si="76"/>
        <v>#DIV/0!</v>
      </c>
      <c r="S298" s="154" t="e">
        <f t="shared" si="77"/>
        <v>#DIV/0!</v>
      </c>
      <c r="T298" s="149" t="e">
        <f t="shared" si="84"/>
        <v>#DIV/0!</v>
      </c>
      <c r="U298" s="383">
        <f>IF(B298&lt;=Parameters!$K$3,0,IF(I298="Sand",(B298-B297)*$O$5*N298,(B298-B297)*$O$5*T298))</f>
        <v>31.617274109936513</v>
      </c>
      <c r="V298" s="157">
        <f t="shared" si="85"/>
        <v>3689.3291288709934</v>
      </c>
      <c r="W298" s="175">
        <f t="shared" si="80"/>
        <v>0.89068227892989693</v>
      </c>
      <c r="X298" s="149">
        <f t="shared" si="81"/>
        <v>1.4087135883726378</v>
      </c>
      <c r="Y298" s="127">
        <f t="shared" si="82"/>
        <v>0.77229778383104053</v>
      </c>
      <c r="Z298" s="175">
        <f t="shared" si="83"/>
        <v>1.1382639025366805</v>
      </c>
      <c r="AA298" s="149">
        <f t="shared" si="78"/>
        <v>28.110000000000003</v>
      </c>
      <c r="AB298" s="383">
        <f>IF(ISERROR(AA298),0,IF(B298&lt;=Parameters!$K$3,0,(B298-B297)*$O$5*AA298))</f>
        <v>11.665773389946992</v>
      </c>
      <c r="AC298" s="157">
        <f t="shared" si="69"/>
        <v>2034.6180544206213</v>
      </c>
    </row>
    <row r="299" spans="1:29">
      <c r="A299" s="186">
        <v>281</v>
      </c>
      <c r="B299" s="187">
        <v>28</v>
      </c>
      <c r="C299" s="258">
        <v>36.07</v>
      </c>
      <c r="D299" s="258">
        <v>1.21</v>
      </c>
      <c r="E299" s="438">
        <f>IF(AND(ISBLANK(B299),ISBLANK(C299)),NA(),IF(B299&lt;=Parameters!$K$3,0,IF(C299&lt;0.1,Parameters!$K$4,C299)))</f>
        <v>36.07</v>
      </c>
      <c r="F299" s="439"/>
      <c r="G299" s="149">
        <f>B299*Parameters!$K$5</f>
        <v>532</v>
      </c>
      <c r="H299" s="383">
        <f>IF(B299&lt;Parameters!$K$6,B299*Parameters!$K$5,Parameters!$K$5*Parameters!$K$6+(B299-Parameters!$K$6)*(Parameters!$K$5-10))</f>
        <v>282</v>
      </c>
      <c r="I299" s="151" t="str">
        <f>IF(ISBLANK(D299),"",IF(D299&gt;Parameters!$K$7,"Clay","Sand"))</f>
        <v>Sand</v>
      </c>
      <c r="J299" s="152">
        <f t="shared" si="70"/>
        <v>0.15938584050613203</v>
      </c>
      <c r="K299" s="320">
        <f t="shared" si="71"/>
        <v>1</v>
      </c>
      <c r="L299" s="320">
        <f t="shared" si="79"/>
        <v>2.82</v>
      </c>
      <c r="M299" s="275">
        <f t="shared" si="72"/>
        <v>146.27606741971582</v>
      </c>
      <c r="N299" s="153">
        <f t="shared" si="73"/>
        <v>80.451837080843703</v>
      </c>
      <c r="O299" s="154">
        <f t="shared" si="74"/>
        <v>35.537999999999997</v>
      </c>
      <c r="P299" s="149">
        <f>IF(B299&lt;=Parameters!$K$3,0,IF(I299="Sand",0,O299/Parameters!$K$8*1000))</f>
        <v>0</v>
      </c>
      <c r="Q299" s="127">
        <f t="shared" si="75"/>
        <v>0</v>
      </c>
      <c r="R299" s="154" t="e">
        <f t="shared" si="76"/>
        <v>#DIV/0!</v>
      </c>
      <c r="S299" s="154" t="e">
        <f t="shared" si="77"/>
        <v>#DIV/0!</v>
      </c>
      <c r="T299" s="149" t="e">
        <f t="shared" si="84"/>
        <v>#DIV/0!</v>
      </c>
      <c r="U299" s="383">
        <f>IF(B299&lt;=Parameters!$K$3,0,IF(I299="Sand",(B299-B298)*$O$5*N299,(B299-B298)*$O$5*T299))</f>
        <v>33.387865535044128</v>
      </c>
      <c r="V299" s="157">
        <f t="shared" si="85"/>
        <v>3722.7169944060374</v>
      </c>
      <c r="W299" s="175">
        <f t="shared" si="80"/>
        <v>0.91145427683046654</v>
      </c>
      <c r="X299" s="149">
        <f t="shared" si="81"/>
        <v>1.4722046523261076</v>
      </c>
      <c r="Y299" s="127">
        <f t="shared" si="82"/>
        <v>0.771680849947317</v>
      </c>
      <c r="Z299" s="175">
        <f t="shared" si="83"/>
        <v>1.1928757442735751</v>
      </c>
      <c r="AA299" s="149">
        <f t="shared" si="78"/>
        <v>28.200000000000003</v>
      </c>
      <c r="AB299" s="383">
        <f>IF(ISERROR(AA299),0,IF(B299&lt;=Parameters!$K$3,0,(B299-B298)*$O$5*AA299))</f>
        <v>11.703123785005936</v>
      </c>
      <c r="AC299" s="157">
        <f t="shared" si="69"/>
        <v>2046.3211782056273</v>
      </c>
    </row>
    <row r="300" spans="1:29">
      <c r="A300" s="186">
        <v>282</v>
      </c>
      <c r="B300" s="187">
        <v>28.1</v>
      </c>
      <c r="C300" s="258">
        <v>36.04</v>
      </c>
      <c r="D300" s="258">
        <v>1.1599999999999999</v>
      </c>
      <c r="E300" s="438">
        <f>IF(AND(ISBLANK(B300),ISBLANK(C300)),NA(),IF(B300&lt;=Parameters!$K$3,0,IF(C300&lt;0.1,Parameters!$K$4,C300)))</f>
        <v>36.04</v>
      </c>
      <c r="F300" s="439"/>
      <c r="G300" s="149">
        <f>B300*Parameters!$K$5</f>
        <v>533.9</v>
      </c>
      <c r="H300" s="383">
        <f>IF(B300&lt;Parameters!$K$6,B300*Parameters!$K$5,Parameters!$K$5*Parameters!$K$6+(B300-Parameters!$K$6)*(Parameters!$K$5-10))</f>
        <v>282.89999999999998</v>
      </c>
      <c r="I300" s="151" t="str">
        <f>IF(ISBLANK(D300),"",IF(D300&gt;Parameters!$K$7,"Clay","Sand"))</f>
        <v>Sand</v>
      </c>
      <c r="J300" s="152">
        <f t="shared" si="70"/>
        <v>0.15953931751858763</v>
      </c>
      <c r="K300" s="320">
        <f t="shared" si="71"/>
        <v>1</v>
      </c>
      <c r="L300" s="320">
        <f t="shared" si="79"/>
        <v>2.8289999999999997</v>
      </c>
      <c r="M300" s="275">
        <f t="shared" si="72"/>
        <v>146.29514335951555</v>
      </c>
      <c r="N300" s="153">
        <f t="shared" si="73"/>
        <v>80.462328847733559</v>
      </c>
      <c r="O300" s="154">
        <f t="shared" si="74"/>
        <v>35.506099999999996</v>
      </c>
      <c r="P300" s="149">
        <f>IF(B300&lt;=Parameters!$K$3,0,IF(I300="Sand",0,O300/Parameters!$K$8*1000))</f>
        <v>0</v>
      </c>
      <c r="Q300" s="127">
        <f t="shared" si="75"/>
        <v>0</v>
      </c>
      <c r="R300" s="154" t="e">
        <f t="shared" si="76"/>
        <v>#DIV/0!</v>
      </c>
      <c r="S300" s="154" t="e">
        <f t="shared" si="77"/>
        <v>#DIV/0!</v>
      </c>
      <c r="T300" s="149" t="e">
        <f t="shared" si="84"/>
        <v>#DIV/0!</v>
      </c>
      <c r="U300" s="383">
        <f>IF(B300&lt;=Parameters!$K$3,0,IF(I300="Sand",(B300-B299)*$O$5*N300,(B300-B299)*$O$5*T300))</f>
        <v>33.392219664357441</v>
      </c>
      <c r="V300" s="157">
        <f t="shared" si="85"/>
        <v>3756.109214070395</v>
      </c>
      <c r="W300" s="175">
        <f t="shared" si="80"/>
        <v>0.9104841704864608</v>
      </c>
      <c r="X300" s="149">
        <f t="shared" si="81"/>
        <v>1.4692138299827306</v>
      </c>
      <c r="Y300" s="127">
        <f t="shared" si="82"/>
        <v>0.77106637234003261</v>
      </c>
      <c r="Z300" s="175">
        <f t="shared" si="83"/>
        <v>1.1937526771482063</v>
      </c>
      <c r="AA300" s="149">
        <f t="shared" si="78"/>
        <v>28.29</v>
      </c>
      <c r="AB300" s="383">
        <f>IF(ISERROR(AA300),0,IF(B300&lt;=Parameters!$K$3,0,(B300-B299)*$O$5*AA300))</f>
        <v>11.740474180064464</v>
      </c>
      <c r="AC300" s="157">
        <f t="shared" si="69"/>
        <v>2058.061652385692</v>
      </c>
    </row>
    <row r="301" spans="1:29">
      <c r="A301" s="186">
        <v>283</v>
      </c>
      <c r="B301" s="187">
        <v>28.2</v>
      </c>
      <c r="C301" s="258">
        <v>37.54</v>
      </c>
      <c r="D301" s="258">
        <v>1.1200000000000001</v>
      </c>
      <c r="E301" s="438">
        <f>IF(AND(ISBLANK(B301),ISBLANK(C301)),NA(),IF(B301&lt;=Parameters!$K$3,0,IF(C301&lt;0.1,Parameters!$K$4,C301)))</f>
        <v>37.54</v>
      </c>
      <c r="F301" s="439"/>
      <c r="G301" s="149">
        <f>B301*Parameters!$K$5</f>
        <v>535.79999999999995</v>
      </c>
      <c r="H301" s="383">
        <f>IF(B301&lt;Parameters!$K$6,B301*Parameters!$K$5,Parameters!$K$5*Parameters!$K$6+(B301-Parameters!$K$6)*(Parameters!$K$5-10))</f>
        <v>283.79999999999995</v>
      </c>
      <c r="I301" s="151" t="str">
        <f>IF(ISBLANK(D301),"",IF(D301&gt;Parameters!$K$7,"Clay","Sand"))</f>
        <v>Sand</v>
      </c>
      <c r="J301" s="152">
        <f t="shared" si="70"/>
        <v>0.15969323874832803</v>
      </c>
      <c r="K301" s="320">
        <f t="shared" si="71"/>
        <v>1</v>
      </c>
      <c r="L301" s="320">
        <f t="shared" si="79"/>
        <v>2.8379999999999996</v>
      </c>
      <c r="M301" s="275">
        <f t="shared" si="72"/>
        <v>152.5310268179789</v>
      </c>
      <c r="N301" s="153">
        <f t="shared" si="73"/>
        <v>83.892064749888405</v>
      </c>
      <c r="O301" s="154">
        <f t="shared" si="74"/>
        <v>37.004199999999997</v>
      </c>
      <c r="P301" s="149">
        <f>IF(B301&lt;=Parameters!$K$3,0,IF(I301="Sand",0,O301/Parameters!$K$8*1000))</f>
        <v>0</v>
      </c>
      <c r="Q301" s="127">
        <f t="shared" si="75"/>
        <v>0</v>
      </c>
      <c r="R301" s="154" t="e">
        <f t="shared" si="76"/>
        <v>#DIV/0!</v>
      </c>
      <c r="S301" s="154" t="e">
        <f t="shared" si="77"/>
        <v>#DIV/0!</v>
      </c>
      <c r="T301" s="149" t="e">
        <f t="shared" si="84"/>
        <v>#DIV/0!</v>
      </c>
      <c r="U301" s="383">
        <f>IF(B301&lt;=Parameters!$K$3,0,IF(I301="Sand",(B301-B300)*$O$5*N301,(B301-B300)*$O$5*T301))</f>
        <v>34.815575118710711</v>
      </c>
      <c r="V301" s="157">
        <f t="shared" si="85"/>
        <v>3790.9247891891055</v>
      </c>
      <c r="W301" s="175">
        <f t="shared" si="80"/>
        <v>0.926159952570067</v>
      </c>
      <c r="X301" s="149">
        <f t="shared" si="81"/>
        <v>1.5178481693498025</v>
      </c>
      <c r="Y301" s="127">
        <f t="shared" si="82"/>
        <v>0.77045433346199854</v>
      </c>
      <c r="Z301" s="175">
        <f t="shared" si="83"/>
        <v>1.2366750798406594</v>
      </c>
      <c r="AA301" s="149">
        <f t="shared" si="78"/>
        <v>28.379999999999995</v>
      </c>
      <c r="AB301" s="383">
        <f>IF(ISERROR(AA301),0,IF(B301&lt;=Parameters!$K$3,0,(B301-B300)*$O$5*AA301))</f>
        <v>11.777824575122573</v>
      </c>
      <c r="AC301" s="157">
        <f t="shared" ref="AC301:AC364" si="86">AC300+AB301</f>
        <v>2069.8394769608144</v>
      </c>
    </row>
    <row r="302" spans="1:29">
      <c r="A302" s="186">
        <v>284</v>
      </c>
      <c r="B302" s="187">
        <v>28.3</v>
      </c>
      <c r="C302" s="258">
        <v>33.590000000000003</v>
      </c>
      <c r="D302" s="258">
        <v>1.22</v>
      </c>
      <c r="E302" s="438">
        <f>IF(AND(ISBLANK(B302),ISBLANK(C302)),NA(),IF(B302&lt;=Parameters!$K$3,0,IF(C302&lt;0.1,Parameters!$K$4,C302)))</f>
        <v>33.590000000000003</v>
      </c>
      <c r="F302" s="439"/>
      <c r="G302" s="149">
        <f>B302*Parameters!$K$5</f>
        <v>537.70000000000005</v>
      </c>
      <c r="H302" s="383">
        <f>IF(B302&lt;Parameters!$K$6,B302*Parameters!$K$5,Parameters!$K$5*Parameters!$K$6+(B302-Parameters!$K$6)*(Parameters!$K$5-10))</f>
        <v>284.70000000000005</v>
      </c>
      <c r="I302" s="151" t="str">
        <f>IF(ISBLANK(D302),"",IF(D302&gt;Parameters!$K$7,"Clay","Sand"))</f>
        <v>Sand</v>
      </c>
      <c r="J302" s="152">
        <f t="shared" si="70"/>
        <v>0.15984760634236883</v>
      </c>
      <c r="K302" s="320">
        <f t="shared" si="71"/>
        <v>1</v>
      </c>
      <c r="L302" s="320">
        <f t="shared" si="79"/>
        <v>2.8470000000000004</v>
      </c>
      <c r="M302" s="275">
        <f t="shared" si="72"/>
        <v>136.61347476591865</v>
      </c>
      <c r="N302" s="153">
        <f t="shared" si="73"/>
        <v>75.137411121255269</v>
      </c>
      <c r="O302" s="154">
        <f t="shared" si="74"/>
        <v>33.052300000000002</v>
      </c>
      <c r="P302" s="149">
        <f>IF(B302&lt;=Parameters!$K$3,0,IF(I302="Sand",0,O302/Parameters!$K$8*1000))</f>
        <v>0</v>
      </c>
      <c r="Q302" s="127">
        <f t="shared" si="75"/>
        <v>0</v>
      </c>
      <c r="R302" s="154" t="e">
        <f t="shared" si="76"/>
        <v>#DIV/0!</v>
      </c>
      <c r="S302" s="154" t="e">
        <f t="shared" si="77"/>
        <v>#DIV/0!</v>
      </c>
      <c r="T302" s="149" t="e">
        <f t="shared" si="84"/>
        <v>#DIV/0!</v>
      </c>
      <c r="U302" s="383">
        <f>IF(B302&lt;=Parameters!$K$3,0,IF(I302="Sand",(B302-B301)*$O$5*N302,(B302-B301)*$O$5*T302))</f>
        <v>31.182355433933758</v>
      </c>
      <c r="V302" s="157">
        <f t="shared" si="85"/>
        <v>3822.1071446230394</v>
      </c>
      <c r="W302" s="175">
        <f t="shared" si="80"/>
        <v>0.88105525564479237</v>
      </c>
      <c r="X302" s="149">
        <f t="shared" si="81"/>
        <v>1.3796797343865388</v>
      </c>
      <c r="Y302" s="127">
        <f t="shared" si="82"/>
        <v>0.76984471594651971</v>
      </c>
      <c r="Z302" s="175">
        <f t="shared" si="83"/>
        <v>1.1271951763504533</v>
      </c>
      <c r="AA302" s="149">
        <f t="shared" si="78"/>
        <v>28.470000000000006</v>
      </c>
      <c r="AB302" s="383">
        <f>IF(ISERROR(AA302),0,IF(B302&lt;=Parameters!$K$3,0,(B302-B301)*$O$5*AA302))</f>
        <v>11.815174970181525</v>
      </c>
      <c r="AC302" s="157">
        <f t="shared" si="86"/>
        <v>2081.6546519309959</v>
      </c>
    </row>
    <row r="303" spans="1:29">
      <c r="A303" s="186">
        <v>285</v>
      </c>
      <c r="B303" s="187">
        <v>28.4</v>
      </c>
      <c r="C303" s="258">
        <v>32.700000000000003</v>
      </c>
      <c r="D303" s="258">
        <v>1.27</v>
      </c>
      <c r="E303" s="438">
        <f>IF(AND(ISBLANK(B303),ISBLANK(C303)),NA(),IF(B303&lt;=Parameters!$K$3,0,IF(C303&lt;0.1,Parameters!$K$4,C303)))</f>
        <v>32.700000000000003</v>
      </c>
      <c r="F303" s="439"/>
      <c r="G303" s="149">
        <f>B303*Parameters!$K$5</f>
        <v>539.6</v>
      </c>
      <c r="H303" s="383">
        <f>IF(B303&lt;Parameters!$K$6,B303*Parameters!$K$5,Parameters!$K$5*Parameters!$K$6+(B303-Parameters!$K$6)*(Parameters!$K$5-10))</f>
        <v>285.60000000000002</v>
      </c>
      <c r="I303" s="151" t="str">
        <f>IF(ISBLANK(D303),"",IF(D303&gt;Parameters!$K$7,"Clay","Sand"))</f>
        <v>Sand</v>
      </c>
      <c r="J303" s="152">
        <f t="shared" si="70"/>
        <v>0.16000242246228166</v>
      </c>
      <c r="K303" s="320">
        <f t="shared" si="71"/>
        <v>1</v>
      </c>
      <c r="L303" s="320">
        <f t="shared" si="79"/>
        <v>2.8560000000000003</v>
      </c>
      <c r="M303" s="275">
        <f t="shared" si="72"/>
        <v>133.12257429391673</v>
      </c>
      <c r="N303" s="153">
        <f t="shared" si="73"/>
        <v>73.217415861654203</v>
      </c>
      <c r="O303" s="154">
        <f t="shared" si="74"/>
        <v>32.160400000000003</v>
      </c>
      <c r="P303" s="149">
        <f>IF(B303&lt;=Parameters!$K$3,0,IF(I303="Sand",0,O303/Parameters!$K$8*1000))</f>
        <v>0</v>
      </c>
      <c r="Q303" s="127">
        <f t="shared" si="75"/>
        <v>0</v>
      </c>
      <c r="R303" s="154" t="e">
        <f t="shared" si="76"/>
        <v>#DIV/0!</v>
      </c>
      <c r="S303" s="154" t="e">
        <f t="shared" si="77"/>
        <v>#DIV/0!</v>
      </c>
      <c r="T303" s="149" t="e">
        <f t="shared" si="84"/>
        <v>#DIV/0!</v>
      </c>
      <c r="U303" s="383">
        <f>IF(B303&lt;=Parameters!$K$3,0,IF(I303="Sand",(B303-B302)*$O$5*N303,(B303-B302)*$O$5*T303))</f>
        <v>30.385548973303745</v>
      </c>
      <c r="V303" s="157">
        <f t="shared" si="85"/>
        <v>3852.4926935963431</v>
      </c>
      <c r="W303" s="175">
        <f t="shared" si="80"/>
        <v>0.86968267812010758</v>
      </c>
      <c r="X303" s="149">
        <f t="shared" si="81"/>
        <v>1.3457029561901452</v>
      </c>
      <c r="Y303" s="127">
        <f t="shared" si="82"/>
        <v>0.76923750260497481</v>
      </c>
      <c r="Z303" s="175">
        <f t="shared" si="83"/>
        <v>1.1024509180502486</v>
      </c>
      <c r="AA303" s="149">
        <f t="shared" si="78"/>
        <v>28.560000000000002</v>
      </c>
      <c r="AB303" s="383">
        <f>IF(ISERROR(AA303),0,IF(B303&lt;=Parameters!$K$3,0,(B303-B302)*$O$5*AA303))</f>
        <v>11.852525365239632</v>
      </c>
      <c r="AC303" s="157">
        <f t="shared" si="86"/>
        <v>2093.5071772962356</v>
      </c>
    </row>
    <row r="304" spans="1:29">
      <c r="A304" s="186">
        <v>286</v>
      </c>
      <c r="B304" s="187">
        <v>28.5</v>
      </c>
      <c r="C304" s="258">
        <v>34.74</v>
      </c>
      <c r="D304" s="258">
        <v>1.27</v>
      </c>
      <c r="E304" s="438">
        <f>IF(AND(ISBLANK(B304),ISBLANK(C304)),NA(),IF(B304&lt;=Parameters!$K$3,0,IF(C304&lt;0.1,Parameters!$K$4,C304)))</f>
        <v>34.74</v>
      </c>
      <c r="F304" s="439"/>
      <c r="G304" s="149">
        <f>B304*Parameters!$K$5</f>
        <v>541.5</v>
      </c>
      <c r="H304" s="383">
        <f>IF(B304&lt;Parameters!$K$6,B304*Parameters!$K$5,Parameters!$K$5*Parameters!$K$6+(B304-Parameters!$K$6)*(Parameters!$K$5-10))</f>
        <v>286.5</v>
      </c>
      <c r="I304" s="151" t="str">
        <f>IF(ISBLANK(D304),"",IF(D304&gt;Parameters!$K$7,"Clay","Sand"))</f>
        <v>Sand</v>
      </c>
      <c r="J304" s="152">
        <f t="shared" si="70"/>
        <v>0.16015768928432128</v>
      </c>
      <c r="K304" s="320">
        <f t="shared" si="71"/>
        <v>1</v>
      </c>
      <c r="L304" s="320">
        <f t="shared" si="79"/>
        <v>2.8650000000000002</v>
      </c>
      <c r="M304" s="275">
        <f t="shared" si="72"/>
        <v>141.56471046935314</v>
      </c>
      <c r="N304" s="153">
        <f t="shared" si="73"/>
        <v>77.860590758144241</v>
      </c>
      <c r="O304" s="154">
        <f t="shared" si="74"/>
        <v>34.198500000000003</v>
      </c>
      <c r="P304" s="149">
        <f>IF(B304&lt;=Parameters!$K$3,0,IF(I304="Sand",0,O304/Parameters!$K$8*1000))</f>
        <v>0</v>
      </c>
      <c r="Q304" s="127">
        <f t="shared" si="75"/>
        <v>0</v>
      </c>
      <c r="R304" s="154" t="e">
        <f t="shared" si="76"/>
        <v>#DIV/0!</v>
      </c>
      <c r="S304" s="154" t="e">
        <f t="shared" si="77"/>
        <v>#DIV/0!</v>
      </c>
      <c r="T304" s="149" t="e">
        <f t="shared" si="84"/>
        <v>#DIV/0!</v>
      </c>
      <c r="U304" s="383">
        <f>IF(B304&lt;=Parameters!$K$3,0,IF(I304="Sand",(B304-B303)*$O$5*N304,(B304-B303)*$O$5*T304))</f>
        <v>32.312486936746495</v>
      </c>
      <c r="V304" s="157">
        <f t="shared" si="85"/>
        <v>3884.8051805330897</v>
      </c>
      <c r="W304" s="175">
        <f t="shared" si="80"/>
        <v>0.89326009014613494</v>
      </c>
      <c r="X304" s="149">
        <f t="shared" si="81"/>
        <v>1.4165301517055391</v>
      </c>
      <c r="Y304" s="127">
        <f t="shared" si="82"/>
        <v>0.76863267642443567</v>
      </c>
      <c r="Z304" s="175">
        <f t="shared" si="83"/>
        <v>1.1636457678610574</v>
      </c>
      <c r="AA304" s="149">
        <f t="shared" si="78"/>
        <v>28.650000000000002</v>
      </c>
      <c r="AB304" s="383">
        <f>IF(ISERROR(AA304),0,IF(B304&lt;=Parameters!$K$3,0,(B304-B303)*$O$5*AA304))</f>
        <v>11.889875760298583</v>
      </c>
      <c r="AC304" s="157">
        <f t="shared" si="86"/>
        <v>2105.3970530565343</v>
      </c>
    </row>
    <row r="305" spans="1:29">
      <c r="A305" s="186">
        <v>287</v>
      </c>
      <c r="B305" s="187">
        <v>28.6</v>
      </c>
      <c r="C305" s="258">
        <v>34.119999999999997</v>
      </c>
      <c r="D305" s="258">
        <v>1.24</v>
      </c>
      <c r="E305" s="438">
        <f>IF(AND(ISBLANK(B305),ISBLANK(C305)),NA(),IF(B305&lt;=Parameters!$K$3,0,IF(C305&lt;0.1,Parameters!$K$4,C305)))</f>
        <v>34.119999999999997</v>
      </c>
      <c r="F305" s="439"/>
      <c r="G305" s="149">
        <f>B305*Parameters!$K$5</f>
        <v>543.4</v>
      </c>
      <c r="H305" s="383">
        <f>IF(B305&lt;Parameters!$K$6,B305*Parameters!$K$5,Parameters!$K$5*Parameters!$K$6+(B305-Parameters!$K$6)*(Parameters!$K$5-10))</f>
        <v>287.39999999999998</v>
      </c>
      <c r="I305" s="151" t="str">
        <f>IF(ISBLANK(D305),"",IF(D305&gt;Parameters!$K$7,"Clay","Sand"))</f>
        <v>Sand</v>
      </c>
      <c r="J305" s="152">
        <f t="shared" si="70"/>
        <v>0.16031340899955426</v>
      </c>
      <c r="K305" s="320">
        <f t="shared" si="71"/>
        <v>1</v>
      </c>
      <c r="L305" s="320">
        <f t="shared" si="79"/>
        <v>2.8739999999999997</v>
      </c>
      <c r="M305" s="275">
        <f t="shared" si="72"/>
        <v>139.17341003146504</v>
      </c>
      <c r="N305" s="153">
        <f t="shared" si="73"/>
        <v>76.545375517305771</v>
      </c>
      <c r="O305" s="154">
        <f t="shared" si="74"/>
        <v>33.576599999999999</v>
      </c>
      <c r="P305" s="149">
        <f>IF(B305&lt;=Parameters!$K$3,0,IF(I305="Sand",0,O305/Parameters!$K$8*1000))</f>
        <v>0</v>
      </c>
      <c r="Q305" s="127">
        <f t="shared" si="75"/>
        <v>0</v>
      </c>
      <c r="R305" s="154" t="e">
        <f t="shared" si="76"/>
        <v>#DIV/0!</v>
      </c>
      <c r="S305" s="154" t="e">
        <f t="shared" si="77"/>
        <v>#DIV/0!</v>
      </c>
      <c r="T305" s="149" t="e">
        <f t="shared" si="84"/>
        <v>#DIV/0!</v>
      </c>
      <c r="U305" s="383">
        <f>IF(B305&lt;=Parameters!$K$3,0,IF(I305="Sand",(B305-B304)*$O$5*N305,(B305-B304)*$O$5*T305))</f>
        <v>31.766666838609648</v>
      </c>
      <c r="V305" s="157">
        <f t="shared" si="85"/>
        <v>3916.5718473716993</v>
      </c>
      <c r="W305" s="175">
        <f t="shared" si="80"/>
        <v>0.88542958737231681</v>
      </c>
      <c r="X305" s="149">
        <f t="shared" si="81"/>
        <v>1.3928412878805778</v>
      </c>
      <c r="Y305" s="127">
        <f t="shared" si="82"/>
        <v>0.76803022056532644</v>
      </c>
      <c r="Z305" s="175">
        <f t="shared" si="83"/>
        <v>1.147300656155311</v>
      </c>
      <c r="AA305" s="149">
        <f t="shared" si="78"/>
        <v>28.74</v>
      </c>
      <c r="AB305" s="383">
        <f>IF(ISERROR(AA305),0,IF(B305&lt;=Parameters!$K$3,0,(B305-B304)*$O$5*AA305))</f>
        <v>11.927226155357111</v>
      </c>
      <c r="AC305" s="157">
        <f t="shared" si="86"/>
        <v>2117.3242792118913</v>
      </c>
    </row>
    <row r="306" spans="1:29">
      <c r="A306" s="186">
        <v>288</v>
      </c>
      <c r="B306" s="187">
        <v>28.7</v>
      </c>
      <c r="C306" s="258">
        <v>31.57</v>
      </c>
      <c r="D306" s="258">
        <v>1.35</v>
      </c>
      <c r="E306" s="438">
        <f>IF(AND(ISBLANK(B306),ISBLANK(C306)),NA(),IF(B306&lt;=Parameters!$K$3,0,IF(C306&lt;0.1,Parameters!$K$4,C306)))</f>
        <v>31.57</v>
      </c>
      <c r="F306" s="439"/>
      <c r="G306" s="149">
        <f>B306*Parameters!$K$5</f>
        <v>545.29999999999995</v>
      </c>
      <c r="H306" s="383">
        <f>IF(B306&lt;Parameters!$K$6,B306*Parameters!$K$5,Parameters!$K$5*Parameters!$K$6+(B306-Parameters!$K$6)*(Parameters!$K$5-10))</f>
        <v>288.29999999999995</v>
      </c>
      <c r="I306" s="151" t="str">
        <f>IF(ISBLANK(D306),"",IF(D306&gt;Parameters!$K$7,"Clay","Sand"))</f>
        <v>Sand</v>
      </c>
      <c r="J306" s="152">
        <f t="shared" si="70"/>
        <v>0.16046958381398857</v>
      </c>
      <c r="K306" s="320">
        <f t="shared" si="71"/>
        <v>1</v>
      </c>
      <c r="L306" s="320">
        <f t="shared" si="79"/>
        <v>2.8829999999999996</v>
      </c>
      <c r="M306" s="275">
        <f t="shared" si="72"/>
        <v>128.89756251222317</v>
      </c>
      <c r="N306" s="153">
        <f t="shared" si="73"/>
        <v>70.893659381722756</v>
      </c>
      <c r="O306" s="154">
        <f t="shared" si="74"/>
        <v>31.024699999999999</v>
      </c>
      <c r="P306" s="149">
        <f>IF(B306&lt;=Parameters!$K$3,0,IF(I306="Sand",0,O306/Parameters!$K$8*1000))</f>
        <v>0</v>
      </c>
      <c r="Q306" s="127">
        <f t="shared" si="75"/>
        <v>0</v>
      </c>
      <c r="R306" s="154" t="e">
        <f t="shared" si="76"/>
        <v>#DIV/0!</v>
      </c>
      <c r="S306" s="154" t="e">
        <f t="shared" si="77"/>
        <v>#DIV/0!</v>
      </c>
      <c r="T306" s="149" t="e">
        <f t="shared" si="84"/>
        <v>#DIV/0!</v>
      </c>
      <c r="U306" s="383">
        <f>IF(B306&lt;=Parameters!$K$3,0,IF(I306="Sand",(B306-B305)*$O$5*N306,(B306-B305)*$O$5*T306))</f>
        <v>29.421179833912028</v>
      </c>
      <c r="V306" s="157">
        <f t="shared" si="85"/>
        <v>3945.9930272056113</v>
      </c>
      <c r="W306" s="175">
        <f t="shared" si="80"/>
        <v>0.85373369315099912</v>
      </c>
      <c r="X306" s="149">
        <f t="shared" si="81"/>
        <v>1.2986429874108019</v>
      </c>
      <c r="Y306" s="127">
        <f t="shared" si="82"/>
        <v>0.76743011835912123</v>
      </c>
      <c r="Z306" s="175">
        <f t="shared" si="83"/>
        <v>1.0726098443269516</v>
      </c>
      <c r="AA306" s="149">
        <f t="shared" si="78"/>
        <v>28.83</v>
      </c>
      <c r="AB306" s="383">
        <f>IF(ISERROR(AA306),0,IF(B306&lt;=Parameters!$K$3,0,(B306-B305)*$O$5*AA306))</f>
        <v>11.964576550415215</v>
      </c>
      <c r="AC306" s="157">
        <f t="shared" si="86"/>
        <v>2129.2888557623064</v>
      </c>
    </row>
    <row r="307" spans="1:29">
      <c r="A307" s="186">
        <v>289</v>
      </c>
      <c r="B307" s="187">
        <v>28.8</v>
      </c>
      <c r="C307" s="258">
        <v>31.16</v>
      </c>
      <c r="D307" s="258">
        <v>1.3</v>
      </c>
      <c r="E307" s="438">
        <f>IF(AND(ISBLANK(B307),ISBLANK(C307)),NA(),IF(B307&lt;=Parameters!$K$3,0,IF(C307&lt;0.1,Parameters!$K$4,C307)))</f>
        <v>31.16</v>
      </c>
      <c r="F307" s="439"/>
      <c r="G307" s="149">
        <f>B307*Parameters!$K$5</f>
        <v>547.20000000000005</v>
      </c>
      <c r="H307" s="383">
        <f>IF(B307&lt;Parameters!$K$6,B307*Parameters!$K$5,Parameters!$K$5*Parameters!$K$6+(B307-Parameters!$K$6)*(Parameters!$K$5-10))</f>
        <v>289.20000000000005</v>
      </c>
      <c r="I307" s="151" t="str">
        <f>IF(ISBLANK(D307),"",IF(D307&gt;Parameters!$K$7,"Clay","Sand"))</f>
        <v>Sand</v>
      </c>
      <c r="J307" s="152">
        <f t="shared" si="70"/>
        <v>0.16062621594870496</v>
      </c>
      <c r="K307" s="320">
        <f t="shared" si="71"/>
        <v>1</v>
      </c>
      <c r="L307" s="320">
        <f t="shared" si="79"/>
        <v>2.8920000000000003</v>
      </c>
      <c r="M307" s="275">
        <f t="shared" si="72"/>
        <v>127.3477493539431</v>
      </c>
      <c r="N307" s="153">
        <f t="shared" si="73"/>
        <v>70.041262144668707</v>
      </c>
      <c r="O307" s="154">
        <f t="shared" si="74"/>
        <v>30.6128</v>
      </c>
      <c r="P307" s="149">
        <f>IF(B307&lt;=Parameters!$K$3,0,IF(I307="Sand",0,O307/Parameters!$K$8*1000))</f>
        <v>0</v>
      </c>
      <c r="Q307" s="127">
        <f t="shared" si="75"/>
        <v>0</v>
      </c>
      <c r="R307" s="154" t="e">
        <f t="shared" si="76"/>
        <v>#DIV/0!</v>
      </c>
      <c r="S307" s="154" t="e">
        <f t="shared" si="77"/>
        <v>#DIV/0!</v>
      </c>
      <c r="T307" s="149" t="e">
        <f t="shared" si="84"/>
        <v>#DIV/0!</v>
      </c>
      <c r="U307" s="383">
        <f>IF(B307&lt;=Parameters!$K$3,0,IF(I307="Sand",(B307-B306)*$O$5*N307,(B307-B306)*$O$5*T307))</f>
        <v>29.067431238904543</v>
      </c>
      <c r="V307" s="157">
        <f t="shared" si="85"/>
        <v>3975.0604584445159</v>
      </c>
      <c r="W307" s="175">
        <f t="shared" si="80"/>
        <v>0.84788148339600733</v>
      </c>
      <c r="X307" s="149">
        <f t="shared" si="81"/>
        <v>1.2815484274351361</v>
      </c>
      <c r="Y307" s="127">
        <f t="shared" si="82"/>
        <v>0.76683235330607824</v>
      </c>
      <c r="Z307" s="175">
        <f t="shared" si="83"/>
        <v>1.0613514202046521</v>
      </c>
      <c r="AA307" s="149">
        <f t="shared" si="78"/>
        <v>28.920000000000005</v>
      </c>
      <c r="AB307" s="383">
        <f>IF(ISERROR(AA307),0,IF(B307&lt;=Parameters!$K$3,0,(B307-B306)*$O$5*AA307))</f>
        <v>12.001926945474173</v>
      </c>
      <c r="AC307" s="157">
        <f t="shared" si="86"/>
        <v>2141.2907827077806</v>
      </c>
    </row>
    <row r="308" spans="1:29">
      <c r="A308" s="186">
        <v>290</v>
      </c>
      <c r="B308" s="187">
        <v>28.9</v>
      </c>
      <c r="C308" s="258">
        <v>29.91</v>
      </c>
      <c r="D308" s="258">
        <v>1.28</v>
      </c>
      <c r="E308" s="438">
        <f>IF(AND(ISBLANK(B308),ISBLANK(C308)),NA(),IF(B308&lt;=Parameters!$K$3,0,IF(C308&lt;0.1,Parameters!$K$4,C308)))</f>
        <v>29.91</v>
      </c>
      <c r="F308" s="439"/>
      <c r="G308" s="149">
        <f>B308*Parameters!$K$5</f>
        <v>549.1</v>
      </c>
      <c r="H308" s="383">
        <f>IF(B308&lt;Parameters!$K$6,B308*Parameters!$K$5,Parameters!$K$5*Parameters!$K$6+(B308-Parameters!$K$6)*(Parameters!$K$5-10))</f>
        <v>290.10000000000002</v>
      </c>
      <c r="I308" s="151" t="str">
        <f>IF(ISBLANK(D308),"",IF(D308&gt;Parameters!$K$7,"Clay","Sand"))</f>
        <v>Sand</v>
      </c>
      <c r="J308" s="152">
        <f t="shared" si="70"/>
        <v>0.16078330763998971</v>
      </c>
      <c r="K308" s="320">
        <f t="shared" si="71"/>
        <v>1</v>
      </c>
      <c r="L308" s="320">
        <f t="shared" si="79"/>
        <v>2.9010000000000002</v>
      </c>
      <c r="M308" s="275">
        <f t="shared" si="72"/>
        <v>122.35867584268702</v>
      </c>
      <c r="N308" s="153">
        <f t="shared" si="73"/>
        <v>67.297271713477869</v>
      </c>
      <c r="O308" s="154">
        <f t="shared" si="74"/>
        <v>29.360900000000001</v>
      </c>
      <c r="P308" s="149">
        <f>IF(B308&lt;=Parameters!$K$3,0,IF(I308="Sand",0,O308/Parameters!$K$8*1000))</f>
        <v>0</v>
      </c>
      <c r="Q308" s="127">
        <f t="shared" si="75"/>
        <v>0</v>
      </c>
      <c r="R308" s="154" t="e">
        <f t="shared" si="76"/>
        <v>#DIV/0!</v>
      </c>
      <c r="S308" s="154" t="e">
        <f t="shared" si="77"/>
        <v>#DIV/0!</v>
      </c>
      <c r="T308" s="149" t="e">
        <f t="shared" si="84"/>
        <v>#DIV/0!</v>
      </c>
      <c r="U308" s="383">
        <f>IF(B308&lt;=Parameters!$K$3,0,IF(I308="Sand",(B308-B307)*$O$5*N308,(B308-B307)*$O$5*T308))</f>
        <v>27.928663165105743</v>
      </c>
      <c r="V308" s="157">
        <f t="shared" si="85"/>
        <v>4002.9891216096216</v>
      </c>
      <c r="W308" s="175">
        <f t="shared" si="80"/>
        <v>0.83088310388318121</v>
      </c>
      <c r="X308" s="149">
        <f t="shared" si="81"/>
        <v>1.2324257464864266</v>
      </c>
      <c r="Y308" s="127">
        <f t="shared" si="82"/>
        <v>0.76623690907301312</v>
      </c>
      <c r="Z308" s="175">
        <f t="shared" si="83"/>
        <v>1.0234177400766775</v>
      </c>
      <c r="AA308" s="149">
        <f t="shared" si="78"/>
        <v>29.010000000000005</v>
      </c>
      <c r="AB308" s="383">
        <f>IF(ISERROR(AA308),0,IF(B308&lt;=Parameters!$K$3,0,(B308-B307)*$O$5*AA308))</f>
        <v>12.039277340532275</v>
      </c>
      <c r="AC308" s="157">
        <f t="shared" si="86"/>
        <v>2153.330060048313</v>
      </c>
    </row>
    <row r="309" spans="1:29">
      <c r="A309" s="186">
        <v>291</v>
      </c>
      <c r="B309" s="187">
        <v>29</v>
      </c>
      <c r="C309" s="258">
        <v>29.16</v>
      </c>
      <c r="D309" s="258">
        <v>1.4</v>
      </c>
      <c r="E309" s="438">
        <f>IF(AND(ISBLANK(B309),ISBLANK(C309)),NA(),IF(B309&lt;=Parameters!$K$3,0,IF(C309&lt;0.1,Parameters!$K$4,C309)))</f>
        <v>29.16</v>
      </c>
      <c r="F309" s="439"/>
      <c r="G309" s="149">
        <f>B309*Parameters!$K$5</f>
        <v>551</v>
      </c>
      <c r="H309" s="383">
        <f>IF(B309&lt;Parameters!$K$6,B309*Parameters!$K$5,Parameters!$K$5*Parameters!$K$6+(B309-Parameters!$K$6)*(Parameters!$K$5-10))</f>
        <v>291</v>
      </c>
      <c r="I309" s="151" t="str">
        <f>IF(ISBLANK(D309),"",IF(D309&gt;Parameters!$K$7,"Clay","Sand"))</f>
        <v>Sand</v>
      </c>
      <c r="J309" s="152">
        <f t="shared" si="70"/>
        <v>0.16094086113946862</v>
      </c>
      <c r="K309" s="320">
        <f t="shared" si="71"/>
        <v>1</v>
      </c>
      <c r="L309" s="320">
        <f t="shared" si="79"/>
        <v>2.91</v>
      </c>
      <c r="M309" s="275">
        <f t="shared" si="72"/>
        <v>119.40739863430457</v>
      </c>
      <c r="N309" s="153">
        <f t="shared" si="73"/>
        <v>65.674069248867525</v>
      </c>
      <c r="O309" s="154">
        <f t="shared" si="74"/>
        <v>28.609000000000002</v>
      </c>
      <c r="P309" s="149">
        <f>IF(B309&lt;=Parameters!$K$3,0,IF(I309="Sand",0,O309/Parameters!$K$8*1000))</f>
        <v>0</v>
      </c>
      <c r="Q309" s="127">
        <f t="shared" si="75"/>
        <v>0</v>
      </c>
      <c r="R309" s="154" t="e">
        <f t="shared" si="76"/>
        <v>#DIV/0!</v>
      </c>
      <c r="S309" s="154" t="e">
        <f t="shared" si="77"/>
        <v>#DIV/0!</v>
      </c>
      <c r="T309" s="149" t="e">
        <f t="shared" si="84"/>
        <v>#DIV/0!</v>
      </c>
      <c r="U309" s="383">
        <f>IF(B309&lt;=Parameters!$K$3,0,IF(I309="Sand",(B309-B308)*$O$5*N309,(B309-B308)*$O$5*T309))</f>
        <v>27.255027017182567</v>
      </c>
      <c r="V309" s="157">
        <f t="shared" si="85"/>
        <v>4030.2441486268044</v>
      </c>
      <c r="W309" s="175">
        <f t="shared" si="80"/>
        <v>0.82010560247379471</v>
      </c>
      <c r="X309" s="149">
        <f t="shared" si="81"/>
        <v>1.2016910243349637</v>
      </c>
      <c r="Y309" s="127">
        <f t="shared" si="82"/>
        <v>0.76564376949110557</v>
      </c>
      <c r="Z309" s="175">
        <f t="shared" si="83"/>
        <v>1.0005731296285512</v>
      </c>
      <c r="AA309" s="149">
        <f t="shared" si="78"/>
        <v>29.1</v>
      </c>
      <c r="AB309" s="383">
        <f>IF(ISERROR(AA309),0,IF(B309&lt;=Parameters!$K$3,0,(B309-B308)*$O$5*AA309))</f>
        <v>12.076627735591231</v>
      </c>
      <c r="AC309" s="157">
        <f t="shared" si="86"/>
        <v>2165.4066877839041</v>
      </c>
    </row>
    <row r="310" spans="1:29">
      <c r="A310" s="186">
        <v>292</v>
      </c>
      <c r="B310" s="187">
        <v>29.1</v>
      </c>
      <c r="C310" s="258">
        <v>29.51</v>
      </c>
      <c r="D310" s="258">
        <v>1.36</v>
      </c>
      <c r="E310" s="438">
        <f>IF(AND(ISBLANK(B310),ISBLANK(C310)),NA(),IF(B310&lt;=Parameters!$K$3,0,IF(C310&lt;0.1,Parameters!$K$4,C310)))</f>
        <v>29.51</v>
      </c>
      <c r="F310" s="439"/>
      <c r="G310" s="149">
        <f>B310*Parameters!$K$5</f>
        <v>552.9</v>
      </c>
      <c r="H310" s="383">
        <f>IF(B310&lt;Parameters!$K$6,B310*Parameters!$K$5,Parameters!$K$5*Parameters!$K$6+(B310-Parameters!$K$6)*(Parameters!$K$5-10))</f>
        <v>291.89999999999998</v>
      </c>
      <c r="I310" s="151" t="str">
        <f>IF(ISBLANK(D310),"",IF(D310&gt;Parameters!$K$7,"Clay","Sand"))</f>
        <v>Sand</v>
      </c>
      <c r="J310" s="152">
        <f t="shared" si="70"/>
        <v>0.16109887871424258</v>
      </c>
      <c r="K310" s="320">
        <f t="shared" si="71"/>
        <v>1</v>
      </c>
      <c r="L310" s="320">
        <f t="shared" si="79"/>
        <v>2.9189999999999996</v>
      </c>
      <c r="M310" s="275">
        <f t="shared" si="72"/>
        <v>120.95926070892348</v>
      </c>
      <c r="N310" s="153">
        <f t="shared" si="73"/>
        <v>66.527593389907921</v>
      </c>
      <c r="O310" s="154">
        <f t="shared" si="74"/>
        <v>28.957100000000001</v>
      </c>
      <c r="P310" s="149">
        <f>IF(B310&lt;=Parameters!$K$3,0,IF(I310="Sand",0,O310/Parameters!$K$8*1000))</f>
        <v>0</v>
      </c>
      <c r="Q310" s="127">
        <f t="shared" si="75"/>
        <v>0</v>
      </c>
      <c r="R310" s="154" t="e">
        <f t="shared" si="76"/>
        <v>#DIV/0!</v>
      </c>
      <c r="S310" s="154" t="e">
        <f t="shared" si="77"/>
        <v>#DIV/0!</v>
      </c>
      <c r="T310" s="149" t="e">
        <f t="shared" si="84"/>
        <v>#DIV/0!</v>
      </c>
      <c r="U310" s="383">
        <f>IF(B310&lt;=Parameters!$K$3,0,IF(I310="Sand",(B310-B309)*$O$5*N310,(B310-B309)*$O$5*T310))</f>
        <v>27.60924328229202</v>
      </c>
      <c r="V310" s="157">
        <f t="shared" si="85"/>
        <v>4057.8533919090964</v>
      </c>
      <c r="W310" s="175">
        <f t="shared" si="80"/>
        <v>0.82426051306183568</v>
      </c>
      <c r="X310" s="149">
        <f t="shared" si="81"/>
        <v>1.2135019212697962</v>
      </c>
      <c r="Y310" s="127">
        <f t="shared" si="82"/>
        <v>0.76505291855374413</v>
      </c>
      <c r="Z310" s="175">
        <f t="shared" si="83"/>
        <v>1.0131090648096288</v>
      </c>
      <c r="AA310" s="149">
        <f t="shared" si="78"/>
        <v>29.189999999999998</v>
      </c>
      <c r="AB310" s="383">
        <f>IF(ISERROR(AA310),0,IF(B310&lt;=Parameters!$K$3,0,(B310-B309)*$O$5*AA310))</f>
        <v>12.113978130649759</v>
      </c>
      <c r="AC310" s="157">
        <f t="shared" si="86"/>
        <v>2177.5206659145538</v>
      </c>
    </row>
    <row r="311" spans="1:29">
      <c r="A311" s="186">
        <v>293</v>
      </c>
      <c r="B311" s="187">
        <v>29.2</v>
      </c>
      <c r="C311" s="258">
        <v>28.8</v>
      </c>
      <c r="D311" s="258">
        <v>1.28</v>
      </c>
      <c r="E311" s="438">
        <f>IF(AND(ISBLANK(B311),ISBLANK(C311)),NA(),IF(B311&lt;=Parameters!$K$3,0,IF(C311&lt;0.1,Parameters!$K$4,C311)))</f>
        <v>28.8</v>
      </c>
      <c r="F311" s="439"/>
      <c r="G311" s="149">
        <f>B311*Parameters!$K$5</f>
        <v>554.79999999999995</v>
      </c>
      <c r="H311" s="383">
        <f>IF(B311&lt;Parameters!$K$6,B311*Parameters!$K$5,Parameters!$K$5*Parameters!$K$6+(B311-Parameters!$K$6)*(Parameters!$K$5-10))</f>
        <v>292.79999999999995</v>
      </c>
      <c r="I311" s="151" t="str">
        <f>IF(ISBLANK(D311),"",IF(D311&gt;Parameters!$K$7,"Clay","Sand"))</f>
        <v>Sand</v>
      </c>
      <c r="J311" s="152">
        <f t="shared" si="70"/>
        <v>0.16125736264702464</v>
      </c>
      <c r="K311" s="320">
        <f t="shared" si="71"/>
        <v>1</v>
      </c>
      <c r="L311" s="320">
        <f t="shared" si="79"/>
        <v>2.9279999999999995</v>
      </c>
      <c r="M311" s="275">
        <f t="shared" si="72"/>
        <v>118.16515720555742</v>
      </c>
      <c r="N311" s="153">
        <f t="shared" si="73"/>
        <v>64.990836463056581</v>
      </c>
      <c r="O311" s="154">
        <f t="shared" si="74"/>
        <v>28.245200000000001</v>
      </c>
      <c r="P311" s="149">
        <f>IF(B311&lt;=Parameters!$K$3,0,IF(I311="Sand",0,O311/Parameters!$K$8*1000))</f>
        <v>0</v>
      </c>
      <c r="Q311" s="127">
        <f t="shared" si="75"/>
        <v>0</v>
      </c>
      <c r="R311" s="154" t="e">
        <f t="shared" si="76"/>
        <v>#DIV/0!</v>
      </c>
      <c r="S311" s="154" t="e">
        <f t="shared" si="77"/>
        <v>#DIV/0!</v>
      </c>
      <c r="T311" s="149" t="e">
        <f t="shared" si="84"/>
        <v>#DIV/0!</v>
      </c>
      <c r="U311" s="383">
        <f>IF(B311&lt;=Parameters!$K$3,0,IF(I311="Sand",(B311-B310)*$O$5*N311,(B311-B310)*$O$5*T311))</f>
        <v>26.971482411992955</v>
      </c>
      <c r="V311" s="157">
        <f t="shared" si="85"/>
        <v>4084.8248743210893</v>
      </c>
      <c r="W311" s="175">
        <f t="shared" si="80"/>
        <v>0.81390329149123897</v>
      </c>
      <c r="X311" s="149">
        <f t="shared" si="81"/>
        <v>1.1841487150333909</v>
      </c>
      <c r="Y311" s="127">
        <f t="shared" si="82"/>
        <v>0.76446434041440459</v>
      </c>
      <c r="Z311" s="175">
        <f t="shared" si="83"/>
        <v>0.99123721569766965</v>
      </c>
      <c r="AA311" s="149">
        <f t="shared" si="78"/>
        <v>29.279999999999998</v>
      </c>
      <c r="AB311" s="383">
        <f>IF(ISERROR(AA311),0,IF(B311&lt;=Parameters!$K$3,0,(B311-B310)*$O$5*AA311))</f>
        <v>12.151328525707855</v>
      </c>
      <c r="AC311" s="157">
        <f t="shared" si="86"/>
        <v>2189.6719944402616</v>
      </c>
    </row>
    <row r="312" spans="1:29">
      <c r="A312" s="186">
        <v>294</v>
      </c>
      <c r="B312" s="187">
        <v>29.3</v>
      </c>
      <c r="C312" s="258">
        <v>28.23</v>
      </c>
      <c r="D312" s="258">
        <v>1.26</v>
      </c>
      <c r="E312" s="438">
        <f>IF(AND(ISBLANK(B312),ISBLANK(C312)),NA(),IF(B312&lt;=Parameters!$K$3,0,IF(C312&lt;0.1,Parameters!$K$4,C312)))</f>
        <v>28.23</v>
      </c>
      <c r="F312" s="439"/>
      <c r="G312" s="149">
        <f>B312*Parameters!$K$5</f>
        <v>556.70000000000005</v>
      </c>
      <c r="H312" s="383">
        <f>IF(B312&lt;Parameters!$K$6,B312*Parameters!$K$5,Parameters!$K$5*Parameters!$K$6+(B312-Parameters!$K$6)*(Parameters!$K$5-10))</f>
        <v>293.70000000000005</v>
      </c>
      <c r="I312" s="151" t="str">
        <f>IF(ISBLANK(D312),"",IF(D312&gt;Parameters!$K$7,"Clay","Sand"))</f>
        <v>Sand</v>
      </c>
      <c r="J312" s="152">
        <f t="shared" si="70"/>
        <v>0.16141631523627836</v>
      </c>
      <c r="K312" s="320">
        <f t="shared" si="71"/>
        <v>1</v>
      </c>
      <c r="L312" s="320">
        <f t="shared" si="79"/>
        <v>2.9370000000000003</v>
      </c>
      <c r="M312" s="275">
        <f t="shared" si="72"/>
        <v>115.94064282266231</v>
      </c>
      <c r="N312" s="153">
        <f t="shared" si="73"/>
        <v>63.767353552464279</v>
      </c>
      <c r="O312" s="154">
        <f t="shared" si="74"/>
        <v>27.673300000000001</v>
      </c>
      <c r="P312" s="149">
        <f>IF(B312&lt;=Parameters!$K$3,0,IF(I312="Sand",0,O312/Parameters!$K$8*1000))</f>
        <v>0</v>
      </c>
      <c r="Q312" s="127">
        <f t="shared" si="75"/>
        <v>0</v>
      </c>
      <c r="R312" s="154" t="e">
        <f t="shared" si="76"/>
        <v>#DIV/0!</v>
      </c>
      <c r="S312" s="154" t="e">
        <f t="shared" si="77"/>
        <v>#DIV/0!</v>
      </c>
      <c r="T312" s="149" t="e">
        <f t="shared" si="84"/>
        <v>#DIV/0!</v>
      </c>
      <c r="U312" s="383">
        <f>IF(B312&lt;=Parameters!$K$3,0,IF(I312="Sand",(B312-B311)*$O$5*N312,(B312-B311)*$O$5*T312))</f>
        <v>26.463731633571893</v>
      </c>
      <c r="V312" s="157">
        <f t="shared" si="85"/>
        <v>4111.2886059546609</v>
      </c>
      <c r="W312" s="175">
        <f t="shared" si="80"/>
        <v>0.80529342231715462</v>
      </c>
      <c r="X312" s="149">
        <f t="shared" si="81"/>
        <v>1.1599733505808354</v>
      </c>
      <c r="Y312" s="127">
        <f t="shared" si="82"/>
        <v>0.7638780193845619</v>
      </c>
      <c r="Z312" s="175">
        <f t="shared" si="83"/>
        <v>0.97357836245664331</v>
      </c>
      <c r="AA312" s="149">
        <f t="shared" si="78"/>
        <v>29.370000000000005</v>
      </c>
      <c r="AB312" s="383">
        <f>IF(ISERROR(AA312),0,IF(B312&lt;=Parameters!$K$3,0,(B312-B311)*$O$5*AA312))</f>
        <v>12.18867892076682</v>
      </c>
      <c r="AC312" s="157">
        <f t="shared" si="86"/>
        <v>2201.8606733610286</v>
      </c>
    </row>
    <row r="313" spans="1:29">
      <c r="A313" s="186">
        <v>295</v>
      </c>
      <c r="B313" s="187">
        <v>29.4</v>
      </c>
      <c r="C313" s="258">
        <v>27.76</v>
      </c>
      <c r="D313" s="258">
        <v>1.28</v>
      </c>
      <c r="E313" s="438">
        <f>IF(AND(ISBLANK(B313),ISBLANK(C313)),NA(),IF(B313&lt;=Parameters!$K$3,0,IF(C313&lt;0.1,Parameters!$K$4,C313)))</f>
        <v>27.76</v>
      </c>
      <c r="F313" s="439"/>
      <c r="G313" s="149">
        <f>B313*Parameters!$K$5</f>
        <v>558.6</v>
      </c>
      <c r="H313" s="383">
        <f>IF(B313&lt;Parameters!$K$6,B313*Parameters!$K$5,Parameters!$K$5*Parameters!$K$6+(B313-Parameters!$K$6)*(Parameters!$K$5-10))</f>
        <v>294.60000000000002</v>
      </c>
      <c r="I313" s="151" t="str">
        <f>IF(ISBLANK(D313),"",IF(D313&gt;Parameters!$K$7,"Clay","Sand"))</f>
        <v>Sand</v>
      </c>
      <c r="J313" s="152">
        <f t="shared" si="70"/>
        <v>0.16157573879635806</v>
      </c>
      <c r="K313" s="320">
        <f t="shared" si="71"/>
        <v>1</v>
      </c>
      <c r="L313" s="320">
        <f t="shared" si="79"/>
        <v>2.9460000000000002</v>
      </c>
      <c r="M313" s="275">
        <f t="shared" si="72"/>
        <v>114.12295512070857</v>
      </c>
      <c r="N313" s="153">
        <f t="shared" si="73"/>
        <v>62.767625316389719</v>
      </c>
      <c r="O313" s="154">
        <f t="shared" si="74"/>
        <v>27.201400000000003</v>
      </c>
      <c r="P313" s="149">
        <f>IF(B313&lt;=Parameters!$K$3,0,IF(I313="Sand",0,O313/Parameters!$K$8*1000))</f>
        <v>0</v>
      </c>
      <c r="Q313" s="127">
        <f t="shared" si="75"/>
        <v>0</v>
      </c>
      <c r="R313" s="154" t="e">
        <f t="shared" si="76"/>
        <v>#DIV/0!</v>
      </c>
      <c r="S313" s="154" t="e">
        <f t="shared" si="77"/>
        <v>#DIV/0!</v>
      </c>
      <c r="T313" s="149" t="e">
        <f t="shared" si="84"/>
        <v>#DIV/0!</v>
      </c>
      <c r="U313" s="383">
        <f>IF(B313&lt;=Parameters!$K$3,0,IF(I313="Sand",(B313-B312)*$O$5*N313,(B313-B312)*$O$5*T313))</f>
        <v>26.048840027253725</v>
      </c>
      <c r="V313" s="157">
        <f t="shared" si="85"/>
        <v>4137.3374459819142</v>
      </c>
      <c r="W313" s="175">
        <f t="shared" si="80"/>
        <v>0.79796584650164581</v>
      </c>
      <c r="X313" s="149">
        <f t="shared" si="81"/>
        <v>1.1395604994206752</v>
      </c>
      <c r="Y313" s="127">
        <f t="shared" si="82"/>
        <v>0.76329393993163763</v>
      </c>
      <c r="Z313" s="175">
        <f t="shared" si="83"/>
        <v>0.95897613479108224</v>
      </c>
      <c r="AA313" s="149">
        <f t="shared" si="78"/>
        <v>29.460000000000004</v>
      </c>
      <c r="AB313" s="383">
        <f>IF(ISERROR(AA313),0,IF(B313&lt;=Parameters!$K$3,0,(B313-B312)*$O$5*AA313))</f>
        <v>12.226029315824915</v>
      </c>
      <c r="AC313" s="157">
        <f t="shared" si="86"/>
        <v>2214.0867026768533</v>
      </c>
    </row>
    <row r="314" spans="1:29">
      <c r="A314" s="186">
        <v>296</v>
      </c>
      <c r="B314" s="187">
        <v>29.5</v>
      </c>
      <c r="C314" s="258">
        <v>25.76</v>
      </c>
      <c r="D314" s="258">
        <v>1.32</v>
      </c>
      <c r="E314" s="438">
        <f>IF(AND(ISBLANK(B314),ISBLANK(C314)),NA(),IF(B314&lt;=Parameters!$K$3,0,IF(C314&lt;0.1,Parameters!$K$4,C314)))</f>
        <v>25.76</v>
      </c>
      <c r="F314" s="439"/>
      <c r="G314" s="149">
        <f>B314*Parameters!$K$5</f>
        <v>560.5</v>
      </c>
      <c r="H314" s="383">
        <f>IF(B314&lt;Parameters!$K$6,B314*Parameters!$K$5,Parameters!$K$5*Parameters!$K$6+(B314-Parameters!$K$6)*(Parameters!$K$5-10))</f>
        <v>295.5</v>
      </c>
      <c r="I314" s="151" t="str">
        <f>IF(ISBLANK(D314),"",IF(D314&gt;Parameters!$K$7,"Clay","Sand"))</f>
        <v>Sand</v>
      </c>
      <c r="J314" s="152">
        <f t="shared" si="70"/>
        <v>0.16173563565765017</v>
      </c>
      <c r="K314" s="320">
        <f t="shared" si="71"/>
        <v>1</v>
      </c>
      <c r="L314" s="320">
        <f t="shared" si="79"/>
        <v>2.9550000000000001</v>
      </c>
      <c r="M314" s="275">
        <f t="shared" si="72"/>
        <v>106.00564065973754</v>
      </c>
      <c r="N314" s="153">
        <f t="shared" si="73"/>
        <v>58.303102362855647</v>
      </c>
      <c r="O314" s="154">
        <f t="shared" si="74"/>
        <v>25.1995</v>
      </c>
      <c r="P314" s="149">
        <f>IF(B314&lt;=Parameters!$K$3,0,IF(I314="Sand",0,O314/Parameters!$K$8*1000))</f>
        <v>0</v>
      </c>
      <c r="Q314" s="127">
        <f t="shared" si="75"/>
        <v>0</v>
      </c>
      <c r="R314" s="154" t="e">
        <f t="shared" si="76"/>
        <v>#DIV/0!</v>
      </c>
      <c r="S314" s="154" t="e">
        <f t="shared" si="77"/>
        <v>#DIV/0!</v>
      </c>
      <c r="T314" s="149" t="e">
        <f t="shared" si="84"/>
        <v>#DIV/0!</v>
      </c>
      <c r="U314" s="383">
        <f>IF(B314&lt;=Parameters!$K$3,0,IF(I314="Sand",(B314-B313)*$O$5*N314,(B314-B313)*$O$5*T314))</f>
        <v>24.19604340433942</v>
      </c>
      <c r="V314" s="157">
        <f t="shared" si="85"/>
        <v>4161.5334893862537</v>
      </c>
      <c r="W314" s="175">
        <f t="shared" si="80"/>
        <v>0.76744648617714084</v>
      </c>
      <c r="X314" s="149">
        <f t="shared" si="81"/>
        <v>1.0561540323099008</v>
      </c>
      <c r="Y314" s="127">
        <f t="shared" si="82"/>
        <v>0.7627120866769781</v>
      </c>
      <c r="Z314" s="175">
        <f t="shared" si="83"/>
        <v>0.89113022445539902</v>
      </c>
      <c r="AA314" s="149">
        <f t="shared" si="78"/>
        <v>29.55</v>
      </c>
      <c r="AB314" s="383">
        <f>IF(ISERROR(AA314),0,IF(B314&lt;=Parameters!$K$3,0,(B314-B313)*$O$5*AA314))</f>
        <v>12.263379710883878</v>
      </c>
      <c r="AC314" s="157">
        <f t="shared" si="86"/>
        <v>2226.3500823877371</v>
      </c>
    </row>
    <row r="315" spans="1:29">
      <c r="A315" s="186">
        <v>297</v>
      </c>
      <c r="B315" s="187">
        <v>29.6</v>
      </c>
      <c r="C315" s="258">
        <v>19.510000000000002</v>
      </c>
      <c r="D315" s="258">
        <v>1.47</v>
      </c>
      <c r="E315" s="438">
        <f>IF(AND(ISBLANK(B315),ISBLANK(C315)),NA(),IF(B315&lt;=Parameters!$K$3,0,IF(C315&lt;0.1,Parameters!$K$4,C315)))</f>
        <v>19.510000000000002</v>
      </c>
      <c r="F315" s="439"/>
      <c r="G315" s="149">
        <f>B315*Parameters!$K$5</f>
        <v>562.4</v>
      </c>
      <c r="H315" s="383">
        <f>IF(B315&lt;Parameters!$K$6,B315*Parameters!$K$5,Parameters!$K$5*Parameters!$K$6+(B315-Parameters!$K$6)*(Parameters!$K$5-10))</f>
        <v>296.39999999999998</v>
      </c>
      <c r="I315" s="151" t="str">
        <f>IF(ISBLANK(D315),"",IF(D315&gt;Parameters!$K$7,"Clay","Sand"))</f>
        <v>Sand</v>
      </c>
      <c r="J315" s="152">
        <f t="shared" si="70"/>
        <v>0.16189600816671626</v>
      </c>
      <c r="K315" s="320">
        <f t="shared" si="71"/>
        <v>1</v>
      </c>
      <c r="L315" s="320">
        <f t="shared" si="79"/>
        <v>2.964</v>
      </c>
      <c r="M315" s="275">
        <f t="shared" si="72"/>
        <v>80.365713841034051</v>
      </c>
      <c r="N315" s="153">
        <f t="shared" si="73"/>
        <v>44.201142612568731</v>
      </c>
      <c r="O315" s="154">
        <f t="shared" si="74"/>
        <v>18.947600000000001</v>
      </c>
      <c r="P315" s="149">
        <f>IF(B315&lt;=Parameters!$K$3,0,IF(I315="Sand",0,O315/Parameters!$K$8*1000))</f>
        <v>0</v>
      </c>
      <c r="Q315" s="127">
        <f t="shared" si="75"/>
        <v>0</v>
      </c>
      <c r="R315" s="154" t="e">
        <f t="shared" si="76"/>
        <v>#DIV/0!</v>
      </c>
      <c r="S315" s="154" t="e">
        <f t="shared" si="77"/>
        <v>#DIV/0!</v>
      </c>
      <c r="T315" s="149" t="e">
        <f t="shared" si="84"/>
        <v>#DIV/0!</v>
      </c>
      <c r="U315" s="383">
        <f>IF(B315&lt;=Parameters!$K$3,0,IF(I315="Sand",(B315-B314)*$O$5*N315,(B315-B314)*$O$5*T315))</f>
        <v>18.343668206864979</v>
      </c>
      <c r="V315" s="157">
        <f t="shared" si="85"/>
        <v>4179.8771575931187</v>
      </c>
      <c r="W315" s="175">
        <f t="shared" si="80"/>
        <v>0.65567997622153185</v>
      </c>
      <c r="X315" s="149">
        <f t="shared" si="81"/>
        <v>0.77343062633041404</v>
      </c>
      <c r="Y315" s="127">
        <f t="shared" si="82"/>
        <v>0.76213244439386585</v>
      </c>
      <c r="Z315" s="175">
        <f t="shared" si="83"/>
        <v>0.65429679693384746</v>
      </c>
      <c r="AA315" s="149">
        <f t="shared" si="78"/>
        <v>29.64</v>
      </c>
      <c r="AB315" s="383">
        <f>IF(ISERROR(AA315),0,IF(B315&lt;=Parameters!$K$3,0,(B315-B314)*$O$5*AA315))</f>
        <v>12.300730105942408</v>
      </c>
      <c r="AC315" s="157">
        <f t="shared" si="86"/>
        <v>2238.6508124936795</v>
      </c>
    </row>
    <row r="316" spans="1:29">
      <c r="A316" s="186">
        <v>298</v>
      </c>
      <c r="B316" s="187">
        <v>29.7</v>
      </c>
      <c r="C316" s="258">
        <v>10.27</v>
      </c>
      <c r="D316" s="258">
        <v>1.91</v>
      </c>
      <c r="E316" s="438">
        <f>IF(AND(ISBLANK(B316),ISBLANK(C316)),NA(),IF(B316&lt;=Parameters!$K$3,0,IF(C316&lt;0.1,Parameters!$K$4,C316)))</f>
        <v>10.27</v>
      </c>
      <c r="F316" s="439"/>
      <c r="G316" s="149">
        <f>B316*Parameters!$K$5</f>
        <v>564.29999999999995</v>
      </c>
      <c r="H316" s="383">
        <f>IF(B316&lt;Parameters!$K$6,B316*Parameters!$K$5,Parameters!$K$5*Parameters!$K$6+(B316-Parameters!$K$6)*(Parameters!$K$5-10))</f>
        <v>297.29999999999995</v>
      </c>
      <c r="I316" s="151" t="str">
        <f>IF(ISBLANK(D316),"",IF(D316&gt;Parameters!$K$7,"Clay","Sand"))</f>
        <v>Sand</v>
      </c>
      <c r="J316" s="152">
        <f t="shared" si="70"/>
        <v>0.1620568586864379</v>
      </c>
      <c r="K316" s="320">
        <f t="shared" si="71"/>
        <v>1</v>
      </c>
      <c r="L316" s="320">
        <f t="shared" si="79"/>
        <v>2.9729999999999994</v>
      </c>
      <c r="M316" s="275">
        <f t="shared" si="72"/>
        <v>42.346279193423513</v>
      </c>
      <c r="N316" s="153">
        <f t="shared" si="73"/>
        <v>23.290453556382936</v>
      </c>
      <c r="O316" s="154">
        <f t="shared" si="74"/>
        <v>9.7057000000000002</v>
      </c>
      <c r="P316" s="149">
        <f>IF(B316&lt;=Parameters!$K$3,0,IF(I316="Sand",0,O316/Parameters!$K$8*1000))</f>
        <v>0</v>
      </c>
      <c r="Q316" s="127">
        <f t="shared" si="75"/>
        <v>0</v>
      </c>
      <c r="R316" s="154" t="e">
        <f t="shared" si="76"/>
        <v>#DIV/0!</v>
      </c>
      <c r="S316" s="154" t="e">
        <f t="shared" si="77"/>
        <v>#DIV/0!</v>
      </c>
      <c r="T316" s="149" t="e">
        <f t="shared" si="84"/>
        <v>#DIV/0!</v>
      </c>
      <c r="U316" s="383">
        <f>IF(B316&lt;=Parameters!$K$3,0,IF(I316="Sand",(B316-B315)*$O$5*N316,(B316-B315)*$O$5*T316))</f>
        <v>9.6656404602578547</v>
      </c>
      <c r="V316" s="157">
        <f t="shared" si="85"/>
        <v>4189.5427980533768</v>
      </c>
      <c r="W316" s="175">
        <f t="shared" si="80"/>
        <v>0.39839355662728659</v>
      </c>
      <c r="X316" s="149">
        <f t="shared" si="81"/>
        <v>0.26875796520729833</v>
      </c>
      <c r="Y316" s="127">
        <f t="shared" si="82"/>
        <v>0.76155499800556326</v>
      </c>
      <c r="Z316" s="175">
        <f t="shared" si="83"/>
        <v>0.22795563593345519</v>
      </c>
      <c r="AA316" s="149">
        <f t="shared" si="78"/>
        <v>29.729999999999997</v>
      </c>
      <c r="AB316" s="383">
        <f>IF(ISERROR(AA316),0,IF(B316&lt;=Parameters!$K$3,0,(B316-B315)*$O$5*AA316))</f>
        <v>12.338080501000498</v>
      </c>
      <c r="AC316" s="157">
        <f t="shared" si="86"/>
        <v>2250.9888929946801</v>
      </c>
    </row>
    <row r="317" spans="1:29">
      <c r="A317" s="186">
        <v>299</v>
      </c>
      <c r="B317" s="187">
        <v>29.8</v>
      </c>
      <c r="C317" s="258">
        <v>5.36</v>
      </c>
      <c r="D317" s="258">
        <v>2.71</v>
      </c>
      <c r="E317" s="438">
        <f>IF(AND(ISBLANK(B317),ISBLANK(C317)),NA(),IF(B317&lt;=Parameters!$K$3,0,IF(C317&lt;0.1,Parameters!$K$4,C317)))</f>
        <v>5.36</v>
      </c>
      <c r="F317" s="439"/>
      <c r="G317" s="149">
        <f>B317*Parameters!$K$5</f>
        <v>566.20000000000005</v>
      </c>
      <c r="H317" s="383">
        <f>IF(B317&lt;Parameters!$K$6,B317*Parameters!$K$5,Parameters!$K$5*Parameters!$K$6+(B317-Parameters!$K$6)*(Parameters!$K$5-10))</f>
        <v>298.20000000000005</v>
      </c>
      <c r="I317" s="151" t="str">
        <f>IF(ISBLANK(D317),"",IF(D317&gt;Parameters!$K$7,"Clay","Sand"))</f>
        <v>Clay</v>
      </c>
      <c r="J317" s="152">
        <f t="shared" si="70"/>
        <v>0.16221818959616266</v>
      </c>
      <c r="K317" s="320">
        <f t="shared" si="71"/>
        <v>1</v>
      </c>
      <c r="L317" s="320">
        <f t="shared" si="79"/>
        <v>2.9820000000000007</v>
      </c>
      <c r="M317" s="275">
        <f t="shared" si="72"/>
        <v>22.12288371690402</v>
      </c>
      <c r="N317" s="153">
        <f t="shared" si="73"/>
        <v>12.167586044297213</v>
      </c>
      <c r="O317" s="154">
        <f t="shared" si="74"/>
        <v>4.7938000000000001</v>
      </c>
      <c r="P317" s="149">
        <f>IF(B317&lt;=Parameters!$K$3,0,IF(I317="Sand",0,O317/Parameters!$K$8*1000))</f>
        <v>342.41428571428571</v>
      </c>
      <c r="Q317" s="127">
        <f t="shared" si="75"/>
        <v>1.1482705758359679</v>
      </c>
      <c r="R317" s="154">
        <f t="shared" si="76"/>
        <v>0.48301313967636916</v>
      </c>
      <c r="S317" s="154">
        <f t="shared" si="77"/>
        <v>0.48301313967636916</v>
      </c>
      <c r="T317" s="149">
        <f t="shared" si="84"/>
        <v>165.39059921289845</v>
      </c>
      <c r="U317" s="383">
        <f>IF(B317&lt;=Parameters!$K$3,0,IF(I317="Sand",(B317-B316)*$O$5*N317,(B317-B316)*$O$5*T317))</f>
        <v>68.637824661874319</v>
      </c>
      <c r="V317" s="157">
        <f t="shared" si="85"/>
        <v>4258.180622715251</v>
      </c>
      <c r="W317" s="175">
        <f t="shared" si="80"/>
        <v>0.13768380261886684</v>
      </c>
      <c r="X317" s="149">
        <f t="shared" si="81"/>
        <v>7.9741117820842835E-3</v>
      </c>
      <c r="Y317" s="127">
        <f t="shared" si="82"/>
        <v>0.7609797325833858</v>
      </c>
      <c r="Z317" s="175">
        <f t="shared" si="83"/>
        <v>6.7811436020741855E-3</v>
      </c>
      <c r="AA317" s="149">
        <f t="shared" si="78"/>
        <v>165.39059921289845</v>
      </c>
      <c r="AB317" s="383">
        <f>IF(ISERROR(AA317),0,IF(B317&lt;=Parameters!$K$3,0,(B317-B316)*$O$5*AA317))</f>
        <v>68.637824661874319</v>
      </c>
      <c r="AC317" s="157">
        <f t="shared" si="86"/>
        <v>2319.6267176565543</v>
      </c>
    </row>
    <row r="318" spans="1:29">
      <c r="A318" s="186">
        <v>300</v>
      </c>
      <c r="B318" s="187">
        <v>29.9</v>
      </c>
      <c r="C318" s="258">
        <v>5.08</v>
      </c>
      <c r="D318" s="258">
        <v>2.78</v>
      </c>
      <c r="E318" s="438">
        <f>IF(AND(ISBLANK(B318),ISBLANK(C318)),NA(),IF(B318&lt;=Parameters!$K$3,0,IF(C318&lt;0.1,Parameters!$K$4,C318)))</f>
        <v>5.08</v>
      </c>
      <c r="F318" s="439"/>
      <c r="G318" s="149">
        <f>B318*Parameters!$K$5</f>
        <v>568.1</v>
      </c>
      <c r="H318" s="383">
        <f>IF(B318&lt;Parameters!$K$6,B318*Parameters!$K$5,Parameters!$K$5*Parameters!$K$6+(B318-Parameters!$K$6)*(Parameters!$K$5-10))</f>
        <v>299.10000000000002</v>
      </c>
      <c r="I318" s="151" t="str">
        <f>IF(ISBLANK(D318),"",IF(D318&gt;Parameters!$K$7,"Clay","Sand"))</f>
        <v>Clay</v>
      </c>
      <c r="J318" s="152">
        <f t="shared" si="70"/>
        <v>0.16238000329185204</v>
      </c>
      <c r="K318" s="320">
        <f t="shared" si="71"/>
        <v>1</v>
      </c>
      <c r="L318" s="320">
        <f t="shared" si="79"/>
        <v>2.9910000000000001</v>
      </c>
      <c r="M318" s="275">
        <f t="shared" si="72"/>
        <v>20.988125615495061</v>
      </c>
      <c r="N318" s="153">
        <f t="shared" si="73"/>
        <v>11.543469088522285</v>
      </c>
      <c r="O318" s="154">
        <f t="shared" si="74"/>
        <v>4.5118999999999998</v>
      </c>
      <c r="P318" s="149">
        <f>IF(B318&lt;=Parameters!$K$3,0,IF(I318="Sand",0,O318/Parameters!$K$8*1000))</f>
        <v>322.27857142857141</v>
      </c>
      <c r="Q318" s="127">
        <f t="shared" si="75"/>
        <v>1.0774943879256818</v>
      </c>
      <c r="R318" s="154">
        <f t="shared" si="76"/>
        <v>0.49075671430363604</v>
      </c>
      <c r="S318" s="154">
        <f t="shared" si="77"/>
        <v>0.49075671430363604</v>
      </c>
      <c r="T318" s="149">
        <f t="shared" si="84"/>
        <v>158.16037280475538</v>
      </c>
      <c r="U318" s="383">
        <f>IF(B318&lt;=Parameters!$K$3,0,IF(I318="Sand",(B318-B317)*$O$5*N318,(B318-B317)*$O$5*T318))</f>
        <v>65.63724896513024</v>
      </c>
      <c r="V318" s="157">
        <f t="shared" si="85"/>
        <v>4323.8178716803814</v>
      </c>
      <c r="W318" s="175">
        <f t="shared" si="80"/>
        <v>0.11562000456088591</v>
      </c>
      <c r="X318" s="149">
        <f t="shared" si="81"/>
        <v>1.7843385589066127E-3</v>
      </c>
      <c r="Y318" s="127">
        <f t="shared" si="82"/>
        <v>0.76040663334480685</v>
      </c>
      <c r="Z318" s="175">
        <f t="shared" si="83"/>
        <v>1.5213376500799686E-3</v>
      </c>
      <c r="AA318" s="149">
        <f t="shared" si="78"/>
        <v>158.16037280475538</v>
      </c>
      <c r="AB318" s="383">
        <f>IF(ISERROR(AA318),0,IF(B318&lt;=Parameters!$K$3,0,(B318-B317)*$O$5*AA318))</f>
        <v>65.63724896513024</v>
      </c>
      <c r="AC318" s="157">
        <f t="shared" si="86"/>
        <v>2385.2639666216846</v>
      </c>
    </row>
    <row r="319" spans="1:29">
      <c r="A319" s="186">
        <v>301</v>
      </c>
      <c r="B319" s="187">
        <v>30</v>
      </c>
      <c r="C319" s="258">
        <v>5.61</v>
      </c>
      <c r="D319" s="258">
        <v>2.5299999999999998</v>
      </c>
      <c r="E319" s="438">
        <f>IF(AND(ISBLANK(B319),ISBLANK(C319)),NA(),IF(B319&lt;=Parameters!$K$3,0,IF(C319&lt;0.1,Parameters!$K$4,C319)))</f>
        <v>5.61</v>
      </c>
      <c r="F319" s="439"/>
      <c r="G319" s="149">
        <f>B319*Parameters!$K$5</f>
        <v>570</v>
      </c>
      <c r="H319" s="383">
        <f>IF(B319&lt;Parameters!$K$6,B319*Parameters!$K$5,Parameters!$K$5*Parameters!$K$6+(B319-Parameters!$K$6)*(Parameters!$K$5-10))</f>
        <v>300</v>
      </c>
      <c r="I319" s="151" t="str">
        <f>IF(ISBLANK(D319),"",IF(D319&gt;Parameters!$K$7,"Clay","Sand"))</f>
        <v>Sand</v>
      </c>
      <c r="J319" s="152">
        <f t="shared" si="70"/>
        <v>0.16254230218623089</v>
      </c>
      <c r="K319" s="320">
        <f t="shared" si="71"/>
        <v>1</v>
      </c>
      <c r="L319" s="320">
        <f t="shared" si="79"/>
        <v>3</v>
      </c>
      <c r="M319" s="275">
        <f t="shared" si="72"/>
        <v>23.200997888727571</v>
      </c>
      <c r="N319" s="153">
        <f t="shared" si="73"/>
        <v>12.760548838800165</v>
      </c>
      <c r="O319" s="154">
        <f t="shared" si="74"/>
        <v>5.04</v>
      </c>
      <c r="P319" s="149">
        <f>IF(B319&lt;=Parameters!$K$3,0,IF(I319="Sand",0,O319/Parameters!$K$8*1000))</f>
        <v>0</v>
      </c>
      <c r="Q319" s="127">
        <f t="shared" si="75"/>
        <v>0</v>
      </c>
      <c r="R319" s="154" t="e">
        <f t="shared" si="76"/>
        <v>#DIV/0!</v>
      </c>
      <c r="S319" s="154" t="e">
        <f t="shared" si="77"/>
        <v>#DIV/0!</v>
      </c>
      <c r="T319" s="149" t="e">
        <f t="shared" si="84"/>
        <v>#DIV/0!</v>
      </c>
      <c r="U319" s="383">
        <f>IF(B319&lt;=Parameters!$K$3,0,IF(I319="Sand",(B319-B318)*$O$5*N319,(B319-B318)*$O$5*T319))</f>
        <v>5.2956837810316335</v>
      </c>
      <c r="V319" s="157">
        <f t="shared" si="85"/>
        <v>4329.1135554614129</v>
      </c>
      <c r="W319" s="175">
        <f t="shared" si="80"/>
        <v>0.15471488593451199</v>
      </c>
      <c r="X319" s="149">
        <f t="shared" si="81"/>
        <v>1.5031372646283361E-2</v>
      </c>
      <c r="Y319" s="127">
        <f t="shared" si="82"/>
        <v>0.75983568565159243</v>
      </c>
      <c r="Z319" s="175">
        <f t="shared" si="83"/>
        <v>1.2849045008594972E-2</v>
      </c>
      <c r="AA319" s="149">
        <f t="shared" si="78"/>
        <v>30</v>
      </c>
      <c r="AB319" s="383">
        <f>IF(ISERROR(AA319),0,IF(B319&lt;=Parameters!$K$3,0,(B319-B318)*$O$5*AA319))</f>
        <v>12.450131686176526</v>
      </c>
      <c r="AC319" s="157">
        <f t="shared" si="86"/>
        <v>2397.7140983078611</v>
      </c>
    </row>
    <row r="320" spans="1:29">
      <c r="A320" s="186">
        <v>302</v>
      </c>
      <c r="B320" s="187">
        <v>30.1</v>
      </c>
      <c r="C320" s="258">
        <v>3.23</v>
      </c>
      <c r="D320" s="258">
        <v>2.9</v>
      </c>
      <c r="E320" s="438">
        <f>IF(AND(ISBLANK(B320),ISBLANK(C320)),NA(),IF(B320&lt;=Parameters!$K$3,0,IF(C320&lt;0.1,Parameters!$K$4,C320)))</f>
        <v>3.23</v>
      </c>
      <c r="F320" s="439"/>
      <c r="G320" s="149">
        <f>B320*Parameters!$K$5</f>
        <v>571.9</v>
      </c>
      <c r="H320" s="383">
        <f>IF(B320&lt;Parameters!$K$6,B320*Parameters!$K$5,Parameters!$K$5*Parameters!$K$6+(B320-Parameters!$K$6)*(Parameters!$K$5-10))</f>
        <v>300.89999999999998</v>
      </c>
      <c r="I320" s="151" t="str">
        <f>IF(ISBLANK(D320),"",IF(D320&gt;Parameters!$K$7,"Clay","Sand"))</f>
        <v>Clay</v>
      </c>
      <c r="J320" s="152">
        <f t="shared" si="70"/>
        <v>0.16270508870893857</v>
      </c>
      <c r="K320" s="320">
        <f t="shared" si="71"/>
        <v>1</v>
      </c>
      <c r="L320" s="320">
        <f t="shared" si="79"/>
        <v>3.0089999999999999</v>
      </c>
      <c r="M320" s="275">
        <f t="shared" si="72"/>
        <v>13.371528520549363</v>
      </c>
      <c r="N320" s="153">
        <f t="shared" si="73"/>
        <v>7.3543406863021508</v>
      </c>
      <c r="O320" s="154">
        <f t="shared" si="74"/>
        <v>2.6581000000000001</v>
      </c>
      <c r="P320" s="149">
        <f>IF(B320&lt;=Parameters!$K$3,0,IF(I320="Sand",0,O320/Parameters!$K$8*1000))</f>
        <v>189.86428571428573</v>
      </c>
      <c r="Q320" s="127">
        <f t="shared" si="75"/>
        <v>0.63098798841570536</v>
      </c>
      <c r="R320" s="154">
        <f t="shared" si="76"/>
        <v>0.62944742078142224</v>
      </c>
      <c r="S320" s="154">
        <f t="shared" si="77"/>
        <v>0.62944742078142224</v>
      </c>
      <c r="T320" s="149">
        <f t="shared" si="84"/>
        <v>119.50958494136418</v>
      </c>
      <c r="U320" s="383">
        <f>IF(B320&lt;=Parameters!$K$3,0,IF(I320="Sand",(B320-B319)*$O$5*N320,(B320-B319)*$O$5*T320))</f>
        <v>49.597002342676106</v>
      </c>
      <c r="V320" s="157">
        <f t="shared" si="85"/>
        <v>4378.7105578040891</v>
      </c>
      <c r="W320" s="175">
        <f t="shared" si="80"/>
        <v>-6.6711648781463642E-2</v>
      </c>
      <c r="X320" s="149" t="e">
        <f t="shared" si="81"/>
        <v>#NUM!</v>
      </c>
      <c r="Y320" s="127">
        <f t="shared" si="82"/>
        <v>0.75926687500796453</v>
      </c>
      <c r="Z320" s="175" t="e">
        <f t="shared" si="83"/>
        <v>#NUM!</v>
      </c>
      <c r="AA320" s="149">
        <f t="shared" si="78"/>
        <v>119.50958494136418</v>
      </c>
      <c r="AB320" s="383">
        <f>IF(ISERROR(AA320),0,IF(B320&lt;=Parameters!$K$3,0,(B320-B319)*$O$5*AA320))</f>
        <v>49.597002342676106</v>
      </c>
      <c r="AC320" s="157">
        <f t="shared" si="86"/>
        <v>2447.3111006505374</v>
      </c>
    </row>
    <row r="321" spans="1:29">
      <c r="A321" s="186">
        <v>303</v>
      </c>
      <c r="B321" s="187">
        <v>30.2</v>
      </c>
      <c r="C321" s="258">
        <v>5.58</v>
      </c>
      <c r="D321" s="258">
        <v>2.63</v>
      </c>
      <c r="E321" s="438">
        <f>IF(AND(ISBLANK(B321),ISBLANK(C321)),NA(),IF(B321&lt;=Parameters!$K$3,0,IF(C321&lt;0.1,Parameters!$K$4,C321)))</f>
        <v>5.58</v>
      </c>
      <c r="F321" s="439"/>
      <c r="G321" s="149">
        <f>B321*Parameters!$K$5</f>
        <v>573.79999999999995</v>
      </c>
      <c r="H321" s="383">
        <f>IF(B321&lt;Parameters!$K$6,B321*Parameters!$K$5,Parameters!$K$5*Parameters!$K$6+(B321-Parameters!$K$6)*(Parameters!$K$5-10))</f>
        <v>301.79999999999995</v>
      </c>
      <c r="I321" s="151" t="str">
        <f>IF(ISBLANK(D321),"",IF(D321&gt;Parameters!$K$7,"Clay","Sand"))</f>
        <v>Clay</v>
      </c>
      <c r="J321" s="152">
        <f t="shared" si="70"/>
        <v>0.16286836530668158</v>
      </c>
      <c r="K321" s="320">
        <f t="shared" si="71"/>
        <v>1</v>
      </c>
      <c r="L321" s="320">
        <f t="shared" si="79"/>
        <v>3.0179999999999993</v>
      </c>
      <c r="M321" s="275">
        <f t="shared" si="72"/>
        <v>23.1232211627939</v>
      </c>
      <c r="N321" s="153">
        <f t="shared" si="73"/>
        <v>12.717771639536647</v>
      </c>
      <c r="O321" s="154">
        <f t="shared" si="74"/>
        <v>5.0061999999999998</v>
      </c>
      <c r="P321" s="149">
        <f>IF(B321&lt;=Parameters!$K$3,0,IF(I321="Sand",0,O321/Parameters!$K$8*1000))</f>
        <v>357.58571428571429</v>
      </c>
      <c r="Q321" s="127">
        <f t="shared" si="75"/>
        <v>1.1848433210262237</v>
      </c>
      <c r="R321" s="154">
        <f t="shared" si="76"/>
        <v>0.47924189100087888</v>
      </c>
      <c r="S321" s="154">
        <f t="shared" si="77"/>
        <v>0.47924189100087888</v>
      </c>
      <c r="T321" s="149">
        <f t="shared" si="84"/>
        <v>171.37005390918571</v>
      </c>
      <c r="U321" s="383">
        <f>IF(B321&lt;=Parameters!$K$3,0,IF(I321="Sand",(B321-B320)*$O$5*N321,(B321-B320)*$O$5*T321))</f>
        <v>71.119324607881879</v>
      </c>
      <c r="V321" s="157">
        <f t="shared" si="85"/>
        <v>4449.8298824119711</v>
      </c>
      <c r="W321" s="175">
        <f t="shared" si="80"/>
        <v>0.15137369434244841</v>
      </c>
      <c r="X321" s="149">
        <f t="shared" si="81"/>
        <v>1.3504504391746408E-2</v>
      </c>
      <c r="Y321" s="127">
        <f t="shared" si="82"/>
        <v>0.75870018705879305</v>
      </c>
      <c r="Z321" s="175">
        <f t="shared" si="83"/>
        <v>1.1603447784234737E-2</v>
      </c>
      <c r="AA321" s="149">
        <f t="shared" si="78"/>
        <v>171.37005390918571</v>
      </c>
      <c r="AB321" s="383">
        <f>IF(ISERROR(AA321),0,IF(B321&lt;=Parameters!$K$3,0,(B321-B320)*$O$5*AA321))</f>
        <v>71.119324607881879</v>
      </c>
      <c r="AC321" s="157">
        <f t="shared" si="86"/>
        <v>2518.4304252584193</v>
      </c>
    </row>
    <row r="322" spans="1:29">
      <c r="A322" s="186">
        <v>304</v>
      </c>
      <c r="B322" s="187">
        <v>30.3</v>
      </c>
      <c r="C322" s="258">
        <v>4.09</v>
      </c>
      <c r="D322" s="258">
        <v>2.63</v>
      </c>
      <c r="E322" s="438">
        <f>IF(AND(ISBLANK(B322),ISBLANK(C322)),NA(),IF(B322&lt;=Parameters!$K$3,0,IF(C322&lt;0.1,Parameters!$K$4,C322)))</f>
        <v>4.09</v>
      </c>
      <c r="F322" s="439"/>
      <c r="G322" s="149">
        <f>B322*Parameters!$K$5</f>
        <v>575.70000000000005</v>
      </c>
      <c r="H322" s="383">
        <f>IF(B322&lt;Parameters!$K$6,B322*Parameters!$K$5,Parameters!$K$5*Parameters!$K$6+(B322-Parameters!$K$6)*(Parameters!$K$5-10))</f>
        <v>302.70000000000005</v>
      </c>
      <c r="I322" s="151" t="str">
        <f>IF(ISBLANK(D322),"",IF(D322&gt;Parameters!$K$7,"Clay","Sand"))</f>
        <v>Clay</v>
      </c>
      <c r="J322" s="152">
        <f t="shared" si="70"/>
        <v>0.16303213444338818</v>
      </c>
      <c r="K322" s="320">
        <f t="shared" si="71"/>
        <v>1</v>
      </c>
      <c r="L322" s="320">
        <f t="shared" si="79"/>
        <v>3.0270000000000006</v>
      </c>
      <c r="M322" s="275">
        <f t="shared" si="72"/>
        <v>16.965783438701308</v>
      </c>
      <c r="N322" s="153">
        <f t="shared" si="73"/>
        <v>9.3311808912857206</v>
      </c>
      <c r="O322" s="154">
        <f t="shared" si="74"/>
        <v>3.5142999999999995</v>
      </c>
      <c r="P322" s="149">
        <f>IF(B322&lt;=Parameters!$K$3,0,IF(I322="Sand",0,O322/Parameters!$K$8*1000))</f>
        <v>251.02142857142857</v>
      </c>
      <c r="Q322" s="127">
        <f t="shared" si="75"/>
        <v>0.82927462362546589</v>
      </c>
      <c r="R322" s="154">
        <f t="shared" si="76"/>
        <v>0.54906127774072877</v>
      </c>
      <c r="S322" s="154">
        <f t="shared" si="77"/>
        <v>0.54906127774072877</v>
      </c>
      <c r="T322" s="149">
        <f t="shared" si="84"/>
        <v>137.82614631173166</v>
      </c>
      <c r="U322" s="383">
        <f>IF(B322&lt;=Parameters!$K$3,0,IF(I322="Sand",(B322-B321)*$O$5*N322,(B322-B321)*$O$5*T322))</f>
        <v>57.198455712643074</v>
      </c>
      <c r="V322" s="157">
        <f t="shared" si="85"/>
        <v>4507.0283381246145</v>
      </c>
      <c r="W322" s="175">
        <f t="shared" si="80"/>
        <v>2.6520637868259773E-2</v>
      </c>
      <c r="X322" s="149" t="e">
        <f t="shared" si="81"/>
        <v>#NUM!</v>
      </c>
      <c r="Y322" s="127">
        <f t="shared" si="82"/>
        <v>0.75813560758781773</v>
      </c>
      <c r="Z322" s="175" t="e">
        <f t="shared" si="83"/>
        <v>#NUM!</v>
      </c>
      <c r="AA322" s="149">
        <f t="shared" si="78"/>
        <v>137.82614631173166</v>
      </c>
      <c r="AB322" s="383">
        <f>IF(ISERROR(AA322),0,IF(B322&lt;=Parameters!$K$3,0,(B322-B321)*$O$5*AA322))</f>
        <v>57.198455712643074</v>
      </c>
      <c r="AC322" s="157">
        <f t="shared" si="86"/>
        <v>2575.6288809710622</v>
      </c>
    </row>
    <row r="323" spans="1:29">
      <c r="A323" s="186">
        <v>305</v>
      </c>
      <c r="B323" s="187">
        <v>30.4</v>
      </c>
      <c r="C323" s="258">
        <v>2.85</v>
      </c>
      <c r="D323" s="258">
        <v>3.09</v>
      </c>
      <c r="E323" s="438">
        <f>IF(AND(ISBLANK(B323),ISBLANK(C323)),NA(),IF(B323&lt;=Parameters!$K$3,0,IF(C323&lt;0.1,Parameters!$K$4,C323)))</f>
        <v>2.85</v>
      </c>
      <c r="F323" s="439"/>
      <c r="G323" s="149">
        <f>B323*Parameters!$K$5</f>
        <v>577.6</v>
      </c>
      <c r="H323" s="383">
        <f>IF(B323&lt;Parameters!$K$6,B323*Parameters!$K$5,Parameters!$K$5*Parameters!$K$6+(B323-Parameters!$K$6)*(Parameters!$K$5-10))</f>
        <v>303.60000000000002</v>
      </c>
      <c r="I323" s="151" t="str">
        <f>IF(ISBLANK(D323),"",IF(D323&gt;Parameters!$K$7,"Clay","Sand"))</f>
        <v>Clay</v>
      </c>
      <c r="J323" s="152">
        <f t="shared" si="70"/>
        <v>0.16319639860036445</v>
      </c>
      <c r="K323" s="320">
        <f t="shared" si="71"/>
        <v>1</v>
      </c>
      <c r="L323" s="320">
        <f t="shared" si="79"/>
        <v>3.036</v>
      </c>
      <c r="M323" s="275">
        <f t="shared" si="72"/>
        <v>11.834034395955513</v>
      </c>
      <c r="N323" s="153">
        <f t="shared" si="73"/>
        <v>6.5087189177755329</v>
      </c>
      <c r="O323" s="154">
        <f t="shared" si="74"/>
        <v>2.2724000000000002</v>
      </c>
      <c r="P323" s="149">
        <f>IF(B323&lt;=Parameters!$K$3,0,IF(I323="Sand",0,O323/Parameters!$K$8*1000))</f>
        <v>162.31428571428572</v>
      </c>
      <c r="Q323" s="127">
        <f t="shared" si="75"/>
        <v>0.53463203463203457</v>
      </c>
      <c r="R323" s="154">
        <f t="shared" si="76"/>
        <v>0.68382112868233946</v>
      </c>
      <c r="S323" s="154">
        <f t="shared" si="77"/>
        <v>0.68382112868233946</v>
      </c>
      <c r="T323" s="149">
        <f t="shared" si="84"/>
        <v>110.99393805841059</v>
      </c>
      <c r="U323" s="383">
        <f>IF(B323&lt;=Parameters!$K$3,0,IF(I323="Sand",(B323-B322)*$O$5*N323,(B323-B322)*$O$5*T323))</f>
        <v>46.062971506482775</v>
      </c>
      <c r="V323" s="157">
        <f t="shared" si="85"/>
        <v>4553.0913096310969</v>
      </c>
      <c r="W323" s="175">
        <f t="shared" si="80"/>
        <v>-0.1185635183401611</v>
      </c>
      <c r="X323" s="149" t="e">
        <f t="shared" si="81"/>
        <v>#NUM!</v>
      </c>
      <c r="Y323" s="127">
        <f t="shared" si="82"/>
        <v>0.75757312251589615</v>
      </c>
      <c r="Z323" s="175" t="e">
        <f t="shared" si="83"/>
        <v>#NUM!</v>
      </c>
      <c r="AA323" s="149">
        <f t="shared" si="78"/>
        <v>110.99393805841059</v>
      </c>
      <c r="AB323" s="383">
        <f>IF(ISERROR(AA323),0,IF(B323&lt;=Parameters!$K$3,0,(B323-B322)*$O$5*AA323))</f>
        <v>46.062971506482775</v>
      </c>
      <c r="AC323" s="157">
        <f t="shared" si="86"/>
        <v>2621.6918524775451</v>
      </c>
    </row>
    <row r="324" spans="1:29">
      <c r="A324" s="186">
        <v>306</v>
      </c>
      <c r="B324" s="187">
        <v>30.5</v>
      </c>
      <c r="C324" s="258">
        <v>2.23</v>
      </c>
      <c r="D324" s="258">
        <v>3.19</v>
      </c>
      <c r="E324" s="438">
        <f>IF(AND(ISBLANK(B324),ISBLANK(C324)),NA(),IF(B324&lt;=Parameters!$K$3,0,IF(C324&lt;0.1,Parameters!$K$4,C324)))</f>
        <v>2.23</v>
      </c>
      <c r="F324" s="439"/>
      <c r="G324" s="149">
        <f>B324*Parameters!$K$5</f>
        <v>579.5</v>
      </c>
      <c r="H324" s="383">
        <f>IF(B324&lt;Parameters!$K$6,B324*Parameters!$K$5,Parameters!$K$5*Parameters!$K$6+(B324-Parameters!$K$6)*(Parameters!$K$5-10))</f>
        <v>304.5</v>
      </c>
      <c r="I324" s="151" t="str">
        <f>IF(ISBLANK(D324),"",IF(D324&gt;Parameters!$K$7,"Clay","Sand"))</f>
        <v>Clay</v>
      </c>
      <c r="J324" s="152">
        <f t="shared" si="70"/>
        <v>0.16336116027645214</v>
      </c>
      <c r="K324" s="320">
        <f t="shared" si="71"/>
        <v>1</v>
      </c>
      <c r="L324" s="320">
        <f t="shared" si="79"/>
        <v>3.0449999999999999</v>
      </c>
      <c r="M324" s="275">
        <f t="shared" si="72"/>
        <v>9.2689613035155762</v>
      </c>
      <c r="N324" s="153">
        <f t="shared" si="73"/>
        <v>5.0979287169335672</v>
      </c>
      <c r="O324" s="154">
        <f t="shared" si="74"/>
        <v>1.6505000000000001</v>
      </c>
      <c r="P324" s="149">
        <f>IF(B324&lt;=Parameters!$K$3,0,IF(I324="Sand",0,O324/Parameters!$K$8*1000))</f>
        <v>117.89285714285715</v>
      </c>
      <c r="Q324" s="127">
        <f t="shared" si="75"/>
        <v>0.3871686605676754</v>
      </c>
      <c r="R324" s="154">
        <f t="shared" si="76"/>
        <v>0.80356295346145978</v>
      </c>
      <c r="S324" s="154">
        <f t="shared" si="77"/>
        <v>0.80356295346145978</v>
      </c>
      <c r="T324" s="149">
        <f t="shared" si="84"/>
        <v>94.734332477724251</v>
      </c>
      <c r="U324" s="383">
        <f>IF(B324&lt;=Parameters!$K$3,0,IF(I324="Sand",(B324-B323)*$O$5*N324,(B324-B323)*$O$5*T324))</f>
        <v>39.315163818323221</v>
      </c>
      <c r="V324" s="157">
        <f t="shared" si="85"/>
        <v>4592.4064734494204</v>
      </c>
      <c r="W324" s="175">
        <f t="shared" si="80"/>
        <v>-0.21728249018926921</v>
      </c>
      <c r="X324" s="149" t="e">
        <f t="shared" si="81"/>
        <v>#NUM!</v>
      </c>
      <c r="Y324" s="127">
        <f t="shared" si="82"/>
        <v>0.75701271789927871</v>
      </c>
      <c r="Z324" s="175" t="e">
        <f t="shared" si="83"/>
        <v>#NUM!</v>
      </c>
      <c r="AA324" s="149">
        <f t="shared" si="78"/>
        <v>94.734332477724251</v>
      </c>
      <c r="AB324" s="383">
        <f>IF(ISERROR(AA324),0,IF(B324&lt;=Parameters!$K$3,0,(B324-B323)*$O$5*AA324))</f>
        <v>39.315163818323221</v>
      </c>
      <c r="AC324" s="157">
        <f t="shared" si="86"/>
        <v>2661.0070162958682</v>
      </c>
    </row>
    <row r="325" spans="1:29">
      <c r="A325" s="186">
        <v>307</v>
      </c>
      <c r="B325" s="187">
        <v>30.6</v>
      </c>
      <c r="C325" s="258">
        <v>3.66</v>
      </c>
      <c r="D325" s="258">
        <v>2.71</v>
      </c>
      <c r="E325" s="438">
        <f>IF(AND(ISBLANK(B325),ISBLANK(C325)),NA(),IF(B325&lt;=Parameters!$K$3,0,IF(C325&lt;0.1,Parameters!$K$4,C325)))</f>
        <v>3.66</v>
      </c>
      <c r="F325" s="439"/>
      <c r="G325" s="149">
        <f>B325*Parameters!$K$5</f>
        <v>581.4</v>
      </c>
      <c r="H325" s="383">
        <f>IF(B325&lt;Parameters!$K$6,B325*Parameters!$K$5,Parameters!$K$5*Parameters!$K$6+(B325-Parameters!$K$6)*(Parameters!$K$5-10))</f>
        <v>305.39999999999998</v>
      </c>
      <c r="I325" s="151" t="str">
        <f>IF(ISBLANK(D325),"",IF(D325&gt;Parameters!$K$7,"Clay","Sand"))</f>
        <v>Clay</v>
      </c>
      <c r="J325" s="152">
        <f t="shared" si="70"/>
        <v>0.16352642198818854</v>
      </c>
      <c r="K325" s="320">
        <f t="shared" si="71"/>
        <v>1</v>
      </c>
      <c r="L325" s="320">
        <f t="shared" si="79"/>
        <v>3.0539999999999998</v>
      </c>
      <c r="M325" s="275">
        <f t="shared" si="72"/>
        <v>15.22812441582599</v>
      </c>
      <c r="N325" s="153">
        <f t="shared" si="73"/>
        <v>8.3754684287042949</v>
      </c>
      <c r="O325" s="154">
        <f t="shared" si="74"/>
        <v>3.0786000000000002</v>
      </c>
      <c r="P325" s="149">
        <f>IF(B325&lt;=Parameters!$K$3,0,IF(I325="Sand",0,O325/Parameters!$K$8*1000))</f>
        <v>219.9</v>
      </c>
      <c r="Q325" s="127">
        <f t="shared" si="75"/>
        <v>0.72003929273084488</v>
      </c>
      <c r="R325" s="154">
        <f t="shared" si="76"/>
        <v>0.58923957285263229</v>
      </c>
      <c r="S325" s="154">
        <f t="shared" si="77"/>
        <v>0.58923957285263229</v>
      </c>
      <c r="T325" s="149">
        <f t="shared" si="84"/>
        <v>129.57378207029384</v>
      </c>
      <c r="U325" s="383">
        <f>IF(B325&lt;=Parameters!$K$3,0,IF(I325="Sand",(B325-B324)*$O$5*N325,(B325-B324)*$O$5*T325))</f>
        <v>53.773688328369907</v>
      </c>
      <c r="V325" s="157">
        <f t="shared" si="85"/>
        <v>4646.1801617777901</v>
      </c>
      <c r="W325" s="175">
        <f t="shared" si="80"/>
        <v>-1.9688126539686261E-2</v>
      </c>
      <c r="X325" s="149" t="e">
        <f t="shared" si="81"/>
        <v>#NUM!</v>
      </c>
      <c r="Y325" s="127">
        <f t="shared" si="82"/>
        <v>0.75645437992791187</v>
      </c>
      <c r="Z325" s="175" t="e">
        <f t="shared" si="83"/>
        <v>#NUM!</v>
      </c>
      <c r="AA325" s="149">
        <f t="shared" si="78"/>
        <v>129.57378207029384</v>
      </c>
      <c r="AB325" s="383">
        <f>IF(ISERROR(AA325),0,IF(B325&lt;=Parameters!$K$3,0,(B325-B324)*$O$5*AA325))</f>
        <v>53.773688328369907</v>
      </c>
      <c r="AC325" s="157">
        <f t="shared" si="86"/>
        <v>2714.7807046242383</v>
      </c>
    </row>
    <row r="326" spans="1:29">
      <c r="A326" s="186">
        <v>308</v>
      </c>
      <c r="B326" s="187">
        <v>30.7</v>
      </c>
      <c r="C326" s="258">
        <v>2.67</v>
      </c>
      <c r="D326" s="258">
        <v>2.94</v>
      </c>
      <c r="E326" s="438">
        <f>IF(AND(ISBLANK(B326),ISBLANK(C326)),NA(),IF(B326&lt;=Parameters!$K$3,0,IF(C326&lt;0.1,Parameters!$K$4,C326)))</f>
        <v>2.67</v>
      </c>
      <c r="F326" s="439"/>
      <c r="G326" s="149">
        <f>B326*Parameters!$K$5</f>
        <v>583.29999999999995</v>
      </c>
      <c r="H326" s="383">
        <f>IF(B326&lt;Parameters!$K$6,B326*Parameters!$K$5,Parameters!$K$5*Parameters!$K$6+(B326-Parameters!$K$6)*(Parameters!$K$5-10))</f>
        <v>306.29999999999995</v>
      </c>
      <c r="I326" s="151" t="str">
        <f>IF(ISBLANK(D326),"",IF(D326&gt;Parameters!$K$7,"Clay","Sand"))</f>
        <v>Clay</v>
      </c>
      <c r="J326" s="152">
        <f t="shared" si="70"/>
        <v>0.16369218626996765</v>
      </c>
      <c r="K326" s="320">
        <f t="shared" si="71"/>
        <v>1</v>
      </c>
      <c r="L326" s="320">
        <f t="shared" si="79"/>
        <v>3.0629999999999997</v>
      </c>
      <c r="M326" s="275">
        <f t="shared" si="72"/>
        <v>11.120302650901042</v>
      </c>
      <c r="N326" s="153">
        <f t="shared" si="73"/>
        <v>6.1161664579955737</v>
      </c>
      <c r="O326" s="154">
        <f t="shared" si="74"/>
        <v>2.0867</v>
      </c>
      <c r="P326" s="149">
        <f>IF(B326&lt;=Parameters!$K$3,0,IF(I326="Sand",0,O326/Parameters!$K$8*1000))</f>
        <v>149.04999999999998</v>
      </c>
      <c r="Q326" s="127">
        <f t="shared" si="75"/>
        <v>0.48661443029709439</v>
      </c>
      <c r="R326" s="154">
        <f t="shared" si="76"/>
        <v>0.71676619193526092</v>
      </c>
      <c r="S326" s="154">
        <f t="shared" si="77"/>
        <v>0.71676619193526092</v>
      </c>
      <c r="T326" s="149">
        <f t="shared" si="84"/>
        <v>106.83400090795062</v>
      </c>
      <c r="U326" s="383">
        <f>IF(B326&lt;=Parameters!$K$3,0,IF(I326="Sand",(B326-B325)*$O$5*N326,(B326-B325)*$O$5*T326))</f>
        <v>44.336579328834681</v>
      </c>
      <c r="V326" s="157">
        <f t="shared" si="85"/>
        <v>4690.516741106625</v>
      </c>
      <c r="W326" s="175">
        <f t="shared" si="80"/>
        <v>-0.14643052075097249</v>
      </c>
      <c r="X326" s="149" t="e">
        <f t="shared" si="81"/>
        <v>#NUM!</v>
      </c>
      <c r="Y326" s="127">
        <f t="shared" si="82"/>
        <v>0.75589809492376647</v>
      </c>
      <c r="Z326" s="175" t="e">
        <f t="shared" si="83"/>
        <v>#NUM!</v>
      </c>
      <c r="AA326" s="149">
        <f t="shared" si="78"/>
        <v>106.83400090795062</v>
      </c>
      <c r="AB326" s="383">
        <f>IF(ISERROR(AA326),0,IF(B326&lt;=Parameters!$K$3,0,(B326-B325)*$O$5*AA326))</f>
        <v>44.336579328834681</v>
      </c>
      <c r="AC326" s="157">
        <f t="shared" si="86"/>
        <v>2759.1172839530732</v>
      </c>
    </row>
    <row r="327" spans="1:29">
      <c r="A327" s="186">
        <v>309</v>
      </c>
      <c r="B327" s="187">
        <v>30.8</v>
      </c>
      <c r="C327" s="258">
        <v>3.86</v>
      </c>
      <c r="D327" s="258">
        <v>2.69</v>
      </c>
      <c r="E327" s="438">
        <f>IF(AND(ISBLANK(B327),ISBLANK(C327)),NA(),IF(B327&lt;=Parameters!$K$3,0,IF(C327&lt;0.1,Parameters!$K$4,C327)))</f>
        <v>3.86</v>
      </c>
      <c r="F327" s="439"/>
      <c r="G327" s="149">
        <f>B327*Parameters!$K$5</f>
        <v>585.20000000000005</v>
      </c>
      <c r="H327" s="383">
        <f>IF(B327&lt;Parameters!$K$6,B327*Parameters!$K$5,Parameters!$K$5*Parameters!$K$6+(B327-Parameters!$K$6)*(Parameters!$K$5-10))</f>
        <v>307.20000000000005</v>
      </c>
      <c r="I327" s="151" t="str">
        <f>IF(ISBLANK(D327),"",IF(D327&gt;Parameters!$K$7,"Clay","Sand"))</f>
        <v>Clay</v>
      </c>
      <c r="J327" s="152">
        <f t="shared" si="70"/>
        <v>0.16385845567420362</v>
      </c>
      <c r="K327" s="320">
        <f t="shared" si="71"/>
        <v>1</v>
      </c>
      <c r="L327" s="320">
        <f t="shared" si="79"/>
        <v>3.0720000000000005</v>
      </c>
      <c r="M327" s="275">
        <f t="shared" si="72"/>
        <v>16.092872065393038</v>
      </c>
      <c r="N327" s="153">
        <f t="shared" si="73"/>
        <v>8.8510796359661725</v>
      </c>
      <c r="O327" s="154">
        <f t="shared" si="74"/>
        <v>3.2747999999999999</v>
      </c>
      <c r="P327" s="149">
        <f>IF(B327&lt;=Parameters!$K$3,0,IF(I327="Sand",0,O327/Parameters!$K$8*1000))</f>
        <v>233.91428571428571</v>
      </c>
      <c r="Q327" s="127">
        <f t="shared" si="75"/>
        <v>0.76143973214285698</v>
      </c>
      <c r="R327" s="154">
        <f t="shared" si="76"/>
        <v>0.5729968533222376</v>
      </c>
      <c r="S327" s="154">
        <f t="shared" si="77"/>
        <v>0.5729968533222376</v>
      </c>
      <c r="T327" s="149">
        <f t="shared" si="84"/>
        <v>134.03214966140456</v>
      </c>
      <c r="U327" s="383">
        <f>IF(B327&lt;=Parameters!$K$3,0,IF(I327="Sand",(B327-B326)*$O$5*N327,(B327-B326)*$O$5*T327))</f>
        <v>55.623930448860243</v>
      </c>
      <c r="V327" s="157">
        <f t="shared" si="85"/>
        <v>4746.1406715554849</v>
      </c>
      <c r="W327" s="175">
        <f t="shared" si="80"/>
        <v>4.1816618790253065E-4</v>
      </c>
      <c r="X327" s="149" t="e">
        <f t="shared" si="81"/>
        <v>#NUM!</v>
      </c>
      <c r="Y327" s="127">
        <f t="shared" si="82"/>
        <v>0.75534384933919196</v>
      </c>
      <c r="Z327" s="175" t="e">
        <f t="shared" si="83"/>
        <v>#NUM!</v>
      </c>
      <c r="AA327" s="149">
        <f t="shared" si="78"/>
        <v>134.03214966140456</v>
      </c>
      <c r="AB327" s="383">
        <f>IF(ISERROR(AA327),0,IF(B327&lt;=Parameters!$K$3,0,(B327-B326)*$O$5*AA327))</f>
        <v>55.623930448860243</v>
      </c>
      <c r="AC327" s="157">
        <f t="shared" si="86"/>
        <v>2814.7412144019336</v>
      </c>
    </row>
    <row r="328" spans="1:29">
      <c r="A328" s="186">
        <v>310</v>
      </c>
      <c r="B328" s="187">
        <v>30.9</v>
      </c>
      <c r="C328" s="258">
        <v>6.05</v>
      </c>
      <c r="D328" s="258">
        <v>2.4</v>
      </c>
      <c r="E328" s="438">
        <f>IF(AND(ISBLANK(B328),ISBLANK(C328)),NA(),IF(B328&lt;=Parameters!$K$3,0,IF(C328&lt;0.1,Parameters!$K$4,C328)))</f>
        <v>6.05</v>
      </c>
      <c r="F328" s="439"/>
      <c r="G328" s="149">
        <f>B328*Parameters!$K$5</f>
        <v>587.1</v>
      </c>
      <c r="H328" s="383">
        <f>IF(B328&lt;Parameters!$K$6,B328*Parameters!$K$5,Parameters!$K$5*Parameters!$K$6+(B328-Parameters!$K$6)*(Parameters!$K$5-10))</f>
        <v>308.10000000000002</v>
      </c>
      <c r="I328" s="151" t="str">
        <f>IF(ISBLANK(D328),"",IF(D328&gt;Parameters!$K$7,"Clay","Sand"))</f>
        <v>Sand</v>
      </c>
      <c r="J328" s="152">
        <f t="shared" si="70"/>
        <v>0.16402523277149578</v>
      </c>
      <c r="K328" s="320">
        <f t="shared" si="71"/>
        <v>1</v>
      </c>
      <c r="L328" s="320">
        <f t="shared" si="79"/>
        <v>3.0810000000000004</v>
      </c>
      <c r="M328" s="275">
        <f t="shared" si="72"/>
        <v>25.248956496961728</v>
      </c>
      <c r="N328" s="153">
        <f t="shared" si="73"/>
        <v>13.886926073328953</v>
      </c>
      <c r="O328" s="154">
        <f t="shared" si="74"/>
        <v>5.4628999999999994</v>
      </c>
      <c r="P328" s="149">
        <f>IF(B328&lt;=Parameters!$K$3,0,IF(I328="Sand",0,O328/Parameters!$K$8*1000))</f>
        <v>0</v>
      </c>
      <c r="Q328" s="127">
        <f t="shared" si="75"/>
        <v>0</v>
      </c>
      <c r="R328" s="154" t="e">
        <f t="shared" si="76"/>
        <v>#DIV/0!</v>
      </c>
      <c r="S328" s="154" t="e">
        <f t="shared" si="77"/>
        <v>#DIV/0!</v>
      </c>
      <c r="T328" s="149" t="e">
        <f t="shared" si="84"/>
        <v>#DIV/0!</v>
      </c>
      <c r="U328" s="383">
        <f>IF(B328&lt;=Parameters!$K$3,0,IF(I328="Sand",(B328-B327)*$O$5*N328,(B328-B327)*$O$5*T328))</f>
        <v>5.7631352776379199</v>
      </c>
      <c r="V328" s="157">
        <f t="shared" si="85"/>
        <v>4751.9038068331229</v>
      </c>
      <c r="W328" s="175">
        <f t="shared" si="80"/>
        <v>0.17958952074848578</v>
      </c>
      <c r="X328" s="149">
        <f t="shared" si="81"/>
        <v>2.8423287439873102E-2</v>
      </c>
      <c r="Y328" s="127">
        <f t="shared" si="82"/>
        <v>0.75479162975529623</v>
      </c>
      <c r="Z328" s="175">
        <f t="shared" si="83"/>
        <v>2.4859427887392087E-2</v>
      </c>
      <c r="AA328" s="149">
        <f t="shared" si="78"/>
        <v>30.810000000000002</v>
      </c>
      <c r="AB328" s="383">
        <f>IF(ISERROR(AA328),0,IF(B328&lt;=Parameters!$K$3,0,(B328-B327)*$O$5*AA328))</f>
        <v>12.786285241702839</v>
      </c>
      <c r="AC328" s="157">
        <f t="shared" si="86"/>
        <v>2827.5274996436365</v>
      </c>
    </row>
    <row r="329" spans="1:29">
      <c r="A329" s="186">
        <v>311</v>
      </c>
      <c r="B329" s="187">
        <v>31</v>
      </c>
      <c r="C329" s="258">
        <v>3.73</v>
      </c>
      <c r="D329" s="258">
        <v>2.9</v>
      </c>
      <c r="E329" s="438">
        <f>IF(AND(ISBLANK(B329),ISBLANK(C329)),NA(),IF(B329&lt;=Parameters!$K$3,0,IF(C329&lt;0.1,Parameters!$K$4,C329)))</f>
        <v>3.73</v>
      </c>
      <c r="F329" s="439"/>
      <c r="G329" s="149">
        <f>B329*Parameters!$K$5</f>
        <v>589</v>
      </c>
      <c r="H329" s="383">
        <f>IF(B329&lt;Parameters!$K$6,B329*Parameters!$K$5,Parameters!$K$5*Parameters!$K$6+(B329-Parameters!$K$6)*(Parameters!$K$5-10))</f>
        <v>309</v>
      </c>
      <c r="I329" s="151" t="str">
        <f>IF(ISBLANK(D329),"",IF(D329&gt;Parameters!$K$7,"Clay","Sand"))</f>
        <v>Clay</v>
      </c>
      <c r="J329" s="152">
        <f t="shared" si="70"/>
        <v>0.1641925201507955</v>
      </c>
      <c r="K329" s="320">
        <f t="shared" si="71"/>
        <v>1</v>
      </c>
      <c r="L329" s="320">
        <f t="shared" si="79"/>
        <v>3.09</v>
      </c>
      <c r="M329" s="275">
        <f t="shared" si="72"/>
        <v>15.582588326089727</v>
      </c>
      <c r="N329" s="153">
        <f t="shared" si="73"/>
        <v>8.5704235793493506</v>
      </c>
      <c r="O329" s="154">
        <f t="shared" si="74"/>
        <v>3.141</v>
      </c>
      <c r="P329" s="149">
        <f>IF(B329&lt;=Parameters!$K$3,0,IF(I329="Sand",0,O329/Parameters!$K$8*1000))</f>
        <v>224.35714285714286</v>
      </c>
      <c r="Q329" s="127">
        <f t="shared" si="75"/>
        <v>0.72607489597780861</v>
      </c>
      <c r="R329" s="154">
        <f t="shared" si="76"/>
        <v>0.58678539217169823</v>
      </c>
      <c r="S329" s="154">
        <f t="shared" si="77"/>
        <v>0.58678539217169823</v>
      </c>
      <c r="T329" s="149">
        <f t="shared" si="84"/>
        <v>131.64949405795031</v>
      </c>
      <c r="U329" s="383">
        <f>IF(B329&lt;=Parameters!$K$3,0,IF(I329="Sand",(B329-B328)*$O$5*N329,(B329-B328)*$O$5*T329))</f>
        <v>54.635117914666516</v>
      </c>
      <c r="V329" s="157">
        <f t="shared" si="85"/>
        <v>4806.5389247477897</v>
      </c>
      <c r="W329" s="175">
        <f t="shared" si="80"/>
        <v>-1.4453868865349197E-2</v>
      </c>
      <c r="X329" s="149" t="e">
        <f t="shared" si="81"/>
        <v>#NUM!</v>
      </c>
      <c r="Y329" s="127">
        <f t="shared" si="82"/>
        <v>0.75424142288034968</v>
      </c>
      <c r="Z329" s="175" t="e">
        <f t="shared" si="83"/>
        <v>#NUM!</v>
      </c>
      <c r="AA329" s="149">
        <f t="shared" si="78"/>
        <v>131.64949405795031</v>
      </c>
      <c r="AB329" s="383">
        <f>IF(ISERROR(AA329),0,IF(B329&lt;=Parameters!$K$3,0,(B329-B328)*$O$5*AA329))</f>
        <v>54.635117914666516</v>
      </c>
      <c r="AC329" s="157">
        <f t="shared" si="86"/>
        <v>2882.1626175583028</v>
      </c>
    </row>
    <row r="330" spans="1:29">
      <c r="A330" s="186">
        <v>312</v>
      </c>
      <c r="B330" s="187">
        <v>31.1</v>
      </c>
      <c r="C330" s="258">
        <v>3.63</v>
      </c>
      <c r="D330" s="258">
        <v>2.97</v>
      </c>
      <c r="E330" s="438">
        <f>IF(AND(ISBLANK(B330),ISBLANK(C330)),NA(),IF(B330&lt;=Parameters!$K$3,0,IF(C330&lt;0.1,Parameters!$K$4,C330)))</f>
        <v>3.63</v>
      </c>
      <c r="F330" s="439"/>
      <c r="G330" s="149">
        <f>B330*Parameters!$K$5</f>
        <v>590.9</v>
      </c>
      <c r="H330" s="383">
        <f>IF(B330&lt;Parameters!$K$6,B330*Parameters!$K$5,Parameters!$K$5*Parameters!$K$6+(B330-Parameters!$K$6)*(Parameters!$K$5-10))</f>
        <v>309.89999999999998</v>
      </c>
      <c r="I330" s="151" t="str">
        <f>IF(ISBLANK(D330),"",IF(D330&gt;Parameters!$K$7,"Clay","Sand"))</f>
        <v>Clay</v>
      </c>
      <c r="J330" s="152">
        <f t="shared" si="70"/>
        <v>0.16436032041957499</v>
      </c>
      <c r="K330" s="320">
        <f t="shared" si="71"/>
        <v>1</v>
      </c>
      <c r="L330" s="320">
        <f t="shared" si="79"/>
        <v>3.0989999999999998</v>
      </c>
      <c r="M330" s="275">
        <f t="shared" si="72"/>
        <v>15.180322600298281</v>
      </c>
      <c r="N330" s="153">
        <f t="shared" si="73"/>
        <v>8.3491774301640547</v>
      </c>
      <c r="O330" s="154">
        <f t="shared" si="74"/>
        <v>3.0390999999999999</v>
      </c>
      <c r="P330" s="149">
        <f>IF(B330&lt;=Parameters!$K$3,0,IF(I330="Sand",0,O330/Parameters!$K$8*1000))</f>
        <v>217.07857142857142</v>
      </c>
      <c r="Q330" s="127">
        <f t="shared" si="75"/>
        <v>0.70047941732356067</v>
      </c>
      <c r="R330" s="154">
        <f t="shared" si="76"/>
        <v>0.59740976211934249</v>
      </c>
      <c r="S330" s="154">
        <f t="shared" si="77"/>
        <v>0.59740976211934249</v>
      </c>
      <c r="T330" s="149">
        <f t="shared" si="84"/>
        <v>129.68485771834955</v>
      </c>
      <c r="U330" s="383">
        <f>IF(B330&lt;=Parameters!$K$3,0,IF(I330="Sand",(B330-B329)*$O$5*N330,(B330-B329)*$O$5*T330))</f>
        <v>53.819785209883939</v>
      </c>
      <c r="V330" s="157">
        <f t="shared" si="85"/>
        <v>4860.3587099576735</v>
      </c>
      <c r="W330" s="175">
        <f t="shared" si="80"/>
        <v>-2.5905780596126506E-2</v>
      </c>
      <c r="X330" s="149" t="e">
        <f t="shared" si="81"/>
        <v>#NUM!</v>
      </c>
      <c r="Y330" s="127">
        <f t="shared" si="82"/>
        <v>0.75369321554821378</v>
      </c>
      <c r="Z330" s="175" t="e">
        <f t="shared" si="83"/>
        <v>#NUM!</v>
      </c>
      <c r="AA330" s="149">
        <f t="shared" si="78"/>
        <v>129.68485771834955</v>
      </c>
      <c r="AB330" s="383">
        <f>IF(ISERROR(AA330),0,IF(B330&lt;=Parameters!$K$3,0,(B330-B329)*$O$5*AA330))</f>
        <v>53.819785209883939</v>
      </c>
      <c r="AC330" s="157">
        <f t="shared" si="86"/>
        <v>2935.9824027681866</v>
      </c>
    </row>
    <row r="331" spans="1:29">
      <c r="A331" s="186">
        <v>313</v>
      </c>
      <c r="B331" s="187">
        <v>31.2</v>
      </c>
      <c r="C331" s="258">
        <v>3.06</v>
      </c>
      <c r="D331" s="258">
        <v>2.94</v>
      </c>
      <c r="E331" s="438">
        <f>IF(AND(ISBLANK(B331),ISBLANK(C331)),NA(),IF(B331&lt;=Parameters!$K$3,0,IF(C331&lt;0.1,Parameters!$K$4,C331)))</f>
        <v>3.06</v>
      </c>
      <c r="F331" s="439"/>
      <c r="G331" s="149">
        <f>B331*Parameters!$K$5</f>
        <v>592.79999999999995</v>
      </c>
      <c r="H331" s="383">
        <f>IF(B331&lt;Parameters!$K$6,B331*Parameters!$K$5,Parameters!$K$5*Parameters!$K$6+(B331-Parameters!$K$6)*(Parameters!$K$5-10))</f>
        <v>310.79999999999995</v>
      </c>
      <c r="I331" s="151" t="str">
        <f>IF(ISBLANK(D331),"",IF(D331&gt;Parameters!$K$7,"Clay","Sand"))</f>
        <v>Clay</v>
      </c>
      <c r="J331" s="152">
        <f t="shared" si="70"/>
        <v>0.16452863620399805</v>
      </c>
      <c r="K331" s="320">
        <f t="shared" si="71"/>
        <v>1</v>
      </c>
      <c r="L331" s="320">
        <f t="shared" si="79"/>
        <v>3.1079999999999997</v>
      </c>
      <c r="M331" s="275">
        <f t="shared" si="72"/>
        <v>12.809740177379036</v>
      </c>
      <c r="N331" s="153">
        <f t="shared" si="73"/>
        <v>7.0453570975584698</v>
      </c>
      <c r="O331" s="154">
        <f t="shared" si="74"/>
        <v>2.4672000000000001</v>
      </c>
      <c r="P331" s="149">
        <f>IF(B331&lt;=Parameters!$K$3,0,IF(I331="Sand",0,O331/Parameters!$K$8*1000))</f>
        <v>176.22857142857143</v>
      </c>
      <c r="Q331" s="127">
        <f t="shared" si="75"/>
        <v>0.56701599558742422</v>
      </c>
      <c r="R331" s="154">
        <f t="shared" si="76"/>
        <v>0.66400652802566651</v>
      </c>
      <c r="S331" s="154">
        <f t="shared" si="77"/>
        <v>0.66400652802566651</v>
      </c>
      <c r="T331" s="149">
        <f t="shared" si="84"/>
        <v>117.01692185320888</v>
      </c>
      <c r="U331" s="383">
        <f>IF(B331&lt;=Parameters!$K$3,0,IF(I331="Sand",(B331-B330)*$O$5*N331,(B331-B330)*$O$5*T331))</f>
        <v>48.562536219447551</v>
      </c>
      <c r="V331" s="157">
        <f t="shared" si="85"/>
        <v>4908.9212461771212</v>
      </c>
      <c r="W331" s="175">
        <f t="shared" si="80"/>
        <v>-9.4812864261072508E-2</v>
      </c>
      <c r="X331" s="149" t="e">
        <f t="shared" si="81"/>
        <v>#NUM!</v>
      </c>
      <c r="Y331" s="127">
        <f t="shared" si="82"/>
        <v>0.75314699471679492</v>
      </c>
      <c r="Z331" s="175" t="e">
        <f t="shared" si="83"/>
        <v>#NUM!</v>
      </c>
      <c r="AA331" s="149">
        <f t="shared" si="78"/>
        <v>117.01692185320888</v>
      </c>
      <c r="AB331" s="383">
        <f>IF(ISERROR(AA331),0,IF(B331&lt;=Parameters!$K$3,0,(B331-B330)*$O$5*AA331))</f>
        <v>48.562536219447551</v>
      </c>
      <c r="AC331" s="157">
        <f t="shared" si="86"/>
        <v>2984.5449389876339</v>
      </c>
    </row>
    <row r="332" spans="1:29">
      <c r="A332" s="186">
        <v>314</v>
      </c>
      <c r="B332" s="187">
        <v>31.3</v>
      </c>
      <c r="C332" s="258">
        <v>2.74</v>
      </c>
      <c r="D332" s="258">
        <v>2.97</v>
      </c>
      <c r="E332" s="438">
        <f>IF(AND(ISBLANK(B332),ISBLANK(C332)),NA(),IF(B332&lt;=Parameters!$K$3,0,IF(C332&lt;0.1,Parameters!$K$4,C332)))</f>
        <v>2.74</v>
      </c>
      <c r="F332" s="439"/>
      <c r="G332" s="149">
        <f>B332*Parameters!$K$5</f>
        <v>594.70000000000005</v>
      </c>
      <c r="H332" s="383">
        <f>IF(B332&lt;Parameters!$K$6,B332*Parameters!$K$5,Parameters!$K$5*Parameters!$K$6+(B332-Parameters!$K$6)*(Parameters!$K$5-10))</f>
        <v>311.70000000000005</v>
      </c>
      <c r="I332" s="151" t="str">
        <f>IF(ISBLANK(D332),"",IF(D332&gt;Parameters!$K$7,"Clay","Sand"))</f>
        <v>Clay</v>
      </c>
      <c r="J332" s="152">
        <f t="shared" si="70"/>
        <v>0.16469747014909272</v>
      </c>
      <c r="K332" s="320">
        <f t="shared" si="71"/>
        <v>1</v>
      </c>
      <c r="L332" s="320">
        <f t="shared" si="79"/>
        <v>3.1170000000000004</v>
      </c>
      <c r="M332" s="275">
        <f t="shared" si="72"/>
        <v>11.481929810543457</v>
      </c>
      <c r="N332" s="153">
        <f t="shared" si="73"/>
        <v>6.3150613957989021</v>
      </c>
      <c r="O332" s="154">
        <f t="shared" si="74"/>
        <v>2.1453000000000002</v>
      </c>
      <c r="P332" s="149">
        <f>IF(B332&lt;=Parameters!$K$3,0,IF(I332="Sand",0,O332/Parameters!$K$8*1000))</f>
        <v>153.23571428571429</v>
      </c>
      <c r="Q332" s="127">
        <f t="shared" si="75"/>
        <v>0.49161281451945549</v>
      </c>
      <c r="R332" s="154">
        <f t="shared" si="76"/>
        <v>0.71311308744542479</v>
      </c>
      <c r="S332" s="154">
        <f t="shared" si="77"/>
        <v>0.71311308744542479</v>
      </c>
      <c r="T332" s="149">
        <f t="shared" si="84"/>
        <v>109.2743933211907</v>
      </c>
      <c r="U332" s="383">
        <f>IF(B332&lt;=Parameters!$K$3,0,IF(I332="Sand",(B332-B331)*$O$5*N332,(B332-B331)*$O$5*T332))</f>
        <v>45.349352892529097</v>
      </c>
      <c r="V332" s="157">
        <f t="shared" si="85"/>
        <v>4954.2705990696504</v>
      </c>
      <c r="W332" s="175">
        <f t="shared" si="80"/>
        <v>-0.13957397614275655</v>
      </c>
      <c r="X332" s="149" t="e">
        <f t="shared" si="81"/>
        <v>#NUM!</v>
      </c>
      <c r="Y332" s="127">
        <f t="shared" si="82"/>
        <v>0.75260274746651901</v>
      </c>
      <c r="Z332" s="175" t="e">
        <f t="shared" si="83"/>
        <v>#NUM!</v>
      </c>
      <c r="AA332" s="149">
        <f t="shared" si="78"/>
        <v>109.2743933211907</v>
      </c>
      <c r="AB332" s="383">
        <f>IF(ISERROR(AA332),0,IF(B332&lt;=Parameters!$K$3,0,(B332-B331)*$O$5*AA332))</f>
        <v>45.349352892529097</v>
      </c>
      <c r="AC332" s="157">
        <f t="shared" si="86"/>
        <v>3029.8942918801631</v>
      </c>
    </row>
    <row r="333" spans="1:29">
      <c r="A333" s="186">
        <v>315</v>
      </c>
      <c r="B333" s="187">
        <v>31.4</v>
      </c>
      <c r="C333" s="258">
        <v>4.22</v>
      </c>
      <c r="D333" s="258">
        <v>2.72</v>
      </c>
      <c r="E333" s="438">
        <f>IF(AND(ISBLANK(B333),ISBLANK(C333)),NA(),IF(B333&lt;=Parameters!$K$3,0,IF(C333&lt;0.1,Parameters!$K$4,C333)))</f>
        <v>4.22</v>
      </c>
      <c r="F333" s="439"/>
      <c r="G333" s="149">
        <f>B333*Parameters!$K$5</f>
        <v>596.6</v>
      </c>
      <c r="H333" s="383">
        <f>IF(B333&lt;Parameters!$K$6,B333*Parameters!$K$5,Parameters!$K$5*Parameters!$K$6+(B333-Parameters!$K$6)*(Parameters!$K$5-10))</f>
        <v>312.60000000000002</v>
      </c>
      <c r="I333" s="151" t="str">
        <f>IF(ISBLANK(D333),"",IF(D333&gt;Parameters!$K$7,"Clay","Sand"))</f>
        <v>Clay</v>
      </c>
      <c r="J333" s="152">
        <f t="shared" si="70"/>
        <v>0.16486682491892579</v>
      </c>
      <c r="K333" s="320">
        <f t="shared" si="71"/>
        <v>1</v>
      </c>
      <c r="L333" s="320">
        <f t="shared" si="79"/>
        <v>3.1260000000000003</v>
      </c>
      <c r="M333" s="275">
        <f t="shared" si="72"/>
        <v>17.702032012677815</v>
      </c>
      <c r="N333" s="153">
        <f t="shared" si="73"/>
        <v>9.7361176069727993</v>
      </c>
      <c r="O333" s="154">
        <f t="shared" si="74"/>
        <v>3.6233999999999997</v>
      </c>
      <c r="P333" s="149">
        <f>IF(B333&lt;=Parameters!$K$3,0,IF(I333="Sand",0,O333/Parameters!$K$8*1000))</f>
        <v>258.81428571428575</v>
      </c>
      <c r="Q333" s="127">
        <f t="shared" si="75"/>
        <v>0.82794077323827808</v>
      </c>
      <c r="R333" s="154">
        <f t="shared" si="76"/>
        <v>0.54950338114373065</v>
      </c>
      <c r="S333" s="154">
        <f t="shared" si="77"/>
        <v>0.54950338114373065</v>
      </c>
      <c r="T333" s="149">
        <f t="shared" si="84"/>
        <v>142.21932508829957</v>
      </c>
      <c r="U333" s="383">
        <f>IF(B333&lt;=Parameters!$K$3,0,IF(I333="Sand",(B333-B332)*$O$5*N333,(B333-B332)*$O$5*T333))</f>
        <v>59.021644188947185</v>
      </c>
      <c r="V333" s="157">
        <f t="shared" si="85"/>
        <v>5013.2922432585974</v>
      </c>
      <c r="W333" s="175">
        <f t="shared" si="80"/>
        <v>3.2600260673603047E-2</v>
      </c>
      <c r="X333" s="149" t="e">
        <f t="shared" si="81"/>
        <v>#NUM!</v>
      </c>
      <c r="Y333" s="127">
        <f t="shared" si="82"/>
        <v>0.75206046099883184</v>
      </c>
      <c r="Z333" s="175" t="e">
        <f t="shared" si="83"/>
        <v>#NUM!</v>
      </c>
      <c r="AA333" s="149">
        <f t="shared" si="78"/>
        <v>142.21932508829957</v>
      </c>
      <c r="AB333" s="383">
        <f>IF(ISERROR(AA333),0,IF(B333&lt;=Parameters!$K$3,0,(B333-B332)*$O$5*AA333))</f>
        <v>59.021644188947185</v>
      </c>
      <c r="AC333" s="157">
        <f t="shared" si="86"/>
        <v>3088.9159360691101</v>
      </c>
    </row>
    <row r="334" spans="1:29">
      <c r="A334" s="186">
        <v>316</v>
      </c>
      <c r="B334" s="187">
        <v>31.5</v>
      </c>
      <c r="C334" s="258">
        <v>4.6500000000000004</v>
      </c>
      <c r="D334" s="258">
        <v>2.6</v>
      </c>
      <c r="E334" s="438">
        <f>IF(AND(ISBLANK(B334),ISBLANK(C334)),NA(),IF(B334&lt;=Parameters!$K$3,0,IF(C334&lt;0.1,Parameters!$K$4,C334)))</f>
        <v>4.6500000000000004</v>
      </c>
      <c r="F334" s="439"/>
      <c r="G334" s="149">
        <f>B334*Parameters!$K$5</f>
        <v>598.5</v>
      </c>
      <c r="H334" s="383">
        <f>IF(B334&lt;Parameters!$K$6,B334*Parameters!$K$5,Parameters!$K$5*Parameters!$K$6+(B334-Parameters!$K$6)*(Parameters!$K$5-10))</f>
        <v>313.5</v>
      </c>
      <c r="I334" s="151" t="str">
        <f>IF(ISBLANK(D334),"",IF(D334&gt;Parameters!$K$7,"Clay","Sand"))</f>
        <v>Sand</v>
      </c>
      <c r="J334" s="152">
        <f t="shared" si="70"/>
        <v>0.16503670319677941</v>
      </c>
      <c r="K334" s="320">
        <f t="shared" si="71"/>
        <v>1</v>
      </c>
      <c r="L334" s="320">
        <f t="shared" si="79"/>
        <v>3.1349999999999998</v>
      </c>
      <c r="M334" s="275">
        <f t="shared" si="72"/>
        <v>19.525892279181139</v>
      </c>
      <c r="N334" s="153">
        <f t="shared" si="73"/>
        <v>10.739240753549627</v>
      </c>
      <c r="O334" s="154">
        <f t="shared" si="74"/>
        <v>4.0515000000000008</v>
      </c>
      <c r="P334" s="149">
        <f>IF(B334&lt;=Parameters!$K$3,0,IF(I334="Sand",0,O334/Parameters!$K$8*1000))</f>
        <v>0</v>
      </c>
      <c r="Q334" s="127">
        <f t="shared" si="75"/>
        <v>0</v>
      </c>
      <c r="R334" s="154" t="e">
        <f t="shared" si="76"/>
        <v>#DIV/0!</v>
      </c>
      <c r="S334" s="154" t="e">
        <f t="shared" si="77"/>
        <v>#DIV/0!</v>
      </c>
      <c r="T334" s="149" t="e">
        <f t="shared" si="84"/>
        <v>#DIV/0!</v>
      </c>
      <c r="U334" s="383">
        <f>IF(B334&lt;=Parameters!$K$3,0,IF(I334="Sand",(B334-B333)*$O$5*N334,(B334-B333)*$O$5*T334))</f>
        <v>4.4568320530415493</v>
      </c>
      <c r="V334" s="157">
        <f t="shared" si="85"/>
        <v>5017.749075311639</v>
      </c>
      <c r="W334" s="175">
        <f t="shared" si="80"/>
        <v>7.0838108877021064E-2</v>
      </c>
      <c r="X334" s="149" t="e">
        <f t="shared" si="81"/>
        <v>#NUM!</v>
      </c>
      <c r="Y334" s="127">
        <f t="shared" si="82"/>
        <v>0.75152012263472023</v>
      </c>
      <c r="Z334" s="175" t="e">
        <f t="shared" si="83"/>
        <v>#NUM!</v>
      </c>
      <c r="AA334" s="149" t="e">
        <f t="shared" si="78"/>
        <v>#NUM!</v>
      </c>
      <c r="AB334" s="383">
        <f>IF(ISERROR(AA334),0,IF(B334&lt;=Parameters!$K$3,0,(B334-B333)*$O$5*AA334))</f>
        <v>0</v>
      </c>
      <c r="AC334" s="157">
        <f t="shared" si="86"/>
        <v>3088.9159360691101</v>
      </c>
    </row>
    <row r="335" spans="1:29">
      <c r="A335" s="186">
        <v>317</v>
      </c>
      <c r="B335" s="187">
        <v>31.6</v>
      </c>
      <c r="C335" s="258">
        <v>5.39</v>
      </c>
      <c r="D335" s="258">
        <v>2.7</v>
      </c>
      <c r="E335" s="438">
        <f>IF(AND(ISBLANK(B335),ISBLANK(C335)),NA(),IF(B335&lt;=Parameters!$K$3,0,IF(C335&lt;0.1,Parameters!$K$4,C335)))</f>
        <v>5.39</v>
      </c>
      <c r="F335" s="439"/>
      <c r="G335" s="149">
        <f>B335*Parameters!$K$5</f>
        <v>600.4</v>
      </c>
      <c r="H335" s="383">
        <f>IF(B335&lt;Parameters!$K$6,B335*Parameters!$K$5,Parameters!$K$5*Parameters!$K$6+(B335-Parameters!$K$6)*(Parameters!$K$5-10))</f>
        <v>314.40000000000003</v>
      </c>
      <c r="I335" s="151" t="str">
        <f>IF(ISBLANK(D335),"",IF(D335&gt;Parameters!$K$7,"Clay","Sand"))</f>
        <v>Clay</v>
      </c>
      <c r="J335" s="152">
        <f t="shared" si="70"/>
        <v>0.16520710768532954</v>
      </c>
      <c r="K335" s="320">
        <f t="shared" si="71"/>
        <v>1</v>
      </c>
      <c r="L335" s="320">
        <f t="shared" si="79"/>
        <v>3.1440000000000001</v>
      </c>
      <c r="M335" s="275">
        <f t="shared" si="72"/>
        <v>22.656607957452525</v>
      </c>
      <c r="N335" s="153">
        <f t="shared" si="73"/>
        <v>12.46113437659889</v>
      </c>
      <c r="O335" s="154">
        <f t="shared" si="74"/>
        <v>4.7896000000000001</v>
      </c>
      <c r="P335" s="149">
        <f>IF(B335&lt;=Parameters!$K$3,0,IF(I335="Sand",0,O335/Parameters!$K$8*1000))</f>
        <v>342.1142857142857</v>
      </c>
      <c r="Q335" s="127">
        <f t="shared" si="75"/>
        <v>1.0881497637222826</v>
      </c>
      <c r="R335" s="154">
        <f t="shared" si="76"/>
        <v>0.48955088082945725</v>
      </c>
      <c r="S335" s="154">
        <f t="shared" si="77"/>
        <v>0.48955088082945725</v>
      </c>
      <c r="T335" s="149">
        <f t="shared" si="84"/>
        <v>167.48234991576916</v>
      </c>
      <c r="U335" s="383">
        <f>IF(B335&lt;=Parameters!$K$3,0,IF(I335="Sand",(B335-B334)*$O$5*N335,(B335-B334)*$O$5*T335))</f>
        <v>69.505910385387409</v>
      </c>
      <c r="V335" s="157">
        <f t="shared" si="85"/>
        <v>5087.2549856970263</v>
      </c>
      <c r="W335" s="175">
        <f t="shared" si="80"/>
        <v>0.12933603490926221</v>
      </c>
      <c r="X335" s="149">
        <f t="shared" si="81"/>
        <v>5.2095678429498428E-3</v>
      </c>
      <c r="Y335" s="127">
        <f t="shared" si="82"/>
        <v>0.75098171981325679</v>
      </c>
      <c r="Z335" s="175">
        <f t="shared" si="83"/>
        <v>4.6360639085460389E-3</v>
      </c>
      <c r="AA335" s="149">
        <f t="shared" si="78"/>
        <v>167.48234991576916</v>
      </c>
      <c r="AB335" s="383">
        <f>IF(ISERROR(AA335),0,IF(B335&lt;=Parameters!$K$3,0,(B335-B334)*$O$5*AA335))</f>
        <v>69.505910385387409</v>
      </c>
      <c r="AC335" s="157">
        <f t="shared" si="86"/>
        <v>3158.4218464544974</v>
      </c>
    </row>
    <row r="336" spans="1:29">
      <c r="A336" s="186">
        <v>318</v>
      </c>
      <c r="B336" s="187">
        <v>31.7</v>
      </c>
      <c r="C336" s="258">
        <v>4.1399999999999997</v>
      </c>
      <c r="D336" s="258">
        <v>2.64</v>
      </c>
      <c r="E336" s="438">
        <f>IF(AND(ISBLANK(B336),ISBLANK(C336)),NA(),IF(B336&lt;=Parameters!$K$3,0,IF(C336&lt;0.1,Parameters!$K$4,C336)))</f>
        <v>4.1399999999999997</v>
      </c>
      <c r="F336" s="439"/>
      <c r="G336" s="149">
        <f>B336*Parameters!$K$5</f>
        <v>602.29999999999995</v>
      </c>
      <c r="H336" s="383">
        <f>IF(B336&lt;Parameters!$K$6,B336*Parameters!$K$5,Parameters!$K$5*Parameters!$K$6+(B336-Parameters!$K$6)*(Parameters!$K$5-10))</f>
        <v>315.3</v>
      </c>
      <c r="I336" s="151" t="str">
        <f>IF(ISBLANK(D336),"",IF(D336&gt;Parameters!$K$7,"Clay","Sand"))</f>
        <v>Clay</v>
      </c>
      <c r="J336" s="152">
        <f t="shared" si="70"/>
        <v>0.16537804110682669</v>
      </c>
      <c r="K336" s="320">
        <f t="shared" si="71"/>
        <v>1</v>
      </c>
      <c r="L336" s="320">
        <f t="shared" si="79"/>
        <v>3.153</v>
      </c>
      <c r="M336" s="275">
        <f t="shared" si="72"/>
        <v>17.420298049264186</v>
      </c>
      <c r="N336" s="153">
        <f t="shared" si="73"/>
        <v>9.5811639270953037</v>
      </c>
      <c r="O336" s="154">
        <f t="shared" si="74"/>
        <v>3.5376999999999996</v>
      </c>
      <c r="P336" s="149">
        <f>IF(B336&lt;=Parameters!$K$3,0,IF(I336="Sand",0,O336/Parameters!$K$8*1000))</f>
        <v>252.69285714285712</v>
      </c>
      <c r="Q336" s="127">
        <f t="shared" si="75"/>
        <v>0.80143627384350491</v>
      </c>
      <c r="R336" s="154">
        <f t="shared" si="76"/>
        <v>0.55851585563133721</v>
      </c>
      <c r="S336" s="154">
        <f t="shared" si="77"/>
        <v>0.55851585563133721</v>
      </c>
      <c r="T336" s="149">
        <f t="shared" si="84"/>
        <v>141.1329673190701</v>
      </c>
      <c r="U336" s="383">
        <f>IF(B336&lt;=Parameters!$K$3,0,IF(I336="Sand",(B336-B335)*$O$5*N336,(B336-B335)*$O$5*T336))</f>
        <v>58.570800946106942</v>
      </c>
      <c r="V336" s="157">
        <f t="shared" si="85"/>
        <v>5145.8257866431331</v>
      </c>
      <c r="W336" s="175">
        <f t="shared" si="80"/>
        <v>2.3224494876596429E-2</v>
      </c>
      <c r="X336" s="149" t="e">
        <f t="shared" si="81"/>
        <v>#NUM!</v>
      </c>
      <c r="Y336" s="127">
        <f t="shared" si="82"/>
        <v>0.75044524009016478</v>
      </c>
      <c r="Z336" s="175" t="e">
        <f t="shared" si="83"/>
        <v>#NUM!</v>
      </c>
      <c r="AA336" s="149">
        <f t="shared" si="78"/>
        <v>141.1329673190701</v>
      </c>
      <c r="AB336" s="383">
        <f>IF(ISERROR(AA336),0,IF(B336&lt;=Parameters!$K$3,0,(B336-B335)*$O$5*AA336))</f>
        <v>58.570800946106942</v>
      </c>
      <c r="AC336" s="157">
        <f t="shared" si="86"/>
        <v>3216.9926474006043</v>
      </c>
    </row>
    <row r="337" spans="1:29">
      <c r="A337" s="186">
        <v>319</v>
      </c>
      <c r="B337" s="187">
        <v>31.8</v>
      </c>
      <c r="C337" s="258">
        <v>3.26</v>
      </c>
      <c r="D337" s="258">
        <v>2.96</v>
      </c>
      <c r="E337" s="438">
        <f>IF(AND(ISBLANK(B337),ISBLANK(C337)),NA(),IF(B337&lt;=Parameters!$K$3,0,IF(C337&lt;0.1,Parameters!$K$4,C337)))</f>
        <v>3.26</v>
      </c>
      <c r="F337" s="439"/>
      <c r="G337" s="149">
        <f>B337*Parameters!$K$5</f>
        <v>604.20000000000005</v>
      </c>
      <c r="H337" s="383">
        <f>IF(B337&lt;Parameters!$K$6,B337*Parameters!$K$5,Parameters!$K$5*Parameters!$K$6+(B337-Parameters!$K$6)*(Parameters!$K$5-10))</f>
        <v>316.2</v>
      </c>
      <c r="I337" s="151" t="str">
        <f>IF(ISBLANK(D337),"",IF(D337&gt;Parameters!$K$7,"Clay","Sand"))</f>
        <v>Clay</v>
      </c>
      <c r="J337" s="152">
        <f t="shared" si="70"/>
        <v>0.16554950620327857</v>
      </c>
      <c r="K337" s="320">
        <f t="shared" si="71"/>
        <v>1</v>
      </c>
      <c r="L337" s="320">
        <f t="shared" si="79"/>
        <v>3.1619999999999999</v>
      </c>
      <c r="M337" s="275">
        <f t="shared" si="72"/>
        <v>13.731655092562416</v>
      </c>
      <c r="N337" s="153">
        <f t="shared" si="73"/>
        <v>7.5524103009093295</v>
      </c>
      <c r="O337" s="154">
        <f t="shared" si="74"/>
        <v>2.6557999999999997</v>
      </c>
      <c r="P337" s="149">
        <f>IF(B337&lt;=Parameters!$K$3,0,IF(I337="Sand",0,O337/Parameters!$K$8*1000))</f>
        <v>189.7</v>
      </c>
      <c r="Q337" s="127">
        <f t="shared" si="75"/>
        <v>0.59993674889310566</v>
      </c>
      <c r="R337" s="154">
        <f t="shared" si="76"/>
        <v>0.64553125073646545</v>
      </c>
      <c r="S337" s="154">
        <f t="shared" si="77"/>
        <v>0.64553125073646545</v>
      </c>
      <c r="T337" s="149">
        <f t="shared" si="84"/>
        <v>122.45727826470748</v>
      </c>
      <c r="U337" s="383">
        <f>IF(B337&lt;=Parameters!$K$3,0,IF(I337="Sand",(B337-B336)*$O$5*N337,(B337-B336)*$O$5*T337))</f>
        <v>50.820308010879018</v>
      </c>
      <c r="V337" s="157">
        <f t="shared" si="85"/>
        <v>5196.6460946540119</v>
      </c>
      <c r="W337" s="175">
        <f t="shared" si="80"/>
        <v>-7.2933013751717624E-2</v>
      </c>
      <c r="X337" s="149" t="e">
        <f t="shared" si="81"/>
        <v>#NUM!</v>
      </c>
      <c r="Y337" s="127">
        <f t="shared" si="82"/>
        <v>0.74991067113640697</v>
      </c>
      <c r="Z337" s="175" t="e">
        <f t="shared" si="83"/>
        <v>#NUM!</v>
      </c>
      <c r="AA337" s="149">
        <f t="shared" si="78"/>
        <v>122.45727826470748</v>
      </c>
      <c r="AB337" s="383">
        <f>IF(ISERROR(AA337),0,IF(B337&lt;=Parameters!$K$3,0,(B337-B336)*$O$5*AA337))</f>
        <v>50.820308010879018</v>
      </c>
      <c r="AC337" s="157">
        <f t="shared" si="86"/>
        <v>3267.8129554114835</v>
      </c>
    </row>
    <row r="338" spans="1:29">
      <c r="A338" s="186">
        <v>320</v>
      </c>
      <c r="B338" s="187">
        <v>31.9</v>
      </c>
      <c r="C338" s="258">
        <v>9.74</v>
      </c>
      <c r="D338" s="258">
        <v>2.17</v>
      </c>
      <c r="E338" s="438">
        <f>IF(AND(ISBLANK(B338),ISBLANK(C338)),NA(),IF(B338&lt;=Parameters!$K$3,0,IF(C338&lt;0.1,Parameters!$K$4,C338)))</f>
        <v>9.74</v>
      </c>
      <c r="F338" s="439"/>
      <c r="G338" s="149">
        <f>B338*Parameters!$K$5</f>
        <v>606.1</v>
      </c>
      <c r="H338" s="383">
        <f>IF(B338&lt;Parameters!$K$6,B338*Parameters!$K$5,Parameters!$K$5*Parameters!$K$6+(B338-Parameters!$K$6)*(Parameters!$K$5-10))</f>
        <v>317.09999999999997</v>
      </c>
      <c r="I338" s="151" t="str">
        <f>IF(ISBLANK(D338),"",IF(D338&gt;Parameters!$K$7,"Clay","Sand"))</f>
        <v>Sand</v>
      </c>
      <c r="J338" s="152">
        <f t="shared" si="70"/>
        <v>0.16572150573663474</v>
      </c>
      <c r="K338" s="320">
        <f t="shared" si="71"/>
        <v>1</v>
      </c>
      <c r="L338" s="320">
        <f t="shared" si="79"/>
        <v>3.1709999999999998</v>
      </c>
      <c r="M338" s="275">
        <f t="shared" si="72"/>
        <v>41.069103636578809</v>
      </c>
      <c r="N338" s="153">
        <f t="shared" si="73"/>
        <v>22.588007000118346</v>
      </c>
      <c r="O338" s="154">
        <f t="shared" si="74"/>
        <v>9.1339000000000006</v>
      </c>
      <c r="P338" s="149">
        <f>IF(B338&lt;=Parameters!$K$3,0,IF(I338="Sand",0,O338/Parameters!$K$8*1000))</f>
        <v>0</v>
      </c>
      <c r="Q338" s="127">
        <f t="shared" si="75"/>
        <v>0</v>
      </c>
      <c r="R338" s="154" t="e">
        <f t="shared" si="76"/>
        <v>#DIV/0!</v>
      </c>
      <c r="S338" s="154" t="e">
        <f t="shared" si="77"/>
        <v>#DIV/0!</v>
      </c>
      <c r="T338" s="149" t="e">
        <f t="shared" si="84"/>
        <v>#DIV/0!</v>
      </c>
      <c r="U338" s="383">
        <f>IF(B338&lt;=Parameters!$K$3,0,IF(I338="Sand",(B338-B337)*$O$5*N338,(B338-B337)*$O$5*T338))</f>
        <v>9.3741220559913536</v>
      </c>
      <c r="V338" s="157">
        <f t="shared" si="85"/>
        <v>5206.0202167100033</v>
      </c>
      <c r="W338" s="175">
        <f t="shared" si="80"/>
        <v>0.36430410380482742</v>
      </c>
      <c r="X338" s="149">
        <f t="shared" si="81"/>
        <v>0.21867338895918165</v>
      </c>
      <c r="Y338" s="127">
        <f t="shared" si="82"/>
        <v>0.74937800073679273</v>
      </c>
      <c r="Z338" s="175">
        <f t="shared" si="83"/>
        <v>0.19602832358771252</v>
      </c>
      <c r="AA338" s="149">
        <f t="shared" si="78"/>
        <v>31.709999999999997</v>
      </c>
      <c r="AB338" s="383">
        <f>IF(ISERROR(AA338),0,IF(B338&lt;=Parameters!$K$3,0,(B338-B337)*$O$5*AA338))</f>
        <v>13.159789192288118</v>
      </c>
      <c r="AC338" s="157">
        <f t="shared" si="86"/>
        <v>3280.9727446037714</v>
      </c>
    </row>
    <row r="339" spans="1:29">
      <c r="A339" s="186">
        <v>321</v>
      </c>
      <c r="B339" s="187">
        <v>32</v>
      </c>
      <c r="C339" s="258">
        <v>13.44</v>
      </c>
      <c r="D339" s="258">
        <v>1.95</v>
      </c>
      <c r="E339" s="438">
        <f>IF(AND(ISBLANK(B339),ISBLANK(C339)),NA(),IF(B339&lt;=Parameters!$K$3,0,IF(C339&lt;0.1,Parameters!$K$4,C339)))</f>
        <v>13.44</v>
      </c>
      <c r="F339" s="439"/>
      <c r="G339" s="149">
        <f>B339*Parameters!$K$5</f>
        <v>608</v>
      </c>
      <c r="H339" s="383">
        <f>IF(B339&lt;Parameters!$K$6,B339*Parameters!$K$5,Parameters!$K$5*Parameters!$K$6+(B339-Parameters!$K$6)*(Parameters!$K$5-10))</f>
        <v>318</v>
      </c>
      <c r="I339" s="151" t="str">
        <f>IF(ISBLANK(D339),"",IF(D339&gt;Parameters!$K$7,"Clay","Sand"))</f>
        <v>Sand</v>
      </c>
      <c r="J339" s="152">
        <f t="shared" ref="J339:J402" si="87">(MAX(($O$3-B339)/$O$1,G$8))^(-C$8)</f>
        <v>0.16589404248897344</v>
      </c>
      <c r="K339" s="320">
        <f t="shared" ref="K339:K402" si="88">(MIN(($O$3-B339)/($O$1*$G$8),1))^$E$8</f>
        <v>1</v>
      </c>
      <c r="L339" s="320">
        <f t="shared" si="79"/>
        <v>3.18</v>
      </c>
      <c r="M339" s="275">
        <f t="shared" ref="M339:M402" si="89">$F$8*E339*1000*$O$9^$B$8*J339</f>
        <v>56.72930402216133</v>
      </c>
      <c r="N339" s="153">
        <f t="shared" ref="N339:N402" si="90">(M339)*$S$2^$D$8</f>
        <v>31.201117212188734</v>
      </c>
      <c r="O339" s="154">
        <f t="shared" ref="O339:O402" si="91">IF(E339=0,0,ABS(E339-G339/1000))</f>
        <v>12.831999999999999</v>
      </c>
      <c r="P339" s="149">
        <f>IF(B339&lt;=Parameters!$K$3,0,IF(I339="Sand",0,O339/Parameters!$K$8*1000))</f>
        <v>0</v>
      </c>
      <c r="Q339" s="127">
        <f t="shared" ref="Q339:Q402" si="92">IF(P339="","",P339/H339)</f>
        <v>0</v>
      </c>
      <c r="R339" s="154" t="e">
        <f t="shared" ref="R339:R402" si="93">IF(P339="","",IF(Q339&lt;=1,0.5*(Q339^(-0.5)),0.5*(Q339^(-0.25))))</f>
        <v>#DIV/0!</v>
      </c>
      <c r="S339" s="154" t="e">
        <f t="shared" ref="S339:S402" si="94">IF(R339="","",IF(R339&lt;1,R339,1))</f>
        <v>#DIV/0!</v>
      </c>
      <c r="T339" s="149" t="e">
        <f t="shared" si="84"/>
        <v>#DIV/0!</v>
      </c>
      <c r="U339" s="383">
        <f>IF(B339&lt;=Parameters!$K$3,0,IF(I339="Sand",(B339-B338)*$O$5*N339,(B339-B338)*$O$5*T339))</f>
        <v>12.948600601585959</v>
      </c>
      <c r="V339" s="157">
        <f t="shared" si="85"/>
        <v>5218.9688173115892</v>
      </c>
      <c r="W339" s="175">
        <f t="shared" si="80"/>
        <v>0.4925349505338763</v>
      </c>
      <c r="X339" s="149">
        <f t="shared" si="81"/>
        <v>0.42836349995388068</v>
      </c>
      <c r="Y339" s="127">
        <f t="shared" si="82"/>
        <v>0.74884721678860777</v>
      </c>
      <c r="Z339" s="175">
        <f t="shared" si="83"/>
        <v>0.3849345776571485</v>
      </c>
      <c r="AA339" s="149">
        <f t="shared" ref="AA339:AA402" si="95">IF(I339="Sand",IF(Z339&gt;0.1*H339,Z339,0.1*H339),T339)</f>
        <v>31.8</v>
      </c>
      <c r="AB339" s="383">
        <f>IF(ISERROR(AA339),0,IF(B339&lt;=Parameters!$K$3,0,(B339-B338)*$O$5*AA339))</f>
        <v>13.197139587347118</v>
      </c>
      <c r="AC339" s="157">
        <f t="shared" si="86"/>
        <v>3294.1698841911184</v>
      </c>
    </row>
    <row r="340" spans="1:29">
      <c r="A340" s="186">
        <v>322</v>
      </c>
      <c r="B340" s="187">
        <v>32.1</v>
      </c>
      <c r="C340" s="258">
        <v>14.61</v>
      </c>
      <c r="D340" s="258">
        <v>1.99</v>
      </c>
      <c r="E340" s="438">
        <f>IF(AND(ISBLANK(B340),ISBLANK(C340)),NA(),IF(B340&lt;=Parameters!$K$3,0,IF(C340&lt;0.1,Parameters!$K$4,C340)))</f>
        <v>14.61</v>
      </c>
      <c r="F340" s="439"/>
      <c r="G340" s="149">
        <f>B340*Parameters!$K$5</f>
        <v>609.9</v>
      </c>
      <c r="H340" s="383">
        <f>IF(B340&lt;Parameters!$K$6,B340*Parameters!$K$5,Parameters!$K$5*Parameters!$K$6+(B340-Parameters!$K$6)*(Parameters!$K$5-10))</f>
        <v>318.90000000000003</v>
      </c>
      <c r="I340" s="151" t="str">
        <f>IF(ISBLANK(D340),"",IF(D340&gt;Parameters!$K$7,"Clay","Sand"))</f>
        <v>Sand</v>
      </c>
      <c r="J340" s="152">
        <f t="shared" si="87"/>
        <v>0.1660671192626908</v>
      </c>
      <c r="K340" s="320">
        <f t="shared" si="88"/>
        <v>1</v>
      </c>
      <c r="L340" s="320">
        <f t="shared" ref="L340:L403" si="96">H340/100</f>
        <v>3.1890000000000005</v>
      </c>
      <c r="M340" s="275">
        <f t="shared" si="89"/>
        <v>61.732130371174705</v>
      </c>
      <c r="N340" s="153">
        <f t="shared" si="90"/>
        <v>33.952671704146091</v>
      </c>
      <c r="O340" s="154">
        <f t="shared" si="91"/>
        <v>14.0001</v>
      </c>
      <c r="P340" s="149">
        <f>IF(B340&lt;=Parameters!$K$3,0,IF(I340="Sand",0,O340/Parameters!$K$8*1000))</f>
        <v>0</v>
      </c>
      <c r="Q340" s="127">
        <f t="shared" si="92"/>
        <v>0</v>
      </c>
      <c r="R340" s="154" t="e">
        <f t="shared" si="93"/>
        <v>#DIV/0!</v>
      </c>
      <c r="S340" s="154" t="e">
        <f t="shared" si="94"/>
        <v>#DIV/0!</v>
      </c>
      <c r="T340" s="149" t="e">
        <f t="shared" si="84"/>
        <v>#DIV/0!</v>
      </c>
      <c r="U340" s="383">
        <f>IF(B340&lt;=Parameters!$K$3,0,IF(I340="Sand",(B340-B339)*$O$5*N340,(B340-B339)*$O$5*T340))</f>
        <v>14.090507793804614</v>
      </c>
      <c r="V340" s="157">
        <f t="shared" si="85"/>
        <v>5233.0593251053942</v>
      </c>
      <c r="W340" s="175">
        <f t="shared" ref="W340:W403" si="97">0.4*LN(E340*1000/(22*SQRT(H340*100)))</f>
        <v>0.52535806855375111</v>
      </c>
      <c r="X340" s="149">
        <f t="shared" ref="X340:X403" si="98">2.1*(W340-0.1)^1.7</f>
        <v>0.49102346054873502</v>
      </c>
      <c r="Y340" s="127">
        <f t="shared" ref="Y340:Y403" si="99">(H340/100)^(-0.25)</f>
        <v>0.74831830730026416</v>
      </c>
      <c r="Z340" s="175">
        <f t="shared" ref="Z340:Z403" si="100">$F$8*(B340/$O$3)*100*X340*Y340</f>
        <v>0.44230812072921644</v>
      </c>
      <c r="AA340" s="149">
        <f t="shared" si="95"/>
        <v>31.890000000000004</v>
      </c>
      <c r="AB340" s="383">
        <f>IF(ISERROR(AA340),0,IF(B340&lt;=Parameters!$K$3,0,(B340-B339)*$O$5*AA340))</f>
        <v>13.234489982405648</v>
      </c>
      <c r="AC340" s="157">
        <f t="shared" si="86"/>
        <v>3307.404374173524</v>
      </c>
    </row>
    <row r="341" spans="1:29">
      <c r="A341" s="186">
        <v>323</v>
      </c>
      <c r="B341" s="187">
        <v>32.200000000000003</v>
      </c>
      <c r="C341" s="258">
        <v>14.43</v>
      </c>
      <c r="D341" s="258">
        <v>2.13</v>
      </c>
      <c r="E341" s="438">
        <f>IF(AND(ISBLANK(B341),ISBLANK(C341)),NA(),IF(B341&lt;=Parameters!$K$3,0,IF(C341&lt;0.1,Parameters!$K$4,C341)))</f>
        <v>14.43</v>
      </c>
      <c r="F341" s="439"/>
      <c r="G341" s="149">
        <f>B341*Parameters!$K$5</f>
        <v>611.80000000000007</v>
      </c>
      <c r="H341" s="383">
        <f>IF(B341&lt;Parameters!$K$6,B341*Parameters!$K$5,Parameters!$K$5*Parameters!$K$6+(B341-Parameters!$K$6)*(Parameters!$K$5-10))</f>
        <v>319.8</v>
      </c>
      <c r="I341" s="151" t="str">
        <f>IF(ISBLANK(D341),"",IF(D341&gt;Parameters!$K$7,"Clay","Sand"))</f>
        <v>Sand</v>
      </c>
      <c r="J341" s="152">
        <f t="shared" si="87"/>
        <v>0.16624073888069171</v>
      </c>
      <c r="K341" s="320">
        <f t="shared" si="88"/>
        <v>1</v>
      </c>
      <c r="L341" s="320">
        <f t="shared" si="96"/>
        <v>3.198</v>
      </c>
      <c r="M341" s="275">
        <f t="shared" si="89"/>
        <v>61.035314714799952</v>
      </c>
      <c r="N341" s="153">
        <f t="shared" si="90"/>
        <v>33.569423093139974</v>
      </c>
      <c r="O341" s="154">
        <f t="shared" si="91"/>
        <v>13.818199999999999</v>
      </c>
      <c r="P341" s="149">
        <f>IF(B341&lt;=Parameters!$K$3,0,IF(I341="Sand",0,O341/Parameters!$K$8*1000))</f>
        <v>0</v>
      </c>
      <c r="Q341" s="127">
        <f t="shared" si="92"/>
        <v>0</v>
      </c>
      <c r="R341" s="154" t="e">
        <f t="shared" si="93"/>
        <v>#DIV/0!</v>
      </c>
      <c r="S341" s="154" t="e">
        <f t="shared" si="94"/>
        <v>#DIV/0!</v>
      </c>
      <c r="T341" s="149" t="e">
        <f t="shared" ref="T341:T404" si="101">IF(P341="","",S341*P341)</f>
        <v>#DIV/0!</v>
      </c>
      <c r="U341" s="383">
        <f>IF(B341&lt;=Parameters!$K$3,0,IF(I341="Sand",(B341-B340)*$O$5*N341,(B341-B340)*$O$5*T341))</f>
        <v>13.931457937952267</v>
      </c>
      <c r="V341" s="157">
        <f t="shared" ref="V341:V404" si="102">V340+U341</f>
        <v>5246.9907830433467</v>
      </c>
      <c r="W341" s="175">
        <f t="shared" si="97"/>
        <v>0.51983568208625131</v>
      </c>
      <c r="X341" s="149">
        <f t="shared" si="98"/>
        <v>0.48023541527363695</v>
      </c>
      <c r="Y341" s="127">
        <f t="shared" si="99"/>
        <v>0.74779126038996846</v>
      </c>
      <c r="Z341" s="175">
        <f t="shared" si="100"/>
        <v>0.43363238461418274</v>
      </c>
      <c r="AA341" s="149">
        <f t="shared" si="95"/>
        <v>31.980000000000004</v>
      </c>
      <c r="AB341" s="383">
        <f>IF(ISERROR(AA341),0,IF(B341&lt;=Parameters!$K$3,0,(B341-B340)*$O$5*AA341))</f>
        <v>13.271840377464178</v>
      </c>
      <c r="AC341" s="157">
        <f t="shared" si="86"/>
        <v>3320.6762145509883</v>
      </c>
    </row>
    <row r="342" spans="1:29">
      <c r="A342" s="186">
        <v>324</v>
      </c>
      <c r="B342" s="187">
        <v>32.299999999999997</v>
      </c>
      <c r="C342" s="258">
        <v>14.36</v>
      </c>
      <c r="D342" s="258">
        <v>2.14</v>
      </c>
      <c r="E342" s="438">
        <f>IF(AND(ISBLANK(B342),ISBLANK(C342)),NA(),IF(B342&lt;=Parameters!$K$3,0,IF(C342&lt;0.1,Parameters!$K$4,C342)))</f>
        <v>14.36</v>
      </c>
      <c r="F342" s="439"/>
      <c r="G342" s="149">
        <f>B342*Parameters!$K$5</f>
        <v>613.69999999999993</v>
      </c>
      <c r="H342" s="383">
        <f>IF(B342&lt;Parameters!$K$6,B342*Parameters!$K$5,Parameters!$K$5*Parameters!$K$6+(B342-Parameters!$K$6)*(Parameters!$K$5-10))</f>
        <v>320.7</v>
      </c>
      <c r="I342" s="151" t="str">
        <f>IF(ISBLANK(D342),"",IF(D342&gt;Parameters!$K$7,"Clay","Sand"))</f>
        <v>Sand</v>
      </c>
      <c r="J342" s="152">
        <f t="shared" si="87"/>
        <v>0.1664149041865835</v>
      </c>
      <c r="K342" s="320">
        <f t="shared" si="88"/>
        <v>1</v>
      </c>
      <c r="L342" s="320">
        <f t="shared" si="96"/>
        <v>3.2069999999999999</v>
      </c>
      <c r="M342" s="275">
        <f t="shared" si="89"/>
        <v>60.802866731200659</v>
      </c>
      <c r="N342" s="153">
        <f t="shared" si="90"/>
        <v>33.441576702160368</v>
      </c>
      <c r="O342" s="154">
        <f t="shared" si="91"/>
        <v>13.7463</v>
      </c>
      <c r="P342" s="149">
        <f>IF(B342&lt;=Parameters!$K$3,0,IF(I342="Sand",0,O342/Parameters!$K$8*1000))</f>
        <v>0</v>
      </c>
      <c r="Q342" s="127">
        <f t="shared" si="92"/>
        <v>0</v>
      </c>
      <c r="R342" s="154" t="e">
        <f t="shared" si="93"/>
        <v>#DIV/0!</v>
      </c>
      <c r="S342" s="154" t="e">
        <f t="shared" si="94"/>
        <v>#DIV/0!</v>
      </c>
      <c r="T342" s="149" t="e">
        <f t="shared" si="101"/>
        <v>#DIV/0!</v>
      </c>
      <c r="U342" s="383">
        <f>IF(B342&lt;=Parameters!$K$3,0,IF(I342="Sand",(B342-B341)*$O$5*N342,(B342-B341)*$O$5*T342))</f>
        <v>13.878401124507995</v>
      </c>
      <c r="V342" s="157">
        <f t="shared" si="102"/>
        <v>5260.8691841678547</v>
      </c>
      <c r="W342" s="175">
        <f t="shared" si="97"/>
        <v>0.51732849716011964</v>
      </c>
      <c r="X342" s="149">
        <f t="shared" si="98"/>
        <v>0.47537021304491173</v>
      </c>
      <c r="Y342" s="127">
        <f t="shared" si="99"/>
        <v>0.747266064284412</v>
      </c>
      <c r="Z342" s="175">
        <f t="shared" si="100"/>
        <v>0.43026994913316258</v>
      </c>
      <c r="AA342" s="149">
        <f t="shared" si="95"/>
        <v>32.07</v>
      </c>
      <c r="AB342" s="383">
        <f>IF(ISERROR(AA342),0,IF(B342&lt;=Parameters!$K$3,0,(B342-B341)*$O$5*AA342))</f>
        <v>13.30919077252176</v>
      </c>
      <c r="AC342" s="157">
        <f t="shared" si="86"/>
        <v>3333.9854053235099</v>
      </c>
    </row>
    <row r="343" spans="1:29">
      <c r="A343" s="186">
        <v>325</v>
      </c>
      <c r="B343" s="187">
        <v>32.4</v>
      </c>
      <c r="C343" s="258">
        <v>14.07</v>
      </c>
      <c r="D343" s="258">
        <v>2.14</v>
      </c>
      <c r="E343" s="438">
        <f>IF(AND(ISBLANK(B343),ISBLANK(C343)),NA(),IF(B343&lt;=Parameters!$K$3,0,IF(C343&lt;0.1,Parameters!$K$4,C343)))</f>
        <v>14.07</v>
      </c>
      <c r="F343" s="439"/>
      <c r="G343" s="149">
        <f>B343*Parameters!$K$5</f>
        <v>615.6</v>
      </c>
      <c r="H343" s="383">
        <f>IF(B343&lt;Parameters!$K$6,B343*Parameters!$K$5,Parameters!$K$5*Parameters!$K$6+(B343-Parameters!$K$6)*(Parameters!$K$5-10))</f>
        <v>321.59999999999997</v>
      </c>
      <c r="I343" s="151" t="str">
        <f>IF(ISBLANK(D343),"",IF(D343&gt;Parameters!$K$7,"Clay","Sand"))</f>
        <v>Sand</v>
      </c>
      <c r="J343" s="152">
        <f t="shared" si="87"/>
        <v>0.16658961804487138</v>
      </c>
      <c r="K343" s="320">
        <f t="shared" si="88"/>
        <v>1</v>
      </c>
      <c r="L343" s="320">
        <f t="shared" si="96"/>
        <v>3.2159999999999997</v>
      </c>
      <c r="M343" s="275">
        <f t="shared" si="89"/>
        <v>59.637499584759752</v>
      </c>
      <c r="N343" s="153">
        <f t="shared" si="90"/>
        <v>32.800624771617869</v>
      </c>
      <c r="O343" s="154">
        <f t="shared" si="91"/>
        <v>13.4544</v>
      </c>
      <c r="P343" s="149">
        <f>IF(B343&lt;=Parameters!$K$3,0,IF(I343="Sand",0,O343/Parameters!$K$8*1000))</f>
        <v>0</v>
      </c>
      <c r="Q343" s="127">
        <f t="shared" si="92"/>
        <v>0</v>
      </c>
      <c r="R343" s="154" t="e">
        <f t="shared" si="93"/>
        <v>#DIV/0!</v>
      </c>
      <c r="S343" s="154" t="e">
        <f t="shared" si="94"/>
        <v>#DIV/0!</v>
      </c>
      <c r="T343" s="149" t="e">
        <f t="shared" si="101"/>
        <v>#DIV/0!</v>
      </c>
      <c r="U343" s="383">
        <f>IF(B343&lt;=Parameters!$K$3,0,IF(I343="Sand",(B343-B342)*$O$5*N343,(B343-B342)*$O$5*T343))</f>
        <v>13.612403259850211</v>
      </c>
      <c r="V343" s="157">
        <f t="shared" si="102"/>
        <v>5274.4815874277047</v>
      </c>
      <c r="W343" s="175">
        <f t="shared" si="97"/>
        <v>0.50860733404146707</v>
      </c>
      <c r="X343" s="149">
        <f t="shared" si="98"/>
        <v>0.45860603174376263</v>
      </c>
      <c r="Y343" s="127">
        <f t="shared" si="99"/>
        <v>0.74674270731747905</v>
      </c>
      <c r="Z343" s="175">
        <f t="shared" si="100"/>
        <v>0.4160897623298026</v>
      </c>
      <c r="AA343" s="149">
        <f t="shared" si="95"/>
        <v>32.159999999999997</v>
      </c>
      <c r="AB343" s="383">
        <f>IF(ISERROR(AA343),0,IF(B343&lt;=Parameters!$K$3,0,(B343-B342)*$O$5*AA343))</f>
        <v>13.346541167581234</v>
      </c>
      <c r="AC343" s="157">
        <f t="shared" si="86"/>
        <v>3347.331946491091</v>
      </c>
    </row>
    <row r="344" spans="1:29">
      <c r="A344" s="186">
        <v>326</v>
      </c>
      <c r="B344" s="187">
        <v>32.5</v>
      </c>
      <c r="C344" s="258">
        <v>14.29</v>
      </c>
      <c r="D344" s="258">
        <v>2.1</v>
      </c>
      <c r="E344" s="438">
        <f>IF(AND(ISBLANK(B344),ISBLANK(C344)),NA(),IF(B344&lt;=Parameters!$K$3,0,IF(C344&lt;0.1,Parameters!$K$4,C344)))</f>
        <v>14.29</v>
      </c>
      <c r="F344" s="439"/>
      <c r="G344" s="149">
        <f>B344*Parameters!$K$5</f>
        <v>617.5</v>
      </c>
      <c r="H344" s="383">
        <f>IF(B344&lt;Parameters!$K$6,B344*Parameters!$K$5,Parameters!$K$5*Parameters!$K$6+(B344-Parameters!$K$6)*(Parameters!$K$5-10))</f>
        <v>322.5</v>
      </c>
      <c r="I344" s="151" t="str">
        <f>IF(ISBLANK(D344),"",IF(D344&gt;Parameters!$K$7,"Clay","Sand"))</f>
        <v>Sand</v>
      </c>
      <c r="J344" s="152">
        <f t="shared" si="87"/>
        <v>0.1667648833411563</v>
      </c>
      <c r="K344" s="320">
        <f t="shared" si="88"/>
        <v>1</v>
      </c>
      <c r="L344" s="320">
        <f t="shared" si="96"/>
        <v>3.2250000000000001</v>
      </c>
      <c r="M344" s="275">
        <f t="shared" si="89"/>
        <v>60.633722172350474</v>
      </c>
      <c r="N344" s="153">
        <f t="shared" si="90"/>
        <v>33.348547194792765</v>
      </c>
      <c r="O344" s="154">
        <f t="shared" si="91"/>
        <v>13.672499999999999</v>
      </c>
      <c r="P344" s="149">
        <f>IF(B344&lt;=Parameters!$K$3,0,IF(I344="Sand",0,O344/Parameters!$K$8*1000))</f>
        <v>0</v>
      </c>
      <c r="Q344" s="127">
        <f t="shared" si="92"/>
        <v>0</v>
      </c>
      <c r="R344" s="154" t="e">
        <f t="shared" si="93"/>
        <v>#DIV/0!</v>
      </c>
      <c r="S344" s="154" t="e">
        <f t="shared" si="94"/>
        <v>#DIV/0!</v>
      </c>
      <c r="T344" s="149" t="e">
        <f t="shared" si="101"/>
        <v>#DIV/0!</v>
      </c>
      <c r="U344" s="383">
        <f>IF(B344&lt;=Parameters!$K$3,0,IF(I344="Sand",(B344-B343)*$O$5*N344,(B344-B343)*$O$5*T344))</f>
        <v>13.839793470594756</v>
      </c>
      <c r="V344" s="157">
        <f t="shared" si="102"/>
        <v>5288.3213808982991</v>
      </c>
      <c r="W344" s="175">
        <f t="shared" si="97"/>
        <v>0.51425446258145513</v>
      </c>
      <c r="X344" s="149">
        <f t="shared" si="98"/>
        <v>0.46943290383940589</v>
      </c>
      <c r="Y344" s="127">
        <f t="shared" si="99"/>
        <v>0.74622117792897324</v>
      </c>
      <c r="Z344" s="175">
        <f t="shared" si="100"/>
        <v>0.42692906887514798</v>
      </c>
      <c r="AA344" s="149">
        <f t="shared" si="95"/>
        <v>32.25</v>
      </c>
      <c r="AB344" s="383">
        <f>IF(ISERROR(AA344),0,IF(B344&lt;=Parameters!$K$3,0,(B344-B343)*$O$5*AA344))</f>
        <v>13.383891562639766</v>
      </c>
      <c r="AC344" s="157">
        <f t="shared" si="86"/>
        <v>3360.7158380537307</v>
      </c>
    </row>
    <row r="345" spans="1:29">
      <c r="A345" s="186">
        <v>327</v>
      </c>
      <c r="B345" s="187">
        <v>32.6</v>
      </c>
      <c r="C345" s="258">
        <v>13.3</v>
      </c>
      <c r="D345" s="258">
        <v>2.13</v>
      </c>
      <c r="E345" s="438">
        <f>IF(AND(ISBLANK(B345),ISBLANK(C345)),NA(),IF(B345&lt;=Parameters!$K$3,0,IF(C345&lt;0.1,Parameters!$K$4,C345)))</f>
        <v>13.3</v>
      </c>
      <c r="F345" s="439"/>
      <c r="G345" s="149">
        <f>B345*Parameters!$K$5</f>
        <v>619.4</v>
      </c>
      <c r="H345" s="383">
        <f>IF(B345&lt;Parameters!$K$6,B345*Parameters!$K$5,Parameters!$K$5*Parameters!$K$6+(B345-Parameters!$K$6)*(Parameters!$K$5-10))</f>
        <v>323.40000000000003</v>
      </c>
      <c r="I345" s="151" t="str">
        <f>IF(ISBLANK(D345),"",IF(D345&gt;Parameters!$K$7,"Clay","Sand"))</f>
        <v>Sand</v>
      </c>
      <c r="J345" s="152">
        <f t="shared" si="87"/>
        <v>0.16694070298233527</v>
      </c>
      <c r="K345" s="320">
        <f t="shared" si="88"/>
        <v>1</v>
      </c>
      <c r="L345" s="320">
        <f t="shared" si="96"/>
        <v>3.2340000000000004</v>
      </c>
      <c r="M345" s="275">
        <f t="shared" si="89"/>
        <v>56.49256260901646</v>
      </c>
      <c r="N345" s="153">
        <f t="shared" si="90"/>
        <v>31.070909434959056</v>
      </c>
      <c r="O345" s="154">
        <f t="shared" si="91"/>
        <v>12.6806</v>
      </c>
      <c r="P345" s="149">
        <f>IF(B345&lt;=Parameters!$K$3,0,IF(I345="Sand",0,O345/Parameters!$K$8*1000))</f>
        <v>0</v>
      </c>
      <c r="Q345" s="127">
        <f t="shared" si="92"/>
        <v>0</v>
      </c>
      <c r="R345" s="154" t="e">
        <f t="shared" si="93"/>
        <v>#DIV/0!</v>
      </c>
      <c r="S345" s="154" t="e">
        <f t="shared" si="94"/>
        <v>#DIV/0!</v>
      </c>
      <c r="T345" s="149" t="e">
        <f t="shared" si="101"/>
        <v>#DIV/0!</v>
      </c>
      <c r="U345" s="383">
        <f>IF(B345&lt;=Parameters!$K$3,0,IF(I345="Sand",(B345-B344)*$O$5*N345,(B345-B344)*$O$5*T345))</f>
        <v>12.894563802483498</v>
      </c>
      <c r="V345" s="157">
        <f t="shared" si="102"/>
        <v>5301.2159447007825</v>
      </c>
      <c r="W345" s="175">
        <f t="shared" si="97"/>
        <v>0.4849787177143921</v>
      </c>
      <c r="X345" s="149">
        <f t="shared" si="98"/>
        <v>0.41444005388608846</v>
      </c>
      <c r="Y345" s="127">
        <f t="shared" si="99"/>
        <v>0.74570146466336495</v>
      </c>
      <c r="Z345" s="175">
        <f t="shared" si="100"/>
        <v>0.37781185872957951</v>
      </c>
      <c r="AA345" s="149">
        <f t="shared" si="95"/>
        <v>32.340000000000003</v>
      </c>
      <c r="AB345" s="383">
        <f>IF(ISERROR(AA345),0,IF(B345&lt;=Parameters!$K$3,0,(B345-B344)*$O$5*AA345))</f>
        <v>13.421241957698296</v>
      </c>
      <c r="AC345" s="157">
        <f t="shared" si="86"/>
        <v>3374.1370800114291</v>
      </c>
    </row>
    <row r="346" spans="1:29">
      <c r="A346" s="186">
        <v>328</v>
      </c>
      <c r="B346" s="187">
        <v>32.700000000000003</v>
      </c>
      <c r="C346" s="258">
        <v>9.6300000000000008</v>
      </c>
      <c r="D346" s="258">
        <v>2.34</v>
      </c>
      <c r="E346" s="438">
        <f>IF(AND(ISBLANK(B346),ISBLANK(C346)),NA(),IF(B346&lt;=Parameters!$K$3,0,IF(C346&lt;0.1,Parameters!$K$4,C346)))</f>
        <v>9.6300000000000008</v>
      </c>
      <c r="F346" s="439"/>
      <c r="G346" s="149">
        <f>B346*Parameters!$K$5</f>
        <v>621.30000000000007</v>
      </c>
      <c r="H346" s="383">
        <f>IF(B346&lt;Parameters!$K$6,B346*Parameters!$K$5,Parameters!$K$5*Parameters!$K$6+(B346-Parameters!$K$6)*(Parameters!$K$5-10))</f>
        <v>324.3</v>
      </c>
      <c r="I346" s="151" t="str">
        <f>IF(ISBLANK(D346),"",IF(D346&gt;Parameters!$K$7,"Clay","Sand"))</f>
        <v>Sand</v>
      </c>
      <c r="J346" s="152">
        <f t="shared" si="87"/>
        <v>0.16711707989680372</v>
      </c>
      <c r="K346" s="320">
        <f t="shared" si="88"/>
        <v>1</v>
      </c>
      <c r="L346" s="320">
        <f t="shared" si="96"/>
        <v>3.2430000000000003</v>
      </c>
      <c r="M346" s="275">
        <f t="shared" si="89"/>
        <v>40.94722946315953</v>
      </c>
      <c r="N346" s="153">
        <f t="shared" si="90"/>
        <v>22.520976204737742</v>
      </c>
      <c r="O346" s="154">
        <f t="shared" si="91"/>
        <v>9.008700000000001</v>
      </c>
      <c r="P346" s="149">
        <f>IF(B346&lt;=Parameters!$K$3,0,IF(I346="Sand",0,O346/Parameters!$K$8*1000))</f>
        <v>0</v>
      </c>
      <c r="Q346" s="127">
        <f t="shared" si="92"/>
        <v>0</v>
      </c>
      <c r="R346" s="154" t="e">
        <f t="shared" si="93"/>
        <v>#DIV/0!</v>
      </c>
      <c r="S346" s="154" t="e">
        <f t="shared" si="94"/>
        <v>#DIV/0!</v>
      </c>
      <c r="T346" s="149" t="e">
        <f t="shared" si="101"/>
        <v>#DIV/0!</v>
      </c>
      <c r="U346" s="383">
        <f>IF(B346&lt;=Parameters!$K$3,0,IF(I346="Sand",(B346-B345)*$O$5*N346,(B346-B345)*$O$5*T346))</f>
        <v>9.3463039816744313</v>
      </c>
      <c r="V346" s="157">
        <f t="shared" si="102"/>
        <v>5310.5622486824568</v>
      </c>
      <c r="W346" s="175">
        <f t="shared" si="97"/>
        <v>0.35527058071326945</v>
      </c>
      <c r="X346" s="149">
        <f t="shared" si="98"/>
        <v>0.20612022009602585</v>
      </c>
      <c r="Y346" s="127">
        <f t="shared" si="99"/>
        <v>0.74518355616855414</v>
      </c>
      <c r="Z346" s="175">
        <f t="shared" si="100"/>
        <v>0.18834881004477877</v>
      </c>
      <c r="AA346" s="149">
        <f t="shared" si="95"/>
        <v>32.43</v>
      </c>
      <c r="AB346" s="383">
        <f>IF(ISERROR(AA346),0,IF(B346&lt;=Parameters!$K$3,0,(B346-B345)*$O$5*AA346))</f>
        <v>13.458592352756824</v>
      </c>
      <c r="AC346" s="157">
        <f t="shared" si="86"/>
        <v>3387.5956723641862</v>
      </c>
    </row>
    <row r="347" spans="1:29">
      <c r="A347" s="186">
        <v>329</v>
      </c>
      <c r="B347" s="187">
        <v>32.799999999999997</v>
      </c>
      <c r="C347" s="258">
        <v>5.46</v>
      </c>
      <c r="D347" s="258">
        <v>2.78</v>
      </c>
      <c r="E347" s="438">
        <f>IF(AND(ISBLANK(B347),ISBLANK(C347)),NA(),IF(B347&lt;=Parameters!$K$3,0,IF(C347&lt;0.1,Parameters!$K$4,C347)))</f>
        <v>5.46</v>
      </c>
      <c r="F347" s="439"/>
      <c r="G347" s="149">
        <f>B347*Parameters!$K$5</f>
        <v>623.19999999999993</v>
      </c>
      <c r="H347" s="383">
        <f>IF(B347&lt;Parameters!$K$6,B347*Parameters!$K$5,Parameters!$K$5*Parameters!$K$6+(B347-Parameters!$K$6)*(Parameters!$K$5-10))</f>
        <v>325.2</v>
      </c>
      <c r="I347" s="151" t="str">
        <f>IF(ISBLANK(D347),"",IF(D347&gt;Parameters!$K$7,"Clay","Sand"))</f>
        <v>Clay</v>
      </c>
      <c r="J347" s="152">
        <f t="shared" si="87"/>
        <v>0.16729401703466035</v>
      </c>
      <c r="K347" s="320">
        <f t="shared" si="88"/>
        <v>1</v>
      </c>
      <c r="L347" s="320">
        <f t="shared" si="96"/>
        <v>3.2519999999999998</v>
      </c>
      <c r="M347" s="275">
        <f t="shared" si="89"/>
        <v>23.240766580538718</v>
      </c>
      <c r="N347" s="153">
        <f t="shared" si="90"/>
        <v>12.782421619296295</v>
      </c>
      <c r="O347" s="154">
        <f t="shared" si="91"/>
        <v>4.8368000000000002</v>
      </c>
      <c r="P347" s="149">
        <f>IF(B347&lt;=Parameters!$K$3,0,IF(I347="Sand",0,O347/Parameters!$K$8*1000))</f>
        <v>345.48571428571427</v>
      </c>
      <c r="Q347" s="127">
        <f t="shared" si="92"/>
        <v>1.0623791952205237</v>
      </c>
      <c r="R347" s="154">
        <f t="shared" si="93"/>
        <v>0.49249306004719118</v>
      </c>
      <c r="S347" s="154">
        <f t="shared" si="94"/>
        <v>0.49249306004719118</v>
      </c>
      <c r="T347" s="149">
        <f t="shared" si="101"/>
        <v>170.14931663116101</v>
      </c>
      <c r="U347" s="383">
        <f>IF(B347&lt;=Parameters!$K$3,0,IF(I347="Sand",(B347-B346)*$O$5*N347,(B347-B346)*$O$5*T347))</f>
        <v>70.612713279024987</v>
      </c>
      <c r="V347" s="157">
        <f t="shared" si="102"/>
        <v>5381.174961961482</v>
      </c>
      <c r="W347" s="175">
        <f t="shared" si="97"/>
        <v>0.12774253341990457</v>
      </c>
      <c r="X347" s="149">
        <f t="shared" si="98"/>
        <v>4.7377015076819698E-3</v>
      </c>
      <c r="Y347" s="127">
        <f t="shared" si="99"/>
        <v>0.74466744119465322</v>
      </c>
      <c r="Z347" s="175">
        <f t="shared" si="100"/>
        <v>4.3394548324095861E-3</v>
      </c>
      <c r="AA347" s="149">
        <f t="shared" si="95"/>
        <v>170.14931663116101</v>
      </c>
      <c r="AB347" s="383">
        <f>IF(ISERROR(AA347),0,IF(B347&lt;=Parameters!$K$3,0,(B347-B346)*$O$5*AA347))</f>
        <v>70.612713279024987</v>
      </c>
      <c r="AC347" s="157">
        <f t="shared" si="86"/>
        <v>3458.2083856432109</v>
      </c>
    </row>
    <row r="348" spans="1:29">
      <c r="A348" s="186">
        <v>330</v>
      </c>
      <c r="B348" s="187">
        <v>32.9</v>
      </c>
      <c r="C348" s="258">
        <v>5.01</v>
      </c>
      <c r="D348" s="258">
        <v>2.77</v>
      </c>
      <c r="E348" s="438">
        <f>IF(AND(ISBLANK(B348),ISBLANK(C348)),NA(),IF(B348&lt;=Parameters!$K$3,0,IF(C348&lt;0.1,Parameters!$K$4,C348)))</f>
        <v>5.01</v>
      </c>
      <c r="F348" s="439"/>
      <c r="G348" s="149">
        <f>B348*Parameters!$K$5</f>
        <v>625.1</v>
      </c>
      <c r="H348" s="383">
        <f>IF(B348&lt;Parameters!$K$6,B348*Parameters!$K$5,Parameters!$K$5*Parameters!$K$6+(B348-Parameters!$K$6)*(Parameters!$K$5-10))</f>
        <v>326.09999999999997</v>
      </c>
      <c r="I348" s="151" t="str">
        <f>IF(ISBLANK(D348),"",IF(D348&gt;Parameters!$K$7,"Clay","Sand"))</f>
        <v>Clay</v>
      </c>
      <c r="J348" s="152">
        <f t="shared" si="87"/>
        <v>0.16747151736791446</v>
      </c>
      <c r="K348" s="320">
        <f t="shared" si="88"/>
        <v>1</v>
      </c>
      <c r="L348" s="320">
        <f t="shared" si="96"/>
        <v>3.2609999999999997</v>
      </c>
      <c r="M348" s="275">
        <f t="shared" si="89"/>
        <v>21.347945124732671</v>
      </c>
      <c r="N348" s="153">
        <f t="shared" si="90"/>
        <v>11.741369818602971</v>
      </c>
      <c r="O348" s="154">
        <f t="shared" si="91"/>
        <v>4.3849</v>
      </c>
      <c r="P348" s="149">
        <f>IF(B348&lt;=Parameters!$K$3,0,IF(I348="Sand",0,O348/Parameters!$K$8*1000))</f>
        <v>313.20714285714286</v>
      </c>
      <c r="Q348" s="127">
        <f t="shared" si="92"/>
        <v>0.96046348622245592</v>
      </c>
      <c r="R348" s="154">
        <f t="shared" si="93"/>
        <v>0.51018721921905619</v>
      </c>
      <c r="S348" s="154">
        <f t="shared" si="94"/>
        <v>0.51018721921905619</v>
      </c>
      <c r="T348" s="149">
        <f t="shared" si="101"/>
        <v>159.7942812538314</v>
      </c>
      <c r="U348" s="383">
        <f>IF(B348&lt;=Parameters!$K$3,0,IF(I348="Sand",(B348-B347)*$O$5*N348,(B348-B347)*$O$5*T348))</f>
        <v>66.315328143604333</v>
      </c>
      <c r="V348" s="157">
        <f t="shared" si="102"/>
        <v>5447.4902901050864</v>
      </c>
      <c r="W348" s="175">
        <f t="shared" si="97"/>
        <v>9.2784642531564931E-2</v>
      </c>
      <c r="X348" s="149" t="e">
        <f t="shared" si="98"/>
        <v>#NUM!</v>
      </c>
      <c r="Y348" s="127">
        <f t="shared" si="99"/>
        <v>0.74415310859278705</v>
      </c>
      <c r="Z348" s="175" t="e">
        <f t="shared" si="100"/>
        <v>#NUM!</v>
      </c>
      <c r="AA348" s="149">
        <f t="shared" si="95"/>
        <v>159.7942812538314</v>
      </c>
      <c r="AB348" s="383">
        <f>IF(ISERROR(AA348),0,IF(B348&lt;=Parameters!$K$3,0,(B348-B347)*$O$5*AA348))</f>
        <v>66.315328143604333</v>
      </c>
      <c r="AC348" s="157">
        <f t="shared" si="86"/>
        <v>3524.5237137868153</v>
      </c>
    </row>
    <row r="349" spans="1:29">
      <c r="A349" s="186">
        <v>331</v>
      </c>
      <c r="B349" s="187">
        <v>33</v>
      </c>
      <c r="C349" s="258">
        <v>4.51</v>
      </c>
      <c r="D349" s="258">
        <v>2.77</v>
      </c>
      <c r="E349" s="438">
        <f>IF(AND(ISBLANK(B349),ISBLANK(C349)),NA(),IF(B349&lt;=Parameters!$K$3,0,IF(C349&lt;0.1,Parameters!$K$4,C349)))</f>
        <v>4.51</v>
      </c>
      <c r="F349" s="439"/>
      <c r="G349" s="149">
        <f>B349*Parameters!$K$5</f>
        <v>627</v>
      </c>
      <c r="H349" s="383">
        <f>IF(B349&lt;Parameters!$K$6,B349*Parameters!$K$5,Parameters!$K$5*Parameters!$K$6+(B349-Parameters!$K$6)*(Parameters!$K$5-10))</f>
        <v>327</v>
      </c>
      <c r="I349" s="151" t="str">
        <f>IF(ISBLANK(D349),"",IF(D349&gt;Parameters!$K$7,"Clay","Sand"))</f>
        <v>Clay</v>
      </c>
      <c r="J349" s="152">
        <f t="shared" si="87"/>
        <v>0.16764958389069567</v>
      </c>
      <c r="K349" s="320">
        <f t="shared" si="88"/>
        <v>1</v>
      </c>
      <c r="L349" s="320">
        <f t="shared" si="96"/>
        <v>3.27</v>
      </c>
      <c r="M349" s="275">
        <f t="shared" si="89"/>
        <v>19.237844871184315</v>
      </c>
      <c r="N349" s="153">
        <f t="shared" si="90"/>
        <v>10.580814679151374</v>
      </c>
      <c r="O349" s="154">
        <f t="shared" si="91"/>
        <v>3.883</v>
      </c>
      <c r="P349" s="149">
        <f>IF(B349&lt;=Parameters!$K$3,0,IF(I349="Sand",0,O349/Parameters!$K$8*1000))</f>
        <v>277.35714285714283</v>
      </c>
      <c r="Q349" s="127">
        <f t="shared" si="92"/>
        <v>0.84818698121450409</v>
      </c>
      <c r="R349" s="154">
        <f t="shared" si="93"/>
        <v>0.54290545231844467</v>
      </c>
      <c r="S349" s="154">
        <f t="shared" si="94"/>
        <v>0.54290545231844467</v>
      </c>
      <c r="T349" s="149">
        <f t="shared" si="101"/>
        <v>150.57870509660862</v>
      </c>
      <c r="U349" s="383">
        <f>IF(B349&lt;=Parameters!$K$3,0,IF(I349="Sand",(B349-B348)*$O$5*N349,(B349-B348)*$O$5*T349))</f>
        <v>62.490823586223925</v>
      </c>
      <c r="V349" s="157">
        <f t="shared" si="102"/>
        <v>5509.9811136913104</v>
      </c>
      <c r="W349" s="175">
        <f t="shared" si="97"/>
        <v>5.0177920278294402E-2</v>
      </c>
      <c r="X349" s="149" t="e">
        <f t="shared" si="98"/>
        <v>#NUM!</v>
      </c>
      <c r="Y349" s="127">
        <f t="shared" si="99"/>
        <v>0.74364054731390961</v>
      </c>
      <c r="Z349" s="175" t="e">
        <f t="shared" si="100"/>
        <v>#NUM!</v>
      </c>
      <c r="AA349" s="149">
        <f t="shared" si="95"/>
        <v>150.57870509660862</v>
      </c>
      <c r="AB349" s="383">
        <f>IF(ISERROR(AA349),0,IF(B349&lt;=Parameters!$K$3,0,(B349-B348)*$O$5*AA349))</f>
        <v>62.490823586223925</v>
      </c>
      <c r="AC349" s="157">
        <f t="shared" si="86"/>
        <v>3587.0145373730393</v>
      </c>
    </row>
    <row r="350" spans="1:29">
      <c r="A350" s="186">
        <v>332</v>
      </c>
      <c r="B350" s="187">
        <v>33.1</v>
      </c>
      <c r="C350" s="258">
        <v>4.3600000000000003</v>
      </c>
      <c r="D350" s="258">
        <v>2.79</v>
      </c>
      <c r="E350" s="438">
        <f>IF(AND(ISBLANK(B350),ISBLANK(C350)),NA(),IF(B350&lt;=Parameters!$K$3,0,IF(C350&lt;0.1,Parameters!$K$4,C350)))</f>
        <v>4.3600000000000003</v>
      </c>
      <c r="F350" s="439"/>
      <c r="G350" s="149">
        <f>B350*Parameters!$K$5</f>
        <v>628.9</v>
      </c>
      <c r="H350" s="383">
        <f>IF(B350&lt;Parameters!$K$6,B350*Parameters!$K$5,Parameters!$K$5*Parameters!$K$6+(B350-Parameters!$K$6)*(Parameters!$K$5-10))</f>
        <v>327.90000000000003</v>
      </c>
      <c r="I350" s="151" t="str">
        <f>IF(ISBLANK(D350),"",IF(D350&gt;Parameters!$K$7,"Clay","Sand"))</f>
        <v>Clay</v>
      </c>
      <c r="J350" s="152">
        <f t="shared" si="87"/>
        <v>0.16782821961946584</v>
      </c>
      <c r="K350" s="320">
        <f t="shared" si="88"/>
        <v>1</v>
      </c>
      <c r="L350" s="320">
        <f t="shared" si="96"/>
        <v>3.2790000000000004</v>
      </c>
      <c r="M350" s="275">
        <f t="shared" si="89"/>
        <v>18.617821981351447</v>
      </c>
      <c r="N350" s="153">
        <f t="shared" si="90"/>
        <v>10.239802089743296</v>
      </c>
      <c r="O350" s="154">
        <f t="shared" si="91"/>
        <v>3.7311000000000005</v>
      </c>
      <c r="P350" s="149">
        <f>IF(B350&lt;=Parameters!$K$3,0,IF(I350="Sand",0,O350/Parameters!$K$8*1000))</f>
        <v>266.50714285714287</v>
      </c>
      <c r="Q350" s="127">
        <f t="shared" si="92"/>
        <v>0.81276957260488825</v>
      </c>
      <c r="R350" s="154">
        <f t="shared" si="93"/>
        <v>0.55460819943868345</v>
      </c>
      <c r="S350" s="154">
        <f t="shared" si="94"/>
        <v>0.55460819943868345</v>
      </c>
      <c r="T350" s="149">
        <f t="shared" si="101"/>
        <v>147.80704663754798</v>
      </c>
      <c r="U350" s="383">
        <f>IF(B350&lt;=Parameters!$K$3,0,IF(I350="Sand",(B350-B349)*$O$5*N350,(B350-B349)*$O$5*T350))</f>
        <v>61.340573159410255</v>
      </c>
      <c r="V350" s="157">
        <f t="shared" si="102"/>
        <v>5571.3216868507207</v>
      </c>
      <c r="W350" s="175">
        <f t="shared" si="97"/>
        <v>3.6098179226166836E-2</v>
      </c>
      <c r="X350" s="149" t="e">
        <f t="shared" si="98"/>
        <v>#NUM!</v>
      </c>
      <c r="Y350" s="127">
        <f t="shared" si="99"/>
        <v>0.74312974640763874</v>
      </c>
      <c r="Z350" s="175" t="e">
        <f t="shared" si="100"/>
        <v>#NUM!</v>
      </c>
      <c r="AA350" s="149">
        <f t="shared" si="95"/>
        <v>147.80704663754798</v>
      </c>
      <c r="AB350" s="383">
        <f>IF(ISERROR(AA350),0,IF(B350&lt;=Parameters!$K$3,0,(B350-B349)*$O$5*AA350))</f>
        <v>61.340573159410255</v>
      </c>
      <c r="AC350" s="157">
        <f t="shared" si="86"/>
        <v>3648.3551105324495</v>
      </c>
    </row>
    <row r="351" spans="1:29">
      <c r="A351" s="186">
        <v>333</v>
      </c>
      <c r="B351" s="187">
        <v>33.200000000000003</v>
      </c>
      <c r="C351" s="258">
        <v>3.37</v>
      </c>
      <c r="D351" s="258">
        <v>2.95</v>
      </c>
      <c r="E351" s="438">
        <f>IF(AND(ISBLANK(B351),ISBLANK(C351)),NA(),IF(B351&lt;=Parameters!$K$3,0,IF(C351&lt;0.1,Parameters!$K$4,C351)))</f>
        <v>3.37</v>
      </c>
      <c r="F351" s="439"/>
      <c r="G351" s="149">
        <f>B351*Parameters!$K$5</f>
        <v>630.80000000000007</v>
      </c>
      <c r="H351" s="383">
        <f>IF(B351&lt;Parameters!$K$6,B351*Parameters!$K$5,Parameters!$K$5*Parameters!$K$6+(B351-Parameters!$K$6)*(Parameters!$K$5-10))</f>
        <v>328.8</v>
      </c>
      <c r="I351" s="151" t="str">
        <f>IF(ISBLANK(D351),"",IF(D351&gt;Parameters!$K$7,"Clay","Sand"))</f>
        <v>Clay</v>
      </c>
      <c r="J351" s="152">
        <f t="shared" si="87"/>
        <v>0.16800742759323387</v>
      </c>
      <c r="K351" s="320">
        <f t="shared" si="88"/>
        <v>1</v>
      </c>
      <c r="L351" s="320">
        <f t="shared" si="96"/>
        <v>3.2880000000000003</v>
      </c>
      <c r="M351" s="275">
        <f t="shared" si="89"/>
        <v>14.405746886025815</v>
      </c>
      <c r="N351" s="153">
        <f t="shared" si="90"/>
        <v>7.9231607873141989</v>
      </c>
      <c r="O351" s="154">
        <f t="shared" si="91"/>
        <v>2.7392000000000003</v>
      </c>
      <c r="P351" s="149">
        <f>IF(B351&lt;=Parameters!$K$3,0,IF(I351="Sand",0,O351/Parameters!$K$8*1000))</f>
        <v>195.6571428571429</v>
      </c>
      <c r="Q351" s="127">
        <f t="shared" si="92"/>
        <v>0.59506430309350034</v>
      </c>
      <c r="R351" s="154">
        <f t="shared" si="93"/>
        <v>0.64816869991646608</v>
      </c>
      <c r="S351" s="154">
        <f t="shared" si="94"/>
        <v>0.64816869991646608</v>
      </c>
      <c r="T351" s="149">
        <f t="shared" si="101"/>
        <v>126.81883591508459</v>
      </c>
      <c r="U351" s="383">
        <f>IF(B351&lt;=Parameters!$K$3,0,IF(I351="Sand",(B351-B350)*$O$5*N351,(B351-B350)*$O$5*T351))</f>
        <v>52.630373581013878</v>
      </c>
      <c r="V351" s="157">
        <f t="shared" si="102"/>
        <v>5623.9520604317349</v>
      </c>
      <c r="W351" s="175">
        <f t="shared" si="97"/>
        <v>-6.7473741838786641E-2</v>
      </c>
      <c r="X351" s="149" t="e">
        <f t="shared" si="98"/>
        <v>#NUM!</v>
      </c>
      <c r="Y351" s="127">
        <f t="shared" si="99"/>
        <v>0.74262069502110695</v>
      </c>
      <c r="Z351" s="175" t="e">
        <f t="shared" si="100"/>
        <v>#NUM!</v>
      </c>
      <c r="AA351" s="149">
        <f t="shared" si="95"/>
        <v>126.81883591508459</v>
      </c>
      <c r="AB351" s="383">
        <f>IF(ISERROR(AA351),0,IF(B351&lt;=Parameters!$K$3,0,(B351-B350)*$O$5*AA351))</f>
        <v>52.630373581013878</v>
      </c>
      <c r="AC351" s="157">
        <f t="shared" si="86"/>
        <v>3700.9854841134634</v>
      </c>
    </row>
    <row r="352" spans="1:29">
      <c r="A352" s="186">
        <v>334</v>
      </c>
      <c r="B352" s="187">
        <v>33.299999999999997</v>
      </c>
      <c r="C352" s="258">
        <v>3.42</v>
      </c>
      <c r="D352" s="258">
        <v>2.88</v>
      </c>
      <c r="E352" s="438">
        <f>IF(AND(ISBLANK(B352),ISBLANK(C352)),NA(),IF(B352&lt;=Parameters!$K$3,0,IF(C352&lt;0.1,Parameters!$K$4,C352)))</f>
        <v>3.42</v>
      </c>
      <c r="F352" s="439"/>
      <c r="G352" s="149">
        <f>B352*Parameters!$K$5</f>
        <v>632.69999999999993</v>
      </c>
      <c r="H352" s="383">
        <f>IF(B352&lt;Parameters!$K$6,B352*Parameters!$K$5,Parameters!$K$5*Parameters!$K$6+(B352-Parameters!$K$6)*(Parameters!$K$5-10))</f>
        <v>329.7</v>
      </c>
      <c r="I352" s="151" t="str">
        <f>IF(ISBLANK(D352),"",IF(D352&gt;Parameters!$K$7,"Clay","Sand"))</f>
        <v>Clay</v>
      </c>
      <c r="J352" s="152">
        <f t="shared" si="87"/>
        <v>0.16818721087377281</v>
      </c>
      <c r="K352" s="320">
        <f t="shared" si="88"/>
        <v>1</v>
      </c>
      <c r="L352" s="320">
        <f t="shared" si="96"/>
        <v>3.2969999999999997</v>
      </c>
      <c r="M352" s="275">
        <f t="shared" si="89"/>
        <v>14.635126183003447</v>
      </c>
      <c r="N352" s="153">
        <f t="shared" si="90"/>
        <v>8.0493194006518962</v>
      </c>
      <c r="O352" s="154">
        <f t="shared" si="91"/>
        <v>2.7873000000000001</v>
      </c>
      <c r="P352" s="149">
        <f>IF(B352&lt;=Parameters!$K$3,0,IF(I352="Sand",0,O352/Parameters!$K$8*1000))</f>
        <v>199.09285714285716</v>
      </c>
      <c r="Q352" s="127">
        <f t="shared" si="92"/>
        <v>0.6038606525412713</v>
      </c>
      <c r="R352" s="154">
        <f t="shared" si="93"/>
        <v>0.6434304922888413</v>
      </c>
      <c r="S352" s="154">
        <f t="shared" si="94"/>
        <v>0.6434304922888413</v>
      </c>
      <c r="T352" s="149">
        <f t="shared" si="101"/>
        <v>128.10241508262052</v>
      </c>
      <c r="U352" s="383">
        <f>IF(B352&lt;=Parameters!$K$3,0,IF(I352="Sand",(B352-B351)*$O$5*N352,(B352-B351)*$O$5*T352))</f>
        <v>53.163064569858598</v>
      </c>
      <c r="V352" s="157">
        <f t="shared" si="102"/>
        <v>5677.1151250015937</v>
      </c>
      <c r="W352" s="175">
        <f t="shared" si="97"/>
        <v>-6.2129316533821394E-2</v>
      </c>
      <c r="X352" s="149" t="e">
        <f t="shared" si="98"/>
        <v>#NUM!</v>
      </c>
      <c r="Y352" s="127">
        <f t="shared" si="99"/>
        <v>0.74211338239782909</v>
      </c>
      <c r="Z352" s="175" t="e">
        <f t="shared" si="100"/>
        <v>#NUM!</v>
      </c>
      <c r="AA352" s="149">
        <f t="shared" si="95"/>
        <v>128.10241508262052</v>
      </c>
      <c r="AB352" s="383">
        <f>IF(ISERROR(AA352),0,IF(B352&lt;=Parameters!$K$3,0,(B352-B351)*$O$5*AA352))</f>
        <v>53.163064569858598</v>
      </c>
      <c r="AC352" s="157">
        <f t="shared" si="86"/>
        <v>3754.1485486833221</v>
      </c>
    </row>
    <row r="353" spans="1:29">
      <c r="A353" s="186">
        <v>335</v>
      </c>
      <c r="B353" s="187">
        <v>33.4</v>
      </c>
      <c r="C353" s="258">
        <v>7.03</v>
      </c>
      <c r="D353" s="258">
        <v>2.5099999999999998</v>
      </c>
      <c r="E353" s="438">
        <f>IF(AND(ISBLANK(B353),ISBLANK(C353)),NA(),IF(B353&lt;=Parameters!$K$3,0,IF(C353&lt;0.1,Parameters!$K$4,C353)))</f>
        <v>7.03</v>
      </c>
      <c r="F353" s="439"/>
      <c r="G353" s="149">
        <f>B353*Parameters!$K$5</f>
        <v>634.6</v>
      </c>
      <c r="H353" s="383">
        <f>IF(B353&lt;Parameters!$K$6,B353*Parameters!$K$5,Parameters!$K$5*Parameters!$K$6+(B353-Parameters!$K$6)*(Parameters!$K$5-10))</f>
        <v>330.59999999999997</v>
      </c>
      <c r="I353" s="151" t="str">
        <f>IF(ISBLANK(D353),"",IF(D353&gt;Parameters!$K$7,"Clay","Sand"))</f>
        <v>Sand</v>
      </c>
      <c r="J353" s="152">
        <f t="shared" si="87"/>
        <v>0.16836757254583953</v>
      </c>
      <c r="K353" s="320">
        <f t="shared" si="88"/>
        <v>1</v>
      </c>
      <c r="L353" s="320">
        <f t="shared" si="96"/>
        <v>3.3059999999999996</v>
      </c>
      <c r="M353" s="275">
        <f t="shared" si="89"/>
        <v>30.115575868540191</v>
      </c>
      <c r="N353" s="153">
        <f t="shared" si="90"/>
        <v>16.563566727697108</v>
      </c>
      <c r="O353" s="154">
        <f t="shared" si="91"/>
        <v>6.3954000000000004</v>
      </c>
      <c r="P353" s="149">
        <f>IF(B353&lt;=Parameters!$K$3,0,IF(I353="Sand",0,O353/Parameters!$K$8*1000))</f>
        <v>0</v>
      </c>
      <c r="Q353" s="127">
        <f t="shared" si="92"/>
        <v>0</v>
      </c>
      <c r="R353" s="154" t="e">
        <f t="shared" si="93"/>
        <v>#DIV/0!</v>
      </c>
      <c r="S353" s="154" t="e">
        <f t="shared" si="94"/>
        <v>#DIV/0!</v>
      </c>
      <c r="T353" s="149" t="e">
        <f t="shared" si="101"/>
        <v>#DIV/0!</v>
      </c>
      <c r="U353" s="383">
        <f>IF(B353&lt;=Parameters!$K$3,0,IF(I353="Sand",(B353-B352)*$O$5*N353,(B353-B352)*$O$5*T353))</f>
        <v>6.8739528984200335</v>
      </c>
      <c r="V353" s="157">
        <f t="shared" si="102"/>
        <v>5683.9890779000134</v>
      </c>
      <c r="W353" s="175">
        <f t="shared" si="97"/>
        <v>0.22554393830355488</v>
      </c>
      <c r="X353" s="149">
        <f t="shared" si="98"/>
        <v>6.1683934433788411E-2</v>
      </c>
      <c r="Y353" s="127">
        <f t="shared" si="99"/>
        <v>0.74160779787658593</v>
      </c>
      <c r="Z353" s="175">
        <f t="shared" si="100"/>
        <v>5.7295971691706429E-2</v>
      </c>
      <c r="AA353" s="149">
        <f t="shared" si="95"/>
        <v>33.059999999999995</v>
      </c>
      <c r="AB353" s="383">
        <f>IF(ISERROR(AA353),0,IF(B353&lt;=Parameters!$K$3,0,(B353-B352)*$O$5*AA353))</f>
        <v>13.72004511816653</v>
      </c>
      <c r="AC353" s="157">
        <f t="shared" si="86"/>
        <v>3767.8685938014887</v>
      </c>
    </row>
    <row r="354" spans="1:29">
      <c r="A354" s="186">
        <v>336</v>
      </c>
      <c r="B354" s="187">
        <v>33.5</v>
      </c>
      <c r="C354" s="258">
        <v>7.37</v>
      </c>
      <c r="D354" s="258">
        <v>2.42</v>
      </c>
      <c r="E354" s="438">
        <f>IF(AND(ISBLANK(B354),ISBLANK(C354)),NA(),IF(B354&lt;=Parameters!$K$3,0,IF(C354&lt;0.1,Parameters!$K$4,C354)))</f>
        <v>7.37</v>
      </c>
      <c r="F354" s="439"/>
      <c r="G354" s="149">
        <f>B354*Parameters!$K$5</f>
        <v>636.5</v>
      </c>
      <c r="H354" s="383">
        <f>IF(B354&lt;Parameters!$K$6,B354*Parameters!$K$5,Parameters!$K$5*Parameters!$K$6+(B354-Parameters!$K$6)*(Parameters!$K$5-10))</f>
        <v>331.5</v>
      </c>
      <c r="I354" s="151" t="str">
        <f>IF(ISBLANK(D354),"",IF(D354&gt;Parameters!$K$7,"Clay","Sand"))</f>
        <v>Sand</v>
      </c>
      <c r="J354" s="152">
        <f t="shared" si="87"/>
        <v>0.16854851571739704</v>
      </c>
      <c r="K354" s="320">
        <f t="shared" si="88"/>
        <v>1</v>
      </c>
      <c r="L354" s="320">
        <f t="shared" si="96"/>
        <v>3.3149999999999999</v>
      </c>
      <c r="M354" s="275">
        <f t="shared" si="89"/>
        <v>31.606020458240309</v>
      </c>
      <c r="N354" s="153">
        <f t="shared" si="90"/>
        <v>17.383311252032172</v>
      </c>
      <c r="O354" s="154">
        <f t="shared" si="91"/>
        <v>6.7335000000000003</v>
      </c>
      <c r="P354" s="149">
        <f>IF(B354&lt;=Parameters!$K$3,0,IF(I354="Sand",0,O354/Parameters!$K$8*1000))</f>
        <v>0</v>
      </c>
      <c r="Q354" s="127">
        <f t="shared" si="92"/>
        <v>0</v>
      </c>
      <c r="R354" s="154" t="e">
        <f t="shared" si="93"/>
        <v>#DIV/0!</v>
      </c>
      <c r="S354" s="154" t="e">
        <f t="shared" si="94"/>
        <v>#DIV/0!</v>
      </c>
      <c r="T354" s="149" t="e">
        <f t="shared" si="101"/>
        <v>#DIV/0!</v>
      </c>
      <c r="U354" s="383">
        <f>IF(B354&lt;=Parameters!$K$3,0,IF(I354="Sand",(B354-B353)*$O$5*N354,(B354-B353)*$O$5*T354))</f>
        <v>7.2141504743198226</v>
      </c>
      <c r="V354" s="157">
        <f t="shared" si="102"/>
        <v>5691.2032283743329</v>
      </c>
      <c r="W354" s="175">
        <f t="shared" si="97"/>
        <v>0.24389261360722486</v>
      </c>
      <c r="X354" s="149">
        <f t="shared" si="98"/>
        <v>7.7783010223978793E-2</v>
      </c>
      <c r="Y354" s="127">
        <f t="shared" si="99"/>
        <v>0.74110393089032367</v>
      </c>
      <c r="Z354" s="175">
        <f t="shared" si="100"/>
        <v>7.2416901383300342E-2</v>
      </c>
      <c r="AA354" s="149">
        <f t="shared" si="95"/>
        <v>33.15</v>
      </c>
      <c r="AB354" s="383">
        <f>IF(ISERROR(AA354),0,IF(B354&lt;=Parameters!$K$3,0,(B354-B353)*$O$5*AA354))</f>
        <v>13.757395513225061</v>
      </c>
      <c r="AC354" s="157">
        <f t="shared" si="86"/>
        <v>3781.6259893147139</v>
      </c>
    </row>
    <row r="355" spans="1:29">
      <c r="A355" s="186">
        <v>337</v>
      </c>
      <c r="B355" s="187">
        <v>33.6</v>
      </c>
      <c r="C355" s="258">
        <v>10.69</v>
      </c>
      <c r="D355" s="258">
        <v>2.2599999999999998</v>
      </c>
      <c r="E355" s="438">
        <f>IF(AND(ISBLANK(B355),ISBLANK(C355)),NA(),IF(B355&lt;=Parameters!$K$3,0,IF(C355&lt;0.1,Parameters!$K$4,C355)))</f>
        <v>10.69</v>
      </c>
      <c r="F355" s="439"/>
      <c r="G355" s="149">
        <f>B355*Parameters!$K$5</f>
        <v>638.4</v>
      </c>
      <c r="H355" s="383">
        <f>IF(B355&lt;Parameters!$K$6,B355*Parameters!$K$5,Parameters!$K$5*Parameters!$K$6+(B355-Parameters!$K$6)*(Parameters!$K$5-10))</f>
        <v>332.40000000000003</v>
      </c>
      <c r="I355" s="151" t="str">
        <f>IF(ISBLANK(D355),"",IF(D355&gt;Parameters!$K$7,"Clay","Sand"))</f>
        <v>Sand</v>
      </c>
      <c r="J355" s="152">
        <f t="shared" si="87"/>
        <v>0.16873004351983939</v>
      </c>
      <c r="K355" s="320">
        <f t="shared" si="88"/>
        <v>1</v>
      </c>
      <c r="L355" s="320">
        <f t="shared" si="96"/>
        <v>3.3240000000000003</v>
      </c>
      <c r="M355" s="275">
        <f t="shared" si="89"/>
        <v>45.893113300915395</v>
      </c>
      <c r="N355" s="153">
        <f t="shared" si="90"/>
        <v>25.241212315503468</v>
      </c>
      <c r="O355" s="154">
        <f t="shared" si="91"/>
        <v>10.051599999999999</v>
      </c>
      <c r="P355" s="149">
        <f>IF(B355&lt;=Parameters!$K$3,0,IF(I355="Sand",0,O355/Parameters!$K$8*1000))</f>
        <v>0</v>
      </c>
      <c r="Q355" s="127">
        <f t="shared" si="92"/>
        <v>0</v>
      </c>
      <c r="R355" s="154" t="e">
        <f t="shared" si="93"/>
        <v>#DIV/0!</v>
      </c>
      <c r="S355" s="154" t="e">
        <f t="shared" si="94"/>
        <v>#DIV/0!</v>
      </c>
      <c r="T355" s="149" t="e">
        <f t="shared" si="101"/>
        <v>#DIV/0!</v>
      </c>
      <c r="U355" s="383">
        <f>IF(B355&lt;=Parameters!$K$3,0,IF(I355="Sand",(B355-B354)*$O$5*N355,(B355-B354)*$O$5*T355))</f>
        <v>10.475213908225296</v>
      </c>
      <c r="V355" s="157">
        <f t="shared" si="102"/>
        <v>5701.6784422825585</v>
      </c>
      <c r="W355" s="175">
        <f t="shared" si="97"/>
        <v>0.39210677047043307</v>
      </c>
      <c r="X355" s="149">
        <f t="shared" si="98"/>
        <v>0.25920301816942765</v>
      </c>
      <c r="Y355" s="127">
        <f t="shared" si="99"/>
        <v>0.74060177096507007</v>
      </c>
      <c r="Z355" s="175">
        <f t="shared" si="100"/>
        <v>0.24187743001266937</v>
      </c>
      <c r="AA355" s="149">
        <f t="shared" si="95"/>
        <v>33.24</v>
      </c>
      <c r="AB355" s="383">
        <f>IF(ISERROR(AA355),0,IF(B355&lt;=Parameters!$K$3,0,(B355-B354)*$O$5*AA355))</f>
        <v>13.794745908283591</v>
      </c>
      <c r="AC355" s="157">
        <f t="shared" si="86"/>
        <v>3795.4207352229973</v>
      </c>
    </row>
    <row r="356" spans="1:29">
      <c r="A356" s="186">
        <v>338</v>
      </c>
      <c r="B356" s="187">
        <v>33.700000000000003</v>
      </c>
      <c r="C356" s="258">
        <v>12.4</v>
      </c>
      <c r="D356" s="258">
        <v>2.16</v>
      </c>
      <c r="E356" s="438">
        <f>IF(AND(ISBLANK(B356),ISBLANK(C356)),NA(),IF(B356&lt;=Parameters!$K$3,0,IF(C356&lt;0.1,Parameters!$K$4,C356)))</f>
        <v>12.4</v>
      </c>
      <c r="F356" s="439"/>
      <c r="G356" s="149">
        <f>B356*Parameters!$K$5</f>
        <v>640.30000000000007</v>
      </c>
      <c r="H356" s="383">
        <f>IF(B356&lt;Parameters!$K$6,B356*Parameters!$K$5,Parameters!$K$5*Parameters!$K$6+(B356-Parameters!$K$6)*(Parameters!$K$5-10))</f>
        <v>333.3</v>
      </c>
      <c r="I356" s="151" t="str">
        <f>IF(ISBLANK(D356),"",IF(D356&gt;Parameters!$K$7,"Clay","Sand"))</f>
        <v>Sand</v>
      </c>
      <c r="J356" s="152">
        <f t="shared" si="87"/>
        <v>0.16891215910821941</v>
      </c>
      <c r="K356" s="320">
        <f t="shared" si="88"/>
        <v>1</v>
      </c>
      <c r="L356" s="320">
        <f t="shared" si="96"/>
        <v>3.3330000000000002</v>
      </c>
      <c r="M356" s="275">
        <f t="shared" si="89"/>
        <v>53.291751624622606</v>
      </c>
      <c r="N356" s="153">
        <f t="shared" si="90"/>
        <v>29.310463393542435</v>
      </c>
      <c r="O356" s="154">
        <f t="shared" si="91"/>
        <v>11.7597</v>
      </c>
      <c r="P356" s="149">
        <f>IF(B356&lt;=Parameters!$K$3,0,IF(I356="Sand",0,O356/Parameters!$K$8*1000))</f>
        <v>0</v>
      </c>
      <c r="Q356" s="127">
        <f t="shared" si="92"/>
        <v>0</v>
      </c>
      <c r="R356" s="154" t="e">
        <f t="shared" si="93"/>
        <v>#DIV/0!</v>
      </c>
      <c r="S356" s="154" t="e">
        <f t="shared" si="94"/>
        <v>#DIV/0!</v>
      </c>
      <c r="T356" s="149" t="e">
        <f t="shared" si="101"/>
        <v>#DIV/0!</v>
      </c>
      <c r="U356" s="383">
        <f>IF(B356&lt;=Parameters!$K$3,0,IF(I356="Sand",(B356-B355)*$O$5*N356,(B356-B355)*$O$5*T356))</f>
        <v>12.163970967748661</v>
      </c>
      <c r="V356" s="157">
        <f t="shared" si="102"/>
        <v>5713.8424132503069</v>
      </c>
      <c r="W356" s="175">
        <f t="shared" si="97"/>
        <v>0.45092108503356787</v>
      </c>
      <c r="X356" s="149">
        <f t="shared" si="98"/>
        <v>0.35405879153342684</v>
      </c>
      <c r="Y356" s="127">
        <f t="shared" si="99"/>
        <v>0.74010130771886373</v>
      </c>
      <c r="Z356" s="175">
        <f t="shared" si="100"/>
        <v>0.33115225968013184</v>
      </c>
      <c r="AA356" s="149">
        <f t="shared" si="95"/>
        <v>33.330000000000005</v>
      </c>
      <c r="AB356" s="383">
        <f>IF(ISERROR(AA356),0,IF(B356&lt;=Parameters!$K$3,0,(B356-B355)*$O$5*AA356))</f>
        <v>13.832096303342123</v>
      </c>
      <c r="AC356" s="157">
        <f t="shared" si="86"/>
        <v>3809.2528315263394</v>
      </c>
    </row>
    <row r="357" spans="1:29">
      <c r="A357" s="186">
        <v>339</v>
      </c>
      <c r="B357" s="187">
        <v>33.799999999999997</v>
      </c>
      <c r="C357" s="258">
        <v>14.04</v>
      </c>
      <c r="D357" s="258">
        <v>2.12</v>
      </c>
      <c r="E357" s="438">
        <f>IF(AND(ISBLANK(B357),ISBLANK(C357)),NA(),IF(B357&lt;=Parameters!$K$3,0,IF(C357&lt;0.1,Parameters!$K$4,C357)))</f>
        <v>14.04</v>
      </c>
      <c r="F357" s="439"/>
      <c r="G357" s="149">
        <f>B357*Parameters!$K$5</f>
        <v>642.19999999999993</v>
      </c>
      <c r="H357" s="383">
        <f>IF(B357&lt;Parameters!$K$6,B357*Parameters!$K$5,Parameters!$K$5*Parameters!$K$6+(B357-Parameters!$K$6)*(Parameters!$K$5-10))</f>
        <v>334.2</v>
      </c>
      <c r="I357" s="151" t="str">
        <f>IF(ISBLANK(D357),"",IF(D357&gt;Parameters!$K$7,"Clay","Sand"))</f>
        <v>Sand</v>
      </c>
      <c r="J357" s="152">
        <f t="shared" si="87"/>
        <v>0.16909486566147888</v>
      </c>
      <c r="K357" s="320">
        <f t="shared" si="88"/>
        <v>1</v>
      </c>
      <c r="L357" s="320">
        <f t="shared" si="96"/>
        <v>3.3420000000000001</v>
      </c>
      <c r="M357" s="275">
        <f t="shared" si="89"/>
        <v>60.405283297345889</v>
      </c>
      <c r="N357" s="153">
        <f t="shared" si="90"/>
        <v>33.222905813540244</v>
      </c>
      <c r="O357" s="154">
        <f t="shared" si="91"/>
        <v>13.3978</v>
      </c>
      <c r="P357" s="149">
        <f>IF(B357&lt;=Parameters!$K$3,0,IF(I357="Sand",0,O357/Parameters!$K$8*1000))</f>
        <v>0</v>
      </c>
      <c r="Q357" s="127">
        <f t="shared" si="92"/>
        <v>0</v>
      </c>
      <c r="R357" s="154" t="e">
        <f t="shared" si="93"/>
        <v>#DIV/0!</v>
      </c>
      <c r="S357" s="154" t="e">
        <f t="shared" si="94"/>
        <v>#DIV/0!</v>
      </c>
      <c r="T357" s="149" t="e">
        <f t="shared" si="101"/>
        <v>#DIV/0!</v>
      </c>
      <c r="U357" s="383">
        <f>IF(B357&lt;=Parameters!$K$3,0,IF(I357="Sand",(B357-B356)*$O$5*N357,(B357-B356)*$O$5*T357))</f>
        <v>13.787651745866208</v>
      </c>
      <c r="V357" s="157">
        <f t="shared" si="102"/>
        <v>5727.6300649961731</v>
      </c>
      <c r="W357" s="175">
        <f t="shared" si="97"/>
        <v>0.50006732925871755</v>
      </c>
      <c r="X357" s="149">
        <f t="shared" si="98"/>
        <v>0.4424309932347959</v>
      </c>
      <c r="Y357" s="127">
        <f t="shared" si="99"/>
        <v>0.73960253086070127</v>
      </c>
      <c r="Z357" s="175">
        <f t="shared" si="100"/>
        <v>0.41475525685032022</v>
      </c>
      <c r="AA357" s="149">
        <f t="shared" si="95"/>
        <v>33.42</v>
      </c>
      <c r="AB357" s="383">
        <f>IF(ISERROR(AA357),0,IF(B357&lt;=Parameters!$K$3,0,(B357-B356)*$O$5*AA357))</f>
        <v>13.869446698399663</v>
      </c>
      <c r="AC357" s="157">
        <f t="shared" si="86"/>
        <v>3823.1222782247391</v>
      </c>
    </row>
    <row r="358" spans="1:29">
      <c r="A358" s="186">
        <v>340</v>
      </c>
      <c r="B358" s="187">
        <v>33.9</v>
      </c>
      <c r="C358" s="258">
        <v>12.97</v>
      </c>
      <c r="D358" s="258">
        <v>2.14</v>
      </c>
      <c r="E358" s="438">
        <f>IF(AND(ISBLANK(B358),ISBLANK(C358)),NA(),IF(B358&lt;=Parameters!$K$3,0,IF(C358&lt;0.1,Parameters!$K$4,C358)))</f>
        <v>12.97</v>
      </c>
      <c r="F358" s="439"/>
      <c r="G358" s="149">
        <f>B358*Parameters!$K$5</f>
        <v>644.1</v>
      </c>
      <c r="H358" s="383">
        <f>IF(B358&lt;Parameters!$K$6,B358*Parameters!$K$5,Parameters!$K$5*Parameters!$K$6+(B358-Parameters!$K$6)*(Parameters!$K$5-10))</f>
        <v>335.09999999999997</v>
      </c>
      <c r="I358" s="151" t="str">
        <f>IF(ISBLANK(D358),"",IF(D358&gt;Parameters!$K$7,"Clay","Sand"))</f>
        <v>Sand</v>
      </c>
      <c r="J358" s="152">
        <f t="shared" si="87"/>
        <v>0.1692781663826817</v>
      </c>
      <c r="K358" s="320">
        <f t="shared" si="88"/>
        <v>1</v>
      </c>
      <c r="L358" s="320">
        <f t="shared" si="96"/>
        <v>3.3509999999999995</v>
      </c>
      <c r="M358" s="275">
        <f t="shared" si="89"/>
        <v>55.862236465890305</v>
      </c>
      <c r="N358" s="153">
        <f t="shared" si="90"/>
        <v>30.724230056239669</v>
      </c>
      <c r="O358" s="154">
        <f t="shared" si="91"/>
        <v>12.325900000000001</v>
      </c>
      <c r="P358" s="149">
        <f>IF(B358&lt;=Parameters!$K$3,0,IF(I358="Sand",0,O358/Parameters!$K$8*1000))</f>
        <v>0</v>
      </c>
      <c r="Q358" s="127">
        <f t="shared" si="92"/>
        <v>0</v>
      </c>
      <c r="R358" s="154" t="e">
        <f t="shared" si="93"/>
        <v>#DIV/0!</v>
      </c>
      <c r="S358" s="154" t="e">
        <f t="shared" si="94"/>
        <v>#DIV/0!</v>
      </c>
      <c r="T358" s="149" t="e">
        <f t="shared" si="101"/>
        <v>#DIV/0!</v>
      </c>
      <c r="U358" s="383">
        <f>IF(B358&lt;=Parameters!$K$3,0,IF(I358="Sand",(B358-B357)*$O$5*N358,(B358-B357)*$O$5*T358))</f>
        <v>12.750690338552223</v>
      </c>
      <c r="V358" s="157">
        <f t="shared" si="102"/>
        <v>5740.3807553347251</v>
      </c>
      <c r="W358" s="175">
        <f t="shared" si="97"/>
        <v>0.46782089343459837</v>
      </c>
      <c r="X358" s="149">
        <f t="shared" si="98"/>
        <v>0.38353161230628957</v>
      </c>
      <c r="Y358" s="127">
        <f t="shared" si="99"/>
        <v>0.73910543018949748</v>
      </c>
      <c r="Z358" s="175">
        <f t="shared" si="100"/>
        <v>0.36036161544886897</v>
      </c>
      <c r="AA358" s="149">
        <f t="shared" si="95"/>
        <v>33.51</v>
      </c>
      <c r="AB358" s="383">
        <f>IF(ISERROR(AA358),0,IF(B358&lt;=Parameters!$K$3,0,(B358-B357)*$O$5*AA358))</f>
        <v>13.906797093459179</v>
      </c>
      <c r="AC358" s="157">
        <f t="shared" si="86"/>
        <v>3837.0290753181985</v>
      </c>
    </row>
    <row r="359" spans="1:29">
      <c r="A359" s="186">
        <v>341</v>
      </c>
      <c r="B359" s="187">
        <v>34</v>
      </c>
      <c r="C359" s="258">
        <v>12.48</v>
      </c>
      <c r="D359" s="258">
        <v>2.0699999999999998</v>
      </c>
      <c r="E359" s="438">
        <f>IF(AND(ISBLANK(B359),ISBLANK(C359)),NA(),IF(B359&lt;=Parameters!$K$3,0,IF(C359&lt;0.1,Parameters!$K$4,C359)))</f>
        <v>12.48</v>
      </c>
      <c r="F359" s="439"/>
      <c r="G359" s="149">
        <f>B359*Parameters!$K$5</f>
        <v>646</v>
      </c>
      <c r="H359" s="383">
        <f>IF(B359&lt;Parameters!$K$6,B359*Parameters!$K$5,Parameters!$K$5*Parameters!$K$6+(B359-Parameters!$K$6)*(Parameters!$K$5-10))</f>
        <v>336</v>
      </c>
      <c r="I359" s="151" t="str">
        <f>IF(ISBLANK(D359),"",IF(D359&gt;Parameters!$K$7,"Clay","Sand"))</f>
        <v>Sand</v>
      </c>
      <c r="J359" s="152">
        <f t="shared" si="87"/>
        <v>0.16946206449924958</v>
      </c>
      <c r="K359" s="320">
        <f t="shared" si="88"/>
        <v>1</v>
      </c>
      <c r="L359" s="320">
        <f t="shared" si="96"/>
        <v>3.36</v>
      </c>
      <c r="M359" s="275">
        <f t="shared" si="89"/>
        <v>53.810183738179219</v>
      </c>
      <c r="N359" s="153">
        <f t="shared" si="90"/>
        <v>29.595601055998571</v>
      </c>
      <c r="O359" s="154">
        <f t="shared" si="91"/>
        <v>11.834</v>
      </c>
      <c r="P359" s="149">
        <f>IF(B359&lt;=Parameters!$K$3,0,IF(I359="Sand",0,O359/Parameters!$K$8*1000))</f>
        <v>0</v>
      </c>
      <c r="Q359" s="127">
        <f t="shared" si="92"/>
        <v>0</v>
      </c>
      <c r="R359" s="154" t="e">
        <f t="shared" si="93"/>
        <v>#DIV/0!</v>
      </c>
      <c r="S359" s="154" t="e">
        <f t="shared" si="94"/>
        <v>#DIV/0!</v>
      </c>
      <c r="T359" s="149" t="e">
        <f t="shared" si="101"/>
        <v>#DIV/0!</v>
      </c>
      <c r="U359" s="383">
        <f>IF(B359&lt;=Parameters!$K$3,0,IF(I359="Sand",(B359-B358)*$O$5*N359,(B359-B358)*$O$5*T359))</f>
        <v>12.282304349290909</v>
      </c>
      <c r="V359" s="157">
        <f t="shared" si="102"/>
        <v>5752.6630596840159</v>
      </c>
      <c r="W359" s="175">
        <f t="shared" si="97"/>
        <v>0.45187980623578206</v>
      </c>
      <c r="X359" s="149">
        <f t="shared" si="98"/>
        <v>0.35570476236707099</v>
      </c>
      <c r="Y359" s="127">
        <f t="shared" si="99"/>
        <v>0.73860999559306062</v>
      </c>
      <c r="Z359" s="175">
        <f t="shared" si="100"/>
        <v>0.33497704352957552</v>
      </c>
      <c r="AA359" s="149">
        <f t="shared" si="95"/>
        <v>33.6</v>
      </c>
      <c r="AB359" s="383">
        <f>IF(ISERROR(AA359),0,IF(B359&lt;=Parameters!$K$3,0,(B359-B358)*$O$5*AA359))</f>
        <v>13.944147488517709</v>
      </c>
      <c r="AC359" s="157">
        <f t="shared" si="86"/>
        <v>3850.973222806716</v>
      </c>
    </row>
    <row r="360" spans="1:29">
      <c r="A360" s="186">
        <v>342</v>
      </c>
      <c r="B360" s="187">
        <v>34.1</v>
      </c>
      <c r="C360" s="258">
        <v>17.14</v>
      </c>
      <c r="D360" s="258">
        <v>1.8</v>
      </c>
      <c r="E360" s="438">
        <f>IF(AND(ISBLANK(B360),ISBLANK(C360)),NA(),IF(B360&lt;=Parameters!$K$3,0,IF(C360&lt;0.1,Parameters!$K$4,C360)))</f>
        <v>17.14</v>
      </c>
      <c r="F360" s="439"/>
      <c r="G360" s="149">
        <f>B360*Parameters!$K$5</f>
        <v>647.9</v>
      </c>
      <c r="H360" s="383">
        <f>IF(B360&lt;Parameters!$K$6,B360*Parameters!$K$5,Parameters!$K$5*Parameters!$K$6+(B360-Parameters!$K$6)*(Parameters!$K$5-10))</f>
        <v>336.90000000000003</v>
      </c>
      <c r="I360" s="151" t="str">
        <f>IF(ISBLANK(D360),"",IF(D360&gt;Parameters!$K$7,"Clay","Sand"))</f>
        <v>Sand</v>
      </c>
      <c r="J360" s="152">
        <f t="shared" si="87"/>
        <v>0.16964656326320099</v>
      </c>
      <c r="K360" s="320">
        <f t="shared" si="88"/>
        <v>1</v>
      </c>
      <c r="L360" s="320">
        <f t="shared" si="96"/>
        <v>3.3690000000000002</v>
      </c>
      <c r="M360" s="275">
        <f t="shared" si="89"/>
        <v>73.983228676312294</v>
      </c>
      <c r="N360" s="153">
        <f t="shared" si="90"/>
        <v>40.690775771971765</v>
      </c>
      <c r="O360" s="154">
        <f t="shared" si="91"/>
        <v>16.492100000000001</v>
      </c>
      <c r="P360" s="149">
        <f>IF(B360&lt;=Parameters!$K$3,0,IF(I360="Sand",0,O360/Parameters!$K$8*1000))</f>
        <v>0</v>
      </c>
      <c r="Q360" s="127">
        <f t="shared" si="92"/>
        <v>0</v>
      </c>
      <c r="R360" s="154" t="e">
        <f t="shared" si="93"/>
        <v>#DIV/0!</v>
      </c>
      <c r="S360" s="154" t="e">
        <f t="shared" si="94"/>
        <v>#DIV/0!</v>
      </c>
      <c r="T360" s="149" t="e">
        <f t="shared" si="101"/>
        <v>#DIV/0!</v>
      </c>
      <c r="U360" s="383">
        <f>IF(B360&lt;=Parameters!$K$3,0,IF(I360="Sand",(B360-B359)*$O$5*N360,(B360-B359)*$O$5*T360))</f>
        <v>16.886850559124326</v>
      </c>
      <c r="V360" s="157">
        <f t="shared" si="102"/>
        <v>5769.5499102431404</v>
      </c>
      <c r="W360" s="175">
        <f t="shared" si="97"/>
        <v>0.5782598282372623</v>
      </c>
      <c r="X360" s="149">
        <f t="shared" si="98"/>
        <v>0.59930504101725246</v>
      </c>
      <c r="Y360" s="127">
        <f t="shared" si="99"/>
        <v>0.73811621704708197</v>
      </c>
      <c r="Z360" s="175">
        <f t="shared" si="100"/>
        <v>0.56566371929594672</v>
      </c>
      <c r="AA360" s="149">
        <f t="shared" si="95"/>
        <v>33.690000000000005</v>
      </c>
      <c r="AB360" s="383">
        <f>IF(ISERROR(AA360),0,IF(B360&lt;=Parameters!$K$3,0,(B360-B359)*$O$5*AA360))</f>
        <v>13.981497883576241</v>
      </c>
      <c r="AC360" s="157">
        <f t="shared" si="86"/>
        <v>3864.9547206902921</v>
      </c>
    </row>
    <row r="361" spans="1:29">
      <c r="A361" s="186">
        <v>343</v>
      </c>
      <c r="B361" s="187">
        <v>34.200000000000003</v>
      </c>
      <c r="C361" s="258">
        <v>16.32</v>
      </c>
      <c r="D361" s="258">
        <v>1.79</v>
      </c>
      <c r="E361" s="438">
        <f>IF(AND(ISBLANK(B361),ISBLANK(C361)),NA(),IF(B361&lt;=Parameters!$K$3,0,IF(C361&lt;0.1,Parameters!$K$4,C361)))</f>
        <v>16.32</v>
      </c>
      <c r="F361" s="439"/>
      <c r="G361" s="149">
        <f>B361*Parameters!$K$5</f>
        <v>649.80000000000007</v>
      </c>
      <c r="H361" s="383">
        <f>IF(B361&lt;Parameters!$K$6,B361*Parameters!$K$5,Parameters!$K$5*Parameters!$K$6+(B361-Parameters!$K$6)*(Parameters!$K$5-10))</f>
        <v>337.8</v>
      </c>
      <c r="I361" s="151" t="str">
        <f>IF(ISBLANK(D361),"",IF(D361&gt;Parameters!$K$7,"Clay","Sand"))</f>
        <v>Sand</v>
      </c>
      <c r="J361" s="152">
        <f t="shared" si="87"/>
        <v>0.16983166595139237</v>
      </c>
      <c r="K361" s="320">
        <f t="shared" si="88"/>
        <v>1</v>
      </c>
      <c r="L361" s="320">
        <f t="shared" si="96"/>
        <v>3.3780000000000001</v>
      </c>
      <c r="M361" s="275">
        <f t="shared" si="89"/>
        <v>70.520636080441022</v>
      </c>
      <c r="N361" s="153">
        <f t="shared" si="90"/>
        <v>38.786349844242565</v>
      </c>
      <c r="O361" s="154">
        <f t="shared" si="91"/>
        <v>15.670199999999999</v>
      </c>
      <c r="P361" s="149">
        <f>IF(B361&lt;=Parameters!$K$3,0,IF(I361="Sand",0,O361/Parameters!$K$8*1000))</f>
        <v>0</v>
      </c>
      <c r="Q361" s="127">
        <f t="shared" si="92"/>
        <v>0</v>
      </c>
      <c r="R361" s="154" t="e">
        <f t="shared" si="93"/>
        <v>#DIV/0!</v>
      </c>
      <c r="S361" s="154" t="e">
        <f t="shared" si="94"/>
        <v>#DIV/0!</v>
      </c>
      <c r="T361" s="149" t="e">
        <f t="shared" si="101"/>
        <v>#DIV/0!</v>
      </c>
      <c r="U361" s="383">
        <f>IF(B361&lt;=Parameters!$K$3,0,IF(I361="Sand",(B361-B360)*$O$5*N361,(B361-B360)*$O$5*T361))</f>
        <v>16.09650543956441</v>
      </c>
      <c r="V361" s="157">
        <f t="shared" si="102"/>
        <v>5785.6464156827051</v>
      </c>
      <c r="W361" s="175">
        <f t="shared" si="97"/>
        <v>0.55811683199155471</v>
      </c>
      <c r="X361" s="149">
        <f t="shared" si="98"/>
        <v>0.55703042588149654</v>
      </c>
      <c r="Y361" s="127">
        <f t="shared" si="99"/>
        <v>0.73762408461414064</v>
      </c>
      <c r="Z361" s="175">
        <f t="shared" si="100"/>
        <v>0.52695239187610443</v>
      </c>
      <c r="AA361" s="149">
        <f t="shared" si="95"/>
        <v>33.78</v>
      </c>
      <c r="AB361" s="383">
        <f>IF(ISERROR(AA361),0,IF(B361&lt;=Parameters!$K$3,0,(B361-B360)*$O$5*AA361))</f>
        <v>14.018848278634769</v>
      </c>
      <c r="AC361" s="157">
        <f t="shared" si="86"/>
        <v>3878.9735689689269</v>
      </c>
    </row>
    <row r="362" spans="1:29">
      <c r="A362" s="186">
        <v>344</v>
      </c>
      <c r="B362" s="187">
        <v>34.299999999999997</v>
      </c>
      <c r="C362" s="258">
        <v>13.57</v>
      </c>
      <c r="D362" s="258">
        <v>1.85</v>
      </c>
      <c r="E362" s="438">
        <f>IF(AND(ISBLANK(B362),ISBLANK(C362)),NA(),IF(B362&lt;=Parameters!$K$3,0,IF(C362&lt;0.1,Parameters!$K$4,C362)))</f>
        <v>13.57</v>
      </c>
      <c r="F362" s="439"/>
      <c r="G362" s="149">
        <f>B362*Parameters!$K$5</f>
        <v>651.69999999999993</v>
      </c>
      <c r="H362" s="383">
        <f>IF(B362&lt;Parameters!$K$6,B362*Parameters!$K$5,Parameters!$K$5*Parameters!$K$6+(B362-Parameters!$K$6)*(Parameters!$K$5-10))</f>
        <v>338.7</v>
      </c>
      <c r="I362" s="151" t="str">
        <f>IF(ISBLANK(D362),"",IF(D362&gt;Parameters!$K$7,"Clay","Sand"))</f>
        <v>Sand</v>
      </c>
      <c r="J362" s="152">
        <f t="shared" si="87"/>
        <v>0.17001737586576285</v>
      </c>
      <c r="K362" s="320">
        <f t="shared" si="88"/>
        <v>1</v>
      </c>
      <c r="L362" s="320">
        <f t="shared" si="96"/>
        <v>3.387</v>
      </c>
      <c r="M362" s="275">
        <f t="shared" si="89"/>
        <v>58.70168303733405</v>
      </c>
      <c r="N362" s="153">
        <f t="shared" si="90"/>
        <v>32.285925670533729</v>
      </c>
      <c r="O362" s="154">
        <f t="shared" si="91"/>
        <v>12.9183</v>
      </c>
      <c r="P362" s="149">
        <f>IF(B362&lt;=Parameters!$K$3,0,IF(I362="Sand",0,O362/Parameters!$K$8*1000))</f>
        <v>0</v>
      </c>
      <c r="Q362" s="127">
        <f t="shared" si="92"/>
        <v>0</v>
      </c>
      <c r="R362" s="154" t="e">
        <f t="shared" si="93"/>
        <v>#DIV/0!</v>
      </c>
      <c r="S362" s="154" t="e">
        <f t="shared" si="94"/>
        <v>#DIV/0!</v>
      </c>
      <c r="T362" s="149" t="e">
        <f t="shared" si="101"/>
        <v>#DIV/0!</v>
      </c>
      <c r="U362" s="383">
        <f>IF(B362&lt;=Parameters!$K$3,0,IF(I362="Sand",(B362-B361)*$O$5*N362,(B362-B361)*$O$5*T362))</f>
        <v>13.398800873607449</v>
      </c>
      <c r="V362" s="157">
        <f t="shared" si="102"/>
        <v>5799.0452165563129</v>
      </c>
      <c r="W362" s="175">
        <f t="shared" si="97"/>
        <v>0.48377273062587611</v>
      </c>
      <c r="X362" s="149">
        <f t="shared" si="98"/>
        <v>0.41223540210860943</v>
      </c>
      <c r="Y362" s="127">
        <f t="shared" si="99"/>
        <v>0.73713358844271992</v>
      </c>
      <c r="Z362" s="175">
        <f t="shared" si="100"/>
        <v>0.39085608189423848</v>
      </c>
      <c r="AA362" s="149">
        <f t="shared" si="95"/>
        <v>33.869999999999997</v>
      </c>
      <c r="AB362" s="383">
        <f>IF(ISERROR(AA362),0,IF(B362&lt;=Parameters!$K$3,0,(B362-B361)*$O$5*AA362))</f>
        <v>14.056198673692297</v>
      </c>
      <c r="AC362" s="157">
        <f t="shared" si="86"/>
        <v>3893.0297676426194</v>
      </c>
    </row>
    <row r="363" spans="1:29">
      <c r="A363" s="186">
        <v>345</v>
      </c>
      <c r="B363" s="187">
        <v>34.4</v>
      </c>
      <c r="C363" s="258">
        <v>11.82</v>
      </c>
      <c r="D363" s="258">
        <v>2.04</v>
      </c>
      <c r="E363" s="438">
        <f>IF(AND(ISBLANK(B363),ISBLANK(C363)),NA(),IF(B363&lt;=Parameters!$K$3,0,IF(C363&lt;0.1,Parameters!$K$4,C363)))</f>
        <v>11.82</v>
      </c>
      <c r="F363" s="439"/>
      <c r="G363" s="149">
        <f>B363*Parameters!$K$5</f>
        <v>653.6</v>
      </c>
      <c r="H363" s="383">
        <f>IF(B363&lt;Parameters!$K$6,B363*Parameters!$K$5,Parameters!$K$5*Parameters!$K$6+(B363-Parameters!$K$6)*(Parameters!$K$5-10))</f>
        <v>339.59999999999997</v>
      </c>
      <c r="I363" s="151" t="str">
        <f>IF(ISBLANK(D363),"",IF(D363&gt;Parameters!$K$7,"Clay","Sand"))</f>
        <v>Sand</v>
      </c>
      <c r="J363" s="152">
        <f t="shared" si="87"/>
        <v>0.17020369633358154</v>
      </c>
      <c r="K363" s="320">
        <f t="shared" si="88"/>
        <v>1</v>
      </c>
      <c r="L363" s="320">
        <f t="shared" si="96"/>
        <v>3.3959999999999995</v>
      </c>
      <c r="M363" s="275">
        <f t="shared" si="89"/>
        <v>51.187493114072218</v>
      </c>
      <c r="N363" s="153">
        <f t="shared" si="90"/>
        <v>28.153121212739723</v>
      </c>
      <c r="O363" s="154">
        <f t="shared" si="91"/>
        <v>11.166399999999999</v>
      </c>
      <c r="P363" s="149">
        <f>IF(B363&lt;=Parameters!$K$3,0,IF(I363="Sand",0,O363/Parameters!$K$8*1000))</f>
        <v>0</v>
      </c>
      <c r="Q363" s="127">
        <f t="shared" si="92"/>
        <v>0</v>
      </c>
      <c r="R363" s="154" t="e">
        <f t="shared" si="93"/>
        <v>#DIV/0!</v>
      </c>
      <c r="S363" s="154" t="e">
        <f t="shared" si="94"/>
        <v>#DIV/0!</v>
      </c>
      <c r="T363" s="149" t="e">
        <f t="shared" si="101"/>
        <v>#DIV/0!</v>
      </c>
      <c r="U363" s="383">
        <f>IF(B363&lt;=Parameters!$K$3,0,IF(I363="Sand",(B363-B362)*$O$5*N363,(B363-B362)*$O$5*T363))</f>
        <v>11.683668882516644</v>
      </c>
      <c r="V363" s="157">
        <f t="shared" si="102"/>
        <v>5810.7288854388298</v>
      </c>
      <c r="W363" s="175">
        <f t="shared" si="97"/>
        <v>0.42801460695565263</v>
      </c>
      <c r="X363" s="149">
        <f t="shared" si="98"/>
        <v>0.31567319606989824</v>
      </c>
      <c r="Y363" s="127">
        <f t="shared" si="99"/>
        <v>0.73664471876624005</v>
      </c>
      <c r="Z363" s="175">
        <f t="shared" si="100"/>
        <v>0.29997530063582595</v>
      </c>
      <c r="AA363" s="149">
        <f t="shared" si="95"/>
        <v>33.96</v>
      </c>
      <c r="AB363" s="383">
        <f>IF(ISERROR(AA363),0,IF(B363&lt;=Parameters!$K$3,0,(B363-B362)*$O$5*AA363))</f>
        <v>14.093549068751829</v>
      </c>
      <c r="AC363" s="157">
        <f t="shared" si="86"/>
        <v>3907.1233167113714</v>
      </c>
    </row>
    <row r="364" spans="1:29">
      <c r="A364" s="186">
        <v>346</v>
      </c>
      <c r="B364" s="187">
        <v>34.5</v>
      </c>
      <c r="C364" s="258">
        <v>10.72</v>
      </c>
      <c r="D364" s="258">
        <v>2.21</v>
      </c>
      <c r="E364" s="438">
        <f>IF(AND(ISBLANK(B364),ISBLANK(C364)),NA(),IF(B364&lt;=Parameters!$K$3,0,IF(C364&lt;0.1,Parameters!$K$4,C364)))</f>
        <v>10.72</v>
      </c>
      <c r="F364" s="439"/>
      <c r="G364" s="149">
        <f>B364*Parameters!$K$5</f>
        <v>655.5</v>
      </c>
      <c r="H364" s="383">
        <f>IF(B364&lt;Parameters!$K$6,B364*Parameters!$K$5,Parameters!$K$5*Parameters!$K$6+(B364-Parameters!$K$6)*(Parameters!$K$5-10))</f>
        <v>340.5</v>
      </c>
      <c r="I364" s="151" t="str">
        <f>IF(ISBLANK(D364),"",IF(D364&gt;Parameters!$K$7,"Clay","Sand"))</f>
        <v>Sand</v>
      </c>
      <c r="J364" s="152">
        <f t="shared" si="87"/>
        <v>0.17039063070769775</v>
      </c>
      <c r="K364" s="320">
        <f t="shared" si="88"/>
        <v>1</v>
      </c>
      <c r="L364" s="320">
        <f t="shared" si="96"/>
        <v>3.4049999999999998</v>
      </c>
      <c r="M364" s="275">
        <f t="shared" si="89"/>
        <v>46.474838844897363</v>
      </c>
      <c r="N364" s="153">
        <f t="shared" si="90"/>
        <v>25.56116136469355</v>
      </c>
      <c r="O364" s="154">
        <f t="shared" si="91"/>
        <v>10.064500000000001</v>
      </c>
      <c r="P364" s="149">
        <f>IF(B364&lt;=Parameters!$K$3,0,IF(I364="Sand",0,O364/Parameters!$K$8*1000))</f>
        <v>0</v>
      </c>
      <c r="Q364" s="127">
        <f t="shared" si="92"/>
        <v>0</v>
      </c>
      <c r="R364" s="154" t="e">
        <f t="shared" si="93"/>
        <v>#DIV/0!</v>
      </c>
      <c r="S364" s="154" t="e">
        <f t="shared" si="94"/>
        <v>#DIV/0!</v>
      </c>
      <c r="T364" s="149" t="e">
        <f t="shared" si="101"/>
        <v>#DIV/0!</v>
      </c>
      <c r="U364" s="383">
        <f>IF(B364&lt;=Parameters!$K$3,0,IF(I364="Sand",(B364-B363)*$O$5*N364,(B364-B363)*$O$5*T364))</f>
        <v>10.60799416806808</v>
      </c>
      <c r="V364" s="157">
        <f t="shared" si="102"/>
        <v>5821.336879606898</v>
      </c>
      <c r="W364" s="175">
        <f t="shared" si="97"/>
        <v>0.3884125301910592</v>
      </c>
      <c r="X364" s="149">
        <f t="shared" si="98"/>
        <v>0.25365492932285144</v>
      </c>
      <c r="Y364" s="127">
        <f t="shared" si="99"/>
        <v>0.73615746590210218</v>
      </c>
      <c r="Z364" s="175">
        <f t="shared" si="100"/>
        <v>0.241581898666654</v>
      </c>
      <c r="AA364" s="149">
        <f t="shared" si="95"/>
        <v>34.050000000000004</v>
      </c>
      <c r="AB364" s="383">
        <f>IF(ISERROR(AA364),0,IF(B364&lt;=Parameters!$K$3,0,(B364-B363)*$O$5*AA364))</f>
        <v>14.130899463810358</v>
      </c>
      <c r="AC364" s="157">
        <f t="shared" si="86"/>
        <v>3921.2542161751817</v>
      </c>
    </row>
    <row r="365" spans="1:29">
      <c r="A365" s="186">
        <v>347</v>
      </c>
      <c r="B365" s="187">
        <v>34.6</v>
      </c>
      <c r="C365" s="258">
        <v>10.94</v>
      </c>
      <c r="D365" s="258">
        <v>2.16</v>
      </c>
      <c r="E365" s="438">
        <f>IF(AND(ISBLANK(B365),ISBLANK(C365)),NA(),IF(B365&lt;=Parameters!$K$3,0,IF(C365&lt;0.1,Parameters!$K$4,C365)))</f>
        <v>10.94</v>
      </c>
      <c r="F365" s="439"/>
      <c r="G365" s="149">
        <f>B365*Parameters!$K$5</f>
        <v>657.4</v>
      </c>
      <c r="H365" s="383">
        <f>IF(B365&lt;Parameters!$K$6,B365*Parameters!$K$5,Parameters!$K$5*Parameters!$K$6+(B365-Parameters!$K$6)*(Parameters!$K$5-10))</f>
        <v>341.40000000000003</v>
      </c>
      <c r="I365" s="151" t="str">
        <f>IF(ISBLANK(D365),"",IF(D365&gt;Parameters!$K$7,"Clay","Sand"))</f>
        <v>Sand</v>
      </c>
      <c r="J365" s="152">
        <f t="shared" si="87"/>
        <v>0.1705781823667947</v>
      </c>
      <c r="K365" s="320">
        <f t="shared" si="88"/>
        <v>1</v>
      </c>
      <c r="L365" s="320">
        <f t="shared" si="96"/>
        <v>3.4140000000000001</v>
      </c>
      <c r="M365" s="275">
        <f t="shared" si="89"/>
        <v>47.480818946878827</v>
      </c>
      <c r="N365" s="153">
        <f t="shared" si="90"/>
        <v>26.114450420783356</v>
      </c>
      <c r="O365" s="154">
        <f t="shared" si="91"/>
        <v>10.282599999999999</v>
      </c>
      <c r="P365" s="149">
        <f>IF(B365&lt;=Parameters!$K$3,0,IF(I365="Sand",0,O365/Parameters!$K$8*1000))</f>
        <v>0</v>
      </c>
      <c r="Q365" s="127">
        <f t="shared" si="92"/>
        <v>0</v>
      </c>
      <c r="R365" s="154" t="e">
        <f t="shared" si="93"/>
        <v>#DIV/0!</v>
      </c>
      <c r="S365" s="154" t="e">
        <f t="shared" si="94"/>
        <v>#DIV/0!</v>
      </c>
      <c r="T365" s="149" t="e">
        <f t="shared" si="101"/>
        <v>#DIV/0!</v>
      </c>
      <c r="U365" s="383">
        <f>IF(B365&lt;=Parameters!$K$3,0,IF(I365="Sand",(B365-B364)*$O$5*N365,(B365-B364)*$O$5*T365))</f>
        <v>10.837611555029358</v>
      </c>
      <c r="V365" s="157">
        <f t="shared" si="102"/>
        <v>5832.1744911619271</v>
      </c>
      <c r="W365" s="175">
        <f t="shared" si="97"/>
        <v>0.39601044977737621</v>
      </c>
      <c r="X365" s="149">
        <f t="shared" si="98"/>
        <v>0.26511925307012252</v>
      </c>
      <c r="Y365" s="127">
        <f t="shared" si="99"/>
        <v>0.7356718202507474</v>
      </c>
      <c r="Z365" s="175">
        <f t="shared" si="100"/>
        <v>0.25306539062777622</v>
      </c>
      <c r="AA365" s="149">
        <f t="shared" si="95"/>
        <v>34.140000000000008</v>
      </c>
      <c r="AB365" s="383">
        <f>IF(ISERROR(AA365),0,IF(B365&lt;=Parameters!$K$3,0,(B365-B364)*$O$5*AA365))</f>
        <v>14.16824985886889</v>
      </c>
      <c r="AC365" s="157">
        <f t="shared" ref="AC365:AC428" si="103">AC364+AB365</f>
        <v>3935.4224660340506</v>
      </c>
    </row>
    <row r="366" spans="1:29">
      <c r="A366" s="186">
        <v>348</v>
      </c>
      <c r="B366" s="187">
        <v>34.700000000000003</v>
      </c>
      <c r="C366" s="258">
        <v>13.43</v>
      </c>
      <c r="D366" s="258">
        <v>2.08</v>
      </c>
      <c r="E366" s="438">
        <f>IF(AND(ISBLANK(B366),ISBLANK(C366)),NA(),IF(B366&lt;=Parameters!$K$3,0,IF(C366&lt;0.1,Parameters!$K$4,C366)))</f>
        <v>13.43</v>
      </c>
      <c r="F366" s="439"/>
      <c r="G366" s="149">
        <f>B366*Parameters!$K$5</f>
        <v>659.30000000000007</v>
      </c>
      <c r="H366" s="383">
        <f>IF(B366&lt;Parameters!$K$6,B366*Parameters!$K$5,Parameters!$K$5*Parameters!$K$6+(B366-Parameters!$K$6)*(Parameters!$K$5-10))</f>
        <v>342.3</v>
      </c>
      <c r="I366" s="151" t="str">
        <f>IF(ISBLANK(D366),"",IF(D366&gt;Parameters!$K$7,"Clay","Sand"))</f>
        <v>Sand</v>
      </c>
      <c r="J366" s="152">
        <f t="shared" si="87"/>
        <v>0.17076635471564577</v>
      </c>
      <c r="K366" s="320">
        <f t="shared" si="88"/>
        <v>1</v>
      </c>
      <c r="L366" s="320">
        <f t="shared" si="96"/>
        <v>3.423</v>
      </c>
      <c r="M366" s="275">
        <f t="shared" si="89"/>
        <v>58.351996125205886</v>
      </c>
      <c r="N366" s="153">
        <f t="shared" si="90"/>
        <v>32.093597868863242</v>
      </c>
      <c r="O366" s="154">
        <f t="shared" si="91"/>
        <v>12.7707</v>
      </c>
      <c r="P366" s="149">
        <f>IF(B366&lt;=Parameters!$K$3,0,IF(I366="Sand",0,O366/Parameters!$K$8*1000))</f>
        <v>0</v>
      </c>
      <c r="Q366" s="127">
        <f t="shared" si="92"/>
        <v>0</v>
      </c>
      <c r="R366" s="154" t="e">
        <f t="shared" si="93"/>
        <v>#DIV/0!</v>
      </c>
      <c r="S366" s="154" t="e">
        <f t="shared" si="94"/>
        <v>#DIV/0!</v>
      </c>
      <c r="T366" s="149" t="e">
        <f t="shared" si="101"/>
        <v>#DIV/0!</v>
      </c>
      <c r="U366" s="383">
        <f>IF(B366&lt;=Parameters!$K$3,0,IF(I366="Sand",(B366-B365)*$O$5*N366,(B366-B365)*$O$5*T366))</f>
        <v>13.318983991684723</v>
      </c>
      <c r="V366" s="157">
        <f t="shared" si="102"/>
        <v>5845.4934751536121</v>
      </c>
      <c r="W366" s="175">
        <f t="shared" si="97"/>
        <v>0.47750998815874085</v>
      </c>
      <c r="X366" s="149">
        <f t="shared" si="98"/>
        <v>0.40086455228843104</v>
      </c>
      <c r="Y366" s="127">
        <f t="shared" si="99"/>
        <v>0.73518777229472743</v>
      </c>
      <c r="Z366" s="175">
        <f t="shared" si="100"/>
        <v>0.38349232074199741</v>
      </c>
      <c r="AA366" s="149">
        <f t="shared" si="95"/>
        <v>34.230000000000004</v>
      </c>
      <c r="AB366" s="383">
        <f>IF(ISERROR(AA366),0,IF(B366&lt;=Parameters!$K$3,0,(B366-B365)*$O$5*AA366))</f>
        <v>14.205600253927418</v>
      </c>
      <c r="AC366" s="157">
        <f t="shared" si="103"/>
        <v>3949.6280662879781</v>
      </c>
    </row>
    <row r="367" spans="1:29">
      <c r="A367" s="186">
        <v>349</v>
      </c>
      <c r="B367" s="187">
        <v>34.799999999999997</v>
      </c>
      <c r="C367" s="258">
        <v>15.2</v>
      </c>
      <c r="D367" s="258">
        <v>2.06</v>
      </c>
      <c r="E367" s="438">
        <f>IF(AND(ISBLANK(B367),ISBLANK(C367)),NA(),IF(B367&lt;=Parameters!$K$3,0,IF(C367&lt;0.1,Parameters!$K$4,C367)))</f>
        <v>15.2</v>
      </c>
      <c r="F367" s="439"/>
      <c r="G367" s="149">
        <f>B367*Parameters!$K$5</f>
        <v>661.19999999999993</v>
      </c>
      <c r="H367" s="383">
        <f>IF(B367&lt;Parameters!$K$6,B367*Parameters!$K$5,Parameters!$K$5*Parameters!$K$6+(B367-Parameters!$K$6)*(Parameters!$K$5-10))</f>
        <v>343.2</v>
      </c>
      <c r="I367" s="151" t="str">
        <f>IF(ISBLANK(D367),"",IF(D367&gt;Parameters!$K$7,"Clay","Sand"))</f>
        <v>Sand</v>
      </c>
      <c r="J367" s="152">
        <f t="shared" si="87"/>
        <v>0.17095515118537422</v>
      </c>
      <c r="K367" s="320">
        <f t="shared" si="88"/>
        <v>1</v>
      </c>
      <c r="L367" s="320">
        <f t="shared" si="96"/>
        <v>3.4319999999999999</v>
      </c>
      <c r="M367" s="275">
        <f t="shared" si="89"/>
        <v>66.115483156713083</v>
      </c>
      <c r="N367" s="153">
        <f t="shared" si="90"/>
        <v>36.363515736192198</v>
      </c>
      <c r="O367" s="154">
        <f t="shared" si="91"/>
        <v>14.5388</v>
      </c>
      <c r="P367" s="149">
        <f>IF(B367&lt;=Parameters!$K$3,0,IF(I367="Sand",0,O367/Parameters!$K$8*1000))</f>
        <v>0</v>
      </c>
      <c r="Q367" s="127">
        <f t="shared" si="92"/>
        <v>0</v>
      </c>
      <c r="R367" s="154" t="e">
        <f t="shared" si="93"/>
        <v>#DIV/0!</v>
      </c>
      <c r="S367" s="154" t="e">
        <f t="shared" si="94"/>
        <v>#DIV/0!</v>
      </c>
      <c r="T367" s="149" t="e">
        <f t="shared" si="101"/>
        <v>#DIV/0!</v>
      </c>
      <c r="U367" s="383">
        <f>IF(B367&lt;=Parameters!$K$3,0,IF(I367="Sand",(B367-B366)*$O$5*N367,(B367-B366)*$O$5*T367))</f>
        <v>15.0910186495971</v>
      </c>
      <c r="V367" s="157">
        <f t="shared" si="102"/>
        <v>5860.5844938032087</v>
      </c>
      <c r="W367" s="175">
        <f t="shared" si="97"/>
        <v>0.52650659067004113</v>
      </c>
      <c r="X367" s="149">
        <f t="shared" si="98"/>
        <v>0.49327949628623402</v>
      </c>
      <c r="Y367" s="127">
        <f t="shared" si="99"/>
        <v>0.73470531259778782</v>
      </c>
      <c r="Z367" s="175">
        <f t="shared" si="100"/>
        <v>0.47295166180475912</v>
      </c>
      <c r="AA367" s="149">
        <f t="shared" si="95"/>
        <v>34.32</v>
      </c>
      <c r="AB367" s="383">
        <f>IF(ISERROR(AA367),0,IF(B367&lt;=Parameters!$K$3,0,(B367-B366)*$O$5*AA367))</f>
        <v>14.242950648984932</v>
      </c>
      <c r="AC367" s="157">
        <f t="shared" si="103"/>
        <v>3963.8710169369629</v>
      </c>
    </row>
    <row r="368" spans="1:29">
      <c r="A368" s="186">
        <v>350</v>
      </c>
      <c r="B368" s="187">
        <v>34.9</v>
      </c>
      <c r="C368" s="258">
        <v>17.350000000000001</v>
      </c>
      <c r="D368" s="258">
        <v>2.02</v>
      </c>
      <c r="E368" s="438">
        <f>IF(AND(ISBLANK(B368),ISBLANK(C368)),NA(),IF(B368&lt;=Parameters!$K$3,0,IF(C368&lt;0.1,Parameters!$K$4,C368)))</f>
        <v>17.350000000000001</v>
      </c>
      <c r="F368" s="439"/>
      <c r="G368" s="149">
        <f>B368*Parameters!$K$5</f>
        <v>663.1</v>
      </c>
      <c r="H368" s="383">
        <f>IF(B368&lt;Parameters!$K$6,B368*Parameters!$K$5,Parameters!$K$5*Parameters!$K$6+(B368-Parameters!$K$6)*(Parameters!$K$5-10))</f>
        <v>344.09999999999997</v>
      </c>
      <c r="I368" s="151" t="str">
        <f>IF(ISBLANK(D368),"",IF(D368&gt;Parameters!$K$7,"Clay","Sand"))</f>
        <v>Sand</v>
      </c>
      <c r="J368" s="152">
        <f t="shared" si="87"/>
        <v>0.1711445752337159</v>
      </c>
      <c r="K368" s="320">
        <f t="shared" si="88"/>
        <v>1</v>
      </c>
      <c r="L368" s="320">
        <f t="shared" si="96"/>
        <v>3.4409999999999998</v>
      </c>
      <c r="M368" s="275">
        <f t="shared" si="89"/>
        <v>75.55096461281947</v>
      </c>
      <c r="N368" s="153">
        <f t="shared" si="90"/>
        <v>41.553030537050709</v>
      </c>
      <c r="O368" s="154">
        <f t="shared" si="91"/>
        <v>16.686900000000001</v>
      </c>
      <c r="P368" s="149">
        <f>IF(B368&lt;=Parameters!$K$3,0,IF(I368="Sand",0,O368/Parameters!$K$8*1000))</f>
        <v>0</v>
      </c>
      <c r="Q368" s="127">
        <f t="shared" si="92"/>
        <v>0</v>
      </c>
      <c r="R368" s="154" t="e">
        <f t="shared" si="93"/>
        <v>#DIV/0!</v>
      </c>
      <c r="S368" s="154" t="e">
        <f t="shared" si="94"/>
        <v>#DIV/0!</v>
      </c>
      <c r="T368" s="149" t="e">
        <f t="shared" si="101"/>
        <v>#DIV/0!</v>
      </c>
      <c r="U368" s="383">
        <f>IF(B368&lt;=Parameters!$K$3,0,IF(I368="Sand",(B368-B367)*$O$5*N368,(B368-B367)*$O$5*T368))</f>
        <v>17.244690071533196</v>
      </c>
      <c r="V368" s="157">
        <f t="shared" si="102"/>
        <v>5877.8291838747418</v>
      </c>
      <c r="W368" s="175">
        <f t="shared" si="97"/>
        <v>0.57890163304837061</v>
      </c>
      <c r="X368" s="149">
        <f t="shared" si="98"/>
        <v>0.60067289526519718</v>
      </c>
      <c r="Y368" s="127">
        <f t="shared" si="99"/>
        <v>0.73422443180396624</v>
      </c>
      <c r="Z368" s="175">
        <f t="shared" si="100"/>
        <v>0.57719633105220114</v>
      </c>
      <c r="AA368" s="149">
        <f t="shared" si="95"/>
        <v>34.409999999999997</v>
      </c>
      <c r="AB368" s="383">
        <f>IF(ISERROR(AA368),0,IF(B368&lt;=Parameters!$K$3,0,(B368-B367)*$O$5*AA368))</f>
        <v>14.280301044044474</v>
      </c>
      <c r="AC368" s="157">
        <f t="shared" si="103"/>
        <v>3978.1513179810072</v>
      </c>
    </row>
    <row r="369" spans="1:29">
      <c r="A369" s="188">
        <v>351</v>
      </c>
      <c r="B369" s="189">
        <v>35</v>
      </c>
      <c r="C369" s="259">
        <v>18.41</v>
      </c>
      <c r="D369" s="259">
        <v>2.02</v>
      </c>
      <c r="E369" s="438">
        <f>IF(AND(ISBLANK(B369),ISBLANK(C369)),NA(),IF(B369&lt;=Parameters!$K$3,0,IF(C369&lt;0.1,Parameters!$K$4,C369)))</f>
        <v>18.41</v>
      </c>
      <c r="F369" s="439"/>
      <c r="G369" s="149">
        <f>B369*Parameters!$K$5</f>
        <v>665</v>
      </c>
      <c r="H369" s="383">
        <f>IF(B369&lt;Parameters!$K$6,B369*Parameters!$K$5,Parameters!$K$5*Parameters!$K$6+(B369-Parameters!$K$6)*(Parameters!$K$5-10))</f>
        <v>345</v>
      </c>
      <c r="I369" s="151" t="str">
        <f>IF(ISBLANK(D369),"",IF(D369&gt;Parameters!$K$7,"Clay","Sand"))</f>
        <v>Sand</v>
      </c>
      <c r="J369" s="152">
        <f t="shared" si="87"/>
        <v>0.17133463034528529</v>
      </c>
      <c r="K369" s="320">
        <f t="shared" si="88"/>
        <v>1</v>
      </c>
      <c r="L369" s="320">
        <f t="shared" si="96"/>
        <v>3.45</v>
      </c>
      <c r="M369" s="275">
        <f t="shared" si="89"/>
        <v>80.255783161526494</v>
      </c>
      <c r="N369" s="153">
        <f t="shared" si="90"/>
        <v>44.140680738839578</v>
      </c>
      <c r="O369" s="154">
        <f t="shared" si="91"/>
        <v>17.745000000000001</v>
      </c>
      <c r="P369" s="149">
        <f>IF(B369&lt;=Parameters!$K$3,0,IF(I369="Sand",0,O369/Parameters!$K$8*1000))</f>
        <v>0</v>
      </c>
      <c r="Q369" s="127">
        <f t="shared" si="92"/>
        <v>0</v>
      </c>
      <c r="R369" s="154" t="e">
        <f t="shared" si="93"/>
        <v>#DIV/0!</v>
      </c>
      <c r="S369" s="154" t="e">
        <f t="shared" si="94"/>
        <v>#DIV/0!</v>
      </c>
      <c r="T369" s="149" t="e">
        <f t="shared" si="101"/>
        <v>#DIV/0!</v>
      </c>
      <c r="U369" s="383">
        <f>IF(B369&lt;=Parameters!$K$3,0,IF(I369="Sand",(B369-B368)*$O$5*N369,(B369-B368)*$O$5*T369))</f>
        <v>18.318576263867616</v>
      </c>
      <c r="V369" s="157">
        <f t="shared" si="102"/>
        <v>5896.1477601386096</v>
      </c>
      <c r="W369" s="175">
        <f t="shared" si="97"/>
        <v>0.60209980774363281</v>
      </c>
      <c r="X369" s="149">
        <f t="shared" si="98"/>
        <v>0.6509721192205048</v>
      </c>
      <c r="Y369" s="127">
        <f t="shared" si="99"/>
        <v>0.73374512063670005</v>
      </c>
      <c r="Z369" s="175">
        <f t="shared" si="100"/>
        <v>0.62691249619500811</v>
      </c>
      <c r="AA369" s="149">
        <f t="shared" si="95"/>
        <v>34.5</v>
      </c>
      <c r="AB369" s="383">
        <f>IF(ISERROR(AA369),0,IF(B369&lt;=Parameters!$K$3,0,(B369-B368)*$O$5*AA369))</f>
        <v>14.317651439103004</v>
      </c>
      <c r="AC369" s="157">
        <f t="shared" si="103"/>
        <v>3992.4689694201102</v>
      </c>
    </row>
    <row r="370" spans="1:29">
      <c r="A370" s="186">
        <v>352</v>
      </c>
      <c r="B370" s="187">
        <v>35.1</v>
      </c>
      <c r="C370" s="258">
        <v>18.29</v>
      </c>
      <c r="D370" s="258">
        <v>2.0299999999999998</v>
      </c>
      <c r="E370" s="438">
        <f>IF(AND(ISBLANK(B370),ISBLANK(C370)),NA(),IF(B370&lt;=Parameters!$K$3,0,IF(C370&lt;0.1,Parameters!$K$4,C370)))</f>
        <v>18.29</v>
      </c>
      <c r="F370" s="439"/>
      <c r="G370" s="149">
        <f>B370*Parameters!$K$5</f>
        <v>666.9</v>
      </c>
      <c r="H370" s="383">
        <f>IF(B370&lt;Parameters!$K$6,B370*Parameters!$K$5,Parameters!$K$5*Parameters!$K$6+(B370-Parameters!$K$6)*(Parameters!$K$5-10))</f>
        <v>345.90000000000003</v>
      </c>
      <c r="I370" s="151" t="str">
        <f>IF(ISBLANK(D370),"",IF(D370&gt;Parameters!$K$7,"Clay","Sand"))</f>
        <v>Sand</v>
      </c>
      <c r="J370" s="152">
        <f t="shared" si="87"/>
        <v>0.17152532003184465</v>
      </c>
      <c r="K370" s="320">
        <f t="shared" si="88"/>
        <v>1</v>
      </c>
      <c r="L370" s="320">
        <f t="shared" si="96"/>
        <v>3.4590000000000005</v>
      </c>
      <c r="M370" s="275">
        <f t="shared" si="89"/>
        <v>79.821399957693117</v>
      </c>
      <c r="N370" s="153">
        <f t="shared" si="90"/>
        <v>43.901769976731217</v>
      </c>
      <c r="O370" s="154">
        <f t="shared" si="91"/>
        <v>17.623100000000001</v>
      </c>
      <c r="P370" s="149">
        <f>IF(B370&lt;=Parameters!$K$3,0,IF(I370="Sand",0,O370/Parameters!$K$8*1000))</f>
        <v>0</v>
      </c>
      <c r="Q370" s="127">
        <f t="shared" si="92"/>
        <v>0</v>
      </c>
      <c r="R370" s="154" t="e">
        <f t="shared" si="93"/>
        <v>#DIV/0!</v>
      </c>
      <c r="S370" s="154" t="e">
        <f t="shared" si="94"/>
        <v>#DIV/0!</v>
      </c>
      <c r="T370" s="149" t="e">
        <f t="shared" si="101"/>
        <v>#DIV/0!</v>
      </c>
      <c r="U370" s="383">
        <f>IF(B370&lt;=Parameters!$K$3,0,IF(I370="Sand",(B370-B369)*$O$5*N370,(B370-B369)*$O$5*T370))</f>
        <v>18.219427248884486</v>
      </c>
      <c r="V370" s="157">
        <f t="shared" si="102"/>
        <v>5914.3671873874937</v>
      </c>
      <c r="W370" s="175">
        <f t="shared" si="97"/>
        <v>0.59896293482439533</v>
      </c>
      <c r="X370" s="149">
        <f t="shared" si="98"/>
        <v>0.64407342487358255</v>
      </c>
      <c r="Y370" s="127">
        <f t="shared" si="99"/>
        <v>0.73326736989794783</v>
      </c>
      <c r="Z370" s="175">
        <f t="shared" si="100"/>
        <v>0.62163595208870104</v>
      </c>
      <c r="AA370" s="149">
        <f t="shared" si="95"/>
        <v>34.590000000000003</v>
      </c>
      <c r="AB370" s="383">
        <f>IF(ISERROR(AA370),0,IF(B370&lt;=Parameters!$K$3,0,(B370-B369)*$O$5*AA370))</f>
        <v>14.355001834161536</v>
      </c>
      <c r="AC370" s="157">
        <f t="shared" si="103"/>
        <v>4006.8239712542718</v>
      </c>
    </row>
    <row r="371" spans="1:29">
      <c r="A371" s="186">
        <v>353</v>
      </c>
      <c r="B371" s="187">
        <v>35.200000000000003</v>
      </c>
      <c r="C371" s="258">
        <v>16.559999999999999</v>
      </c>
      <c r="D371" s="258">
        <v>2.1</v>
      </c>
      <c r="E371" s="438">
        <f>IF(AND(ISBLANK(B371),ISBLANK(C371)),NA(),IF(B371&lt;=Parameters!$K$3,0,IF(C371&lt;0.1,Parameters!$K$4,C371)))</f>
        <v>16.559999999999999</v>
      </c>
      <c r="F371" s="439"/>
      <c r="G371" s="149">
        <f>B371*Parameters!$K$5</f>
        <v>668.80000000000007</v>
      </c>
      <c r="H371" s="383">
        <f>IF(B371&lt;Parameters!$K$6,B371*Parameters!$K$5,Parameters!$K$5*Parameters!$K$6+(B371-Parameters!$K$6)*(Parameters!$K$5-10))</f>
        <v>346.8</v>
      </c>
      <c r="I371" s="151" t="str">
        <f>IF(ISBLANK(D371),"",IF(D371&gt;Parameters!$K$7,"Clay","Sand"))</f>
        <v>Sand</v>
      </c>
      <c r="J371" s="152">
        <f t="shared" si="87"/>
        <v>0.17171664783257662</v>
      </c>
      <c r="K371" s="320">
        <f t="shared" si="88"/>
        <v>1</v>
      </c>
      <c r="L371" s="320">
        <f t="shared" si="96"/>
        <v>3.468</v>
      </c>
      <c r="M371" s="275">
        <f t="shared" si="89"/>
        <v>72.351931737581552</v>
      </c>
      <c r="N371" s="153">
        <f t="shared" si="90"/>
        <v>39.793562455669857</v>
      </c>
      <c r="O371" s="154">
        <f t="shared" si="91"/>
        <v>15.891199999999998</v>
      </c>
      <c r="P371" s="149">
        <f>IF(B371&lt;=Parameters!$K$3,0,IF(I371="Sand",0,O371/Parameters!$K$8*1000))</f>
        <v>0</v>
      </c>
      <c r="Q371" s="127">
        <f t="shared" si="92"/>
        <v>0</v>
      </c>
      <c r="R371" s="154" t="e">
        <f t="shared" si="93"/>
        <v>#DIV/0!</v>
      </c>
      <c r="S371" s="154" t="e">
        <f t="shared" si="94"/>
        <v>#DIV/0!</v>
      </c>
      <c r="T371" s="149" t="e">
        <f t="shared" si="101"/>
        <v>#DIV/0!</v>
      </c>
      <c r="U371" s="383">
        <f>IF(B371&lt;=Parameters!$K$3,0,IF(I371="Sand",(B371-B370)*$O$5*N371,(B371-B370)*$O$5*T371))</f>
        <v>16.514503094505994</v>
      </c>
      <c r="V371" s="157">
        <f t="shared" si="102"/>
        <v>5930.8816904819996</v>
      </c>
      <c r="W371" s="175">
        <f t="shared" si="97"/>
        <v>0.55869750365347826</v>
      </c>
      <c r="X371" s="149">
        <f t="shared" si="98"/>
        <v>0.55823123733574043</v>
      </c>
      <c r="Y371" s="127">
        <f t="shared" si="99"/>
        <v>0.73279117046732267</v>
      </c>
      <c r="Z371" s="175">
        <f t="shared" si="100"/>
        <v>0.53996833677425637</v>
      </c>
      <c r="AA371" s="149">
        <f t="shared" si="95"/>
        <v>34.68</v>
      </c>
      <c r="AB371" s="383">
        <f>IF(ISERROR(AA371),0,IF(B371&lt;=Parameters!$K$3,0,(B371-B370)*$O$5*AA371))</f>
        <v>14.392352229220064</v>
      </c>
      <c r="AC371" s="157">
        <f t="shared" si="103"/>
        <v>4021.216323483492</v>
      </c>
    </row>
    <row r="372" spans="1:29">
      <c r="A372" s="186">
        <v>354</v>
      </c>
      <c r="B372" s="187">
        <v>35.299999999999997</v>
      </c>
      <c r="C372" s="258">
        <v>14.02</v>
      </c>
      <c r="D372" s="258">
        <v>2.19</v>
      </c>
      <c r="E372" s="438">
        <f>IF(AND(ISBLANK(B372),ISBLANK(C372)),NA(),IF(B372&lt;=Parameters!$K$3,0,IF(C372&lt;0.1,Parameters!$K$4,C372)))</f>
        <v>14.02</v>
      </c>
      <c r="F372" s="439"/>
      <c r="G372" s="149">
        <f>B372*Parameters!$K$5</f>
        <v>670.69999999999993</v>
      </c>
      <c r="H372" s="383">
        <f>IF(B372&lt;Parameters!$K$6,B372*Parameters!$K$5,Parameters!$K$5*Parameters!$K$6+(B372-Parameters!$K$6)*(Parameters!$K$5-10))</f>
        <v>347.7</v>
      </c>
      <c r="I372" s="151" t="str">
        <f>IF(ISBLANK(D372),"",IF(D372&gt;Parameters!$K$7,"Clay","Sand"))</f>
        <v>Sand</v>
      </c>
      <c r="J372" s="152">
        <f t="shared" si="87"/>
        <v>0.17190861731436013</v>
      </c>
      <c r="K372" s="320">
        <f t="shared" si="88"/>
        <v>1</v>
      </c>
      <c r="L372" s="320">
        <f t="shared" si="96"/>
        <v>3.4769999999999999</v>
      </c>
      <c r="M372" s="275">
        <f t="shared" si="89"/>
        <v>61.322952639198981</v>
      </c>
      <c r="N372" s="153">
        <f t="shared" si="90"/>
        <v>33.727623951559444</v>
      </c>
      <c r="O372" s="154">
        <f t="shared" si="91"/>
        <v>13.349299999999999</v>
      </c>
      <c r="P372" s="149">
        <f>IF(B372&lt;=Parameters!$K$3,0,IF(I372="Sand",0,O372/Parameters!$K$8*1000))</f>
        <v>0</v>
      </c>
      <c r="Q372" s="127">
        <f t="shared" si="92"/>
        <v>0</v>
      </c>
      <c r="R372" s="154" t="e">
        <f t="shared" si="93"/>
        <v>#DIV/0!</v>
      </c>
      <c r="S372" s="154" t="e">
        <f t="shared" si="94"/>
        <v>#DIV/0!</v>
      </c>
      <c r="T372" s="149" t="e">
        <f t="shared" si="101"/>
        <v>#DIV/0!</v>
      </c>
      <c r="U372" s="383">
        <f>IF(B372&lt;=Parameters!$K$3,0,IF(I372="Sand",(B372-B371)*$O$5*N372,(B372-B371)*$O$5*T372))</f>
        <v>13.997111988624223</v>
      </c>
      <c r="V372" s="157">
        <f t="shared" si="102"/>
        <v>5944.8788024706237</v>
      </c>
      <c r="W372" s="175">
        <f t="shared" si="97"/>
        <v>0.49157703789172474</v>
      </c>
      <c r="X372" s="149">
        <f t="shared" si="98"/>
        <v>0.42658793008241935</v>
      </c>
      <c r="Y372" s="127">
        <f t="shared" si="99"/>
        <v>0.7323165133012367</v>
      </c>
      <c r="Z372" s="175">
        <f t="shared" si="100"/>
        <v>0.41353603915404463</v>
      </c>
      <c r="AA372" s="149">
        <f t="shared" si="95"/>
        <v>34.770000000000003</v>
      </c>
      <c r="AB372" s="383">
        <f>IF(ISERROR(AA372),0,IF(B372&lt;=Parameters!$K$3,0,(B372-B371)*$O$5*AA372))</f>
        <v>14.429702624277567</v>
      </c>
      <c r="AC372" s="157">
        <f t="shared" si="103"/>
        <v>4035.6460261077696</v>
      </c>
    </row>
    <row r="373" spans="1:29">
      <c r="A373" s="186">
        <v>355</v>
      </c>
      <c r="B373" s="187">
        <v>35.4</v>
      </c>
      <c r="C373" s="258">
        <v>12.23</v>
      </c>
      <c r="D373" s="258">
        <v>2.27</v>
      </c>
      <c r="E373" s="438">
        <f>IF(AND(ISBLANK(B373),ISBLANK(C373)),NA(),IF(B373&lt;=Parameters!$K$3,0,IF(C373&lt;0.1,Parameters!$K$4,C373)))</f>
        <v>12.23</v>
      </c>
      <c r="F373" s="439"/>
      <c r="G373" s="149">
        <f>B373*Parameters!$K$5</f>
        <v>672.6</v>
      </c>
      <c r="H373" s="383">
        <f>IF(B373&lt;Parameters!$K$6,B373*Parameters!$K$5,Parameters!$K$5*Parameters!$K$6+(B373-Parameters!$K$6)*(Parameters!$K$5-10))</f>
        <v>348.59999999999997</v>
      </c>
      <c r="I373" s="151" t="str">
        <f>IF(ISBLANK(D373),"",IF(D373&gt;Parameters!$K$7,"Clay","Sand"))</f>
        <v>Sand</v>
      </c>
      <c r="J373" s="152">
        <f t="shared" si="87"/>
        <v>0.17210123207204964</v>
      </c>
      <c r="K373" s="320">
        <f t="shared" si="88"/>
        <v>1</v>
      </c>
      <c r="L373" s="320">
        <f t="shared" si="96"/>
        <v>3.4859999999999998</v>
      </c>
      <c r="M373" s="275">
        <f t="shared" si="89"/>
        <v>53.553496750529277</v>
      </c>
      <c r="N373" s="153">
        <f t="shared" si="90"/>
        <v>29.454423212791106</v>
      </c>
      <c r="O373" s="154">
        <f t="shared" si="91"/>
        <v>11.557400000000001</v>
      </c>
      <c r="P373" s="149">
        <f>IF(B373&lt;=Parameters!$K$3,0,IF(I373="Sand",0,O373/Parameters!$K$8*1000))</f>
        <v>0</v>
      </c>
      <c r="Q373" s="127">
        <f t="shared" si="92"/>
        <v>0</v>
      </c>
      <c r="R373" s="154" t="e">
        <f t="shared" si="93"/>
        <v>#DIV/0!</v>
      </c>
      <c r="S373" s="154" t="e">
        <f t="shared" si="94"/>
        <v>#DIV/0!</v>
      </c>
      <c r="T373" s="149" t="e">
        <f t="shared" si="101"/>
        <v>#DIV/0!</v>
      </c>
      <c r="U373" s="383">
        <f>IF(B373&lt;=Parameters!$K$3,0,IF(I373="Sand",(B373-B372)*$O$5*N373,(B373-B372)*$O$5*T373))</f>
        <v>12.223714924654132</v>
      </c>
      <c r="V373" s="157">
        <f t="shared" si="102"/>
        <v>5957.1025173952776</v>
      </c>
      <c r="W373" s="175">
        <f t="shared" si="97"/>
        <v>0.43642284631435846</v>
      </c>
      <c r="X373" s="149">
        <f t="shared" si="98"/>
        <v>0.32955250123367946</v>
      </c>
      <c r="Y373" s="127">
        <f t="shared" si="99"/>
        <v>0.73184338943205796</v>
      </c>
      <c r="Z373" s="175">
        <f t="shared" si="100"/>
        <v>0.32016753788448238</v>
      </c>
      <c r="AA373" s="149">
        <f t="shared" si="95"/>
        <v>34.86</v>
      </c>
      <c r="AB373" s="383">
        <f>IF(ISERROR(AA373),0,IF(B373&lt;=Parameters!$K$3,0,(B373-B372)*$O$5*AA373))</f>
        <v>14.467053019337124</v>
      </c>
      <c r="AC373" s="157">
        <f t="shared" si="103"/>
        <v>4050.1130791271066</v>
      </c>
    </row>
    <row r="374" spans="1:29">
      <c r="A374" s="186">
        <v>356</v>
      </c>
      <c r="B374" s="187">
        <v>35.5</v>
      </c>
      <c r="C374" s="258">
        <v>10.220000000000001</v>
      </c>
      <c r="D374" s="258">
        <v>2.39</v>
      </c>
      <c r="E374" s="438">
        <f>IF(AND(ISBLANK(B374),ISBLANK(C374)),NA(),IF(B374&lt;=Parameters!$K$3,0,IF(C374&lt;0.1,Parameters!$K$4,C374)))</f>
        <v>10.220000000000001</v>
      </c>
      <c r="F374" s="439"/>
      <c r="G374" s="149">
        <f>B374*Parameters!$K$5</f>
        <v>674.5</v>
      </c>
      <c r="H374" s="383">
        <f>IF(B374&lt;Parameters!$K$6,B374*Parameters!$K$5,Parameters!$K$5*Parameters!$K$6+(B374-Parameters!$K$6)*(Parameters!$K$5-10))</f>
        <v>349.5</v>
      </c>
      <c r="I374" s="151" t="str">
        <f>IF(ISBLANK(D374),"",IF(D374&gt;Parameters!$K$7,"Clay","Sand"))</f>
        <v>Sand</v>
      </c>
      <c r="J374" s="152">
        <f t="shared" si="87"/>
        <v>0.17229449572875788</v>
      </c>
      <c r="K374" s="320">
        <f t="shared" si="88"/>
        <v>1</v>
      </c>
      <c r="L374" s="320">
        <f t="shared" si="96"/>
        <v>3.4950000000000001</v>
      </c>
      <c r="M374" s="275">
        <f t="shared" si="89"/>
        <v>44.802236657321011</v>
      </c>
      <c r="N374" s="153">
        <f t="shared" si="90"/>
        <v>24.641230161526558</v>
      </c>
      <c r="O374" s="154">
        <f t="shared" si="91"/>
        <v>9.5455000000000005</v>
      </c>
      <c r="P374" s="149">
        <f>IF(B374&lt;=Parameters!$K$3,0,IF(I374="Sand",0,O374/Parameters!$K$8*1000))</f>
        <v>0</v>
      </c>
      <c r="Q374" s="127">
        <f t="shared" si="92"/>
        <v>0</v>
      </c>
      <c r="R374" s="154" t="e">
        <f t="shared" si="93"/>
        <v>#DIV/0!</v>
      </c>
      <c r="S374" s="154" t="e">
        <f t="shared" si="94"/>
        <v>#DIV/0!</v>
      </c>
      <c r="T374" s="149" t="e">
        <f t="shared" si="101"/>
        <v>#DIV/0!</v>
      </c>
      <c r="U374" s="383">
        <f>IF(B374&lt;=Parameters!$K$3,0,IF(I374="Sand",(B374-B373)*$O$5*N374,(B374-B373)*$O$5*T374))</f>
        <v>10.226218680679684</v>
      </c>
      <c r="V374" s="157">
        <f t="shared" si="102"/>
        <v>5967.3287360759568</v>
      </c>
      <c r="W374" s="175">
        <f t="shared" si="97"/>
        <v>0.3640890146273606</v>
      </c>
      <c r="X374" s="149">
        <f t="shared" si="98"/>
        <v>0.2183709513596146</v>
      </c>
      <c r="Y374" s="127">
        <f t="shared" si="99"/>
        <v>0.73137178996727814</v>
      </c>
      <c r="Z374" s="175">
        <f t="shared" si="100"/>
        <v>0.21261440819370847</v>
      </c>
      <c r="AA374" s="149">
        <f t="shared" si="95"/>
        <v>34.950000000000003</v>
      </c>
      <c r="AB374" s="383">
        <f>IF(ISERROR(AA374),0,IF(B374&lt;=Parameters!$K$3,0,(B374-B373)*$O$5*AA374))</f>
        <v>14.504403414395654</v>
      </c>
      <c r="AC374" s="157">
        <f t="shared" si="103"/>
        <v>4064.6174825415023</v>
      </c>
    </row>
    <row r="375" spans="1:29">
      <c r="A375" s="186">
        <v>357</v>
      </c>
      <c r="B375" s="187">
        <v>35.6</v>
      </c>
      <c r="C375" s="258">
        <v>8.56</v>
      </c>
      <c r="D375" s="258">
        <v>2.5099999999999998</v>
      </c>
      <c r="E375" s="438">
        <f>IF(AND(ISBLANK(B375),ISBLANK(C375)),NA(),IF(B375&lt;=Parameters!$K$3,0,IF(C375&lt;0.1,Parameters!$K$4,C375)))</f>
        <v>8.56</v>
      </c>
      <c r="F375" s="439"/>
      <c r="G375" s="149">
        <f>B375*Parameters!$K$5</f>
        <v>676.4</v>
      </c>
      <c r="H375" s="383">
        <f>IF(B375&lt;Parameters!$K$6,B375*Parameters!$K$5,Parameters!$K$5*Parameters!$K$6+(B375-Parameters!$K$6)*(Parameters!$K$5-10))</f>
        <v>350.40000000000003</v>
      </c>
      <c r="I375" s="151" t="str">
        <f>IF(ISBLANK(D375),"",IF(D375&gt;Parameters!$K$7,"Clay","Sand"))</f>
        <v>Sand</v>
      </c>
      <c r="J375" s="152">
        <f t="shared" si="87"/>
        <v>0.17248841193614212</v>
      </c>
      <c r="K375" s="320">
        <f t="shared" si="88"/>
        <v>1</v>
      </c>
      <c r="L375" s="320">
        <f t="shared" si="96"/>
        <v>3.5040000000000004</v>
      </c>
      <c r="M375" s="275">
        <f t="shared" si="89"/>
        <v>37.567395332909328</v>
      </c>
      <c r="N375" s="153">
        <f t="shared" si="90"/>
        <v>20.66206743310013</v>
      </c>
      <c r="O375" s="154">
        <f t="shared" si="91"/>
        <v>7.8836000000000004</v>
      </c>
      <c r="P375" s="149">
        <f>IF(B375&lt;=Parameters!$K$3,0,IF(I375="Sand",0,O375/Parameters!$K$8*1000))</f>
        <v>0</v>
      </c>
      <c r="Q375" s="127">
        <f t="shared" si="92"/>
        <v>0</v>
      </c>
      <c r="R375" s="154" t="e">
        <f t="shared" si="93"/>
        <v>#DIV/0!</v>
      </c>
      <c r="S375" s="154" t="e">
        <f t="shared" si="94"/>
        <v>#DIV/0!</v>
      </c>
      <c r="T375" s="149" t="e">
        <f t="shared" si="101"/>
        <v>#DIV/0!</v>
      </c>
      <c r="U375" s="383">
        <f>IF(B375&lt;=Parameters!$K$3,0,IF(I375="Sand",(B375-B374)*$O$5*N375,(B375-B374)*$O$5*T375))</f>
        <v>8.5748486816918668</v>
      </c>
      <c r="V375" s="157">
        <f t="shared" si="102"/>
        <v>5975.9035847576488</v>
      </c>
      <c r="W375" s="175">
        <f t="shared" si="97"/>
        <v>0.29267609730092325</v>
      </c>
      <c r="X375" s="149">
        <f t="shared" si="98"/>
        <v>0.12776933205700813</v>
      </c>
      <c r="Y375" s="127">
        <f t="shared" si="99"/>
        <v>0.73090170608869176</v>
      </c>
      <c r="Z375" s="175">
        <f t="shared" si="100"/>
        <v>0.12467140841968356</v>
      </c>
      <c r="AA375" s="149">
        <f t="shared" si="95"/>
        <v>35.040000000000006</v>
      </c>
      <c r="AB375" s="383">
        <f>IF(ISERROR(AA375),0,IF(B375&lt;=Parameters!$K$3,0,(B375-B374)*$O$5*AA375))</f>
        <v>14.541753809454185</v>
      </c>
      <c r="AC375" s="157">
        <f t="shared" si="103"/>
        <v>4079.1592363509567</v>
      </c>
    </row>
    <row r="376" spans="1:29">
      <c r="A376" s="186">
        <v>358</v>
      </c>
      <c r="B376" s="187">
        <v>35.700000000000003</v>
      </c>
      <c r="C376" s="258">
        <v>10.58</v>
      </c>
      <c r="D376" s="258">
        <v>2.38</v>
      </c>
      <c r="E376" s="438">
        <f>IF(AND(ISBLANK(B376),ISBLANK(C376)),NA(),IF(B376&lt;=Parameters!$K$3,0,IF(C376&lt;0.1,Parameters!$K$4,C376)))</f>
        <v>10.58</v>
      </c>
      <c r="F376" s="439"/>
      <c r="G376" s="149">
        <f>B376*Parameters!$K$5</f>
        <v>678.30000000000007</v>
      </c>
      <c r="H376" s="383">
        <f>IF(B376&lt;Parameters!$K$6,B376*Parameters!$K$5,Parameters!$K$5*Parameters!$K$6+(B376-Parameters!$K$6)*(Parameters!$K$5-10))</f>
        <v>351.3</v>
      </c>
      <c r="I376" s="151" t="str">
        <f>IF(ISBLANK(D376),"",IF(D376&gt;Parameters!$K$7,"Clay","Sand"))</f>
        <v>Sand</v>
      </c>
      <c r="J376" s="152">
        <f t="shared" si="87"/>
        <v>0.17268298437469393</v>
      </c>
      <c r="K376" s="320">
        <f t="shared" si="88"/>
        <v>1</v>
      </c>
      <c r="L376" s="320">
        <f t="shared" si="96"/>
        <v>3.5129999999999999</v>
      </c>
      <c r="M376" s="275">
        <f t="shared" si="89"/>
        <v>46.484975891428626</v>
      </c>
      <c r="N376" s="153">
        <f t="shared" si="90"/>
        <v>25.566736740285744</v>
      </c>
      <c r="O376" s="154">
        <f t="shared" si="91"/>
        <v>9.9016999999999999</v>
      </c>
      <c r="P376" s="149">
        <f>IF(B376&lt;=Parameters!$K$3,0,IF(I376="Sand",0,O376/Parameters!$K$8*1000))</f>
        <v>0</v>
      </c>
      <c r="Q376" s="127">
        <f t="shared" si="92"/>
        <v>0</v>
      </c>
      <c r="R376" s="154" t="e">
        <f t="shared" si="93"/>
        <v>#DIV/0!</v>
      </c>
      <c r="S376" s="154" t="e">
        <f t="shared" si="94"/>
        <v>#DIV/0!</v>
      </c>
      <c r="T376" s="149" t="e">
        <f t="shared" si="101"/>
        <v>#DIV/0!</v>
      </c>
      <c r="U376" s="383">
        <f>IF(B376&lt;=Parameters!$K$3,0,IF(I376="Sand",(B376-B375)*$O$5*N376,(B376-B375)*$O$5*T376))</f>
        <v>10.610307973412169</v>
      </c>
      <c r="V376" s="157">
        <f t="shared" si="102"/>
        <v>5986.5138927310609</v>
      </c>
      <c r="W376" s="175">
        <f t="shared" si="97"/>
        <v>0.37690915176961537</v>
      </c>
      <c r="X376" s="149">
        <f t="shared" si="98"/>
        <v>0.23669698201689188</v>
      </c>
      <c r="Y376" s="127">
        <f t="shared" si="99"/>
        <v>0.73043312905158631</v>
      </c>
      <c r="Z376" s="175">
        <f t="shared" si="100"/>
        <v>0.23145825091711705</v>
      </c>
      <c r="AA376" s="149">
        <f t="shared" si="95"/>
        <v>35.130000000000003</v>
      </c>
      <c r="AB376" s="383">
        <f>IF(ISERROR(AA376),0,IF(B376&lt;=Parameters!$K$3,0,(B376-B375)*$O$5*AA376))</f>
        <v>14.579104204512713</v>
      </c>
      <c r="AC376" s="157">
        <f t="shared" si="103"/>
        <v>4093.7383405554692</v>
      </c>
    </row>
    <row r="377" spans="1:29">
      <c r="A377" s="186">
        <v>359</v>
      </c>
      <c r="B377" s="187">
        <v>35.799999999999997</v>
      </c>
      <c r="C377" s="258">
        <v>10.89</v>
      </c>
      <c r="D377" s="258">
        <v>2.21</v>
      </c>
      <c r="E377" s="438">
        <f>IF(AND(ISBLANK(B377),ISBLANK(C377)),NA(),IF(B377&lt;=Parameters!$K$3,0,IF(C377&lt;0.1,Parameters!$K$4,C377)))</f>
        <v>10.89</v>
      </c>
      <c r="F377" s="439"/>
      <c r="G377" s="149">
        <f>B377*Parameters!$K$5</f>
        <v>680.19999999999993</v>
      </c>
      <c r="H377" s="383">
        <f>IF(B377&lt;Parameters!$K$6,B377*Parameters!$K$5,Parameters!$K$5*Parameters!$K$6+(B377-Parameters!$K$6)*(Parameters!$K$5-10))</f>
        <v>352.2</v>
      </c>
      <c r="I377" s="151" t="str">
        <f>IF(ISBLANK(D377),"",IF(D377&gt;Parameters!$K$7,"Clay","Sand"))</f>
        <v>Sand</v>
      </c>
      <c r="J377" s="152">
        <f t="shared" si="87"/>
        <v>0.17287821675403267</v>
      </c>
      <c r="K377" s="320">
        <f t="shared" si="88"/>
        <v>1</v>
      </c>
      <c r="L377" s="320">
        <f t="shared" si="96"/>
        <v>3.5219999999999998</v>
      </c>
      <c r="M377" s="275">
        <f t="shared" si="89"/>
        <v>47.901107046843265</v>
      </c>
      <c r="N377" s="153">
        <f t="shared" si="90"/>
        <v>26.345608875763798</v>
      </c>
      <c r="O377" s="154">
        <f t="shared" si="91"/>
        <v>10.209800000000001</v>
      </c>
      <c r="P377" s="149">
        <f>IF(B377&lt;=Parameters!$K$3,0,IF(I377="Sand",0,O377/Parameters!$K$8*1000))</f>
        <v>0</v>
      </c>
      <c r="Q377" s="127">
        <f t="shared" si="92"/>
        <v>0</v>
      </c>
      <c r="R377" s="154" t="e">
        <f t="shared" si="93"/>
        <v>#DIV/0!</v>
      </c>
      <c r="S377" s="154" t="e">
        <f t="shared" si="94"/>
        <v>#DIV/0!</v>
      </c>
      <c r="T377" s="149" t="e">
        <f t="shared" si="101"/>
        <v>#DIV/0!</v>
      </c>
      <c r="U377" s="383">
        <f>IF(B377&lt;=Parameters!$K$3,0,IF(I377="Sand",(B377-B376)*$O$5*N377,(B377-B376)*$O$5*T377))</f>
        <v>10.933543328524568</v>
      </c>
      <c r="V377" s="157">
        <f t="shared" si="102"/>
        <v>5997.447436059585</v>
      </c>
      <c r="W377" s="175">
        <f t="shared" si="97"/>
        <v>0.38794922861743675</v>
      </c>
      <c r="X377" s="149">
        <f t="shared" si="98"/>
        <v>0.25296262412039888</v>
      </c>
      <c r="Y377" s="127">
        <f t="shared" si="99"/>
        <v>0.72996605018394323</v>
      </c>
      <c r="Z377" s="175">
        <f t="shared" si="100"/>
        <v>0.2478981662671996</v>
      </c>
      <c r="AA377" s="149">
        <f t="shared" si="95"/>
        <v>35.22</v>
      </c>
      <c r="AB377" s="383">
        <f>IF(ISERROR(AA377),0,IF(B377&lt;=Parameters!$K$3,0,(B377-B376)*$O$5*AA377))</f>
        <v>14.616454599570201</v>
      </c>
      <c r="AC377" s="157">
        <f t="shared" si="103"/>
        <v>4108.354795155039</v>
      </c>
    </row>
    <row r="378" spans="1:29">
      <c r="A378" s="186">
        <v>360</v>
      </c>
      <c r="B378" s="187">
        <v>35.9</v>
      </c>
      <c r="C378" s="258">
        <v>12.51</v>
      </c>
      <c r="D378" s="258">
        <v>2.1800000000000002</v>
      </c>
      <c r="E378" s="438">
        <f>IF(AND(ISBLANK(B378),ISBLANK(C378)),NA(),IF(B378&lt;=Parameters!$K$3,0,IF(C378&lt;0.1,Parameters!$K$4,C378)))</f>
        <v>12.51</v>
      </c>
      <c r="F378" s="439"/>
      <c r="G378" s="149">
        <f>B378*Parameters!$K$5</f>
        <v>682.1</v>
      </c>
      <c r="H378" s="383">
        <f>IF(B378&lt;Parameters!$K$6,B378*Parameters!$K$5,Parameters!$K$5*Parameters!$K$6+(B378-Parameters!$K$6)*(Parameters!$K$5-10))</f>
        <v>353.09999999999997</v>
      </c>
      <c r="I378" s="151" t="str">
        <f>IF(ISBLANK(D378),"",IF(D378&gt;Parameters!$K$7,"Clay","Sand"))</f>
        <v>Sand</v>
      </c>
      <c r="J378" s="152">
        <f t="shared" si="87"/>
        <v>0.17307411281320234</v>
      </c>
      <c r="K378" s="320">
        <f t="shared" si="88"/>
        <v>1</v>
      </c>
      <c r="L378" s="320">
        <f t="shared" si="96"/>
        <v>3.5309999999999997</v>
      </c>
      <c r="M378" s="275">
        <f t="shared" si="89"/>
        <v>55.089245004418089</v>
      </c>
      <c r="N378" s="153">
        <f t="shared" si="90"/>
        <v>30.299084752429952</v>
      </c>
      <c r="O378" s="154">
        <f t="shared" si="91"/>
        <v>11.8279</v>
      </c>
      <c r="P378" s="149">
        <f>IF(B378&lt;=Parameters!$K$3,0,IF(I378="Sand",0,O378/Parameters!$K$8*1000))</f>
        <v>0</v>
      </c>
      <c r="Q378" s="127">
        <f t="shared" si="92"/>
        <v>0</v>
      </c>
      <c r="R378" s="154" t="e">
        <f t="shared" si="93"/>
        <v>#DIV/0!</v>
      </c>
      <c r="S378" s="154" t="e">
        <f t="shared" si="94"/>
        <v>#DIV/0!</v>
      </c>
      <c r="T378" s="149" t="e">
        <f t="shared" si="101"/>
        <v>#DIV/0!</v>
      </c>
      <c r="U378" s="383">
        <f>IF(B378&lt;=Parameters!$K$3,0,IF(I378="Sand",(B378-B377)*$O$5*N378,(B378-B377)*$O$5*T378))</f>
        <v>12.574253171279206</v>
      </c>
      <c r="V378" s="157">
        <f t="shared" si="102"/>
        <v>6010.0216892308645</v>
      </c>
      <c r="W378" s="175">
        <f t="shared" si="97"/>
        <v>0.44291216225656999</v>
      </c>
      <c r="X378" s="149">
        <f t="shared" si="98"/>
        <v>0.34043186625223804</v>
      </c>
      <c r="Y378" s="127">
        <f t="shared" si="99"/>
        <v>0.72950046088565035</v>
      </c>
      <c r="Z378" s="175">
        <f t="shared" si="100"/>
        <v>0.33433472998458724</v>
      </c>
      <c r="AA378" s="149">
        <f t="shared" si="95"/>
        <v>35.309999999999995</v>
      </c>
      <c r="AB378" s="383">
        <f>IF(ISERROR(AA378),0,IF(B378&lt;=Parameters!$K$3,0,(B378-B377)*$O$5*AA378))</f>
        <v>14.65380499462977</v>
      </c>
      <c r="AC378" s="157">
        <f t="shared" si="103"/>
        <v>4123.0086001496684</v>
      </c>
    </row>
    <row r="379" spans="1:29">
      <c r="A379" s="186">
        <v>361</v>
      </c>
      <c r="B379" s="187">
        <v>36</v>
      </c>
      <c r="C379" s="258">
        <v>11.91</v>
      </c>
      <c r="D379" s="258">
        <v>2.16</v>
      </c>
      <c r="E379" s="438">
        <f>IF(AND(ISBLANK(B379),ISBLANK(C379)),NA(),IF(B379&lt;=Parameters!$K$3,0,IF(C379&lt;0.1,Parameters!$K$4,C379)))</f>
        <v>11.91</v>
      </c>
      <c r="F379" s="439"/>
      <c r="G379" s="149">
        <f>B379*Parameters!$K$5</f>
        <v>684</v>
      </c>
      <c r="H379" s="383">
        <f>IF(B379&lt;Parameters!$K$6,B379*Parameters!$K$5,Parameters!$K$5*Parameters!$K$6+(B379-Parameters!$K$6)*(Parameters!$K$5-10))</f>
        <v>354</v>
      </c>
      <c r="I379" s="151" t="str">
        <f>IF(ISBLANK(D379),"",IF(D379&gt;Parameters!$K$7,"Clay","Sand"))</f>
        <v>Sand</v>
      </c>
      <c r="J379" s="152">
        <f t="shared" si="87"/>
        <v>0.17327067632097265</v>
      </c>
      <c r="K379" s="320">
        <f t="shared" si="88"/>
        <v>1</v>
      </c>
      <c r="L379" s="320">
        <f t="shared" si="96"/>
        <v>3.54</v>
      </c>
      <c r="M379" s="275">
        <f t="shared" si="89"/>
        <v>52.506640104453588</v>
      </c>
      <c r="N379" s="153">
        <f t="shared" si="90"/>
        <v>28.878652057449475</v>
      </c>
      <c r="O379" s="154">
        <f t="shared" si="91"/>
        <v>11.226000000000001</v>
      </c>
      <c r="P379" s="149">
        <f>IF(B379&lt;=Parameters!$K$3,0,IF(I379="Sand",0,O379/Parameters!$K$8*1000))</f>
        <v>0</v>
      </c>
      <c r="Q379" s="127">
        <f t="shared" si="92"/>
        <v>0</v>
      </c>
      <c r="R379" s="154" t="e">
        <f t="shared" si="93"/>
        <v>#DIV/0!</v>
      </c>
      <c r="S379" s="154" t="e">
        <f t="shared" si="94"/>
        <v>#DIV/0!</v>
      </c>
      <c r="T379" s="149" t="e">
        <f t="shared" si="101"/>
        <v>#DIV/0!</v>
      </c>
      <c r="U379" s="383">
        <f>IF(B379&lt;=Parameters!$K$3,0,IF(I379="Sand",(B379-B378)*$O$5*N379,(B379-B378)*$O$5*T379))</f>
        <v>11.984767367817287</v>
      </c>
      <c r="V379" s="157">
        <f t="shared" si="102"/>
        <v>6022.0064565986813</v>
      </c>
      <c r="W379" s="175">
        <f t="shared" si="97"/>
        <v>0.4227430637720388</v>
      </c>
      <c r="X379" s="149">
        <f t="shared" si="98"/>
        <v>0.30709733972625664</v>
      </c>
      <c r="Y379" s="127">
        <f t="shared" si="99"/>
        <v>0.72903635262772315</v>
      </c>
      <c r="Z379" s="175">
        <f t="shared" si="100"/>
        <v>0.30224491801520437</v>
      </c>
      <c r="AA379" s="149">
        <f t="shared" si="95"/>
        <v>35.4</v>
      </c>
      <c r="AB379" s="383">
        <f>IF(ISERROR(AA379),0,IF(B379&lt;=Parameters!$K$3,0,(B379-B378)*$O$5*AA379))</f>
        <v>14.6911553896883</v>
      </c>
      <c r="AC379" s="157">
        <f t="shared" si="103"/>
        <v>4137.6997555393564</v>
      </c>
    </row>
    <row r="380" spans="1:29">
      <c r="A380" s="186">
        <v>362</v>
      </c>
      <c r="B380" s="187">
        <v>36.1</v>
      </c>
      <c r="C380" s="258">
        <v>9.19</v>
      </c>
      <c r="D380" s="258">
        <v>2.44</v>
      </c>
      <c r="E380" s="438">
        <f>IF(AND(ISBLANK(B380),ISBLANK(C380)),NA(),IF(B380&lt;=Parameters!$K$3,0,IF(C380&lt;0.1,Parameters!$K$4,C380)))</f>
        <v>9.19</v>
      </c>
      <c r="F380" s="439"/>
      <c r="G380" s="149">
        <f>B380*Parameters!$K$5</f>
        <v>685.9</v>
      </c>
      <c r="H380" s="383">
        <f>IF(B380&lt;Parameters!$K$6,B380*Parameters!$K$5,Parameters!$K$5*Parameters!$K$6+(B380-Parameters!$K$6)*(Parameters!$K$5-10))</f>
        <v>354.90000000000003</v>
      </c>
      <c r="I380" s="151" t="str">
        <f>IF(ISBLANK(D380),"",IF(D380&gt;Parameters!$K$7,"Clay","Sand"))</f>
        <v>Sand</v>
      </c>
      <c r="J380" s="152">
        <f t="shared" si="87"/>
        <v>0.17346791107614321</v>
      </c>
      <c r="K380" s="320">
        <f t="shared" si="88"/>
        <v>1</v>
      </c>
      <c r="L380" s="320">
        <f t="shared" si="96"/>
        <v>3.5490000000000004</v>
      </c>
      <c r="M380" s="275">
        <f t="shared" si="89"/>
        <v>40.561317832680608</v>
      </c>
      <c r="N380" s="153">
        <f t="shared" si="90"/>
        <v>22.308724807974336</v>
      </c>
      <c r="O380" s="154">
        <f t="shared" si="91"/>
        <v>8.5040999999999993</v>
      </c>
      <c r="P380" s="149">
        <f>IF(B380&lt;=Parameters!$K$3,0,IF(I380="Sand",0,O380/Parameters!$K$8*1000))</f>
        <v>0</v>
      </c>
      <c r="Q380" s="127">
        <f t="shared" si="92"/>
        <v>0</v>
      </c>
      <c r="R380" s="154" t="e">
        <f t="shared" si="93"/>
        <v>#DIV/0!</v>
      </c>
      <c r="S380" s="154" t="e">
        <f t="shared" si="94"/>
        <v>#DIV/0!</v>
      </c>
      <c r="T380" s="149" t="e">
        <f t="shared" si="101"/>
        <v>#DIV/0!</v>
      </c>
      <c r="U380" s="383">
        <f>IF(B380&lt;=Parameters!$K$3,0,IF(I380="Sand",(B380-B379)*$O$5*N380,(B380-B379)*$O$5*T380))</f>
        <v>9.2582187203317865</v>
      </c>
      <c r="V380" s="157">
        <f t="shared" si="102"/>
        <v>6031.2646753190129</v>
      </c>
      <c r="W380" s="175">
        <f t="shared" si="97"/>
        <v>0.31853025566845838</v>
      </c>
      <c r="X380" s="149">
        <f t="shared" si="98"/>
        <v>0.15826648981678373</v>
      </c>
      <c r="Y380" s="127">
        <f t="shared" si="99"/>
        <v>0.72857371695153816</v>
      </c>
      <c r="Z380" s="175">
        <f t="shared" si="100"/>
        <v>0.15609929443665738</v>
      </c>
      <c r="AA380" s="149">
        <f t="shared" si="95"/>
        <v>35.49</v>
      </c>
      <c r="AB380" s="383">
        <f>IF(ISERROR(AA380),0,IF(B380&lt;=Parameters!$K$3,0,(B380-B379)*$O$5*AA380))</f>
        <v>14.728505784746831</v>
      </c>
      <c r="AC380" s="157">
        <f t="shared" si="103"/>
        <v>4152.428261324103</v>
      </c>
    </row>
    <row r="381" spans="1:29">
      <c r="A381" s="186">
        <v>363</v>
      </c>
      <c r="B381" s="187">
        <v>36.200000000000003</v>
      </c>
      <c r="C381" s="258">
        <v>10.29</v>
      </c>
      <c r="D381" s="258">
        <v>2.37</v>
      </c>
      <c r="E381" s="438">
        <f>IF(AND(ISBLANK(B381),ISBLANK(C381)),NA(),IF(B381&lt;=Parameters!$K$3,0,IF(C381&lt;0.1,Parameters!$K$4,C381)))</f>
        <v>10.29</v>
      </c>
      <c r="F381" s="439"/>
      <c r="G381" s="149">
        <f>B381*Parameters!$K$5</f>
        <v>687.80000000000007</v>
      </c>
      <c r="H381" s="383">
        <f>IF(B381&lt;Parameters!$K$6,B381*Parameters!$K$5,Parameters!$K$5*Parameters!$K$6+(B381-Parameters!$K$6)*(Parameters!$K$5-10))</f>
        <v>355.8</v>
      </c>
      <c r="I381" s="151" t="str">
        <f>IF(ISBLANK(D381),"",IF(D381&gt;Parameters!$K$7,"Clay","Sand"))</f>
        <v>Sand</v>
      </c>
      <c r="J381" s="152">
        <f t="shared" si="87"/>
        <v>0.17366582090785215</v>
      </c>
      <c r="K381" s="320">
        <f t="shared" si="88"/>
        <v>1</v>
      </c>
      <c r="L381" s="320">
        <f t="shared" si="96"/>
        <v>3.5580000000000003</v>
      </c>
      <c r="M381" s="275">
        <f t="shared" si="89"/>
        <v>45.468133344297861</v>
      </c>
      <c r="N381" s="153">
        <f t="shared" si="90"/>
        <v>25.007473339363827</v>
      </c>
      <c r="O381" s="154">
        <f t="shared" si="91"/>
        <v>9.6021999999999998</v>
      </c>
      <c r="P381" s="149">
        <f>IF(B381&lt;=Parameters!$K$3,0,IF(I381="Sand",0,O381/Parameters!$K$8*1000))</f>
        <v>0</v>
      </c>
      <c r="Q381" s="127">
        <f t="shared" si="92"/>
        <v>0</v>
      </c>
      <c r="R381" s="154" t="e">
        <f t="shared" si="93"/>
        <v>#DIV/0!</v>
      </c>
      <c r="S381" s="154" t="e">
        <f t="shared" si="94"/>
        <v>#DIV/0!</v>
      </c>
      <c r="T381" s="149" t="e">
        <f t="shared" si="101"/>
        <v>#DIV/0!</v>
      </c>
      <c r="U381" s="383">
        <f>IF(B381&lt;=Parameters!$K$3,0,IF(I381="Sand",(B381-B380)*$O$5*N381,(B381-B380)*$O$5*T381))</f>
        <v>10.378211207120943</v>
      </c>
      <c r="V381" s="157">
        <f t="shared" si="102"/>
        <v>6041.6428865261341</v>
      </c>
      <c r="W381" s="175">
        <f t="shared" si="97"/>
        <v>0.3632463579439465</v>
      </c>
      <c r="X381" s="149">
        <f t="shared" si="98"/>
        <v>0.21718774993815471</v>
      </c>
      <c r="Y381" s="127">
        <f t="shared" si="99"/>
        <v>0.72811254546807591</v>
      </c>
      <c r="Z381" s="175">
        <f t="shared" si="100"/>
        <v>0.21467114780102722</v>
      </c>
      <c r="AA381" s="149">
        <f t="shared" si="95"/>
        <v>35.580000000000005</v>
      </c>
      <c r="AB381" s="383">
        <f>IF(ISERROR(AA381),0,IF(B381&lt;=Parameters!$K$3,0,(B381-B380)*$O$5*AA381))</f>
        <v>14.765856179805363</v>
      </c>
      <c r="AC381" s="157">
        <f t="shared" si="103"/>
        <v>4167.1941175039083</v>
      </c>
    </row>
    <row r="382" spans="1:29">
      <c r="A382" s="186">
        <v>364</v>
      </c>
      <c r="B382" s="187">
        <v>36.299999999999997</v>
      </c>
      <c r="C382" s="258">
        <v>9.16</v>
      </c>
      <c r="D382" s="258">
        <v>2.23</v>
      </c>
      <c r="E382" s="438">
        <f>IF(AND(ISBLANK(B382),ISBLANK(C382)),NA(),IF(B382&lt;=Parameters!$K$3,0,IF(C382&lt;0.1,Parameters!$K$4,C382)))</f>
        <v>9.16</v>
      </c>
      <c r="F382" s="439"/>
      <c r="G382" s="149">
        <f>B382*Parameters!$K$5</f>
        <v>689.69999999999993</v>
      </c>
      <c r="H382" s="383">
        <f>IF(B382&lt;Parameters!$K$6,B382*Parameters!$K$5,Parameters!$K$5*Parameters!$K$6+(B382-Parameters!$K$6)*(Parameters!$K$5-10))</f>
        <v>356.7</v>
      </c>
      <c r="I382" s="151" t="str">
        <f>IF(ISBLANK(D382),"",IF(D382&gt;Parameters!$K$7,"Clay","Sand"))</f>
        <v>Sand</v>
      </c>
      <c r="J382" s="152">
        <f t="shared" si="87"/>
        <v>0.17386440967588818</v>
      </c>
      <c r="K382" s="320">
        <f t="shared" si="88"/>
        <v>1</v>
      </c>
      <c r="L382" s="320">
        <f t="shared" si="96"/>
        <v>3.5669999999999997</v>
      </c>
      <c r="M382" s="275">
        <f t="shared" si="89"/>
        <v>40.521317797740672</v>
      </c>
      <c r="N382" s="153">
        <f t="shared" si="90"/>
        <v>22.286724788757372</v>
      </c>
      <c r="O382" s="154">
        <f t="shared" si="91"/>
        <v>8.4702999999999999</v>
      </c>
      <c r="P382" s="149">
        <f>IF(B382&lt;=Parameters!$K$3,0,IF(I382="Sand",0,O382/Parameters!$K$8*1000))</f>
        <v>0</v>
      </c>
      <c r="Q382" s="127">
        <f t="shared" si="92"/>
        <v>0</v>
      </c>
      <c r="R382" s="154" t="e">
        <f t="shared" si="93"/>
        <v>#DIV/0!</v>
      </c>
      <c r="S382" s="154" t="e">
        <f t="shared" si="94"/>
        <v>#DIV/0!</v>
      </c>
      <c r="T382" s="149" t="e">
        <f t="shared" si="101"/>
        <v>#DIV/0!</v>
      </c>
      <c r="U382" s="383">
        <f>IF(B382&lt;=Parameters!$K$3,0,IF(I382="Sand",(B382-B381)*$O$5*N382,(B382-B381)*$O$5*T382))</f>
        <v>9.2490886157861425</v>
      </c>
      <c r="V382" s="157">
        <f t="shared" si="102"/>
        <v>6050.8919751419198</v>
      </c>
      <c r="W382" s="175">
        <f t="shared" si="97"/>
        <v>0.31621054605335663</v>
      </c>
      <c r="X382" s="149">
        <f t="shared" si="98"/>
        <v>0.15542110054082706</v>
      </c>
      <c r="Y382" s="127">
        <f t="shared" si="99"/>
        <v>0.72765282985717317</v>
      </c>
      <c r="Z382" s="175">
        <f t="shared" si="100"/>
        <v>0.15394730668868176</v>
      </c>
      <c r="AA382" s="149">
        <f t="shared" si="95"/>
        <v>35.67</v>
      </c>
      <c r="AB382" s="383">
        <f>IF(ISERROR(AA382),0,IF(B382&lt;=Parameters!$K$3,0,(B382-B381)*$O$5*AA382))</f>
        <v>14.803206574862836</v>
      </c>
      <c r="AC382" s="157">
        <f t="shared" si="103"/>
        <v>4181.9973240787713</v>
      </c>
    </row>
    <row r="383" spans="1:29">
      <c r="A383" s="186">
        <v>365</v>
      </c>
      <c r="B383" s="187">
        <v>36.4</v>
      </c>
      <c r="C383" s="258">
        <v>10.81</v>
      </c>
      <c r="D383" s="258">
        <v>2.25</v>
      </c>
      <c r="E383" s="438">
        <f>IF(AND(ISBLANK(B383),ISBLANK(C383)),NA(),IF(B383&lt;=Parameters!$K$3,0,IF(C383&lt;0.1,Parameters!$K$4,C383)))</f>
        <v>10.81</v>
      </c>
      <c r="F383" s="439"/>
      <c r="G383" s="149">
        <f>B383*Parameters!$K$5</f>
        <v>691.6</v>
      </c>
      <c r="H383" s="383">
        <f>IF(B383&lt;Parameters!$K$6,B383*Parameters!$K$5,Parameters!$K$5*Parameters!$K$6+(B383-Parameters!$K$6)*(Parameters!$K$5-10))</f>
        <v>357.59999999999997</v>
      </c>
      <c r="I383" s="151" t="str">
        <f>IF(ISBLANK(D383),"",IF(D383&gt;Parameters!$K$7,"Clay","Sand"))</f>
        <v>Sand</v>
      </c>
      <c r="J383" s="152">
        <f t="shared" si="87"/>
        <v>0.17406368127100691</v>
      </c>
      <c r="K383" s="320">
        <f t="shared" si="88"/>
        <v>1</v>
      </c>
      <c r="L383" s="320">
        <f t="shared" si="96"/>
        <v>3.5759999999999996</v>
      </c>
      <c r="M383" s="275">
        <f t="shared" si="89"/>
        <v>47.875272043024957</v>
      </c>
      <c r="N383" s="153">
        <f t="shared" si="90"/>
        <v>26.331399623663728</v>
      </c>
      <c r="O383" s="154">
        <f t="shared" si="91"/>
        <v>10.118400000000001</v>
      </c>
      <c r="P383" s="149">
        <f>IF(B383&lt;=Parameters!$K$3,0,IF(I383="Sand",0,O383/Parameters!$K$8*1000))</f>
        <v>0</v>
      </c>
      <c r="Q383" s="127">
        <f t="shared" si="92"/>
        <v>0</v>
      </c>
      <c r="R383" s="154" t="e">
        <f t="shared" si="93"/>
        <v>#DIV/0!</v>
      </c>
      <c r="S383" s="154" t="e">
        <f t="shared" si="94"/>
        <v>#DIV/0!</v>
      </c>
      <c r="T383" s="149" t="e">
        <f t="shared" si="101"/>
        <v>#DIV/0!</v>
      </c>
      <c r="U383" s="383">
        <f>IF(B383&lt;=Parameters!$K$3,0,IF(I383="Sand",(B383-B382)*$O$5*N383,(B383-B382)*$O$5*T383))</f>
        <v>10.927646426531748</v>
      </c>
      <c r="V383" s="157">
        <f t="shared" si="102"/>
        <v>6061.819621568452</v>
      </c>
      <c r="W383" s="175">
        <f t="shared" si="97"/>
        <v>0.38195673705248517</v>
      </c>
      <c r="X383" s="149">
        <f t="shared" si="98"/>
        <v>0.24407848783579764</v>
      </c>
      <c r="Y383" s="127">
        <f t="shared" si="99"/>
        <v>0.7271945618667861</v>
      </c>
      <c r="Z383" s="175">
        <f t="shared" si="100"/>
        <v>0.24227732941620464</v>
      </c>
      <c r="AA383" s="149">
        <f t="shared" si="95"/>
        <v>35.76</v>
      </c>
      <c r="AB383" s="383">
        <f>IF(ISERROR(AA383),0,IF(B383&lt;=Parameters!$K$3,0,(B383-B382)*$O$5*AA383))</f>
        <v>14.840556969922417</v>
      </c>
      <c r="AC383" s="157">
        <f t="shared" si="103"/>
        <v>4196.8378810486938</v>
      </c>
    </row>
    <row r="384" spans="1:29">
      <c r="A384" s="186">
        <v>366</v>
      </c>
      <c r="B384" s="187">
        <v>36.5</v>
      </c>
      <c r="C384" s="258">
        <v>8.27</v>
      </c>
      <c r="D384" s="258">
        <v>2.31</v>
      </c>
      <c r="E384" s="438">
        <f>IF(AND(ISBLANK(B384),ISBLANK(C384)),NA(),IF(B384&lt;=Parameters!$K$3,0,IF(C384&lt;0.1,Parameters!$K$4,C384)))</f>
        <v>8.27</v>
      </c>
      <c r="F384" s="439"/>
      <c r="G384" s="149">
        <f>B384*Parameters!$K$5</f>
        <v>693.5</v>
      </c>
      <c r="H384" s="383">
        <f>IF(B384&lt;Parameters!$K$6,B384*Parameters!$K$5,Parameters!$K$5*Parameters!$K$6+(B384-Parameters!$K$6)*(Parameters!$K$5-10))</f>
        <v>358.5</v>
      </c>
      <c r="I384" s="151" t="str">
        <f>IF(ISBLANK(D384),"",IF(D384&gt;Parameters!$K$7,"Clay","Sand"))</f>
        <v>Sand</v>
      </c>
      <c r="J384" s="152">
        <f t="shared" si="87"/>
        <v>0.17426363961525085</v>
      </c>
      <c r="K384" s="320">
        <f t="shared" si="88"/>
        <v>1</v>
      </c>
      <c r="L384" s="320">
        <f t="shared" si="96"/>
        <v>3.585</v>
      </c>
      <c r="M384" s="275">
        <f t="shared" si="89"/>
        <v>36.668208027710847</v>
      </c>
      <c r="N384" s="153">
        <f t="shared" si="90"/>
        <v>20.167514415240966</v>
      </c>
      <c r="O384" s="154">
        <f t="shared" si="91"/>
        <v>7.5764999999999993</v>
      </c>
      <c r="P384" s="149">
        <f>IF(B384&lt;=Parameters!$K$3,0,IF(I384="Sand",0,O384/Parameters!$K$8*1000))</f>
        <v>0</v>
      </c>
      <c r="Q384" s="127">
        <f t="shared" si="92"/>
        <v>0</v>
      </c>
      <c r="R384" s="154" t="e">
        <f t="shared" si="93"/>
        <v>#DIV/0!</v>
      </c>
      <c r="S384" s="154" t="e">
        <f t="shared" si="94"/>
        <v>#DIV/0!</v>
      </c>
      <c r="T384" s="149" t="e">
        <f t="shared" si="101"/>
        <v>#DIV/0!</v>
      </c>
      <c r="U384" s="383">
        <f>IF(B384&lt;=Parameters!$K$3,0,IF(I384="Sand",(B384-B383)*$O$5*N384,(B384-B383)*$O$5*T384))</f>
        <v>8.3696070084204468</v>
      </c>
      <c r="V384" s="157">
        <f t="shared" si="102"/>
        <v>6070.1892285768727</v>
      </c>
      <c r="W384" s="175">
        <f t="shared" si="97"/>
        <v>0.27431916465821521</v>
      </c>
      <c r="X384" s="149">
        <f t="shared" si="98"/>
        <v>0.10777202075947644</v>
      </c>
      <c r="Y384" s="127">
        <f t="shared" si="99"/>
        <v>0.72673773331226321</v>
      </c>
      <c r="Z384" s="175">
        <f t="shared" si="100"/>
        <v>0.10720322939867545</v>
      </c>
      <c r="AA384" s="149">
        <f t="shared" si="95"/>
        <v>35.85</v>
      </c>
      <c r="AB384" s="383">
        <f>IF(ISERROR(AA384),0,IF(B384&lt;=Parameters!$K$3,0,(B384-B383)*$O$5*AA384))</f>
        <v>14.877907364980949</v>
      </c>
      <c r="AC384" s="157">
        <f t="shared" si="103"/>
        <v>4211.715788413675</v>
      </c>
    </row>
    <row r="385" spans="1:29">
      <c r="A385" s="186">
        <v>367</v>
      </c>
      <c r="B385" s="187">
        <v>36.6</v>
      </c>
      <c r="C385" s="258">
        <v>5.27</v>
      </c>
      <c r="D385" s="258">
        <v>2.86</v>
      </c>
      <c r="E385" s="438">
        <f>IF(AND(ISBLANK(B385),ISBLANK(C385)),NA(),IF(B385&lt;=Parameters!$K$3,0,IF(C385&lt;0.1,Parameters!$K$4,C385)))</f>
        <v>5.27</v>
      </c>
      <c r="F385" s="439"/>
      <c r="G385" s="149">
        <f>B385*Parameters!$K$5</f>
        <v>695.4</v>
      </c>
      <c r="H385" s="383">
        <f>IF(B385&lt;Parameters!$K$6,B385*Parameters!$K$5,Parameters!$K$5*Parameters!$K$6+(B385-Parameters!$K$6)*(Parameters!$K$5-10))</f>
        <v>359.40000000000003</v>
      </c>
      <c r="I385" s="151" t="str">
        <f>IF(ISBLANK(D385),"",IF(D385&gt;Parameters!$K$7,"Clay","Sand"))</f>
        <v>Clay</v>
      </c>
      <c r="J385" s="152">
        <f t="shared" si="87"/>
        <v>0.17446428866227373</v>
      </c>
      <c r="K385" s="320">
        <f t="shared" si="88"/>
        <v>1</v>
      </c>
      <c r="L385" s="320">
        <f t="shared" si="96"/>
        <v>3.5940000000000003</v>
      </c>
      <c r="M385" s="275">
        <f t="shared" si="89"/>
        <v>23.393465129054583</v>
      </c>
      <c r="N385" s="153">
        <f t="shared" si="90"/>
        <v>12.866405820980022</v>
      </c>
      <c r="O385" s="154">
        <f t="shared" si="91"/>
        <v>4.5745999999999993</v>
      </c>
      <c r="P385" s="149">
        <f>IF(B385&lt;=Parameters!$K$3,0,IF(I385="Sand",0,O385/Parameters!$K$8*1000))</f>
        <v>326.75714285714281</v>
      </c>
      <c r="Q385" s="127">
        <f t="shared" si="92"/>
        <v>0.90917402019238391</v>
      </c>
      <c r="R385" s="154">
        <f t="shared" si="93"/>
        <v>0.52438045462245209</v>
      </c>
      <c r="S385" s="154">
        <f t="shared" si="94"/>
        <v>0.52438045462245209</v>
      </c>
      <c r="T385" s="149">
        <f t="shared" si="101"/>
        <v>171.34505912256208</v>
      </c>
      <c r="U385" s="383">
        <f>IF(B385&lt;=Parameters!$K$3,0,IF(I385="Sand",(B385-B384)*$O$5*N385,(B385-B384)*$O$5*T385))</f>
        <v>71.108951661720013</v>
      </c>
      <c r="V385" s="157">
        <f t="shared" si="102"/>
        <v>6141.298180238593</v>
      </c>
      <c r="W385" s="175">
        <f t="shared" si="97"/>
        <v>9.3576043203326895E-2</v>
      </c>
      <c r="X385" s="149" t="e">
        <f t="shared" si="98"/>
        <v>#NUM!</v>
      </c>
      <c r="Y385" s="127">
        <f t="shared" si="99"/>
        <v>0.72628233607562687</v>
      </c>
      <c r="Z385" s="175" t="e">
        <f t="shared" si="100"/>
        <v>#NUM!</v>
      </c>
      <c r="AA385" s="149">
        <f t="shared" si="95"/>
        <v>171.34505912256208</v>
      </c>
      <c r="AB385" s="383">
        <f>IF(ISERROR(AA385),0,IF(B385&lt;=Parameters!$K$3,0,(B385-B384)*$O$5*AA385))</f>
        <v>71.108951661720013</v>
      </c>
      <c r="AC385" s="157">
        <f t="shared" si="103"/>
        <v>4282.8247400753953</v>
      </c>
    </row>
    <row r="386" spans="1:29">
      <c r="A386" s="186">
        <v>368</v>
      </c>
      <c r="B386" s="187">
        <v>36.700000000000003</v>
      </c>
      <c r="C386" s="258">
        <v>3.38</v>
      </c>
      <c r="D386" s="258">
        <v>3.13</v>
      </c>
      <c r="E386" s="438">
        <f>IF(AND(ISBLANK(B386),ISBLANK(C386)),NA(),IF(B386&lt;=Parameters!$K$3,0,IF(C386&lt;0.1,Parameters!$K$4,C386)))</f>
        <v>3.38</v>
      </c>
      <c r="F386" s="439"/>
      <c r="G386" s="149">
        <f>B386*Parameters!$K$5</f>
        <v>697.30000000000007</v>
      </c>
      <c r="H386" s="383">
        <f>IF(B386&lt;Parameters!$K$6,B386*Parameters!$K$5,Parameters!$K$5*Parameters!$K$6+(B386-Parameters!$K$6)*(Parameters!$K$5-10))</f>
        <v>360.3</v>
      </c>
      <c r="I386" s="151" t="str">
        <f>IF(ISBLANK(D386),"",IF(D386&gt;Parameters!$K$7,"Clay","Sand"))</f>
        <v>Clay</v>
      </c>
      <c r="J386" s="152">
        <f t="shared" si="87"/>
        <v>0.17466563239766889</v>
      </c>
      <c r="K386" s="320">
        <f t="shared" si="88"/>
        <v>1</v>
      </c>
      <c r="L386" s="320">
        <f t="shared" si="96"/>
        <v>3.6030000000000002</v>
      </c>
      <c r="M386" s="275">
        <f t="shared" si="89"/>
        <v>15.021093781603017</v>
      </c>
      <c r="N386" s="153">
        <f t="shared" si="90"/>
        <v>8.2616015798816598</v>
      </c>
      <c r="O386" s="154">
        <f t="shared" si="91"/>
        <v>2.6826999999999996</v>
      </c>
      <c r="P386" s="149">
        <f>IF(B386&lt;=Parameters!$K$3,0,IF(I386="Sand",0,O386/Parameters!$K$8*1000))</f>
        <v>191.62142857142857</v>
      </c>
      <c r="Q386" s="127">
        <f t="shared" si="92"/>
        <v>0.53183854724237734</v>
      </c>
      <c r="R386" s="154">
        <f t="shared" si="93"/>
        <v>0.68561466534824778</v>
      </c>
      <c r="S386" s="154">
        <f t="shared" si="94"/>
        <v>0.68561466534824778</v>
      </c>
      <c r="T386" s="149">
        <f t="shared" si="101"/>
        <v>131.37846162355316</v>
      </c>
      <c r="U386" s="383">
        <f>IF(B386&lt;=Parameters!$K$3,0,IF(I386="Sand",(B386-B385)*$O$5*N386,(B386-B385)*$O$5*T386))</f>
        <v>54.522638264684197</v>
      </c>
      <c r="V386" s="157">
        <f t="shared" si="102"/>
        <v>6195.8208185032772</v>
      </c>
      <c r="W386" s="175">
        <f t="shared" si="97"/>
        <v>-8.4586026700928338E-2</v>
      </c>
      <c r="X386" s="149" t="e">
        <f t="shared" si="98"/>
        <v>#NUM!</v>
      </c>
      <c r="Y386" s="127">
        <f t="shared" si="99"/>
        <v>0.7258283621048649</v>
      </c>
      <c r="Z386" s="175" t="e">
        <f t="shared" si="100"/>
        <v>#NUM!</v>
      </c>
      <c r="AA386" s="149">
        <f t="shared" si="95"/>
        <v>131.37846162355316</v>
      </c>
      <c r="AB386" s="383">
        <f>IF(ISERROR(AA386),0,IF(B386&lt;=Parameters!$K$3,0,(B386-B385)*$O$5*AA386))</f>
        <v>54.522638264684197</v>
      </c>
      <c r="AC386" s="157">
        <f t="shared" si="103"/>
        <v>4337.3473783400796</v>
      </c>
    </row>
    <row r="387" spans="1:29">
      <c r="A387" s="186">
        <v>369</v>
      </c>
      <c r="B387" s="187">
        <v>36.799999999999997</v>
      </c>
      <c r="C387" s="258">
        <v>5.65</v>
      </c>
      <c r="D387" s="258">
        <v>2.74</v>
      </c>
      <c r="E387" s="438">
        <f>IF(AND(ISBLANK(B387),ISBLANK(C387)),NA(),IF(B387&lt;=Parameters!$K$3,0,IF(C387&lt;0.1,Parameters!$K$4,C387)))</f>
        <v>5.65</v>
      </c>
      <c r="F387" s="439"/>
      <c r="G387" s="149">
        <f>B387*Parameters!$K$5</f>
        <v>699.19999999999993</v>
      </c>
      <c r="H387" s="383">
        <f>IF(B387&lt;Parameters!$K$6,B387*Parameters!$K$5,Parameters!$K$5*Parameters!$K$6+(B387-Parameters!$K$6)*(Parameters!$K$5-10))</f>
        <v>361.2</v>
      </c>
      <c r="I387" s="151" t="str">
        <f>IF(ISBLANK(D387),"",IF(D387&gt;Parameters!$K$7,"Clay","Sand"))</f>
        <v>Clay</v>
      </c>
      <c r="J387" s="152">
        <f t="shared" si="87"/>
        <v>0.17486767483930155</v>
      </c>
      <c r="K387" s="320">
        <f t="shared" si="88"/>
        <v>1</v>
      </c>
      <c r="L387" s="320">
        <f t="shared" si="96"/>
        <v>3.6120000000000001</v>
      </c>
      <c r="M387" s="275">
        <f t="shared" si="89"/>
        <v>25.138269616615148</v>
      </c>
      <c r="N387" s="153">
        <f t="shared" si="90"/>
        <v>13.826048289138333</v>
      </c>
      <c r="O387" s="154">
        <f t="shared" si="91"/>
        <v>4.9508000000000001</v>
      </c>
      <c r="P387" s="149">
        <f>IF(B387&lt;=Parameters!$K$3,0,IF(I387="Sand",0,O387/Parameters!$K$8*1000))</f>
        <v>353.62857142857143</v>
      </c>
      <c r="Q387" s="127">
        <f t="shared" si="92"/>
        <v>0.97903812687865843</v>
      </c>
      <c r="R387" s="154">
        <f t="shared" si="93"/>
        <v>0.50532432187211318</v>
      </c>
      <c r="S387" s="154">
        <f t="shared" si="94"/>
        <v>0.50532432187211318</v>
      </c>
      <c r="T387" s="149">
        <f t="shared" si="101"/>
        <v>178.697118051747</v>
      </c>
      <c r="U387" s="383">
        <f>IF(B387&lt;=Parameters!$K$3,0,IF(I387="Sand",(B387-B386)*$O$5*N387,(B387-B386)*$O$5*T387))</f>
        <v>74.16008838947748</v>
      </c>
      <c r="V387" s="157">
        <f t="shared" si="102"/>
        <v>6269.9809068927543</v>
      </c>
      <c r="W387" s="175">
        <f t="shared" si="97"/>
        <v>0.120426946806684</v>
      </c>
      <c r="X387" s="149">
        <f t="shared" si="98"/>
        <v>2.8155625064651192E-3</v>
      </c>
      <c r="Y387" s="127">
        <f t="shared" si="99"/>
        <v>0.72537580341323138</v>
      </c>
      <c r="Z387" s="175">
        <f t="shared" si="100"/>
        <v>2.8184304629584839E-3</v>
      </c>
      <c r="AA387" s="149">
        <f t="shared" si="95"/>
        <v>178.697118051747</v>
      </c>
      <c r="AB387" s="383">
        <f>IF(ISERROR(AA387),0,IF(B387&lt;=Parameters!$K$3,0,(B387-B386)*$O$5*AA387))</f>
        <v>74.16008838947748</v>
      </c>
      <c r="AC387" s="157">
        <f t="shared" si="103"/>
        <v>4411.5074667295567</v>
      </c>
    </row>
    <row r="388" spans="1:29">
      <c r="A388" s="186">
        <v>370</v>
      </c>
      <c r="B388" s="187">
        <v>36.9</v>
      </c>
      <c r="C388" s="258">
        <v>6.16</v>
      </c>
      <c r="D388" s="258">
        <v>2.62</v>
      </c>
      <c r="E388" s="438">
        <f>IF(AND(ISBLANK(B388),ISBLANK(C388)),NA(),IF(B388&lt;=Parameters!$K$3,0,IF(C388&lt;0.1,Parameters!$K$4,C388)))</f>
        <v>6.16</v>
      </c>
      <c r="F388" s="439"/>
      <c r="G388" s="149">
        <f>B388*Parameters!$K$5</f>
        <v>701.1</v>
      </c>
      <c r="H388" s="383">
        <f>IF(B388&lt;Parameters!$K$6,B388*Parameters!$K$5,Parameters!$K$5*Parameters!$K$6+(B388-Parameters!$K$6)*(Parameters!$K$5-10))</f>
        <v>362.09999999999997</v>
      </c>
      <c r="I388" s="151" t="str">
        <f>IF(ISBLANK(D388),"",IF(D388&gt;Parameters!$K$7,"Clay","Sand"))</f>
        <v>Clay</v>
      </c>
      <c r="J388" s="152">
        <f t="shared" si="87"/>
        <v>0.17507042003764592</v>
      </c>
      <c r="K388" s="320">
        <f t="shared" si="88"/>
        <v>1</v>
      </c>
      <c r="L388" s="320">
        <f t="shared" si="96"/>
        <v>3.6209999999999996</v>
      </c>
      <c r="M388" s="275">
        <f t="shared" si="89"/>
        <v>27.439164451132402</v>
      </c>
      <c r="N388" s="153">
        <f t="shared" si="90"/>
        <v>15.091540448122823</v>
      </c>
      <c r="O388" s="154">
        <f t="shared" si="91"/>
        <v>5.4588999999999999</v>
      </c>
      <c r="P388" s="149">
        <f>IF(B388&lt;=Parameters!$K$3,0,IF(I388="Sand",0,O388/Parameters!$K$8*1000))</f>
        <v>389.92142857142858</v>
      </c>
      <c r="Q388" s="127">
        <f t="shared" si="92"/>
        <v>1.0768335503215372</v>
      </c>
      <c r="R388" s="154">
        <f t="shared" si="93"/>
        <v>0.4908319896058434</v>
      </c>
      <c r="S388" s="154">
        <f t="shared" si="94"/>
        <v>0.4908319896058434</v>
      </c>
      <c r="T388" s="149">
        <f t="shared" si="101"/>
        <v>191.38591057566705</v>
      </c>
      <c r="U388" s="383">
        <f>IF(B388&lt;=Parameters!$K$3,0,IF(I388="Sand",(B388-B387)*$O$5*N388,(B388-B387)*$O$5*T388))</f>
        <v>79.425992984861978</v>
      </c>
      <c r="V388" s="157">
        <f t="shared" si="102"/>
        <v>6349.4068998776165</v>
      </c>
      <c r="W388" s="175">
        <f t="shared" si="97"/>
        <v>0.15449772071576243</v>
      </c>
      <c r="X388" s="149">
        <f t="shared" si="98"/>
        <v>1.4930091555551956E-2</v>
      </c>
      <c r="Y388" s="127">
        <f t="shared" si="99"/>
        <v>0.72492465207855705</v>
      </c>
      <c r="Z388" s="175">
        <f t="shared" si="100"/>
        <v>1.497659113629415E-2</v>
      </c>
      <c r="AA388" s="149">
        <f t="shared" si="95"/>
        <v>191.38591057566705</v>
      </c>
      <c r="AB388" s="383">
        <f>IF(ISERROR(AA388),0,IF(B388&lt;=Parameters!$K$3,0,(B388-B387)*$O$5*AA388))</f>
        <v>79.425992984861978</v>
      </c>
      <c r="AC388" s="157">
        <f t="shared" si="103"/>
        <v>4490.9334597144189</v>
      </c>
    </row>
    <row r="389" spans="1:29">
      <c r="A389" s="186">
        <v>371</v>
      </c>
      <c r="B389" s="187">
        <v>37</v>
      </c>
      <c r="C389" s="258">
        <v>4.4800000000000004</v>
      </c>
      <c r="D389" s="258">
        <v>2.87</v>
      </c>
      <c r="E389" s="438">
        <f>IF(AND(ISBLANK(B389),ISBLANK(C389)),NA(),IF(B389&lt;=Parameters!$K$3,0,IF(C389&lt;0.1,Parameters!$K$4,C389)))</f>
        <v>4.4800000000000004</v>
      </c>
      <c r="F389" s="439"/>
      <c r="G389" s="149">
        <f>B389*Parameters!$K$5</f>
        <v>703</v>
      </c>
      <c r="H389" s="383">
        <f>IF(B389&lt;Parameters!$K$6,B389*Parameters!$K$5,Parameters!$K$5*Parameters!$K$6+(B389-Parameters!$K$6)*(Parameters!$K$5-10))</f>
        <v>363</v>
      </c>
      <c r="I389" s="151" t="str">
        <f>IF(ISBLANK(D389),"",IF(D389&gt;Parameters!$K$7,"Clay","Sand"))</f>
        <v>Clay</v>
      </c>
      <c r="J389" s="152">
        <f t="shared" si="87"/>
        <v>0.17527387207612588</v>
      </c>
      <c r="K389" s="320">
        <f t="shared" si="88"/>
        <v>1</v>
      </c>
      <c r="L389" s="320">
        <f t="shared" si="96"/>
        <v>3.63</v>
      </c>
      <c r="M389" s="275">
        <f t="shared" si="89"/>
        <v>19.978946856613529</v>
      </c>
      <c r="N389" s="153">
        <f t="shared" si="90"/>
        <v>10.988420771137442</v>
      </c>
      <c r="O389" s="154">
        <f t="shared" si="91"/>
        <v>3.7770000000000006</v>
      </c>
      <c r="P389" s="149">
        <f>IF(B389&lt;=Parameters!$K$3,0,IF(I389="Sand",0,O389/Parameters!$K$8*1000))</f>
        <v>269.78571428571433</v>
      </c>
      <c r="Q389" s="127">
        <f t="shared" si="92"/>
        <v>0.74321133412042517</v>
      </c>
      <c r="R389" s="154">
        <f t="shared" si="93"/>
        <v>0.57998110127792535</v>
      </c>
      <c r="S389" s="154">
        <f t="shared" si="94"/>
        <v>0.57998110127792535</v>
      </c>
      <c r="T389" s="149">
        <f t="shared" si="101"/>
        <v>156.47061568048031</v>
      </c>
      <c r="U389" s="383">
        <f>IF(B389&lt;=Parameters!$K$3,0,IF(I389="Sand",(B389-B388)*$O$5*N389,(B389-B388)*$O$5*T389))</f>
        <v>64.935992341303248</v>
      </c>
      <c r="V389" s="157">
        <f t="shared" si="102"/>
        <v>6414.3428922189196</v>
      </c>
      <c r="W389" s="175">
        <f t="shared" si="97"/>
        <v>2.6619744769697598E-2</v>
      </c>
      <c r="X389" s="149" t="e">
        <f t="shared" si="98"/>
        <v>#NUM!</v>
      </c>
      <c r="Y389" s="127">
        <f t="shared" si="99"/>
        <v>0.72447490024256744</v>
      </c>
      <c r="Z389" s="175" t="e">
        <f t="shared" si="100"/>
        <v>#NUM!</v>
      </c>
      <c r="AA389" s="149">
        <f t="shared" si="95"/>
        <v>156.47061568048031</v>
      </c>
      <c r="AB389" s="383">
        <f>IF(ISERROR(AA389),0,IF(B389&lt;=Parameters!$K$3,0,(B389-B388)*$O$5*AA389))</f>
        <v>64.935992341303248</v>
      </c>
      <c r="AC389" s="157">
        <f t="shared" si="103"/>
        <v>4555.8694520557219</v>
      </c>
    </row>
    <row r="390" spans="1:29">
      <c r="A390" s="186">
        <v>372</v>
      </c>
      <c r="B390" s="187">
        <v>37.1</v>
      </c>
      <c r="C390" s="258">
        <v>5.85</v>
      </c>
      <c r="D390" s="258">
        <v>2.66</v>
      </c>
      <c r="E390" s="438">
        <f>IF(AND(ISBLANK(B390),ISBLANK(C390)),NA(),IF(B390&lt;=Parameters!$K$3,0,IF(C390&lt;0.1,Parameters!$K$4,C390)))</f>
        <v>5.85</v>
      </c>
      <c r="F390" s="439"/>
      <c r="G390" s="149">
        <f>B390*Parameters!$K$5</f>
        <v>704.9</v>
      </c>
      <c r="H390" s="383">
        <f>IF(B390&lt;Parameters!$K$6,B390*Parameters!$K$5,Parameters!$K$5*Parameters!$K$6+(B390-Parameters!$K$6)*(Parameters!$K$5-10))</f>
        <v>363.90000000000003</v>
      </c>
      <c r="I390" s="151" t="str">
        <f>IF(ISBLANK(D390),"",IF(D390&gt;Parameters!$K$7,"Clay","Sand"))</f>
        <v>Clay</v>
      </c>
      <c r="J390" s="152">
        <f t="shared" si="87"/>
        <v>0.1754780350714607</v>
      </c>
      <c r="K390" s="320">
        <f t="shared" si="88"/>
        <v>1</v>
      </c>
      <c r="L390" s="320">
        <f t="shared" si="96"/>
        <v>3.6390000000000002</v>
      </c>
      <c r="M390" s="275">
        <f t="shared" si="89"/>
        <v>26.118968730678759</v>
      </c>
      <c r="N390" s="153">
        <f t="shared" si="90"/>
        <v>14.365432801873318</v>
      </c>
      <c r="O390" s="154">
        <f t="shared" si="91"/>
        <v>5.1450999999999993</v>
      </c>
      <c r="P390" s="149">
        <f>IF(B390&lt;=Parameters!$K$3,0,IF(I390="Sand",0,O390/Parameters!$K$8*1000))</f>
        <v>367.50714285714281</v>
      </c>
      <c r="Q390" s="127">
        <f t="shared" si="92"/>
        <v>1.009912456326306</v>
      </c>
      <c r="R390" s="154">
        <f t="shared" si="93"/>
        <v>0.49876856265841629</v>
      </c>
      <c r="S390" s="154">
        <f t="shared" si="94"/>
        <v>0.49876856265841629</v>
      </c>
      <c r="T390" s="149">
        <f t="shared" si="101"/>
        <v>183.30100940955839</v>
      </c>
      <c r="U390" s="383">
        <f>IF(B390&lt;=Parameters!$K$3,0,IF(I390="Sand",(B390-B389)*$O$5*N390,(B390-B389)*$O$5*T390))</f>
        <v>76.070723511936151</v>
      </c>
      <c r="V390" s="157">
        <f t="shared" si="102"/>
        <v>6490.4136157308558</v>
      </c>
      <c r="W390" s="175">
        <f t="shared" si="97"/>
        <v>0.13285193662579345</v>
      </c>
      <c r="X390" s="149">
        <f t="shared" si="98"/>
        <v>6.3149941787670342E-3</v>
      </c>
      <c r="Y390" s="127">
        <f t="shared" si="99"/>
        <v>0.72402654011021106</v>
      </c>
      <c r="Z390" s="175">
        <f t="shared" si="100"/>
        <v>6.3611057858682443E-3</v>
      </c>
      <c r="AA390" s="149">
        <f t="shared" si="95"/>
        <v>183.30100940955839</v>
      </c>
      <c r="AB390" s="383">
        <f>IF(ISERROR(AA390),0,IF(B390&lt;=Parameters!$K$3,0,(B390-B389)*$O$5*AA390))</f>
        <v>76.070723511936151</v>
      </c>
      <c r="AC390" s="157">
        <f t="shared" si="103"/>
        <v>4631.9401755676581</v>
      </c>
    </row>
    <row r="391" spans="1:29">
      <c r="A391" s="186">
        <v>373</v>
      </c>
      <c r="B391" s="187">
        <v>37.200000000000003</v>
      </c>
      <c r="C391" s="258">
        <v>3.53</v>
      </c>
      <c r="D391" s="258">
        <v>3.1</v>
      </c>
      <c r="E391" s="438">
        <f>IF(AND(ISBLANK(B391),ISBLANK(C391)),NA(),IF(B391&lt;=Parameters!$K$3,0,IF(C391&lt;0.1,Parameters!$K$4,C391)))</f>
        <v>3.53</v>
      </c>
      <c r="F391" s="439"/>
      <c r="G391" s="149">
        <f>B391*Parameters!$K$5</f>
        <v>706.80000000000007</v>
      </c>
      <c r="H391" s="383">
        <f>IF(B391&lt;Parameters!$K$6,B391*Parameters!$K$5,Parameters!$K$5*Parameters!$K$6+(B391-Parameters!$K$6)*(Parameters!$K$5-10))</f>
        <v>364.8</v>
      </c>
      <c r="I391" s="151" t="str">
        <f>IF(ISBLANK(D391),"",IF(D391&gt;Parameters!$K$7,"Clay","Sand"))</f>
        <v>Clay</v>
      </c>
      <c r="J391" s="152">
        <f t="shared" si="87"/>
        <v>0.17568291317401474</v>
      </c>
      <c r="K391" s="320">
        <f t="shared" si="88"/>
        <v>1</v>
      </c>
      <c r="L391" s="320">
        <f t="shared" si="96"/>
        <v>3.6480000000000001</v>
      </c>
      <c r="M391" s="275">
        <f t="shared" si="89"/>
        <v>15.779078121543893</v>
      </c>
      <c r="N391" s="153">
        <f t="shared" si="90"/>
        <v>8.6784929668491415</v>
      </c>
      <c r="O391" s="154">
        <f t="shared" si="91"/>
        <v>2.8231999999999999</v>
      </c>
      <c r="P391" s="149">
        <f>IF(B391&lt;=Parameters!$K$3,0,IF(I391="Sand",0,O391/Parameters!$K$8*1000))</f>
        <v>201.65714285714284</v>
      </c>
      <c r="Q391" s="127">
        <f t="shared" si="92"/>
        <v>0.55278822055137844</v>
      </c>
      <c r="R391" s="154">
        <f t="shared" si="93"/>
        <v>0.67249740729784924</v>
      </c>
      <c r="S391" s="154">
        <f t="shared" si="94"/>
        <v>0.67249740729784924</v>
      </c>
      <c r="T391" s="149">
        <f t="shared" si="101"/>
        <v>135.61390573452056</v>
      </c>
      <c r="U391" s="383">
        <f>IF(B391&lt;=Parameters!$K$3,0,IF(I391="Sand",(B391-B390)*$O$5*N391,(B391-B390)*$O$5*T391))</f>
        <v>56.280366162383693</v>
      </c>
      <c r="V391" s="157">
        <f t="shared" si="102"/>
        <v>6546.6939818932397</v>
      </c>
      <c r="W391" s="175">
        <f t="shared" si="97"/>
        <v>-6.9699610210042923E-2</v>
      </c>
      <c r="X391" s="149" t="e">
        <f t="shared" si="98"/>
        <v>#NUM!</v>
      </c>
      <c r="Y391" s="127">
        <f t="shared" si="99"/>
        <v>0.72357956394899614</v>
      </c>
      <c r="Z391" s="175" t="e">
        <f t="shared" si="100"/>
        <v>#NUM!</v>
      </c>
      <c r="AA391" s="149">
        <f t="shared" si="95"/>
        <v>135.61390573452056</v>
      </c>
      <c r="AB391" s="383">
        <f>IF(ISERROR(AA391),0,IF(B391&lt;=Parameters!$K$3,0,(B391-B390)*$O$5*AA391))</f>
        <v>56.280366162383693</v>
      </c>
      <c r="AC391" s="157">
        <f t="shared" si="103"/>
        <v>4688.220541730042</v>
      </c>
    </row>
    <row r="392" spans="1:29">
      <c r="A392" s="186">
        <v>374</v>
      </c>
      <c r="B392" s="187">
        <v>37.299999999999997</v>
      </c>
      <c r="C392" s="258">
        <v>4.5</v>
      </c>
      <c r="D392" s="258">
        <v>2.91</v>
      </c>
      <c r="E392" s="438">
        <f>IF(AND(ISBLANK(B392),ISBLANK(C392)),NA(),IF(B392&lt;=Parameters!$K$3,0,IF(C392&lt;0.1,Parameters!$K$4,C392)))</f>
        <v>4.5</v>
      </c>
      <c r="F392" s="439"/>
      <c r="G392" s="149">
        <f>B392*Parameters!$K$5</f>
        <v>708.69999999999993</v>
      </c>
      <c r="H392" s="383">
        <f>IF(B392&lt;Parameters!$K$6,B392*Parameters!$K$5,Parameters!$K$5*Parameters!$K$6+(B392-Parameters!$K$6)*(Parameters!$K$5-10))</f>
        <v>365.7</v>
      </c>
      <c r="I392" s="151" t="str">
        <f>IF(ISBLANK(D392),"",IF(D392&gt;Parameters!$K$7,"Clay","Sand"))</f>
        <v>Clay</v>
      </c>
      <c r="J392" s="152">
        <f t="shared" si="87"/>
        <v>0.17588851056815194</v>
      </c>
      <c r="K392" s="320">
        <f t="shared" si="88"/>
        <v>1</v>
      </c>
      <c r="L392" s="320">
        <f t="shared" si="96"/>
        <v>3.657</v>
      </c>
      <c r="M392" s="275">
        <f t="shared" si="89"/>
        <v>20.13851216695177</v>
      </c>
      <c r="N392" s="153">
        <f t="shared" si="90"/>
        <v>11.076181691823475</v>
      </c>
      <c r="O392" s="154">
        <f t="shared" si="91"/>
        <v>3.7913000000000001</v>
      </c>
      <c r="P392" s="149">
        <f>IF(B392&lt;=Parameters!$K$3,0,IF(I392="Sand",0,O392/Parameters!$K$8*1000))</f>
        <v>270.80714285714288</v>
      </c>
      <c r="Q392" s="127">
        <f t="shared" si="92"/>
        <v>0.74051720770342599</v>
      </c>
      <c r="R392" s="154">
        <f t="shared" si="93"/>
        <v>0.58103517792282167</v>
      </c>
      <c r="S392" s="154">
        <f t="shared" si="94"/>
        <v>0.58103517792282167</v>
      </c>
      <c r="T392" s="149">
        <f t="shared" si="101"/>
        <v>157.34847643277101</v>
      </c>
      <c r="U392" s="383">
        <f>IF(B392&lt;=Parameters!$K$3,0,IF(I392="Sand",(B392-B391)*$O$5*N392,(B392-B391)*$O$5*T392))</f>
        <v>65.30030840690344</v>
      </c>
      <c r="V392" s="157">
        <f t="shared" si="102"/>
        <v>6611.9942903001429</v>
      </c>
      <c r="W392" s="175">
        <f t="shared" si="97"/>
        <v>2.6919386731352763E-2</v>
      </c>
      <c r="X392" s="149" t="e">
        <f t="shared" si="98"/>
        <v>#NUM!</v>
      </c>
      <c r="Y392" s="127">
        <f t="shared" si="99"/>
        <v>0.72313396408833508</v>
      </c>
      <c r="Z392" s="175" t="e">
        <f t="shared" si="100"/>
        <v>#NUM!</v>
      </c>
      <c r="AA392" s="149">
        <f t="shared" si="95"/>
        <v>157.34847643277101</v>
      </c>
      <c r="AB392" s="383">
        <f>IF(ISERROR(AA392),0,IF(B392&lt;=Parameters!$K$3,0,(B392-B391)*$O$5*AA392))</f>
        <v>65.30030840690344</v>
      </c>
      <c r="AC392" s="157">
        <f t="shared" si="103"/>
        <v>4753.5208501369452</v>
      </c>
    </row>
    <row r="393" spans="1:29">
      <c r="A393" s="186">
        <v>375</v>
      </c>
      <c r="B393" s="187">
        <v>37.4</v>
      </c>
      <c r="C393" s="258">
        <v>3.31</v>
      </c>
      <c r="D393" s="258">
        <v>3.13</v>
      </c>
      <c r="E393" s="438">
        <f>IF(AND(ISBLANK(B393),ISBLANK(C393)),NA(),IF(B393&lt;=Parameters!$K$3,0,IF(C393&lt;0.1,Parameters!$K$4,C393)))</f>
        <v>3.31</v>
      </c>
      <c r="F393" s="439"/>
      <c r="G393" s="149">
        <f>B393*Parameters!$K$5</f>
        <v>710.6</v>
      </c>
      <c r="H393" s="383">
        <f>IF(B393&lt;Parameters!$K$6,B393*Parameters!$K$5,Parameters!$K$5*Parameters!$K$6+(B393-Parameters!$K$6)*(Parameters!$K$5-10))</f>
        <v>366.59999999999997</v>
      </c>
      <c r="I393" s="151" t="str">
        <f>IF(ISBLANK(D393),"",IF(D393&gt;Parameters!$K$7,"Clay","Sand"))</f>
        <v>Clay</v>
      </c>
      <c r="J393" s="152">
        <f t="shared" si="87"/>
        <v>0.17609483147259461</v>
      </c>
      <c r="K393" s="320">
        <f t="shared" si="88"/>
        <v>1</v>
      </c>
      <c r="L393" s="320">
        <f t="shared" si="96"/>
        <v>3.6659999999999995</v>
      </c>
      <c r="M393" s="275">
        <f t="shared" si="89"/>
        <v>14.830370457631712</v>
      </c>
      <c r="N393" s="153">
        <f t="shared" si="90"/>
        <v>8.1567037516974423</v>
      </c>
      <c r="O393" s="154">
        <f t="shared" si="91"/>
        <v>2.5994000000000002</v>
      </c>
      <c r="P393" s="149">
        <f>IF(B393&lt;=Parameters!$K$3,0,IF(I393="Sand",0,O393/Parameters!$K$8*1000))</f>
        <v>185.67142857142858</v>
      </c>
      <c r="Q393" s="127">
        <f t="shared" si="92"/>
        <v>0.50646870859636828</v>
      </c>
      <c r="R393" s="154">
        <f t="shared" si="93"/>
        <v>0.70257662279819411</v>
      </c>
      <c r="S393" s="154">
        <f t="shared" si="94"/>
        <v>0.70257662279819411</v>
      </c>
      <c r="T393" s="149">
        <f t="shared" si="101"/>
        <v>130.44840523583042</v>
      </c>
      <c r="U393" s="383">
        <f>IF(B393&lt;=Parameters!$K$3,0,IF(I393="Sand",(B393-B392)*$O$5*N393,(B393-B392)*$O$5*T393))</f>
        <v>54.136660781260275</v>
      </c>
      <c r="V393" s="157">
        <f t="shared" si="102"/>
        <v>6666.1309510814035</v>
      </c>
      <c r="W393" s="175">
        <f t="shared" si="97"/>
        <v>-9.6423898273622174E-2</v>
      </c>
      <c r="X393" s="149" t="e">
        <f t="shared" si="98"/>
        <v>#NUM!</v>
      </c>
      <c r="Y393" s="127">
        <f t="shared" si="99"/>
        <v>0.72268973291889838</v>
      </c>
      <c r="Z393" s="175" t="e">
        <f t="shared" si="100"/>
        <v>#NUM!</v>
      </c>
      <c r="AA393" s="149">
        <f t="shared" si="95"/>
        <v>130.44840523583042</v>
      </c>
      <c r="AB393" s="383">
        <f>IF(ISERROR(AA393),0,IF(B393&lt;=Parameters!$K$3,0,(B393-B392)*$O$5*AA393))</f>
        <v>54.136660781260275</v>
      </c>
      <c r="AC393" s="157">
        <f t="shared" si="103"/>
        <v>4807.6575109182058</v>
      </c>
    </row>
    <row r="394" spans="1:29">
      <c r="A394" s="186">
        <v>376</v>
      </c>
      <c r="B394" s="187">
        <v>37.5</v>
      </c>
      <c r="C394" s="258">
        <v>3.87</v>
      </c>
      <c r="D394" s="258">
        <v>2.84</v>
      </c>
      <c r="E394" s="438">
        <f>IF(AND(ISBLANK(B394),ISBLANK(C394)),NA(),IF(B394&lt;=Parameters!$K$3,0,IF(C394&lt;0.1,Parameters!$K$4,C394)))</f>
        <v>3.87</v>
      </c>
      <c r="F394" s="439"/>
      <c r="G394" s="149">
        <f>B394*Parameters!$K$5</f>
        <v>712.5</v>
      </c>
      <c r="H394" s="383">
        <f>IF(B394&lt;Parameters!$K$6,B394*Parameters!$K$5,Parameters!$K$5*Parameters!$K$6+(B394-Parameters!$K$6)*(Parameters!$K$5-10))</f>
        <v>367.5</v>
      </c>
      <c r="I394" s="151" t="str">
        <f>IF(ISBLANK(D394),"",IF(D394&gt;Parameters!$K$7,"Clay","Sand"))</f>
        <v>Clay</v>
      </c>
      <c r="J394" s="152">
        <f t="shared" si="87"/>
        <v>0.1763018801407871</v>
      </c>
      <c r="K394" s="320">
        <f t="shared" si="88"/>
        <v>1</v>
      </c>
      <c r="L394" s="320">
        <f t="shared" si="96"/>
        <v>3.6749999999999998</v>
      </c>
      <c r="M394" s="275">
        <f t="shared" si="89"/>
        <v>17.359823505530041</v>
      </c>
      <c r="N394" s="153">
        <f t="shared" si="90"/>
        <v>9.5479029280415233</v>
      </c>
      <c r="O394" s="154">
        <f t="shared" si="91"/>
        <v>3.1575000000000002</v>
      </c>
      <c r="P394" s="149">
        <f>IF(B394&lt;=Parameters!$K$3,0,IF(I394="Sand",0,O394/Parameters!$K$8*1000))</f>
        <v>225.53571428571431</v>
      </c>
      <c r="Q394" s="127">
        <f t="shared" si="92"/>
        <v>0.6137026239067056</v>
      </c>
      <c r="R394" s="154">
        <f t="shared" si="93"/>
        <v>0.63825028039755172</v>
      </c>
      <c r="S394" s="154">
        <f t="shared" si="94"/>
        <v>0.63825028039755172</v>
      </c>
      <c r="T394" s="149">
        <f t="shared" si="101"/>
        <v>143.94823288251928</v>
      </c>
      <c r="U394" s="383">
        <f>IF(B394&lt;=Parameters!$K$3,0,IF(I394="Sand",(B394-B393)*$O$5*N394,(B394-B393)*$O$5*T394))</f>
        <v>59.739148512659035</v>
      </c>
      <c r="V394" s="157">
        <f t="shared" si="102"/>
        <v>6725.8700995940626</v>
      </c>
      <c r="W394" s="175">
        <f t="shared" si="97"/>
        <v>-3.4391767861991898E-2</v>
      </c>
      <c r="X394" s="149" t="e">
        <f t="shared" si="98"/>
        <v>#NUM!</v>
      </c>
      <c r="Y394" s="127">
        <f t="shared" si="99"/>
        <v>0.72224686289197615</v>
      </c>
      <c r="Z394" s="175" t="e">
        <f t="shared" si="100"/>
        <v>#NUM!</v>
      </c>
      <c r="AA394" s="149">
        <f t="shared" si="95"/>
        <v>143.94823288251928</v>
      </c>
      <c r="AB394" s="383">
        <f>IF(ISERROR(AA394),0,IF(B394&lt;=Parameters!$K$3,0,(B394-B393)*$O$5*AA394))</f>
        <v>59.739148512659035</v>
      </c>
      <c r="AC394" s="157">
        <f t="shared" si="103"/>
        <v>4867.3966594308649</v>
      </c>
    </row>
    <row r="395" spans="1:29">
      <c r="A395" s="186">
        <v>377</v>
      </c>
      <c r="B395" s="187">
        <v>37.6</v>
      </c>
      <c r="C395" s="258">
        <v>4.4400000000000004</v>
      </c>
      <c r="D395" s="258">
        <v>2.69</v>
      </c>
      <c r="E395" s="438">
        <f>IF(AND(ISBLANK(B395),ISBLANK(C395)),NA(),IF(B395&lt;=Parameters!$K$3,0,IF(C395&lt;0.1,Parameters!$K$4,C395)))</f>
        <v>4.4400000000000004</v>
      </c>
      <c r="F395" s="439"/>
      <c r="G395" s="149">
        <f>B395*Parameters!$K$5</f>
        <v>714.4</v>
      </c>
      <c r="H395" s="383">
        <f>IF(B395&lt;Parameters!$K$6,B395*Parameters!$K$5,Parameters!$K$5*Parameters!$K$6+(B395-Parameters!$K$6)*(Parameters!$K$5-10))</f>
        <v>368.40000000000003</v>
      </c>
      <c r="I395" s="151" t="str">
        <f>IF(ISBLANK(D395),"",IF(D395&gt;Parameters!$K$7,"Clay","Sand"))</f>
        <v>Clay</v>
      </c>
      <c r="J395" s="152">
        <f t="shared" si="87"/>
        <v>0.17650966086126416</v>
      </c>
      <c r="K395" s="320">
        <f t="shared" si="88"/>
        <v>1</v>
      </c>
      <c r="L395" s="320">
        <f t="shared" si="96"/>
        <v>3.6840000000000002</v>
      </c>
      <c r="M395" s="275">
        <f t="shared" si="89"/>
        <v>19.940169573738491</v>
      </c>
      <c r="N395" s="153">
        <f t="shared" si="90"/>
        <v>10.967093265556171</v>
      </c>
      <c r="O395" s="154">
        <f t="shared" si="91"/>
        <v>3.7256000000000005</v>
      </c>
      <c r="P395" s="149">
        <f>IF(B395&lt;=Parameters!$K$3,0,IF(I395="Sand",0,O395/Parameters!$K$8*1000))</f>
        <v>266.11428571428576</v>
      </c>
      <c r="Q395" s="127">
        <f t="shared" si="92"/>
        <v>0.72235148130913607</v>
      </c>
      <c r="R395" s="154">
        <f t="shared" si="93"/>
        <v>0.58829576291152408</v>
      </c>
      <c r="S395" s="154">
        <f t="shared" si="94"/>
        <v>0.58829576291152408</v>
      </c>
      <c r="T395" s="149">
        <f t="shared" si="101"/>
        <v>156.55390673594104</v>
      </c>
      <c r="U395" s="383">
        <f>IF(B395&lt;=Parameters!$K$3,0,IF(I395="Sand",(B395-B394)*$O$5*N395,(B395-B394)*$O$5*T395))</f>
        <v>64.97055849492881</v>
      </c>
      <c r="V395" s="157">
        <f t="shared" si="102"/>
        <v>6790.8406580889914</v>
      </c>
      <c r="W395" s="175">
        <f t="shared" si="97"/>
        <v>2.0078982753333228E-2</v>
      </c>
      <c r="X395" s="149" t="e">
        <f t="shared" si="98"/>
        <v>#NUM!</v>
      </c>
      <c r="Y395" s="127">
        <f t="shared" si="99"/>
        <v>0.72180534651884887</v>
      </c>
      <c r="Z395" s="175" t="e">
        <f t="shared" si="100"/>
        <v>#NUM!</v>
      </c>
      <c r="AA395" s="149">
        <f t="shared" si="95"/>
        <v>156.55390673594104</v>
      </c>
      <c r="AB395" s="383">
        <f>IF(ISERROR(AA395),0,IF(B395&lt;=Parameters!$K$3,0,(B395-B394)*$O$5*AA395))</f>
        <v>64.97055849492881</v>
      </c>
      <c r="AC395" s="157">
        <f t="shared" si="103"/>
        <v>4932.3672179257937</v>
      </c>
    </row>
    <row r="396" spans="1:29">
      <c r="A396" s="186">
        <v>378</v>
      </c>
      <c r="B396" s="187">
        <v>37.700000000000003</v>
      </c>
      <c r="C396" s="258">
        <v>5.27</v>
      </c>
      <c r="D396" s="258">
        <v>2.65</v>
      </c>
      <c r="E396" s="438">
        <f>IF(AND(ISBLANK(B396),ISBLANK(C396)),NA(),IF(B396&lt;=Parameters!$K$3,0,IF(C396&lt;0.1,Parameters!$K$4,C396)))</f>
        <v>5.27</v>
      </c>
      <c r="F396" s="439"/>
      <c r="G396" s="149">
        <f>B396*Parameters!$K$5</f>
        <v>716.30000000000007</v>
      </c>
      <c r="H396" s="383">
        <f>IF(B396&lt;Parameters!$K$6,B396*Parameters!$K$5,Parameters!$K$5*Parameters!$K$6+(B396-Parameters!$K$6)*(Parameters!$K$5-10))</f>
        <v>369.3</v>
      </c>
      <c r="I396" s="151" t="str">
        <f>IF(ISBLANK(D396),"",IF(D396&gt;Parameters!$K$7,"Clay","Sand"))</f>
        <v>Clay</v>
      </c>
      <c r="J396" s="152">
        <f t="shared" si="87"/>
        <v>0.17671817795802386</v>
      </c>
      <c r="K396" s="320">
        <f t="shared" si="88"/>
        <v>1</v>
      </c>
      <c r="L396" s="320">
        <f t="shared" si="96"/>
        <v>3.6930000000000001</v>
      </c>
      <c r="M396" s="275">
        <f t="shared" si="89"/>
        <v>23.695683313928779</v>
      </c>
      <c r="N396" s="153">
        <f t="shared" si="90"/>
        <v>13.03262582266083</v>
      </c>
      <c r="O396" s="154">
        <f t="shared" si="91"/>
        <v>4.5536999999999992</v>
      </c>
      <c r="P396" s="149">
        <f>IF(B396&lt;=Parameters!$K$3,0,IF(I396="Sand",0,O396/Parameters!$K$8*1000))</f>
        <v>325.26428571428568</v>
      </c>
      <c r="Q396" s="127">
        <f t="shared" si="92"/>
        <v>0.88075896483695004</v>
      </c>
      <c r="R396" s="154">
        <f t="shared" si="93"/>
        <v>0.53277209308376106</v>
      </c>
      <c r="S396" s="154">
        <f t="shared" si="94"/>
        <v>0.53277209308376106</v>
      </c>
      <c r="T396" s="149">
        <f t="shared" si="101"/>
        <v>173.29173430539447</v>
      </c>
      <c r="U396" s="383">
        <f>IF(B396&lt;=Parameters!$K$3,0,IF(I396="Sand",(B396-B395)*$O$5*N396,(B396-B395)*$O$5*T396))</f>
        <v>71.916830407602518</v>
      </c>
      <c r="V396" s="157">
        <f t="shared" si="102"/>
        <v>6862.7574884965943</v>
      </c>
      <c r="W396" s="175">
        <f t="shared" si="97"/>
        <v>8.8141373701515063E-2</v>
      </c>
      <c r="X396" s="149" t="e">
        <f t="shared" si="98"/>
        <v>#NUM!</v>
      </c>
      <c r="Y396" s="127">
        <f t="shared" si="99"/>
        <v>0.72136517637016451</v>
      </c>
      <c r="Z396" s="175" t="e">
        <f t="shared" si="100"/>
        <v>#NUM!</v>
      </c>
      <c r="AA396" s="149">
        <f t="shared" si="95"/>
        <v>173.29173430539447</v>
      </c>
      <c r="AB396" s="383">
        <f>IF(ISERROR(AA396),0,IF(B396&lt;=Parameters!$K$3,0,(B396-B395)*$O$5*AA396))</f>
        <v>71.916830407602518</v>
      </c>
      <c r="AC396" s="157">
        <f t="shared" si="103"/>
        <v>5004.2840483333966</v>
      </c>
    </row>
    <row r="397" spans="1:29">
      <c r="A397" s="186">
        <v>379</v>
      </c>
      <c r="B397" s="187">
        <v>37.799999999999997</v>
      </c>
      <c r="C397" s="258">
        <v>8.92</v>
      </c>
      <c r="D397" s="258">
        <v>2.4</v>
      </c>
      <c r="E397" s="438">
        <f>IF(AND(ISBLANK(B397),ISBLANK(C397)),NA(),IF(B397&lt;=Parameters!$K$3,0,IF(C397&lt;0.1,Parameters!$K$4,C397)))</f>
        <v>8.92</v>
      </c>
      <c r="F397" s="439"/>
      <c r="G397" s="149">
        <f>B397*Parameters!$K$5</f>
        <v>718.19999999999993</v>
      </c>
      <c r="H397" s="383">
        <f>IF(B397&lt;Parameters!$K$6,B397*Parameters!$K$5,Parameters!$K$5*Parameters!$K$6+(B397-Parameters!$K$6)*(Parameters!$K$5-10))</f>
        <v>370.2</v>
      </c>
      <c r="I397" s="151" t="str">
        <f>IF(ISBLANK(D397),"",IF(D397&gt;Parameters!$K$7,"Clay","Sand"))</f>
        <v>Sand</v>
      </c>
      <c r="J397" s="152">
        <f t="shared" si="87"/>
        <v>0.17692743579090559</v>
      </c>
      <c r="K397" s="320">
        <f t="shared" si="88"/>
        <v>1</v>
      </c>
      <c r="L397" s="320">
        <f t="shared" si="96"/>
        <v>3.702</v>
      </c>
      <c r="M397" s="275">
        <f t="shared" si="89"/>
        <v>40.154796968898133</v>
      </c>
      <c r="N397" s="153">
        <f t="shared" si="90"/>
        <v>22.085138332893976</v>
      </c>
      <c r="O397" s="154">
        <f t="shared" si="91"/>
        <v>8.2018000000000004</v>
      </c>
      <c r="P397" s="149">
        <f>IF(B397&lt;=Parameters!$K$3,0,IF(I397="Sand",0,O397/Parameters!$K$8*1000))</f>
        <v>0</v>
      </c>
      <c r="Q397" s="127">
        <f t="shared" si="92"/>
        <v>0</v>
      </c>
      <c r="R397" s="154" t="e">
        <f t="shared" si="93"/>
        <v>#DIV/0!</v>
      </c>
      <c r="S397" s="154" t="e">
        <f t="shared" si="94"/>
        <v>#DIV/0!</v>
      </c>
      <c r="T397" s="149" t="e">
        <f t="shared" si="101"/>
        <v>#DIV/0!</v>
      </c>
      <c r="U397" s="383">
        <f>IF(B397&lt;=Parameters!$K$3,0,IF(I397="Sand",(B397-B396)*$O$5*N397,(B397-B396)*$O$5*T397))</f>
        <v>9.1654293517311842</v>
      </c>
      <c r="V397" s="157">
        <f t="shared" si="102"/>
        <v>6871.9229178483256</v>
      </c>
      <c r="W397" s="175">
        <f t="shared" si="97"/>
        <v>0.29816079166079795</v>
      </c>
      <c r="X397" s="149">
        <f t="shared" si="98"/>
        <v>0.13401377267629774</v>
      </c>
      <c r="Y397" s="127">
        <f t="shared" si="99"/>
        <v>0.72092634507532505</v>
      </c>
      <c r="Z397" s="175">
        <f t="shared" si="100"/>
        <v>0.13695042909358268</v>
      </c>
      <c r="AA397" s="149">
        <f t="shared" si="95"/>
        <v>37.020000000000003</v>
      </c>
      <c r="AB397" s="383">
        <f>IF(ISERROR(AA397),0,IF(B397&lt;=Parameters!$K$3,0,(B397-B396)*$O$5*AA397))</f>
        <v>15.363462500740741</v>
      </c>
      <c r="AC397" s="157">
        <f t="shared" si="103"/>
        <v>5019.6475108341374</v>
      </c>
    </row>
    <row r="398" spans="1:29">
      <c r="A398" s="186">
        <v>380</v>
      </c>
      <c r="B398" s="187">
        <v>37.9</v>
      </c>
      <c r="C398" s="258">
        <v>14.92</v>
      </c>
      <c r="D398" s="258">
        <v>2.13</v>
      </c>
      <c r="E398" s="438">
        <f>IF(AND(ISBLANK(B398),ISBLANK(C398)),NA(),IF(B398&lt;=Parameters!$K$3,0,IF(C398&lt;0.1,Parameters!$K$4,C398)))</f>
        <v>14.92</v>
      </c>
      <c r="F398" s="439"/>
      <c r="G398" s="149">
        <f>B398*Parameters!$K$5</f>
        <v>720.1</v>
      </c>
      <c r="H398" s="383">
        <f>IF(B398&lt;Parameters!$K$6,B398*Parameters!$K$5,Parameters!$K$5*Parameters!$K$6+(B398-Parameters!$K$6)*(Parameters!$K$5-10))</f>
        <v>371.09999999999997</v>
      </c>
      <c r="I398" s="151" t="str">
        <f>IF(ISBLANK(D398),"",IF(D398&gt;Parameters!$K$7,"Clay","Sand"))</f>
        <v>Sand</v>
      </c>
      <c r="J398" s="152">
        <f t="shared" si="87"/>
        <v>0.1771374387559731</v>
      </c>
      <c r="K398" s="320">
        <f t="shared" si="88"/>
        <v>1</v>
      </c>
      <c r="L398" s="320">
        <f t="shared" si="96"/>
        <v>3.7109999999999999</v>
      </c>
      <c r="M398" s="275">
        <f t="shared" si="89"/>
        <v>67.244470886669362</v>
      </c>
      <c r="N398" s="153">
        <f t="shared" si="90"/>
        <v>36.984458987668155</v>
      </c>
      <c r="O398" s="154">
        <f t="shared" si="91"/>
        <v>14.1999</v>
      </c>
      <c r="P398" s="149">
        <f>IF(B398&lt;=Parameters!$K$3,0,IF(I398="Sand",0,O398/Parameters!$K$8*1000))</f>
        <v>0</v>
      </c>
      <c r="Q398" s="127">
        <f t="shared" si="92"/>
        <v>0</v>
      </c>
      <c r="R398" s="154" t="e">
        <f t="shared" si="93"/>
        <v>#DIV/0!</v>
      </c>
      <c r="S398" s="154" t="e">
        <f t="shared" si="94"/>
        <v>#DIV/0!</v>
      </c>
      <c r="T398" s="149" t="e">
        <f t="shared" si="101"/>
        <v>#DIV/0!</v>
      </c>
      <c r="U398" s="383">
        <f>IF(B398&lt;=Parameters!$K$3,0,IF(I398="Sand",(B398-B397)*$O$5*N398,(B398-B397)*$O$5*T398))</f>
        <v>15.348712824615451</v>
      </c>
      <c r="V398" s="157">
        <f t="shared" si="102"/>
        <v>6887.2716306729408</v>
      </c>
      <c r="W398" s="175">
        <f t="shared" si="97"/>
        <v>0.50343781734884585</v>
      </c>
      <c r="X398" s="149">
        <f t="shared" si="98"/>
        <v>0.44878623113635585</v>
      </c>
      <c r="Y398" s="127">
        <f t="shared" si="99"/>
        <v>0.7204888453218804</v>
      </c>
      <c r="Z398" s="175">
        <f t="shared" si="100"/>
        <v>0.45955475416609876</v>
      </c>
      <c r="AA398" s="149">
        <f t="shared" si="95"/>
        <v>37.11</v>
      </c>
      <c r="AB398" s="383">
        <f>IF(ISERROR(AA398),0,IF(B398&lt;=Parameters!$K$3,0,(B398-B397)*$O$5*AA398))</f>
        <v>15.400812895800362</v>
      </c>
      <c r="AC398" s="157">
        <f t="shared" si="103"/>
        <v>5035.0483237299377</v>
      </c>
    </row>
    <row r="399" spans="1:29">
      <c r="A399" s="186">
        <v>381</v>
      </c>
      <c r="B399" s="187">
        <v>38</v>
      </c>
      <c r="C399" s="258">
        <v>13.61</v>
      </c>
      <c r="D399" s="258">
        <v>2.0099999999999998</v>
      </c>
      <c r="E399" s="438">
        <f>IF(AND(ISBLANK(B399),ISBLANK(C399)),NA(),IF(B399&lt;=Parameters!$K$3,0,IF(C399&lt;0.1,Parameters!$K$4,C399)))</f>
        <v>13.61</v>
      </c>
      <c r="F399" s="439"/>
      <c r="G399" s="149">
        <f>B399*Parameters!$K$5</f>
        <v>722</v>
      </c>
      <c r="H399" s="383">
        <f>IF(B399&lt;Parameters!$K$6,B399*Parameters!$K$5,Parameters!$K$5*Parameters!$K$6+(B399-Parameters!$K$6)*(Parameters!$K$5-10))</f>
        <v>372</v>
      </c>
      <c r="I399" s="151" t="str">
        <f>IF(ISBLANK(D399),"",IF(D399&gt;Parameters!$K$7,"Clay","Sand"))</f>
        <v>Sand</v>
      </c>
      <c r="J399" s="152">
        <f t="shared" si="87"/>
        <v>0.17734819128590218</v>
      </c>
      <c r="K399" s="320">
        <f t="shared" si="88"/>
        <v>1</v>
      </c>
      <c r="L399" s="320">
        <f t="shared" si="96"/>
        <v>3.72</v>
      </c>
      <c r="M399" s="275">
        <f t="shared" si="89"/>
        <v>61.41327892416858</v>
      </c>
      <c r="N399" s="153">
        <f t="shared" si="90"/>
        <v>33.777303408292724</v>
      </c>
      <c r="O399" s="154">
        <f t="shared" si="91"/>
        <v>12.888</v>
      </c>
      <c r="P399" s="149">
        <f>IF(B399&lt;=Parameters!$K$3,0,IF(I399="Sand",0,O399/Parameters!$K$8*1000))</f>
        <v>0</v>
      </c>
      <c r="Q399" s="127">
        <f t="shared" si="92"/>
        <v>0</v>
      </c>
      <c r="R399" s="154" t="e">
        <f t="shared" si="93"/>
        <v>#DIV/0!</v>
      </c>
      <c r="S399" s="154" t="e">
        <f t="shared" si="94"/>
        <v>#DIV/0!</v>
      </c>
      <c r="T399" s="149" t="e">
        <f t="shared" si="101"/>
        <v>#DIV/0!</v>
      </c>
      <c r="U399" s="383">
        <f>IF(B399&lt;=Parameters!$K$3,0,IF(I399="Sand",(B399-B398)*$O$5*N399,(B399-B398)*$O$5*T399))</f>
        <v>14.017729181239453</v>
      </c>
      <c r="V399" s="157">
        <f t="shared" si="102"/>
        <v>6901.2893598541805</v>
      </c>
      <c r="W399" s="175">
        <f t="shared" si="97"/>
        <v>0.46619424886263072</v>
      </c>
      <c r="X399" s="149">
        <f t="shared" si="98"/>
        <v>0.38065266758354693</v>
      </c>
      <c r="Y399" s="127">
        <f t="shared" si="99"/>
        <v>0.72005266985492988</v>
      </c>
      <c r="Z399" s="175">
        <f t="shared" si="100"/>
        <v>0.39057820665283105</v>
      </c>
      <c r="AA399" s="149">
        <f t="shared" si="95"/>
        <v>37.200000000000003</v>
      </c>
      <c r="AB399" s="383">
        <f>IF(ISERROR(AA399),0,IF(B399&lt;=Parameters!$K$3,0,(B399-B398)*$O$5*AA399))</f>
        <v>15.438163290858894</v>
      </c>
      <c r="AC399" s="157">
        <f t="shared" si="103"/>
        <v>5050.4864870207966</v>
      </c>
    </row>
    <row r="400" spans="1:29">
      <c r="A400" s="186">
        <v>382</v>
      </c>
      <c r="B400" s="187">
        <v>38.1</v>
      </c>
      <c r="C400" s="258">
        <v>10.93</v>
      </c>
      <c r="D400" s="258">
        <v>2.27</v>
      </c>
      <c r="E400" s="438">
        <f>IF(AND(ISBLANK(B400),ISBLANK(C400)),NA(),IF(B400&lt;=Parameters!$K$3,0,IF(C400&lt;0.1,Parameters!$K$4,C400)))</f>
        <v>10.93</v>
      </c>
      <c r="F400" s="439"/>
      <c r="G400" s="149">
        <f>B400*Parameters!$K$5</f>
        <v>723.9</v>
      </c>
      <c r="H400" s="383">
        <f>IF(B400&lt;Parameters!$K$6,B400*Parameters!$K$5,Parameters!$K$5*Parameters!$K$6+(B400-Parameters!$K$6)*(Parameters!$K$5-10))</f>
        <v>372.90000000000003</v>
      </c>
      <c r="I400" s="151" t="str">
        <f>IF(ISBLANK(D400),"",IF(D400&gt;Parameters!$K$7,"Clay","Sand"))</f>
        <v>Sand</v>
      </c>
      <c r="J400" s="152">
        <f t="shared" si="87"/>
        <v>0.17755969785037365</v>
      </c>
      <c r="K400" s="320">
        <f t="shared" si="88"/>
        <v>1</v>
      </c>
      <c r="L400" s="320">
        <f t="shared" si="96"/>
        <v>3.7290000000000005</v>
      </c>
      <c r="M400" s="275">
        <f t="shared" si="89"/>
        <v>49.378961953401983</v>
      </c>
      <c r="N400" s="153">
        <f t="shared" si="90"/>
        <v>27.158429074371092</v>
      </c>
      <c r="O400" s="154">
        <f t="shared" si="91"/>
        <v>10.206099999999999</v>
      </c>
      <c r="P400" s="149">
        <f>IF(B400&lt;=Parameters!$K$3,0,IF(I400="Sand",0,O400/Parameters!$K$8*1000))</f>
        <v>0</v>
      </c>
      <c r="Q400" s="127">
        <f t="shared" si="92"/>
        <v>0</v>
      </c>
      <c r="R400" s="154" t="e">
        <f t="shared" si="93"/>
        <v>#DIV/0!</v>
      </c>
      <c r="S400" s="154" t="e">
        <f t="shared" si="94"/>
        <v>#DIV/0!</v>
      </c>
      <c r="T400" s="149" t="e">
        <f t="shared" si="101"/>
        <v>#DIV/0!</v>
      </c>
      <c r="U400" s="383">
        <f>IF(B400&lt;=Parameters!$K$3,0,IF(I400="Sand",(B400-B399)*$O$5*N400,(B400-B399)*$O$5*T400))</f>
        <v>11.270867278853512</v>
      </c>
      <c r="V400" s="157">
        <f t="shared" si="102"/>
        <v>6912.5602271330335</v>
      </c>
      <c r="W400" s="175">
        <f t="shared" si="97"/>
        <v>0.37799355649033411</v>
      </c>
      <c r="X400" s="149">
        <f t="shared" si="98"/>
        <v>0.23827492153097485</v>
      </c>
      <c r="Y400" s="127">
        <f t="shared" si="99"/>
        <v>0.71961781147653126</v>
      </c>
      <c r="Z400" s="175">
        <f t="shared" si="100"/>
        <v>0.24498330131651083</v>
      </c>
      <c r="AA400" s="149">
        <f t="shared" si="95"/>
        <v>37.290000000000006</v>
      </c>
      <c r="AB400" s="383">
        <f>IF(ISERROR(AA400),0,IF(B400&lt;=Parameters!$K$3,0,(B400-B399)*$O$5*AA400))</f>
        <v>15.475513685917424</v>
      </c>
      <c r="AC400" s="157">
        <f t="shared" si="103"/>
        <v>5065.9620007067142</v>
      </c>
    </row>
    <row r="401" spans="1:29">
      <c r="A401" s="186">
        <v>383</v>
      </c>
      <c r="B401" s="187">
        <v>38.200000000000003</v>
      </c>
      <c r="C401" s="258">
        <v>14.11</v>
      </c>
      <c r="D401" s="258">
        <v>2.17</v>
      </c>
      <c r="E401" s="438">
        <f>IF(AND(ISBLANK(B401),ISBLANK(C401)),NA(),IF(B401&lt;=Parameters!$K$3,0,IF(C401&lt;0.1,Parameters!$K$4,C401)))</f>
        <v>14.11</v>
      </c>
      <c r="F401" s="439"/>
      <c r="G401" s="149">
        <f>B401*Parameters!$K$5</f>
        <v>725.80000000000007</v>
      </c>
      <c r="H401" s="383">
        <f>IF(B401&lt;Parameters!$K$6,B401*Parameters!$K$5,Parameters!$K$5*Parameters!$K$6+(B401-Parameters!$K$6)*(Parameters!$K$5-10))</f>
        <v>373.8</v>
      </c>
      <c r="I401" s="151" t="str">
        <f>IF(ISBLANK(D401),"",IF(D401&gt;Parameters!$K$7,"Clay","Sand"))</f>
        <v>Sand</v>
      </c>
      <c r="J401" s="152">
        <f t="shared" si="87"/>
        <v>0.17777196295647166</v>
      </c>
      <c r="K401" s="320">
        <f t="shared" si="88"/>
        <v>1</v>
      </c>
      <c r="L401" s="320">
        <f t="shared" si="96"/>
        <v>3.738</v>
      </c>
      <c r="M401" s="275">
        <f t="shared" si="89"/>
        <v>63.821598623023192</v>
      </c>
      <c r="N401" s="153">
        <f t="shared" si="90"/>
        <v>35.101879242662761</v>
      </c>
      <c r="O401" s="154">
        <f t="shared" si="91"/>
        <v>13.3842</v>
      </c>
      <c r="P401" s="149">
        <f>IF(B401&lt;=Parameters!$K$3,0,IF(I401="Sand",0,O401/Parameters!$K$8*1000))</f>
        <v>0</v>
      </c>
      <c r="Q401" s="127">
        <f t="shared" si="92"/>
        <v>0</v>
      </c>
      <c r="R401" s="154" t="e">
        <f t="shared" si="93"/>
        <v>#DIV/0!</v>
      </c>
      <c r="S401" s="154" t="e">
        <f t="shared" si="94"/>
        <v>#DIV/0!</v>
      </c>
      <c r="T401" s="149" t="e">
        <f t="shared" si="101"/>
        <v>#DIV/0!</v>
      </c>
      <c r="U401" s="383">
        <f>IF(B401&lt;=Parameters!$K$3,0,IF(I401="Sand",(B401-B400)*$O$5*N401,(B401-B400)*$O$5*T401))</f>
        <v>14.567433966780591</v>
      </c>
      <c r="V401" s="157">
        <f t="shared" si="102"/>
        <v>6927.1276610998138</v>
      </c>
      <c r="W401" s="175">
        <f t="shared" si="97"/>
        <v>0.47966042039350676</v>
      </c>
      <c r="X401" s="149">
        <f t="shared" si="98"/>
        <v>0.40475418327120877</v>
      </c>
      <c r="Y401" s="127">
        <f t="shared" si="99"/>
        <v>0.7191842630451174</v>
      </c>
      <c r="Z401" s="175">
        <f t="shared" si="100"/>
        <v>0.41699049188230153</v>
      </c>
      <c r="AA401" s="149">
        <f t="shared" si="95"/>
        <v>37.380000000000003</v>
      </c>
      <c r="AB401" s="383">
        <f>IF(ISERROR(AA401),0,IF(B401&lt;=Parameters!$K$3,0,(B401-B400)*$O$5*AA401))</f>
        <v>15.512864080975952</v>
      </c>
      <c r="AC401" s="157">
        <f t="shared" si="103"/>
        <v>5081.4748647876904</v>
      </c>
    </row>
    <row r="402" spans="1:29">
      <c r="A402" s="186">
        <v>384</v>
      </c>
      <c r="B402" s="187">
        <v>38.299999999999997</v>
      </c>
      <c r="C402" s="258">
        <v>15.02</v>
      </c>
      <c r="D402" s="258">
        <v>2</v>
      </c>
      <c r="E402" s="438">
        <f>IF(AND(ISBLANK(B402),ISBLANK(C402)),NA(),IF(B402&lt;=Parameters!$K$3,0,IF(C402&lt;0.1,Parameters!$K$4,C402)))</f>
        <v>15.02</v>
      </c>
      <c r="F402" s="439"/>
      <c r="G402" s="149">
        <f>B402*Parameters!$K$5</f>
        <v>727.69999999999993</v>
      </c>
      <c r="H402" s="383">
        <f>IF(B402&lt;Parameters!$K$6,B402*Parameters!$K$5,Parameters!$K$5*Parameters!$K$6+(B402-Parameters!$K$6)*(Parameters!$K$5-10))</f>
        <v>374.7</v>
      </c>
      <c r="I402" s="151" t="str">
        <f>IF(ISBLANK(D402),"",IF(D402&gt;Parameters!$K$7,"Clay","Sand"))</f>
        <v>Sand</v>
      </c>
      <c r="J402" s="152">
        <f t="shared" si="87"/>
        <v>0.17798499114908686</v>
      </c>
      <c r="K402" s="320">
        <f t="shared" si="88"/>
        <v>1</v>
      </c>
      <c r="L402" s="320">
        <f t="shared" si="96"/>
        <v>3.7469999999999999</v>
      </c>
      <c r="M402" s="275">
        <f t="shared" si="89"/>
        <v>68.01907328322531</v>
      </c>
      <c r="N402" s="153">
        <f t="shared" si="90"/>
        <v>37.410490305773926</v>
      </c>
      <c r="O402" s="154">
        <f t="shared" si="91"/>
        <v>14.292299999999999</v>
      </c>
      <c r="P402" s="149">
        <f>IF(B402&lt;=Parameters!$K$3,0,IF(I402="Sand",0,O402/Parameters!$K$8*1000))</f>
        <v>0</v>
      </c>
      <c r="Q402" s="127">
        <f t="shared" si="92"/>
        <v>0</v>
      </c>
      <c r="R402" s="154" t="e">
        <f t="shared" si="93"/>
        <v>#DIV/0!</v>
      </c>
      <c r="S402" s="154" t="e">
        <f t="shared" si="94"/>
        <v>#DIV/0!</v>
      </c>
      <c r="T402" s="149" t="e">
        <f t="shared" si="101"/>
        <v>#DIV/0!</v>
      </c>
      <c r="U402" s="383">
        <f>IF(B402&lt;=Parameters!$K$3,0,IF(I402="Sand",(B402-B401)*$O$5*N402,(B402-B401)*$O$5*T402))</f>
        <v>15.525517691709419</v>
      </c>
      <c r="V402" s="157">
        <f t="shared" si="102"/>
        <v>6942.6531787915237</v>
      </c>
      <c r="W402" s="175">
        <f t="shared" si="97"/>
        <v>0.50417901042637725</v>
      </c>
      <c r="X402" s="149">
        <f t="shared" si="98"/>
        <v>0.45018879392509897</v>
      </c>
      <c r="Y402" s="127">
        <f t="shared" si="99"/>
        <v>0.71875201747492057</v>
      </c>
      <c r="Z402" s="175">
        <f t="shared" si="100"/>
        <v>0.46473330669515972</v>
      </c>
      <c r="AA402" s="149">
        <f t="shared" si="95"/>
        <v>37.47</v>
      </c>
      <c r="AB402" s="383">
        <f>IF(ISERROR(AA402),0,IF(B402&lt;=Parameters!$K$3,0,(B402-B401)*$O$5*AA402))</f>
        <v>15.550214476033373</v>
      </c>
      <c r="AC402" s="157">
        <f t="shared" si="103"/>
        <v>5097.0250792637235</v>
      </c>
    </row>
    <row r="403" spans="1:29">
      <c r="A403" s="186">
        <v>385</v>
      </c>
      <c r="B403" s="187">
        <v>38.4</v>
      </c>
      <c r="C403" s="258">
        <v>14.04</v>
      </c>
      <c r="D403" s="258">
        <v>2.19</v>
      </c>
      <c r="E403" s="438">
        <f>IF(AND(ISBLANK(B403),ISBLANK(C403)),NA(),IF(B403&lt;=Parameters!$K$3,0,IF(C403&lt;0.1,Parameters!$K$4,C403)))</f>
        <v>14.04</v>
      </c>
      <c r="F403" s="439"/>
      <c r="G403" s="149">
        <f>B403*Parameters!$K$5</f>
        <v>729.6</v>
      </c>
      <c r="H403" s="383">
        <f>IF(B403&lt;Parameters!$K$6,B403*Parameters!$K$5,Parameters!$K$5*Parameters!$K$6+(B403-Parameters!$K$6)*(Parameters!$K$5-10))</f>
        <v>375.59999999999997</v>
      </c>
      <c r="I403" s="151" t="str">
        <f>IF(ISBLANK(D403),"",IF(D403&gt;Parameters!$K$7,"Clay","Sand"))</f>
        <v>Sand</v>
      </c>
      <c r="J403" s="152">
        <f t="shared" ref="J403:J466" si="104">(MAX(($O$3-B403)/$O$1,G$8))^(-C$8)</f>
        <v>0.17819878701132533</v>
      </c>
      <c r="K403" s="320">
        <f t="shared" ref="K403:K466" si="105">(MIN(($O$3-B403)/($O$1*$G$8),1))^$E$8</f>
        <v>1</v>
      </c>
      <c r="L403" s="320">
        <f t="shared" si="96"/>
        <v>3.7559999999999998</v>
      </c>
      <c r="M403" s="275">
        <f t="shared" ref="M403:M466" si="106">$F$8*E403*1000*$O$9^$B$8*J403</f>
        <v>63.657451517255993</v>
      </c>
      <c r="N403" s="153">
        <f t="shared" ref="N403:N466" si="107">(M403)*$S$2^$D$8</f>
        <v>35.011598334490799</v>
      </c>
      <c r="O403" s="154">
        <f t="shared" ref="O403:O466" si="108">IF(E403=0,0,ABS(E403-G403/1000))</f>
        <v>13.3104</v>
      </c>
      <c r="P403" s="149">
        <f>IF(B403&lt;=Parameters!$K$3,0,IF(I403="Sand",0,O403/Parameters!$K$8*1000))</f>
        <v>0</v>
      </c>
      <c r="Q403" s="127">
        <f t="shared" ref="Q403:Q466" si="109">IF(P403="","",P403/H403)</f>
        <v>0</v>
      </c>
      <c r="R403" s="154" t="e">
        <f t="shared" ref="R403:R466" si="110">IF(P403="","",IF(Q403&lt;=1,0.5*(Q403^(-0.5)),0.5*(Q403^(-0.25))))</f>
        <v>#DIV/0!</v>
      </c>
      <c r="S403" s="154" t="e">
        <f t="shared" ref="S403:S466" si="111">IF(R403="","",IF(R403&lt;1,R403,1))</f>
        <v>#DIV/0!</v>
      </c>
      <c r="T403" s="149" t="e">
        <f t="shared" si="101"/>
        <v>#DIV/0!</v>
      </c>
      <c r="U403" s="383">
        <f>IF(B403&lt;=Parameters!$K$3,0,IF(I403="Sand",(B403-B402)*$O$5*N403,(B403-B402)*$O$5*T403))</f>
        <v>14.52996699359764</v>
      </c>
      <c r="V403" s="157">
        <f t="shared" si="102"/>
        <v>6957.1831457851213</v>
      </c>
      <c r="W403" s="175">
        <f t="shared" si="97"/>
        <v>0.47671030302415468</v>
      </c>
      <c r="X403" s="149">
        <f t="shared" si="98"/>
        <v>0.39942205510576589</v>
      </c>
      <c r="Y403" s="127">
        <f t="shared" si="99"/>
        <v>0.71832106773540338</v>
      </c>
      <c r="Z403" s="175">
        <f t="shared" si="100"/>
        <v>0.4131551190249258</v>
      </c>
      <c r="AA403" s="149">
        <f t="shared" ref="AA403:AA466" si="112">IF(I403="Sand",IF(Z403&gt;0.1*H403,Z403,0.1*H403),T403)</f>
        <v>37.559999999999995</v>
      </c>
      <c r="AB403" s="383">
        <f>IF(ISERROR(AA403),0,IF(B403&lt;=Parameters!$K$3,0,(B403-B402)*$O$5*AA403))</f>
        <v>15.587564871093008</v>
      </c>
      <c r="AC403" s="157">
        <f t="shared" si="103"/>
        <v>5112.612644134816</v>
      </c>
    </row>
    <row r="404" spans="1:29">
      <c r="A404" s="186">
        <v>386</v>
      </c>
      <c r="B404" s="187">
        <v>38.5</v>
      </c>
      <c r="C404" s="258">
        <v>15.31</v>
      </c>
      <c r="D404" s="258">
        <v>2.19</v>
      </c>
      <c r="E404" s="438">
        <f>IF(AND(ISBLANK(B404),ISBLANK(C404)),NA(),IF(B404&lt;=Parameters!$K$3,0,IF(C404&lt;0.1,Parameters!$K$4,C404)))</f>
        <v>15.31</v>
      </c>
      <c r="F404" s="439"/>
      <c r="G404" s="149">
        <f>B404*Parameters!$K$5</f>
        <v>731.5</v>
      </c>
      <c r="H404" s="383">
        <f>IF(B404&lt;Parameters!$K$6,B404*Parameters!$K$5,Parameters!$K$5*Parameters!$K$6+(B404-Parameters!$K$6)*(Parameters!$K$5-10))</f>
        <v>376.5</v>
      </c>
      <c r="I404" s="151" t="str">
        <f>IF(ISBLANK(D404),"",IF(D404&gt;Parameters!$K$7,"Clay","Sand"))</f>
        <v>Sand</v>
      </c>
      <c r="J404" s="152">
        <f t="shared" si="104"/>
        <v>0.1784133551649226</v>
      </c>
      <c r="K404" s="320">
        <f t="shared" si="105"/>
        <v>1</v>
      </c>
      <c r="L404" s="320">
        <f t="shared" ref="L404:L467" si="113">H404/100</f>
        <v>3.7650000000000001</v>
      </c>
      <c r="M404" s="275">
        <f t="shared" si="106"/>
        <v>69.499222775587512</v>
      </c>
      <c r="N404" s="153">
        <f t="shared" si="107"/>
        <v>38.224572526573134</v>
      </c>
      <c r="O404" s="154">
        <f t="shared" si="108"/>
        <v>14.5785</v>
      </c>
      <c r="P404" s="149">
        <f>IF(B404&lt;=Parameters!$K$3,0,IF(I404="Sand",0,O404/Parameters!$K$8*1000))</f>
        <v>0</v>
      </c>
      <c r="Q404" s="127">
        <f t="shared" si="109"/>
        <v>0</v>
      </c>
      <c r="R404" s="154" t="e">
        <f t="shared" si="110"/>
        <v>#DIV/0!</v>
      </c>
      <c r="S404" s="154" t="e">
        <f t="shared" si="111"/>
        <v>#DIV/0!</v>
      </c>
      <c r="T404" s="149" t="e">
        <f t="shared" si="101"/>
        <v>#DIV/0!</v>
      </c>
      <c r="U404" s="383">
        <f>IF(B404&lt;=Parameters!$K$3,0,IF(I404="Sand",(B404-B403)*$O$5*N404,(B404-B403)*$O$5*T404))</f>
        <v>15.863365386788029</v>
      </c>
      <c r="V404" s="157">
        <f t="shared" si="102"/>
        <v>6973.0465111719095</v>
      </c>
      <c r="W404" s="175">
        <f t="shared" ref="W404:W467" si="114">0.4*LN(E404*1000/(22*SQRT(H404*100)))</f>
        <v>0.5108699674717575</v>
      </c>
      <c r="X404" s="149">
        <f t="shared" ref="X404:X467" si="115">2.1*(W404-0.1)^1.7</f>
        <v>0.462931540075111</v>
      </c>
      <c r="Y404" s="127">
        <f t="shared" ref="Y404:Y467" si="116">(H404/100)^(-0.25)</f>
        <v>0.71789140685069708</v>
      </c>
      <c r="Z404" s="175">
        <f t="shared" ref="Z404:Z467" si="117">$F$8*(B404/$O$3)*100*X404*Y404</f>
        <v>0.47980804204999233</v>
      </c>
      <c r="AA404" s="149">
        <f t="shared" si="112"/>
        <v>37.65</v>
      </c>
      <c r="AB404" s="383">
        <f>IF(ISERROR(AA404),0,IF(B404&lt;=Parameters!$K$3,0,(B404-B403)*$O$5*AA404))</f>
        <v>15.62491526615154</v>
      </c>
      <c r="AC404" s="157">
        <f t="shared" si="103"/>
        <v>5128.2375594009673</v>
      </c>
    </row>
    <row r="405" spans="1:29">
      <c r="A405" s="186">
        <v>387</v>
      </c>
      <c r="B405" s="187">
        <v>38.6</v>
      </c>
      <c r="C405" s="258">
        <v>13.44</v>
      </c>
      <c r="D405" s="258">
        <v>2.23</v>
      </c>
      <c r="E405" s="438">
        <f>IF(AND(ISBLANK(B405),ISBLANK(C405)),NA(),IF(B405&lt;=Parameters!$K$3,0,IF(C405&lt;0.1,Parameters!$K$4,C405)))</f>
        <v>13.44</v>
      </c>
      <c r="F405" s="439"/>
      <c r="G405" s="149">
        <f>B405*Parameters!$K$5</f>
        <v>733.4</v>
      </c>
      <c r="H405" s="383">
        <f>IF(B405&lt;Parameters!$K$6,B405*Parameters!$K$5,Parameters!$K$5*Parameters!$K$6+(B405-Parameters!$K$6)*(Parameters!$K$5-10))</f>
        <v>377.40000000000003</v>
      </c>
      <c r="I405" s="151" t="str">
        <f>IF(ISBLANK(D405),"",IF(D405&gt;Parameters!$K$7,"Clay","Sand"))</f>
        <v>Sand</v>
      </c>
      <c r="J405" s="152">
        <f t="shared" si="104"/>
        <v>0.1786287002706633</v>
      </c>
      <c r="K405" s="320">
        <f t="shared" si="105"/>
        <v>1</v>
      </c>
      <c r="L405" s="320">
        <f t="shared" si="113"/>
        <v>3.7740000000000005</v>
      </c>
      <c r="M405" s="275">
        <f t="shared" si="106"/>
        <v>61.084061203774311</v>
      </c>
      <c r="N405" s="153">
        <f t="shared" si="107"/>
        <v>33.596233662075875</v>
      </c>
      <c r="O405" s="154">
        <f t="shared" si="108"/>
        <v>12.7066</v>
      </c>
      <c r="P405" s="149">
        <f>IF(B405&lt;=Parameters!$K$3,0,IF(I405="Sand",0,O405/Parameters!$K$8*1000))</f>
        <v>0</v>
      </c>
      <c r="Q405" s="127">
        <f t="shared" si="109"/>
        <v>0</v>
      </c>
      <c r="R405" s="154" t="e">
        <f t="shared" si="110"/>
        <v>#DIV/0!</v>
      </c>
      <c r="S405" s="154" t="e">
        <f t="shared" si="111"/>
        <v>#DIV/0!</v>
      </c>
      <c r="T405" s="149" t="e">
        <f t="shared" ref="T405:T468" si="118">IF(P405="","",S405*P405)</f>
        <v>#DIV/0!</v>
      </c>
      <c r="U405" s="383">
        <f>IF(B405&lt;=Parameters!$K$3,0,IF(I405="Sand",(B405-B404)*$O$5*N405,(B405-B404)*$O$5*T405))</f>
        <v>13.942584441746709</v>
      </c>
      <c r="V405" s="157">
        <f t="shared" ref="V405:V468" si="119">V404+U405</f>
        <v>6986.989095613656</v>
      </c>
      <c r="W405" s="175">
        <f t="shared" si="114"/>
        <v>0.45828410050302165</v>
      </c>
      <c r="X405" s="149">
        <f t="shared" si="115"/>
        <v>0.36678038828774706</v>
      </c>
      <c r="Y405" s="127">
        <f t="shared" si="116"/>
        <v>0.71746302789904737</v>
      </c>
      <c r="Z405" s="175">
        <f t="shared" si="117"/>
        <v>0.38091160511473993</v>
      </c>
      <c r="AA405" s="149">
        <f t="shared" si="112"/>
        <v>37.74</v>
      </c>
      <c r="AB405" s="383">
        <f>IF(ISERROR(AA405),0,IF(B405&lt;=Parameters!$K$3,0,(B405-B404)*$O$5*AA405))</f>
        <v>15.662265661210071</v>
      </c>
      <c r="AC405" s="157">
        <f t="shared" si="103"/>
        <v>5143.8998250621771</v>
      </c>
    </row>
    <row r="406" spans="1:29">
      <c r="A406" s="186">
        <v>388</v>
      </c>
      <c r="B406" s="187">
        <v>38.700000000000003</v>
      </c>
      <c r="C406" s="258">
        <v>11.64</v>
      </c>
      <c r="D406" s="258">
        <v>2.29</v>
      </c>
      <c r="E406" s="438">
        <f>IF(AND(ISBLANK(B406),ISBLANK(C406)),NA(),IF(B406&lt;=Parameters!$K$3,0,IF(C406&lt;0.1,Parameters!$K$4,C406)))</f>
        <v>11.64</v>
      </c>
      <c r="F406" s="439"/>
      <c r="G406" s="149">
        <f>B406*Parameters!$K$5</f>
        <v>735.30000000000007</v>
      </c>
      <c r="H406" s="383">
        <f>IF(B406&lt;Parameters!$K$6,B406*Parameters!$K$5,Parameters!$K$5*Parameters!$K$6+(B406-Parameters!$K$6)*(Parameters!$K$5-10))</f>
        <v>378.3</v>
      </c>
      <c r="I406" s="151" t="str">
        <f>IF(ISBLANK(D406),"",IF(D406&gt;Parameters!$K$7,"Clay","Sand"))</f>
        <v>Sand</v>
      </c>
      <c r="J406" s="152">
        <f t="shared" si="104"/>
        <v>0.17884482702880639</v>
      </c>
      <c r="K406" s="320">
        <f t="shared" si="105"/>
        <v>1</v>
      </c>
      <c r="L406" s="320">
        <f t="shared" si="113"/>
        <v>3.7829999999999999</v>
      </c>
      <c r="M406" s="275">
        <f t="shared" si="106"/>
        <v>52.967168836327012</v>
      </c>
      <c r="N406" s="153">
        <f t="shared" si="107"/>
        <v>29.131942859979858</v>
      </c>
      <c r="O406" s="154">
        <f t="shared" si="108"/>
        <v>10.9047</v>
      </c>
      <c r="P406" s="149">
        <f>IF(B406&lt;=Parameters!$K$3,0,IF(I406="Sand",0,O406/Parameters!$K$8*1000))</f>
        <v>0</v>
      </c>
      <c r="Q406" s="127">
        <f t="shared" si="109"/>
        <v>0</v>
      </c>
      <c r="R406" s="154" t="e">
        <f t="shared" si="110"/>
        <v>#DIV/0!</v>
      </c>
      <c r="S406" s="154" t="e">
        <f t="shared" si="111"/>
        <v>#DIV/0!</v>
      </c>
      <c r="T406" s="149" t="e">
        <f t="shared" si="118"/>
        <v>#DIV/0!</v>
      </c>
      <c r="U406" s="383">
        <f>IF(B406&lt;=Parameters!$K$3,0,IF(I406="Sand",(B406-B405)*$O$5*N406,(B406-B405)*$O$5*T406))</f>
        <v>12.089884162697308</v>
      </c>
      <c r="V406" s="157">
        <f t="shared" si="119"/>
        <v>6999.0789797763537</v>
      </c>
      <c r="W406" s="175">
        <f t="shared" si="114"/>
        <v>0.40029256364543014</v>
      </c>
      <c r="X406" s="149">
        <f t="shared" si="115"/>
        <v>0.2716721230335446</v>
      </c>
      <c r="Y406" s="127">
        <f t="shared" si="116"/>
        <v>0.71703592401226635</v>
      </c>
      <c r="Z406" s="175">
        <f t="shared" si="117"/>
        <v>0.28270157240292071</v>
      </c>
      <c r="AA406" s="149">
        <f t="shared" si="112"/>
        <v>37.830000000000005</v>
      </c>
      <c r="AB406" s="383">
        <f>IF(ISERROR(AA406),0,IF(B406&lt;=Parameters!$K$3,0,(B406-B405)*$O$5*AA406))</f>
        <v>15.699616056268601</v>
      </c>
      <c r="AC406" s="157">
        <f t="shared" si="103"/>
        <v>5159.5994411184456</v>
      </c>
    </row>
    <row r="407" spans="1:29">
      <c r="A407" s="186">
        <v>389</v>
      </c>
      <c r="B407" s="187">
        <v>38.799999999999997</v>
      </c>
      <c r="C407" s="258">
        <v>11.43</v>
      </c>
      <c r="D407" s="258">
        <v>2.36</v>
      </c>
      <c r="E407" s="438">
        <f>IF(AND(ISBLANK(B407),ISBLANK(C407)),NA(),IF(B407&lt;=Parameters!$K$3,0,IF(C407&lt;0.1,Parameters!$K$4,C407)))</f>
        <v>11.43</v>
      </c>
      <c r="F407" s="439"/>
      <c r="G407" s="149">
        <f>B407*Parameters!$K$5</f>
        <v>737.19999999999993</v>
      </c>
      <c r="H407" s="383">
        <f>IF(B407&lt;Parameters!$K$6,B407*Parameters!$K$5,Parameters!$K$5*Parameters!$K$6+(B407-Parameters!$K$6)*(Parameters!$K$5-10))</f>
        <v>379.2</v>
      </c>
      <c r="I407" s="151" t="str">
        <f>IF(ISBLANK(D407),"",IF(D407&gt;Parameters!$K$7,"Clay","Sand"))</f>
        <v>Sand</v>
      </c>
      <c r="J407" s="152">
        <f t="shared" si="104"/>
        <v>0.17906174017951601</v>
      </c>
      <c r="K407" s="320">
        <f t="shared" si="105"/>
        <v>1</v>
      </c>
      <c r="L407" s="320">
        <f t="shared" si="113"/>
        <v>3.7919999999999998</v>
      </c>
      <c r="M407" s="275">
        <f t="shared" si="106"/>
        <v>52.074658173209606</v>
      </c>
      <c r="N407" s="153">
        <f t="shared" si="107"/>
        <v>28.641061995265286</v>
      </c>
      <c r="O407" s="154">
        <f t="shared" si="108"/>
        <v>10.6928</v>
      </c>
      <c r="P407" s="149">
        <f>IF(B407&lt;=Parameters!$K$3,0,IF(I407="Sand",0,O407/Parameters!$K$8*1000))</f>
        <v>0</v>
      </c>
      <c r="Q407" s="127">
        <f t="shared" si="109"/>
        <v>0</v>
      </c>
      <c r="R407" s="154" t="e">
        <f t="shared" si="110"/>
        <v>#DIV/0!</v>
      </c>
      <c r="S407" s="154" t="e">
        <f t="shared" si="111"/>
        <v>#DIV/0!</v>
      </c>
      <c r="T407" s="149" t="e">
        <f t="shared" si="118"/>
        <v>#DIV/0!</v>
      </c>
      <c r="U407" s="383">
        <f>IF(B407&lt;=Parameters!$K$3,0,IF(I407="Sand",(B407-B406)*$O$5*N407,(B407-B406)*$O$5*T407))</f>
        <v>11.886166449099107</v>
      </c>
      <c r="V407" s="157">
        <f t="shared" si="119"/>
        <v>7010.9651462254524</v>
      </c>
      <c r="W407" s="175">
        <f t="shared" si="114"/>
        <v>0.39253493009842455</v>
      </c>
      <c r="X407" s="149">
        <f t="shared" si="115"/>
        <v>0.25984923129901843</v>
      </c>
      <c r="Y407" s="127">
        <f t="shared" si="116"/>
        <v>0.71661008837519213</v>
      </c>
      <c r="Z407" s="175">
        <f t="shared" si="117"/>
        <v>0.27093639478087927</v>
      </c>
      <c r="AA407" s="149">
        <f t="shared" si="112"/>
        <v>37.92</v>
      </c>
      <c r="AB407" s="383">
        <f>IF(ISERROR(AA407),0,IF(B407&lt;=Parameters!$K$3,0,(B407-B406)*$O$5*AA407))</f>
        <v>15.73696645132601</v>
      </c>
      <c r="AC407" s="157">
        <f t="shared" si="103"/>
        <v>5175.3364075697718</v>
      </c>
    </row>
    <row r="408" spans="1:29">
      <c r="A408" s="186">
        <v>390</v>
      </c>
      <c r="B408" s="187">
        <v>38.9</v>
      </c>
      <c r="C408" s="258">
        <v>10.61</v>
      </c>
      <c r="D408" s="258">
        <v>2.39</v>
      </c>
      <c r="E408" s="438">
        <f>IF(AND(ISBLANK(B408),ISBLANK(C408)),NA(),IF(B408&lt;=Parameters!$K$3,0,IF(C408&lt;0.1,Parameters!$K$4,C408)))</f>
        <v>10.61</v>
      </c>
      <c r="F408" s="439"/>
      <c r="G408" s="149">
        <f>B408*Parameters!$K$5</f>
        <v>739.1</v>
      </c>
      <c r="H408" s="383">
        <f>IF(B408&lt;Parameters!$K$6,B408*Parameters!$K$5,Parameters!$K$5*Parameters!$K$6+(B408-Parameters!$K$6)*(Parameters!$K$5-10))</f>
        <v>380.09999999999997</v>
      </c>
      <c r="I408" s="151" t="str">
        <f>IF(ISBLANK(D408),"",IF(D408&gt;Parameters!$K$7,"Clay","Sand"))</f>
        <v>Sand</v>
      </c>
      <c r="J408" s="152">
        <f t="shared" si="104"/>
        <v>0.17927944450329822</v>
      </c>
      <c r="K408" s="320">
        <f t="shared" si="105"/>
        <v>1</v>
      </c>
      <c r="L408" s="320">
        <f t="shared" si="113"/>
        <v>3.8009999999999997</v>
      </c>
      <c r="M408" s="275">
        <f t="shared" si="106"/>
        <v>48.397538996335562</v>
      </c>
      <c r="N408" s="153">
        <f t="shared" si="107"/>
        <v>26.618646447984563</v>
      </c>
      <c r="O408" s="154">
        <f t="shared" si="108"/>
        <v>9.8708999999999989</v>
      </c>
      <c r="P408" s="149">
        <f>IF(B408&lt;=Parameters!$K$3,0,IF(I408="Sand",0,O408/Parameters!$K$8*1000))</f>
        <v>0</v>
      </c>
      <c r="Q408" s="127">
        <f t="shared" si="109"/>
        <v>0</v>
      </c>
      <c r="R408" s="154" t="e">
        <f t="shared" si="110"/>
        <v>#DIV/0!</v>
      </c>
      <c r="S408" s="154" t="e">
        <f t="shared" si="111"/>
        <v>#DIV/0!</v>
      </c>
      <c r="T408" s="149" t="e">
        <f t="shared" si="118"/>
        <v>#DIV/0!</v>
      </c>
      <c r="U408" s="383">
        <f>IF(B408&lt;=Parameters!$K$3,0,IF(I408="Sand",(B408-B407)*$O$5*N408,(B408-B407)*$O$5*T408))</f>
        <v>11.046855119506095</v>
      </c>
      <c r="V408" s="157">
        <f t="shared" si="119"/>
        <v>7022.0120013449587</v>
      </c>
      <c r="W408" s="175">
        <f t="shared" si="114"/>
        <v>0.36228299890322635</v>
      </c>
      <c r="X408" s="149">
        <f t="shared" si="115"/>
        <v>0.2158383110160296</v>
      </c>
      <c r="Y408" s="127">
        <f t="shared" si="116"/>
        <v>0.7161855142251542</v>
      </c>
      <c r="Z408" s="175">
        <f t="shared" si="117"/>
        <v>0.22549397143647007</v>
      </c>
      <c r="AA408" s="149">
        <f t="shared" si="112"/>
        <v>38.01</v>
      </c>
      <c r="AB408" s="383">
        <f>IF(ISERROR(AA408),0,IF(B408&lt;=Parameters!$K$3,0,(B408-B407)*$O$5*AA408))</f>
        <v>15.774316846385657</v>
      </c>
      <c r="AC408" s="157">
        <f t="shared" si="103"/>
        <v>5191.1107244161576</v>
      </c>
    </row>
    <row r="409" spans="1:29">
      <c r="A409" s="186">
        <v>391</v>
      </c>
      <c r="B409" s="187">
        <v>39</v>
      </c>
      <c r="C409" s="258">
        <v>11.17</v>
      </c>
      <c r="D409" s="258">
        <v>2.37</v>
      </c>
      <c r="E409" s="438">
        <f>IF(AND(ISBLANK(B409),ISBLANK(C409)),NA(),IF(B409&lt;=Parameters!$K$3,0,IF(C409&lt;0.1,Parameters!$K$4,C409)))</f>
        <v>11.17</v>
      </c>
      <c r="F409" s="439"/>
      <c r="G409" s="149">
        <f>B409*Parameters!$K$5</f>
        <v>741</v>
      </c>
      <c r="H409" s="383">
        <f>IF(B409&lt;Parameters!$K$6,B409*Parameters!$K$5,Parameters!$K$5*Parameters!$K$6+(B409-Parameters!$K$6)*(Parameters!$K$5-10))</f>
        <v>381</v>
      </c>
      <c r="I409" s="151" t="str">
        <f>IF(ISBLANK(D409),"",IF(D409&gt;Parameters!$K$7,"Clay","Sand"))</f>
        <v>Sand</v>
      </c>
      <c r="J409" s="152">
        <f t="shared" si="104"/>
        <v>0.17949794482144343</v>
      </c>
      <c r="K409" s="320">
        <f t="shared" si="105"/>
        <v>1</v>
      </c>
      <c r="L409" s="320">
        <f t="shared" si="113"/>
        <v>3.81</v>
      </c>
      <c r="M409" s="275">
        <f t="shared" si="106"/>
        <v>51.014078982155461</v>
      </c>
      <c r="N409" s="153">
        <f t="shared" si="107"/>
        <v>28.057743440185504</v>
      </c>
      <c r="O409" s="154">
        <f t="shared" si="108"/>
        <v>10.429</v>
      </c>
      <c r="P409" s="149">
        <f>IF(B409&lt;=Parameters!$K$3,0,IF(I409="Sand",0,O409/Parameters!$K$8*1000))</f>
        <v>0</v>
      </c>
      <c r="Q409" s="127">
        <f t="shared" si="109"/>
        <v>0</v>
      </c>
      <c r="R409" s="154" t="e">
        <f t="shared" si="110"/>
        <v>#DIV/0!</v>
      </c>
      <c r="S409" s="154" t="e">
        <f t="shared" si="111"/>
        <v>#DIV/0!</v>
      </c>
      <c r="T409" s="149" t="e">
        <f t="shared" si="118"/>
        <v>#DIV/0!</v>
      </c>
      <c r="U409" s="383">
        <f>IF(B409&lt;=Parameters!$K$3,0,IF(I409="Sand",(B409-B408)*$O$5*N409,(B409-B408)*$O$5*T409))</f>
        <v>11.644086688242171</v>
      </c>
      <c r="V409" s="157">
        <f t="shared" si="119"/>
        <v>7033.6560880332008</v>
      </c>
      <c r="W409" s="175">
        <f t="shared" si="114"/>
        <v>0.38238386325901375</v>
      </c>
      <c r="X409" s="149">
        <f t="shared" si="115"/>
        <v>0.24470738890936308</v>
      </c>
      <c r="Y409" s="127">
        <f t="shared" si="116"/>
        <v>0.71576219485144643</v>
      </c>
      <c r="Z409" s="175">
        <f t="shared" si="117"/>
        <v>0.25616023550636835</v>
      </c>
      <c r="AA409" s="149">
        <f t="shared" si="112"/>
        <v>38.1</v>
      </c>
      <c r="AB409" s="383">
        <f>IF(ISERROR(AA409),0,IF(B409&lt;=Parameters!$K$3,0,(B409-B408)*$O$5*AA409))</f>
        <v>15.811667241444189</v>
      </c>
      <c r="AC409" s="157">
        <f t="shared" si="103"/>
        <v>5206.922391657602</v>
      </c>
    </row>
    <row r="410" spans="1:29">
      <c r="A410" s="186">
        <v>392</v>
      </c>
      <c r="B410" s="187">
        <v>39.1</v>
      </c>
      <c r="C410" s="258">
        <v>13.89</v>
      </c>
      <c r="D410" s="258">
        <v>2.21</v>
      </c>
      <c r="E410" s="438">
        <f>IF(AND(ISBLANK(B410),ISBLANK(C410)),NA(),IF(B410&lt;=Parameters!$K$3,0,IF(C410&lt;0.1,Parameters!$K$4,C410)))</f>
        <v>13.89</v>
      </c>
      <c r="F410" s="439"/>
      <c r="G410" s="149">
        <f>B410*Parameters!$K$5</f>
        <v>742.9</v>
      </c>
      <c r="H410" s="383">
        <f>IF(B410&lt;Parameters!$K$6,B410*Parameters!$K$5,Parameters!$K$5*Parameters!$K$6+(B410-Parameters!$K$6)*(Parameters!$K$5-10))</f>
        <v>381.90000000000003</v>
      </c>
      <c r="I410" s="151" t="str">
        <f>IF(ISBLANK(D410),"",IF(D410&gt;Parameters!$K$7,"Clay","Sand"))</f>
        <v>Sand</v>
      </c>
      <c r="J410" s="152">
        <f t="shared" si="104"/>
        <v>0.17971724599647484</v>
      </c>
      <c r="K410" s="320">
        <f t="shared" si="105"/>
        <v>1</v>
      </c>
      <c r="L410" s="320">
        <f t="shared" si="113"/>
        <v>3.8190000000000004</v>
      </c>
      <c r="M410" s="275">
        <f t="shared" si="106"/>
        <v>63.513990128314319</v>
      </c>
      <c r="N410" s="153">
        <f t="shared" si="107"/>
        <v>34.932694570572878</v>
      </c>
      <c r="O410" s="154">
        <f t="shared" si="108"/>
        <v>13.1471</v>
      </c>
      <c r="P410" s="149">
        <f>IF(B410&lt;=Parameters!$K$3,0,IF(I410="Sand",0,O410/Parameters!$K$8*1000))</f>
        <v>0</v>
      </c>
      <c r="Q410" s="127">
        <f t="shared" si="109"/>
        <v>0</v>
      </c>
      <c r="R410" s="154" t="e">
        <f t="shared" si="110"/>
        <v>#DIV/0!</v>
      </c>
      <c r="S410" s="154" t="e">
        <f t="shared" si="111"/>
        <v>#DIV/0!</v>
      </c>
      <c r="T410" s="149" t="e">
        <f t="shared" si="118"/>
        <v>#DIV/0!</v>
      </c>
      <c r="U410" s="383">
        <f>IF(B410&lt;=Parameters!$K$3,0,IF(I410="Sand",(B410-B409)*$O$5*N410,(B410-B409)*$O$5*T410))</f>
        <v>14.497221585220537</v>
      </c>
      <c r="V410" s="157">
        <f t="shared" si="119"/>
        <v>7048.1533096184212</v>
      </c>
      <c r="W410" s="175">
        <f t="shared" si="114"/>
        <v>0.46908699691211714</v>
      </c>
      <c r="X410" s="149">
        <f t="shared" si="115"/>
        <v>0.38577862549039826</v>
      </c>
      <c r="Y410" s="127">
        <f t="shared" si="116"/>
        <v>0.71534012359480614</v>
      </c>
      <c r="Z410" s="175">
        <f t="shared" si="117"/>
        <v>0.40463064558250328</v>
      </c>
      <c r="AA410" s="149">
        <f t="shared" si="112"/>
        <v>38.190000000000005</v>
      </c>
      <c r="AB410" s="383">
        <f>IF(ISERROR(AA410),0,IF(B410&lt;=Parameters!$K$3,0,(B410-B409)*$O$5*AA410))</f>
        <v>15.849017636502719</v>
      </c>
      <c r="AC410" s="157">
        <f t="shared" si="103"/>
        <v>5222.7714092941051</v>
      </c>
    </row>
    <row r="411" spans="1:29">
      <c r="A411" s="186">
        <v>393</v>
      </c>
      <c r="B411" s="187">
        <v>39.200000000000003</v>
      </c>
      <c r="C411" s="258">
        <v>13.12</v>
      </c>
      <c r="D411" s="258">
        <v>2.14</v>
      </c>
      <c r="E411" s="438">
        <f>IF(AND(ISBLANK(B411),ISBLANK(C411)),NA(),IF(B411&lt;=Parameters!$K$3,0,IF(C411&lt;0.1,Parameters!$K$4,C411)))</f>
        <v>13.12</v>
      </c>
      <c r="F411" s="439"/>
      <c r="G411" s="149">
        <f>B411*Parameters!$K$5</f>
        <v>744.80000000000007</v>
      </c>
      <c r="H411" s="383">
        <f>IF(B411&lt;Parameters!$K$6,B411*Parameters!$K$5,Parameters!$K$5*Parameters!$K$6+(B411-Parameters!$K$6)*(Parameters!$K$5-10))</f>
        <v>382.8</v>
      </c>
      <c r="I411" s="151" t="str">
        <f>IF(ISBLANK(D411),"",IF(D411&gt;Parameters!$K$7,"Clay","Sand"))</f>
        <v>Sand</v>
      </c>
      <c r="J411" s="152">
        <f t="shared" si="104"/>
        <v>0.17993735293260307</v>
      </c>
      <c r="K411" s="320">
        <f t="shared" si="105"/>
        <v>1</v>
      </c>
      <c r="L411" s="320">
        <f t="shared" si="113"/>
        <v>3.8280000000000003</v>
      </c>
      <c r="M411" s="275">
        <f t="shared" si="106"/>
        <v>60.066532098060591</v>
      </c>
      <c r="N411" s="153">
        <f t="shared" si="107"/>
        <v>33.036592653933326</v>
      </c>
      <c r="O411" s="154">
        <f t="shared" si="108"/>
        <v>12.3752</v>
      </c>
      <c r="P411" s="149">
        <f>IF(B411&lt;=Parameters!$K$3,0,IF(I411="Sand",0,O411/Parameters!$K$8*1000))</f>
        <v>0</v>
      </c>
      <c r="Q411" s="127">
        <f t="shared" si="109"/>
        <v>0</v>
      </c>
      <c r="R411" s="154" t="e">
        <f t="shared" si="110"/>
        <v>#DIV/0!</v>
      </c>
      <c r="S411" s="154" t="e">
        <f t="shared" si="111"/>
        <v>#DIV/0!</v>
      </c>
      <c r="T411" s="149" t="e">
        <f t="shared" si="118"/>
        <v>#DIV/0!</v>
      </c>
      <c r="U411" s="383">
        <f>IF(B411&lt;=Parameters!$K$3,0,IF(I411="Sand",(B411-B410)*$O$5*N411,(B411-B410)*$O$5*T411))</f>
        <v>13.710330966801399</v>
      </c>
      <c r="V411" s="157">
        <f t="shared" si="119"/>
        <v>7061.863640585223</v>
      </c>
      <c r="W411" s="175">
        <f t="shared" si="114"/>
        <v>0.44580367454252756</v>
      </c>
      <c r="X411" s="149">
        <f t="shared" si="115"/>
        <v>0.3453262728137057</v>
      </c>
      <c r="Y411" s="127">
        <f t="shared" si="116"/>
        <v>0.71491929384689967</v>
      </c>
      <c r="Z411" s="175">
        <f t="shared" si="117"/>
        <v>0.36291421020693188</v>
      </c>
      <c r="AA411" s="149">
        <f t="shared" si="112"/>
        <v>38.28</v>
      </c>
      <c r="AB411" s="383">
        <f>IF(ISERROR(AA411),0,IF(B411&lt;=Parameters!$K$3,0,(B411-B410)*$O$5*AA411))</f>
        <v>15.886368031561247</v>
      </c>
      <c r="AC411" s="157">
        <f t="shared" si="103"/>
        <v>5238.6577773256668</v>
      </c>
    </row>
    <row r="412" spans="1:29">
      <c r="A412" s="186">
        <v>394</v>
      </c>
      <c r="B412" s="187">
        <v>39.299999999999997</v>
      </c>
      <c r="C412" s="258">
        <v>12.04</v>
      </c>
      <c r="D412" s="258">
        <v>2.2400000000000002</v>
      </c>
      <c r="E412" s="438">
        <f>IF(AND(ISBLANK(B412),ISBLANK(C412)),NA(),IF(B412&lt;=Parameters!$K$3,0,IF(C412&lt;0.1,Parameters!$K$4,C412)))</f>
        <v>12.04</v>
      </c>
      <c r="F412" s="439"/>
      <c r="G412" s="149">
        <f>B412*Parameters!$K$5</f>
        <v>746.69999999999993</v>
      </c>
      <c r="H412" s="383">
        <f>IF(B412&lt;Parameters!$K$6,B412*Parameters!$K$5,Parameters!$K$5*Parameters!$K$6+(B412-Parameters!$K$6)*(Parameters!$K$5-10))</f>
        <v>383.7</v>
      </c>
      <c r="I412" s="151" t="str">
        <f>IF(ISBLANK(D412),"",IF(D412&gt;Parameters!$K$7,"Clay","Sand"))</f>
        <v>Sand</v>
      </c>
      <c r="J412" s="152">
        <f t="shared" si="104"/>
        <v>0.18015827057618658</v>
      </c>
      <c r="K412" s="320">
        <f t="shared" si="105"/>
        <v>1</v>
      </c>
      <c r="L412" s="320">
        <f t="shared" si="113"/>
        <v>3.8369999999999997</v>
      </c>
      <c r="M412" s="275">
        <f t="shared" si="106"/>
        <v>55.189706918525538</v>
      </c>
      <c r="N412" s="153">
        <f t="shared" si="107"/>
        <v>30.354338805189048</v>
      </c>
      <c r="O412" s="154">
        <f t="shared" si="108"/>
        <v>11.293299999999999</v>
      </c>
      <c r="P412" s="149">
        <f>IF(B412&lt;=Parameters!$K$3,0,IF(I412="Sand",0,O412/Parameters!$K$8*1000))</f>
        <v>0</v>
      </c>
      <c r="Q412" s="127">
        <f t="shared" si="109"/>
        <v>0</v>
      </c>
      <c r="R412" s="154" t="e">
        <f t="shared" si="110"/>
        <v>#DIV/0!</v>
      </c>
      <c r="S412" s="154" t="e">
        <f t="shared" si="111"/>
        <v>#DIV/0!</v>
      </c>
      <c r="T412" s="149" t="e">
        <f t="shared" si="118"/>
        <v>#DIV/0!</v>
      </c>
      <c r="U412" s="383">
        <f>IF(B412&lt;=Parameters!$K$3,0,IF(I412="Sand",(B412-B411)*$O$5*N412,(B412-B411)*$O$5*T412))</f>
        <v>12.597183845713166</v>
      </c>
      <c r="V412" s="157">
        <f t="shared" si="119"/>
        <v>7074.4608244309366</v>
      </c>
      <c r="W412" s="175">
        <f t="shared" si="114"/>
        <v>0.4109726695535989</v>
      </c>
      <c r="X412" s="149">
        <f t="shared" si="115"/>
        <v>0.28830161281652206</v>
      </c>
      <c r="Y412" s="127">
        <f t="shared" si="116"/>
        <v>0.71449969904981336</v>
      </c>
      <c r="Z412" s="175">
        <f t="shared" si="117"/>
        <v>0.30357984873015548</v>
      </c>
      <c r="AA412" s="149">
        <f t="shared" si="112"/>
        <v>38.370000000000005</v>
      </c>
      <c r="AB412" s="383">
        <f>IF(ISERROR(AA412),0,IF(B412&lt;=Parameters!$K$3,0,(B412-B411)*$O$5*AA412))</f>
        <v>15.923718426618645</v>
      </c>
      <c r="AC412" s="157">
        <f t="shared" si="103"/>
        <v>5254.5814957522853</v>
      </c>
    </row>
    <row r="413" spans="1:29">
      <c r="A413" s="186">
        <v>395</v>
      </c>
      <c r="B413" s="187">
        <v>39.4</v>
      </c>
      <c r="C413" s="258">
        <v>13.25</v>
      </c>
      <c r="D413" s="258">
        <v>2.2599999999999998</v>
      </c>
      <c r="E413" s="438">
        <f>IF(AND(ISBLANK(B413),ISBLANK(C413)),NA(),IF(B413&lt;=Parameters!$K$3,0,IF(C413&lt;0.1,Parameters!$K$4,C413)))</f>
        <v>13.25</v>
      </c>
      <c r="F413" s="439"/>
      <c r="G413" s="149">
        <f>B413*Parameters!$K$5</f>
        <v>748.6</v>
      </c>
      <c r="H413" s="383">
        <f>IF(B413&lt;Parameters!$K$6,B413*Parameters!$K$5,Parameters!$K$5*Parameters!$K$6+(B413-Parameters!$K$6)*(Parameters!$K$5-10))</f>
        <v>384.59999999999997</v>
      </c>
      <c r="I413" s="151" t="str">
        <f>IF(ISBLANK(D413),"",IF(D413&gt;Parameters!$K$7,"Clay","Sand"))</f>
        <v>Sand</v>
      </c>
      <c r="J413" s="152">
        <f t="shared" si="104"/>
        <v>0.18038000391619877</v>
      </c>
      <c r="K413" s="320">
        <f t="shared" si="105"/>
        <v>1</v>
      </c>
      <c r="L413" s="320">
        <f t="shared" si="113"/>
        <v>3.8459999999999996</v>
      </c>
      <c r="M413" s="275">
        <f t="shared" si="106"/>
        <v>60.810933037381041</v>
      </c>
      <c r="N413" s="153">
        <f t="shared" si="107"/>
        <v>33.446013170559574</v>
      </c>
      <c r="O413" s="154">
        <f t="shared" si="108"/>
        <v>12.5014</v>
      </c>
      <c r="P413" s="149">
        <f>IF(B413&lt;=Parameters!$K$3,0,IF(I413="Sand",0,O413/Parameters!$K$8*1000))</f>
        <v>0</v>
      </c>
      <c r="Q413" s="127">
        <f t="shared" si="109"/>
        <v>0</v>
      </c>
      <c r="R413" s="154" t="e">
        <f t="shared" si="110"/>
        <v>#DIV/0!</v>
      </c>
      <c r="S413" s="154" t="e">
        <f t="shared" si="111"/>
        <v>#DIV/0!</v>
      </c>
      <c r="T413" s="149" t="e">
        <f t="shared" si="118"/>
        <v>#DIV/0!</v>
      </c>
      <c r="U413" s="383">
        <f>IF(B413&lt;=Parameters!$K$3,0,IF(I413="Sand",(B413-B412)*$O$5*N413,(B413-B412)*$O$5*T413))</f>
        <v>13.880242278368705</v>
      </c>
      <c r="V413" s="157">
        <f t="shared" si="119"/>
        <v>7088.3410667093049</v>
      </c>
      <c r="W413" s="175">
        <f t="shared" si="114"/>
        <v>0.44880934739386691</v>
      </c>
      <c r="X413" s="149">
        <f t="shared" si="115"/>
        <v>0.35044437187774463</v>
      </c>
      <c r="Y413" s="127">
        <f t="shared" si="116"/>
        <v>0.71408133269555307</v>
      </c>
      <c r="Z413" s="175">
        <f t="shared" si="117"/>
        <v>0.36973814601678617</v>
      </c>
      <c r="AA413" s="149">
        <f t="shared" si="112"/>
        <v>38.46</v>
      </c>
      <c r="AB413" s="383">
        <f>IF(ISERROR(AA413),0,IF(B413&lt;=Parameters!$K$3,0,(B413-B412)*$O$5*AA413))</f>
        <v>15.961068821678307</v>
      </c>
      <c r="AC413" s="157">
        <f t="shared" si="103"/>
        <v>5270.5425645739633</v>
      </c>
    </row>
    <row r="414" spans="1:29">
      <c r="A414" s="186">
        <v>396</v>
      </c>
      <c r="B414" s="187">
        <v>39.5</v>
      </c>
      <c r="C414" s="258">
        <v>14.57</v>
      </c>
      <c r="D414" s="258">
        <v>2.1800000000000002</v>
      </c>
      <c r="E414" s="438">
        <f>IF(AND(ISBLANK(B414),ISBLANK(C414)),NA(),IF(B414&lt;=Parameters!$K$3,0,IF(C414&lt;0.1,Parameters!$K$4,C414)))</f>
        <v>14.57</v>
      </c>
      <c r="F414" s="439"/>
      <c r="G414" s="149">
        <f>B414*Parameters!$K$5</f>
        <v>750.5</v>
      </c>
      <c r="H414" s="383">
        <f>IF(B414&lt;Parameters!$K$6,B414*Parameters!$K$5,Parameters!$K$5*Parameters!$K$6+(B414-Parameters!$K$6)*(Parameters!$K$5-10))</f>
        <v>385.5</v>
      </c>
      <c r="I414" s="151" t="str">
        <f>IF(ISBLANK(D414),"",IF(D414&gt;Parameters!$K$7,"Clay","Sand"))</f>
        <v>Sand</v>
      </c>
      <c r="J414" s="152">
        <f t="shared" si="104"/>
        <v>0.18060255798470098</v>
      </c>
      <c r="K414" s="320">
        <f t="shared" si="105"/>
        <v>1</v>
      </c>
      <c r="L414" s="320">
        <f t="shared" si="113"/>
        <v>3.855</v>
      </c>
      <c r="M414" s="275">
        <f t="shared" si="106"/>
        <v>66.951582340812166</v>
      </c>
      <c r="N414" s="153">
        <f t="shared" si="107"/>
        <v>36.823370287446693</v>
      </c>
      <c r="O414" s="154">
        <f t="shared" si="108"/>
        <v>13.8195</v>
      </c>
      <c r="P414" s="149">
        <f>IF(B414&lt;=Parameters!$K$3,0,IF(I414="Sand",0,O414/Parameters!$K$8*1000))</f>
        <v>0</v>
      </c>
      <c r="Q414" s="127">
        <f t="shared" si="109"/>
        <v>0</v>
      </c>
      <c r="R414" s="154" t="e">
        <f t="shared" si="110"/>
        <v>#DIV/0!</v>
      </c>
      <c r="S414" s="154" t="e">
        <f t="shared" si="111"/>
        <v>#DIV/0!</v>
      </c>
      <c r="T414" s="149" t="e">
        <f t="shared" si="118"/>
        <v>#DIV/0!</v>
      </c>
      <c r="U414" s="383">
        <f>IF(B414&lt;=Parameters!$K$3,0,IF(I414="Sand",(B414-B413)*$O$5*N414,(B414-B413)*$O$5*T414))</f>
        <v>15.281860306918375</v>
      </c>
      <c r="V414" s="157">
        <f t="shared" si="119"/>
        <v>7103.622927016223</v>
      </c>
      <c r="W414" s="175">
        <f t="shared" si="114"/>
        <v>0.48632870253407878</v>
      </c>
      <c r="X414" s="149">
        <f t="shared" si="115"/>
        <v>0.41691368716001509</v>
      </c>
      <c r="Y414" s="127">
        <f t="shared" si="116"/>
        <v>0.71366418832554723</v>
      </c>
      <c r="Z414" s="175">
        <f t="shared" si="117"/>
        <v>0.44072574532050374</v>
      </c>
      <c r="AA414" s="149">
        <f t="shared" si="112"/>
        <v>38.550000000000004</v>
      </c>
      <c r="AB414" s="383">
        <f>IF(ISERROR(AA414),0,IF(B414&lt;=Parameters!$K$3,0,(B414-B413)*$O$5*AA414))</f>
        <v>15.998419216736838</v>
      </c>
      <c r="AC414" s="157">
        <f t="shared" si="103"/>
        <v>5286.5409837907</v>
      </c>
    </row>
    <row r="415" spans="1:29">
      <c r="A415" s="186">
        <v>397</v>
      </c>
      <c r="B415" s="187">
        <v>39.6</v>
      </c>
      <c r="C415" s="258">
        <v>13.81</v>
      </c>
      <c r="D415" s="258">
        <v>2.14</v>
      </c>
      <c r="E415" s="438">
        <f>IF(AND(ISBLANK(B415),ISBLANK(C415)),NA(),IF(B415&lt;=Parameters!$K$3,0,IF(C415&lt;0.1,Parameters!$K$4,C415)))</f>
        <v>13.81</v>
      </c>
      <c r="F415" s="439"/>
      <c r="G415" s="149">
        <f>B415*Parameters!$K$5</f>
        <v>752.4</v>
      </c>
      <c r="H415" s="383">
        <f>IF(B415&lt;Parameters!$K$6,B415*Parameters!$K$5,Parameters!$K$5*Parameters!$K$6+(B415-Parameters!$K$6)*(Parameters!$K$5-10))</f>
        <v>386.40000000000003</v>
      </c>
      <c r="I415" s="151" t="str">
        <f>IF(ISBLANK(D415),"",IF(D415&gt;Parameters!$K$7,"Clay","Sand"))</f>
        <v>Sand</v>
      </c>
      <c r="J415" s="152">
        <f t="shared" si="104"/>
        <v>0.18082593785732234</v>
      </c>
      <c r="K415" s="320">
        <f t="shared" si="105"/>
        <v>1</v>
      </c>
      <c r="L415" s="320">
        <f t="shared" si="113"/>
        <v>3.8640000000000003</v>
      </c>
      <c r="M415" s="275">
        <f t="shared" si="106"/>
        <v>63.537745607000403</v>
      </c>
      <c r="N415" s="153">
        <f t="shared" si="107"/>
        <v>34.945760083850224</v>
      </c>
      <c r="O415" s="154">
        <f t="shared" si="108"/>
        <v>13.057600000000001</v>
      </c>
      <c r="P415" s="149">
        <f>IF(B415&lt;=Parameters!$K$3,0,IF(I415="Sand",0,O415/Parameters!$K$8*1000))</f>
        <v>0</v>
      </c>
      <c r="Q415" s="127">
        <f t="shared" si="109"/>
        <v>0</v>
      </c>
      <c r="R415" s="154" t="e">
        <f t="shared" si="110"/>
        <v>#DIV/0!</v>
      </c>
      <c r="S415" s="154" t="e">
        <f t="shared" si="111"/>
        <v>#DIV/0!</v>
      </c>
      <c r="T415" s="149" t="e">
        <f t="shared" si="118"/>
        <v>#DIV/0!</v>
      </c>
      <c r="U415" s="383">
        <f>IF(B415&lt;=Parameters!$K$3,0,IF(I415="Sand",(B415-B414)*$O$5*N415,(B415-B414)*$O$5*T415))</f>
        <v>14.502643830582217</v>
      </c>
      <c r="V415" s="157">
        <f t="shared" si="119"/>
        <v>7118.1255708468052</v>
      </c>
      <c r="W415" s="175">
        <f t="shared" si="114"/>
        <v>0.46443365955271798</v>
      </c>
      <c r="X415" s="149">
        <f t="shared" si="115"/>
        <v>0.37754673109005221</v>
      </c>
      <c r="Y415" s="127">
        <f t="shared" si="116"/>
        <v>0.71324825953015814</v>
      </c>
      <c r="Z415" s="175">
        <f t="shared" si="117"/>
        <v>0.39988755502930129</v>
      </c>
      <c r="AA415" s="149">
        <f t="shared" si="112"/>
        <v>38.640000000000008</v>
      </c>
      <c r="AB415" s="383">
        <f>IF(ISERROR(AA415),0,IF(B415&lt;=Parameters!$K$3,0,(B415-B414)*$O$5*AA415))</f>
        <v>16.03576961179537</v>
      </c>
      <c r="AC415" s="157">
        <f t="shared" si="103"/>
        <v>5302.5767534024953</v>
      </c>
    </row>
    <row r="416" spans="1:29">
      <c r="A416" s="186">
        <v>398</v>
      </c>
      <c r="B416" s="187">
        <v>39.700000000000003</v>
      </c>
      <c r="C416" s="258">
        <v>12.86</v>
      </c>
      <c r="D416" s="258">
        <v>2.2999999999999998</v>
      </c>
      <c r="E416" s="438">
        <f>IF(AND(ISBLANK(B416),ISBLANK(C416)),NA(),IF(B416&lt;=Parameters!$K$3,0,IF(C416&lt;0.1,Parameters!$K$4,C416)))</f>
        <v>12.86</v>
      </c>
      <c r="F416" s="439"/>
      <c r="G416" s="149">
        <f>B416*Parameters!$K$5</f>
        <v>754.30000000000007</v>
      </c>
      <c r="H416" s="383">
        <f>IF(B416&lt;Parameters!$K$6,B416*Parameters!$K$5,Parameters!$K$5*Parameters!$K$6+(B416-Parameters!$K$6)*(Parameters!$K$5-10))</f>
        <v>387.3</v>
      </c>
      <c r="I416" s="151" t="str">
        <f>IF(ISBLANK(D416),"",IF(D416&gt;Parameters!$K$7,"Clay","Sand"))</f>
        <v>Sand</v>
      </c>
      <c r="J416" s="152">
        <f t="shared" si="104"/>
        <v>0.18105014865374575</v>
      </c>
      <c r="K416" s="320">
        <f t="shared" si="105"/>
        <v>1</v>
      </c>
      <c r="L416" s="320">
        <f t="shared" si="113"/>
        <v>3.8730000000000002</v>
      </c>
      <c r="M416" s="275">
        <f t="shared" si="106"/>
        <v>59.240300247174794</v>
      </c>
      <c r="N416" s="153">
        <f t="shared" si="107"/>
        <v>32.582165135946141</v>
      </c>
      <c r="O416" s="154">
        <f t="shared" si="108"/>
        <v>12.105699999999999</v>
      </c>
      <c r="P416" s="149">
        <f>IF(B416&lt;=Parameters!$K$3,0,IF(I416="Sand",0,O416/Parameters!$K$8*1000))</f>
        <v>0</v>
      </c>
      <c r="Q416" s="127">
        <f t="shared" si="109"/>
        <v>0</v>
      </c>
      <c r="R416" s="154" t="e">
        <f t="shared" si="110"/>
        <v>#DIV/0!</v>
      </c>
      <c r="S416" s="154" t="e">
        <f t="shared" si="111"/>
        <v>#DIV/0!</v>
      </c>
      <c r="T416" s="149" t="e">
        <f t="shared" si="118"/>
        <v>#DIV/0!</v>
      </c>
      <c r="U416" s="383">
        <f>IF(B416&lt;=Parameters!$K$3,0,IF(I416="Sand",(B416-B415)*$O$5*N416,(B416-B415)*$O$5*T416))</f>
        <v>13.521741552109305</v>
      </c>
      <c r="V416" s="157">
        <f t="shared" si="119"/>
        <v>7131.6473123989144</v>
      </c>
      <c r="W416" s="175">
        <f t="shared" si="114"/>
        <v>0.43545986327155817</v>
      </c>
      <c r="X416" s="149">
        <f t="shared" si="115"/>
        <v>0.32795046898878905</v>
      </c>
      <c r="Y416" s="127">
        <f t="shared" si="116"/>
        <v>0.71283353994819731</v>
      </c>
      <c r="Z416" s="175">
        <f t="shared" si="117"/>
        <v>0.34803118205088435</v>
      </c>
      <c r="AA416" s="149">
        <f t="shared" si="112"/>
        <v>38.730000000000004</v>
      </c>
      <c r="AB416" s="383">
        <f>IF(ISERROR(AA416),0,IF(B416&lt;=Parameters!$K$3,0,(B416-B415)*$O$5*AA416))</f>
        <v>16.073120006853898</v>
      </c>
      <c r="AC416" s="157">
        <f t="shared" si="103"/>
        <v>5318.6498734093493</v>
      </c>
    </row>
    <row r="417" spans="1:29">
      <c r="A417" s="186">
        <v>399</v>
      </c>
      <c r="B417" s="187">
        <v>39.799999999999997</v>
      </c>
      <c r="C417" s="258">
        <v>11.89</v>
      </c>
      <c r="D417" s="258">
        <v>2.35</v>
      </c>
      <c r="E417" s="438">
        <f>IF(AND(ISBLANK(B417),ISBLANK(C417)),NA(),IF(B417&lt;=Parameters!$K$3,0,IF(C417&lt;0.1,Parameters!$K$4,C417)))</f>
        <v>11.89</v>
      </c>
      <c r="F417" s="439"/>
      <c r="G417" s="149">
        <f>B417*Parameters!$K$5</f>
        <v>756.19999999999993</v>
      </c>
      <c r="H417" s="383">
        <f>IF(B417&lt;Parameters!$K$6,B417*Parameters!$K$5,Parameters!$K$5*Parameters!$K$6+(B417-Parameters!$K$6)*(Parameters!$K$5-10))</f>
        <v>388.2</v>
      </c>
      <c r="I417" s="151" t="str">
        <f>IF(ISBLANK(D417),"",IF(D417&gt;Parameters!$K$7,"Clay","Sand"))</f>
        <v>Sand</v>
      </c>
      <c r="J417" s="152">
        <f t="shared" si="104"/>
        <v>0.18127519553820079</v>
      </c>
      <c r="K417" s="320">
        <f t="shared" si="105"/>
        <v>1</v>
      </c>
      <c r="L417" s="320">
        <f t="shared" si="113"/>
        <v>3.8819999999999997</v>
      </c>
      <c r="M417" s="275">
        <f t="shared" si="106"/>
        <v>54.840023667192405</v>
      </c>
      <c r="N417" s="153">
        <f t="shared" si="107"/>
        <v>30.162013016955825</v>
      </c>
      <c r="O417" s="154">
        <f t="shared" si="108"/>
        <v>11.133800000000001</v>
      </c>
      <c r="P417" s="149">
        <f>IF(B417&lt;=Parameters!$K$3,0,IF(I417="Sand",0,O417/Parameters!$K$8*1000))</f>
        <v>0</v>
      </c>
      <c r="Q417" s="127">
        <f t="shared" si="109"/>
        <v>0</v>
      </c>
      <c r="R417" s="154" t="e">
        <f t="shared" si="110"/>
        <v>#DIV/0!</v>
      </c>
      <c r="S417" s="154" t="e">
        <f t="shared" si="111"/>
        <v>#DIV/0!</v>
      </c>
      <c r="T417" s="149" t="e">
        <f t="shared" si="118"/>
        <v>#DIV/0!</v>
      </c>
      <c r="U417" s="383">
        <f>IF(B417&lt;=Parameters!$K$3,0,IF(I417="Sand",(B417-B416)*$O$5*N417,(B417-B416)*$O$5*T417))</f>
        <v>12.517367799374794</v>
      </c>
      <c r="V417" s="157">
        <f t="shared" si="119"/>
        <v>7144.1646801982888</v>
      </c>
      <c r="W417" s="175">
        <f t="shared" si="114"/>
        <v>0.40362604318600442</v>
      </c>
      <c r="X417" s="149">
        <f t="shared" si="115"/>
        <v>0.2768188299458304</v>
      </c>
      <c r="Y417" s="127">
        <f t="shared" si="116"/>
        <v>0.7124200232664486</v>
      </c>
      <c r="Z417" s="175">
        <f t="shared" si="117"/>
        <v>0.29433783132636981</v>
      </c>
      <c r="AA417" s="149">
        <f t="shared" si="112"/>
        <v>38.82</v>
      </c>
      <c r="AB417" s="383">
        <f>IF(ISERROR(AA417),0,IF(B417&lt;=Parameters!$K$3,0,(B417-B416)*$O$5*AA417))</f>
        <v>16.110470401911279</v>
      </c>
      <c r="AC417" s="157">
        <f t="shared" si="103"/>
        <v>5334.760343811261</v>
      </c>
    </row>
    <row r="418" spans="1:29">
      <c r="A418" s="186">
        <v>400</v>
      </c>
      <c r="B418" s="187">
        <v>39.9</v>
      </c>
      <c r="C418" s="258">
        <v>13.1</v>
      </c>
      <c r="D418" s="258">
        <v>2.29</v>
      </c>
      <c r="E418" s="438">
        <f>IF(AND(ISBLANK(B418),ISBLANK(C418)),NA(),IF(B418&lt;=Parameters!$K$3,0,IF(C418&lt;0.1,Parameters!$K$4,C418)))</f>
        <v>13.1</v>
      </c>
      <c r="F418" s="439"/>
      <c r="G418" s="149">
        <f>B418*Parameters!$K$5</f>
        <v>758.1</v>
      </c>
      <c r="H418" s="383">
        <f>IF(B418&lt;Parameters!$K$6,B418*Parameters!$K$5,Parameters!$K$5*Parameters!$K$6+(B418-Parameters!$K$6)*(Parameters!$K$5-10))</f>
        <v>389.09999999999997</v>
      </c>
      <c r="I418" s="151" t="str">
        <f>IF(ISBLANK(D418),"",IF(D418&gt;Parameters!$K$7,"Clay","Sand"))</f>
        <v>Sand</v>
      </c>
      <c r="J418" s="152">
        <f t="shared" si="104"/>
        <v>0.18150108371996349</v>
      </c>
      <c r="K418" s="320">
        <f t="shared" si="105"/>
        <v>1</v>
      </c>
      <c r="L418" s="320">
        <f t="shared" si="113"/>
        <v>3.8909999999999996</v>
      </c>
      <c r="M418" s="275">
        <f t="shared" si="106"/>
        <v>60.496174789781143</v>
      </c>
      <c r="N418" s="153">
        <f t="shared" si="107"/>
        <v>33.272896134379629</v>
      </c>
      <c r="O418" s="154">
        <f t="shared" si="108"/>
        <v>12.341899999999999</v>
      </c>
      <c r="P418" s="149">
        <f>IF(B418&lt;=Parameters!$K$3,0,IF(I418="Sand",0,O418/Parameters!$K$8*1000))</f>
        <v>0</v>
      </c>
      <c r="Q418" s="127">
        <f t="shared" si="109"/>
        <v>0</v>
      </c>
      <c r="R418" s="154" t="e">
        <f t="shared" si="110"/>
        <v>#DIV/0!</v>
      </c>
      <c r="S418" s="154" t="e">
        <f t="shared" si="111"/>
        <v>#DIV/0!</v>
      </c>
      <c r="T418" s="149" t="e">
        <f t="shared" si="118"/>
        <v>#DIV/0!</v>
      </c>
      <c r="U418" s="383">
        <f>IF(B418&lt;=Parameters!$K$3,0,IF(I418="Sand",(B418-B417)*$O$5*N418,(B418-B417)*$O$5*T418))</f>
        <v>13.808397948450009</v>
      </c>
      <c r="V418" s="157">
        <f t="shared" si="119"/>
        <v>7157.9730781467388</v>
      </c>
      <c r="W418" s="175">
        <f t="shared" si="114"/>
        <v>0.441928709136651</v>
      </c>
      <c r="X418" s="149">
        <f t="shared" si="115"/>
        <v>0.33877375517732067</v>
      </c>
      <c r="Y418" s="127">
        <f t="shared" si="116"/>
        <v>0.71200770321919549</v>
      </c>
      <c r="Z418" s="175">
        <f t="shared" si="117"/>
        <v>0.36090974928961383</v>
      </c>
      <c r="AA418" s="149">
        <f t="shared" si="112"/>
        <v>38.909999999999997</v>
      </c>
      <c r="AB418" s="383">
        <f>IF(ISERROR(AA418),0,IF(B418&lt;=Parameters!$K$3,0,(B418-B417)*$O$5*AA418))</f>
        <v>16.147820796970954</v>
      </c>
      <c r="AC418" s="157">
        <f t="shared" si="103"/>
        <v>5350.9081646082323</v>
      </c>
    </row>
    <row r="419" spans="1:29">
      <c r="A419" s="186">
        <v>401</v>
      </c>
      <c r="B419" s="187">
        <v>40</v>
      </c>
      <c r="C419" s="258">
        <v>15.01</v>
      </c>
      <c r="D419" s="258">
        <v>2.14</v>
      </c>
      <c r="E419" s="438">
        <f>IF(AND(ISBLANK(B419),ISBLANK(C419)),NA(),IF(B419&lt;=Parameters!$K$3,0,IF(C419&lt;0.1,Parameters!$K$4,C419)))</f>
        <v>15.01</v>
      </c>
      <c r="F419" s="439"/>
      <c r="G419" s="149">
        <f>B419*Parameters!$K$5</f>
        <v>760</v>
      </c>
      <c r="H419" s="383">
        <f>IF(B419&lt;Parameters!$K$6,B419*Parameters!$K$5,Parameters!$K$5*Parameters!$K$6+(B419-Parameters!$K$6)*(Parameters!$K$5-10))</f>
        <v>390</v>
      </c>
      <c r="I419" s="151" t="str">
        <f>IF(ISBLANK(D419),"",IF(D419&gt;Parameters!$K$7,"Clay","Sand"))</f>
        <v>Sand</v>
      </c>
      <c r="J419" s="152">
        <f t="shared" si="104"/>
        <v>0.18172781845386246</v>
      </c>
      <c r="K419" s="320">
        <f t="shared" si="105"/>
        <v>1</v>
      </c>
      <c r="L419" s="320">
        <f t="shared" si="113"/>
        <v>3.9</v>
      </c>
      <c r="M419" s="275">
        <f t="shared" si="106"/>
        <v>69.403201110482115</v>
      </c>
      <c r="N419" s="153">
        <f t="shared" si="107"/>
        <v>38.171760610765169</v>
      </c>
      <c r="O419" s="154">
        <f t="shared" si="108"/>
        <v>14.25</v>
      </c>
      <c r="P419" s="149">
        <f>IF(B419&lt;=Parameters!$K$3,0,IF(I419="Sand",0,O419/Parameters!$K$8*1000))</f>
        <v>0</v>
      </c>
      <c r="Q419" s="127">
        <f t="shared" si="109"/>
        <v>0</v>
      </c>
      <c r="R419" s="154" t="e">
        <f t="shared" si="110"/>
        <v>#DIV/0!</v>
      </c>
      <c r="S419" s="154" t="e">
        <f t="shared" si="111"/>
        <v>#DIV/0!</v>
      </c>
      <c r="T419" s="149" t="e">
        <f t="shared" si="118"/>
        <v>#DIV/0!</v>
      </c>
      <c r="U419" s="383">
        <f>IF(B419&lt;=Parameters!$K$3,0,IF(I419="Sand",(B419-B418)*$O$5*N419,(B419-B418)*$O$5*T419))</f>
        <v>15.841448209907748</v>
      </c>
      <c r="V419" s="157">
        <f t="shared" si="119"/>
        <v>7173.8145263566466</v>
      </c>
      <c r="W419" s="175">
        <f t="shared" si="114"/>
        <v>0.49590840348532012</v>
      </c>
      <c r="X419" s="149">
        <f t="shared" si="115"/>
        <v>0.434640627397546</v>
      </c>
      <c r="Y419" s="127">
        <f t="shared" si="116"/>
        <v>0.71159657358775508</v>
      </c>
      <c r="Z419" s="175">
        <f t="shared" si="117"/>
        <v>0.46393317179718879</v>
      </c>
      <c r="AA419" s="149">
        <f t="shared" si="112"/>
        <v>39</v>
      </c>
      <c r="AB419" s="383">
        <f>IF(ISERROR(AA419),0,IF(B419&lt;=Parameters!$K$3,0,(B419-B418)*$O$5*AA419))</f>
        <v>16.185171192029483</v>
      </c>
      <c r="AC419" s="157">
        <f t="shared" si="103"/>
        <v>5367.0933358002621</v>
      </c>
    </row>
    <row r="420" spans="1:29">
      <c r="A420" s="186">
        <v>402</v>
      </c>
      <c r="B420" s="187">
        <v>40.1</v>
      </c>
      <c r="C420" s="258">
        <v>12.22</v>
      </c>
      <c r="D420" s="258">
        <v>2.2200000000000002</v>
      </c>
      <c r="E420" s="438">
        <f>IF(AND(ISBLANK(B420),ISBLANK(C420)),NA(),IF(B420&lt;=Parameters!$K$3,0,IF(C420&lt;0.1,Parameters!$K$4,C420)))</f>
        <v>12.22</v>
      </c>
      <c r="F420" s="439"/>
      <c r="G420" s="149">
        <f>B420*Parameters!$K$5</f>
        <v>761.9</v>
      </c>
      <c r="H420" s="383">
        <f>IF(B420&lt;Parameters!$K$6,B420*Parameters!$K$5,Parameters!$K$5*Parameters!$K$6+(B420-Parameters!$K$6)*(Parameters!$K$5-10))</f>
        <v>390.90000000000003</v>
      </c>
      <c r="I420" s="151" t="str">
        <f>IF(ISBLANK(D420),"",IF(D420&gt;Parameters!$K$7,"Clay","Sand"))</f>
        <v>Sand</v>
      </c>
      <c r="J420" s="152">
        <f t="shared" si="104"/>
        <v>0.18195540504079261</v>
      </c>
      <c r="K420" s="320">
        <f t="shared" si="105"/>
        <v>1</v>
      </c>
      <c r="L420" s="320">
        <f t="shared" si="113"/>
        <v>3.9090000000000003</v>
      </c>
      <c r="M420" s="275">
        <f t="shared" si="106"/>
        <v>56.57356717976937</v>
      </c>
      <c r="N420" s="153">
        <f t="shared" si="107"/>
        <v>31.115461948873158</v>
      </c>
      <c r="O420" s="154">
        <f t="shared" si="108"/>
        <v>11.4581</v>
      </c>
      <c r="P420" s="149">
        <f>IF(B420&lt;=Parameters!$K$3,0,IF(I420="Sand",0,O420/Parameters!$K$8*1000))</f>
        <v>0</v>
      </c>
      <c r="Q420" s="127">
        <f t="shared" si="109"/>
        <v>0</v>
      </c>
      <c r="R420" s="154" t="e">
        <f t="shared" si="110"/>
        <v>#DIV/0!</v>
      </c>
      <c r="S420" s="154" t="e">
        <f t="shared" si="111"/>
        <v>#DIV/0!</v>
      </c>
      <c r="T420" s="149" t="e">
        <f t="shared" si="118"/>
        <v>#DIV/0!</v>
      </c>
      <c r="U420" s="383">
        <f>IF(B420&lt;=Parameters!$K$3,0,IF(I420="Sand",(B420-B419)*$O$5*N420,(B420-B419)*$O$5*T420))</f>
        <v>12.913053291322857</v>
      </c>
      <c r="V420" s="157">
        <f t="shared" si="119"/>
        <v>7186.7275796479698</v>
      </c>
      <c r="W420" s="175">
        <f t="shared" si="114"/>
        <v>0.41319031998950817</v>
      </c>
      <c r="X420" s="149">
        <f t="shared" si="115"/>
        <v>0.29180548880249124</v>
      </c>
      <c r="Y420" s="127">
        <f t="shared" si="116"/>
        <v>0.71118662820001755</v>
      </c>
      <c r="Z420" s="175">
        <f t="shared" si="117"/>
        <v>0.31207047311382147</v>
      </c>
      <c r="AA420" s="149">
        <f t="shared" si="112"/>
        <v>39.090000000000003</v>
      </c>
      <c r="AB420" s="383">
        <f>IF(ISERROR(AA420),0,IF(B420&lt;=Parameters!$K$3,0,(B420-B419)*$O$5*AA420))</f>
        <v>16.222521587088014</v>
      </c>
      <c r="AC420" s="157">
        <f t="shared" si="103"/>
        <v>5383.3158573873498</v>
      </c>
    </row>
    <row r="421" spans="1:29">
      <c r="A421" s="186">
        <v>403</v>
      </c>
      <c r="B421" s="187">
        <v>40.200000000000003</v>
      </c>
      <c r="C421" s="258">
        <v>11.76</v>
      </c>
      <c r="D421" s="258">
        <v>2.29</v>
      </c>
      <c r="E421" s="438">
        <f>IF(AND(ISBLANK(B421),ISBLANK(C421)),NA(),IF(B421&lt;=Parameters!$K$3,0,IF(C421&lt;0.1,Parameters!$K$4,C421)))</f>
        <v>11.76</v>
      </c>
      <c r="F421" s="439"/>
      <c r="G421" s="149">
        <f>B421*Parameters!$K$5</f>
        <v>763.80000000000007</v>
      </c>
      <c r="H421" s="383">
        <f>IF(B421&lt;Parameters!$K$6,B421*Parameters!$K$5,Parameters!$K$5*Parameters!$K$6+(B421-Parameters!$K$6)*(Parameters!$K$5-10))</f>
        <v>391.8</v>
      </c>
      <c r="I421" s="151" t="str">
        <f>IF(ISBLANK(D421),"",IF(D421&gt;Parameters!$K$7,"Clay","Sand"))</f>
        <v>Sand</v>
      </c>
      <c r="J421" s="152">
        <f t="shared" si="104"/>
        <v>0.18218384882823546</v>
      </c>
      <c r="K421" s="320">
        <f t="shared" si="105"/>
        <v>1</v>
      </c>
      <c r="L421" s="320">
        <f t="shared" si="113"/>
        <v>3.9180000000000001</v>
      </c>
      <c r="M421" s="275">
        <f t="shared" si="106"/>
        <v>54.512310652701579</v>
      </c>
      <c r="N421" s="153">
        <f t="shared" si="107"/>
        <v>29.981770858985872</v>
      </c>
      <c r="O421" s="154">
        <f t="shared" si="108"/>
        <v>10.9962</v>
      </c>
      <c r="P421" s="149">
        <f>IF(B421&lt;=Parameters!$K$3,0,IF(I421="Sand",0,O421/Parameters!$K$8*1000))</f>
        <v>0</v>
      </c>
      <c r="Q421" s="127">
        <f t="shared" si="109"/>
        <v>0</v>
      </c>
      <c r="R421" s="154" t="e">
        <f t="shared" si="110"/>
        <v>#DIV/0!</v>
      </c>
      <c r="S421" s="154" t="e">
        <f t="shared" si="111"/>
        <v>#DIV/0!</v>
      </c>
      <c r="T421" s="149" t="e">
        <f t="shared" si="118"/>
        <v>#DIV/0!</v>
      </c>
      <c r="U421" s="383">
        <f>IF(B421&lt;=Parameters!$K$3,0,IF(I421="Sand",(B421-B420)*$O$5*N421,(B421-B420)*$O$5*T421))</f>
        <v>12.442566512638134</v>
      </c>
      <c r="V421" s="157">
        <f t="shared" si="119"/>
        <v>7199.1701461606081</v>
      </c>
      <c r="W421" s="175">
        <f t="shared" si="114"/>
        <v>0.39738236893801449</v>
      </c>
      <c r="X421" s="149">
        <f t="shared" si="115"/>
        <v>0.26721151117958175</v>
      </c>
      <c r="Y421" s="127">
        <f t="shared" si="116"/>
        <v>0.7107778609299914</v>
      </c>
      <c r="Z421" s="175">
        <f t="shared" si="117"/>
        <v>0.28631649969563111</v>
      </c>
      <c r="AA421" s="149">
        <f t="shared" si="112"/>
        <v>39.180000000000007</v>
      </c>
      <c r="AB421" s="383">
        <f>IF(ISERROR(AA421),0,IF(B421&lt;=Parameters!$K$3,0,(B421-B420)*$O$5*AA421))</f>
        <v>16.259871982146546</v>
      </c>
      <c r="AC421" s="157">
        <f t="shared" si="103"/>
        <v>5399.575729369496</v>
      </c>
    </row>
    <row r="422" spans="1:29">
      <c r="A422" s="186">
        <v>404</v>
      </c>
      <c r="B422" s="187">
        <v>40.299999999999997</v>
      </c>
      <c r="C422" s="258">
        <v>15.04</v>
      </c>
      <c r="D422" s="258">
        <v>2.15</v>
      </c>
      <c r="E422" s="438">
        <f>IF(AND(ISBLANK(B422),ISBLANK(C422)),NA(),IF(B422&lt;=Parameters!$K$3,0,IF(C422&lt;0.1,Parameters!$K$4,C422)))</f>
        <v>15.04</v>
      </c>
      <c r="F422" s="439"/>
      <c r="G422" s="149">
        <f>B422*Parameters!$K$5</f>
        <v>765.69999999999993</v>
      </c>
      <c r="H422" s="383">
        <f>IF(B422&lt;Parameters!$K$6,B422*Parameters!$K$5,Parameters!$K$5*Parameters!$K$6+(B422-Parameters!$K$6)*(Parameters!$K$5-10))</f>
        <v>392.7</v>
      </c>
      <c r="I422" s="151" t="str">
        <f>IF(ISBLANK(D422),"",IF(D422&gt;Parameters!$K$7,"Clay","Sand"))</f>
        <v>Sand</v>
      </c>
      <c r="J422" s="152">
        <f t="shared" si="104"/>
        <v>0.18241315521078696</v>
      </c>
      <c r="K422" s="320">
        <f t="shared" si="105"/>
        <v>1</v>
      </c>
      <c r="L422" s="320">
        <f t="shared" si="113"/>
        <v>3.927</v>
      </c>
      <c r="M422" s="275">
        <f t="shared" si="106"/>
        <v>69.804173346608664</v>
      </c>
      <c r="N422" s="153">
        <f t="shared" si="107"/>
        <v>38.392295340634767</v>
      </c>
      <c r="O422" s="154">
        <f t="shared" si="108"/>
        <v>14.274299999999998</v>
      </c>
      <c r="P422" s="149">
        <f>IF(B422&lt;=Parameters!$K$3,0,IF(I422="Sand",0,O422/Parameters!$K$8*1000))</f>
        <v>0</v>
      </c>
      <c r="Q422" s="127">
        <f t="shared" si="109"/>
        <v>0</v>
      </c>
      <c r="R422" s="154" t="e">
        <f t="shared" si="110"/>
        <v>#DIV/0!</v>
      </c>
      <c r="S422" s="154" t="e">
        <f t="shared" si="111"/>
        <v>#DIV/0!</v>
      </c>
      <c r="T422" s="149" t="e">
        <f t="shared" si="118"/>
        <v>#DIV/0!</v>
      </c>
      <c r="U422" s="383">
        <f>IF(B422&lt;=Parameters!$K$3,0,IF(I422="Sand",(B422-B421)*$O$5*N422,(B422-B421)*$O$5*T422))</f>
        <v>15.932971090848344</v>
      </c>
      <c r="V422" s="157">
        <f t="shared" si="119"/>
        <v>7215.1031172514568</v>
      </c>
      <c r="W422" s="175">
        <f t="shared" si="114"/>
        <v>0.49532722814379498</v>
      </c>
      <c r="X422" s="149">
        <f t="shared" si="115"/>
        <v>0.43355652956522761</v>
      </c>
      <c r="Y422" s="127">
        <f t="shared" si="116"/>
        <v>0.71037026569735295</v>
      </c>
      <c r="Z422" s="175">
        <f t="shared" si="117"/>
        <v>0.46544333940800775</v>
      </c>
      <c r="AA422" s="149">
        <f t="shared" si="112"/>
        <v>39.270000000000003</v>
      </c>
      <c r="AB422" s="383">
        <f>IF(ISERROR(AA422),0,IF(B422&lt;=Parameters!$K$3,0,(B422-B421)*$O$5*AA422))</f>
        <v>16.297222377203916</v>
      </c>
      <c r="AC422" s="157">
        <f t="shared" si="103"/>
        <v>5415.8729517467</v>
      </c>
    </row>
    <row r="423" spans="1:29">
      <c r="A423" s="186">
        <v>405</v>
      </c>
      <c r="B423" s="187">
        <v>40.4</v>
      </c>
      <c r="C423" s="258">
        <v>14.5</v>
      </c>
      <c r="D423" s="258">
        <v>2.12</v>
      </c>
      <c r="E423" s="438">
        <f>IF(AND(ISBLANK(B423),ISBLANK(C423)),NA(),IF(B423&lt;=Parameters!$K$3,0,IF(C423&lt;0.1,Parameters!$K$4,C423)))</f>
        <v>14.5</v>
      </c>
      <c r="F423" s="439"/>
      <c r="G423" s="149">
        <f>B423*Parameters!$K$5</f>
        <v>767.6</v>
      </c>
      <c r="H423" s="383">
        <f>IF(B423&lt;Parameters!$K$6,B423*Parameters!$K$5,Parameters!$K$5*Parameters!$K$6+(B423-Parameters!$K$6)*(Parameters!$K$5-10))</f>
        <v>393.59999999999997</v>
      </c>
      <c r="I423" s="151" t="str">
        <f>IF(ISBLANK(D423),"",IF(D423&gt;Parameters!$K$7,"Clay","Sand"))</f>
        <v>Sand</v>
      </c>
      <c r="J423" s="152">
        <f t="shared" si="104"/>
        <v>0.18264332963069266</v>
      </c>
      <c r="K423" s="320">
        <f t="shared" si="105"/>
        <v>1</v>
      </c>
      <c r="L423" s="320">
        <f t="shared" si="113"/>
        <v>3.9359999999999995</v>
      </c>
      <c r="M423" s="275">
        <f t="shared" si="106"/>
        <v>67.382825012197387</v>
      </c>
      <c r="N423" s="153">
        <f t="shared" si="107"/>
        <v>37.060553756708565</v>
      </c>
      <c r="O423" s="154">
        <f t="shared" si="108"/>
        <v>13.7324</v>
      </c>
      <c r="P423" s="149">
        <f>IF(B423&lt;=Parameters!$K$3,0,IF(I423="Sand",0,O423/Parameters!$K$8*1000))</f>
        <v>0</v>
      </c>
      <c r="Q423" s="127">
        <f t="shared" si="109"/>
        <v>0</v>
      </c>
      <c r="R423" s="154" t="e">
        <f t="shared" si="110"/>
        <v>#DIV/0!</v>
      </c>
      <c r="S423" s="154" t="e">
        <f t="shared" si="111"/>
        <v>#DIV/0!</v>
      </c>
      <c r="T423" s="149" t="e">
        <f t="shared" si="118"/>
        <v>#DIV/0!</v>
      </c>
      <c r="U423" s="383">
        <f>IF(B423&lt;=Parameters!$K$3,0,IF(I423="Sand",(B423-B422)*$O$5*N423,(B423-B422)*$O$5*T423))</f>
        <v>15.380292487788193</v>
      </c>
      <c r="V423" s="157">
        <f t="shared" si="119"/>
        <v>7230.483409739245</v>
      </c>
      <c r="W423" s="175">
        <f t="shared" si="114"/>
        <v>0.48024351978690211</v>
      </c>
      <c r="X423" s="149">
        <f t="shared" si="115"/>
        <v>0.40581153842695344</v>
      </c>
      <c r="Y423" s="127">
        <f t="shared" si="116"/>
        <v>0.70996383646700267</v>
      </c>
      <c r="Z423" s="175">
        <f t="shared" si="117"/>
        <v>0.43648894780682718</v>
      </c>
      <c r="AA423" s="149">
        <f t="shared" si="112"/>
        <v>39.36</v>
      </c>
      <c r="AB423" s="383">
        <f>IF(ISERROR(AA423),0,IF(B423&lt;=Parameters!$K$3,0,(B423-B422)*$O$5*AA423))</f>
        <v>16.334572772263602</v>
      </c>
      <c r="AC423" s="157">
        <f t="shared" si="103"/>
        <v>5432.2075245189635</v>
      </c>
    </row>
    <row r="424" spans="1:29">
      <c r="A424" s="186">
        <v>406</v>
      </c>
      <c r="B424" s="187">
        <v>40.5</v>
      </c>
      <c r="C424" s="258">
        <v>13.48</v>
      </c>
      <c r="D424" s="258">
        <v>2.27</v>
      </c>
      <c r="E424" s="438">
        <f>IF(AND(ISBLANK(B424),ISBLANK(C424)),NA(),IF(B424&lt;=Parameters!$K$3,0,IF(C424&lt;0.1,Parameters!$K$4,C424)))</f>
        <v>13.48</v>
      </c>
      <c r="F424" s="439"/>
      <c r="G424" s="149">
        <f>B424*Parameters!$K$5</f>
        <v>769.5</v>
      </c>
      <c r="H424" s="383">
        <f>IF(B424&lt;Parameters!$K$6,B424*Parameters!$K$5,Parameters!$K$5*Parameters!$K$6+(B424-Parameters!$K$6)*(Parameters!$K$5-10))</f>
        <v>394.5</v>
      </c>
      <c r="I424" s="151" t="str">
        <f>IF(ISBLANK(D424),"",IF(D424&gt;Parameters!$K$7,"Clay","Sand"))</f>
        <v>Sand</v>
      </c>
      <c r="J424" s="152">
        <f t="shared" si="104"/>
        <v>0.18287437757838998</v>
      </c>
      <c r="K424" s="320">
        <f t="shared" si="105"/>
        <v>1</v>
      </c>
      <c r="L424" s="320">
        <f t="shared" si="113"/>
        <v>3.9449999999999998</v>
      </c>
      <c r="M424" s="275">
        <f t="shared" si="106"/>
        <v>62.722036354537863</v>
      </c>
      <c r="N424" s="153">
        <f t="shared" si="107"/>
        <v>34.497119994995828</v>
      </c>
      <c r="O424" s="154">
        <f t="shared" si="108"/>
        <v>12.7105</v>
      </c>
      <c r="P424" s="149">
        <f>IF(B424&lt;=Parameters!$K$3,0,IF(I424="Sand",0,O424/Parameters!$K$8*1000))</f>
        <v>0</v>
      </c>
      <c r="Q424" s="127">
        <f t="shared" si="109"/>
        <v>0</v>
      </c>
      <c r="R424" s="154" t="e">
        <f t="shared" si="110"/>
        <v>#DIV/0!</v>
      </c>
      <c r="S424" s="154" t="e">
        <f t="shared" si="111"/>
        <v>#DIV/0!</v>
      </c>
      <c r="T424" s="149" t="e">
        <f t="shared" si="118"/>
        <v>#DIV/0!</v>
      </c>
      <c r="U424" s="383">
        <f>IF(B424&lt;=Parameters!$K$3,0,IF(I424="Sand",(B424-B423)*$O$5*N424,(B424-B423)*$O$5*T424))</f>
        <v>14.316456224384378</v>
      </c>
      <c r="V424" s="157">
        <f t="shared" si="119"/>
        <v>7244.7998659636296</v>
      </c>
      <c r="W424" s="175">
        <f t="shared" si="114"/>
        <v>0.45061010718838884</v>
      </c>
      <c r="X424" s="149">
        <f t="shared" si="115"/>
        <v>0.35352556769580534</v>
      </c>
      <c r="Y424" s="127">
        <f t="shared" si="116"/>
        <v>0.70955856724862676</v>
      </c>
      <c r="Z424" s="175">
        <f t="shared" si="117"/>
        <v>0.38097402598686442</v>
      </c>
      <c r="AA424" s="149">
        <f t="shared" si="112"/>
        <v>39.450000000000003</v>
      </c>
      <c r="AB424" s="383">
        <f>IF(ISERROR(AA424),0,IF(B424&lt;=Parameters!$K$3,0,(B424-B423)*$O$5*AA424))</f>
        <v>16.371923167322134</v>
      </c>
      <c r="AC424" s="157">
        <f t="shared" si="103"/>
        <v>5448.5794476862857</v>
      </c>
    </row>
    <row r="425" spans="1:29">
      <c r="A425" s="186">
        <v>407</v>
      </c>
      <c r="B425" s="187">
        <v>40.6</v>
      </c>
      <c r="C425" s="258">
        <v>13.29</v>
      </c>
      <c r="D425" s="258">
        <v>2.3199999999999998</v>
      </c>
      <c r="E425" s="438">
        <f>IF(AND(ISBLANK(B425),ISBLANK(C425)),NA(),IF(B425&lt;=Parameters!$K$3,0,IF(C425&lt;0.1,Parameters!$K$4,C425)))</f>
        <v>13.29</v>
      </c>
      <c r="F425" s="439"/>
      <c r="G425" s="149">
        <f>B425*Parameters!$K$5</f>
        <v>771.4</v>
      </c>
      <c r="H425" s="383">
        <f>IF(B425&lt;Parameters!$K$6,B425*Parameters!$K$5,Parameters!$K$5*Parameters!$K$6+(B425-Parameters!$K$6)*(Parameters!$K$5-10))</f>
        <v>395.40000000000003</v>
      </c>
      <c r="I425" s="151" t="str">
        <f>IF(ISBLANK(D425),"",IF(D425&gt;Parameters!$K$7,"Clay","Sand"))</f>
        <v>Sand</v>
      </c>
      <c r="J425" s="152">
        <f t="shared" si="104"/>
        <v>0.18310630459305841</v>
      </c>
      <c r="K425" s="320">
        <f t="shared" si="105"/>
        <v>1</v>
      </c>
      <c r="L425" s="320">
        <f t="shared" si="113"/>
        <v>3.9540000000000002</v>
      </c>
      <c r="M425" s="275">
        <f t="shared" si="106"/>
        <v>61.916396897286766</v>
      </c>
      <c r="N425" s="153">
        <f t="shared" si="107"/>
        <v>34.054018293507724</v>
      </c>
      <c r="O425" s="154">
        <f t="shared" si="108"/>
        <v>12.518599999999999</v>
      </c>
      <c r="P425" s="149">
        <f>IF(B425&lt;=Parameters!$K$3,0,IF(I425="Sand",0,O425/Parameters!$K$8*1000))</f>
        <v>0</v>
      </c>
      <c r="Q425" s="127">
        <f t="shared" si="109"/>
        <v>0</v>
      </c>
      <c r="R425" s="154" t="e">
        <f t="shared" si="110"/>
        <v>#DIV/0!</v>
      </c>
      <c r="S425" s="154" t="e">
        <f t="shared" si="111"/>
        <v>#DIV/0!</v>
      </c>
      <c r="T425" s="149" t="e">
        <f t="shared" si="118"/>
        <v>#DIV/0!</v>
      </c>
      <c r="U425" s="383">
        <f>IF(B425&lt;=Parameters!$K$3,0,IF(I425="Sand",(B425-B424)*$O$5*N425,(B425-B424)*$O$5*T425))</f>
        <v>14.132567073254519</v>
      </c>
      <c r="V425" s="157">
        <f t="shared" si="119"/>
        <v>7258.9324330368845</v>
      </c>
      <c r="W425" s="175">
        <f t="shared" si="114"/>
        <v>0.44447625999466855</v>
      </c>
      <c r="X425" s="149">
        <f t="shared" si="115"/>
        <v>0.34307581223188582</v>
      </c>
      <c r="Y425" s="127">
        <f t="shared" si="116"/>
        <v>0.70915445209626304</v>
      </c>
      <c r="Z425" s="175">
        <f t="shared" si="117"/>
        <v>0.37041471861831771</v>
      </c>
      <c r="AA425" s="149">
        <f t="shared" si="112"/>
        <v>39.540000000000006</v>
      </c>
      <c r="AB425" s="383">
        <f>IF(ISERROR(AA425),0,IF(B425&lt;=Parameters!$K$3,0,(B425-B424)*$O$5*AA425))</f>
        <v>16.409273562380665</v>
      </c>
      <c r="AC425" s="157">
        <f t="shared" si="103"/>
        <v>5464.9887212486665</v>
      </c>
    </row>
    <row r="426" spans="1:29">
      <c r="A426" s="186">
        <v>408</v>
      </c>
      <c r="B426" s="187">
        <v>40.700000000000003</v>
      </c>
      <c r="C426" s="258">
        <v>7.47</v>
      </c>
      <c r="D426" s="258">
        <v>2.72</v>
      </c>
      <c r="E426" s="438">
        <f>IF(AND(ISBLANK(B426),ISBLANK(C426)),NA(),IF(B426&lt;=Parameters!$K$3,0,IF(C426&lt;0.1,Parameters!$K$4,C426)))</f>
        <v>7.47</v>
      </c>
      <c r="F426" s="439"/>
      <c r="G426" s="149">
        <f>B426*Parameters!$K$5</f>
        <v>773.30000000000007</v>
      </c>
      <c r="H426" s="383">
        <f>IF(B426&lt;Parameters!$K$6,B426*Parameters!$K$5,Parameters!$K$5*Parameters!$K$6+(B426-Parameters!$K$6)*(Parameters!$K$5-10))</f>
        <v>396.3</v>
      </c>
      <c r="I426" s="151" t="str">
        <f>IF(ISBLANK(D426),"",IF(D426&gt;Parameters!$K$7,"Clay","Sand"))</f>
        <v>Clay</v>
      </c>
      <c r="J426" s="152">
        <f t="shared" si="104"/>
        <v>0.18333911626317734</v>
      </c>
      <c r="K426" s="320">
        <f t="shared" si="105"/>
        <v>1</v>
      </c>
      <c r="L426" s="320">
        <f t="shared" si="113"/>
        <v>3.9630000000000001</v>
      </c>
      <c r="M426" s="275">
        <f t="shared" si="106"/>
        <v>34.846016031891509</v>
      </c>
      <c r="N426" s="153">
        <f t="shared" si="107"/>
        <v>19.165308817540332</v>
      </c>
      <c r="O426" s="154">
        <f t="shared" si="108"/>
        <v>6.6966999999999999</v>
      </c>
      <c r="P426" s="149">
        <f>IF(B426&lt;=Parameters!$K$3,0,IF(I426="Sand",0,O426/Parameters!$K$8*1000))</f>
        <v>478.33571428571423</v>
      </c>
      <c r="Q426" s="127">
        <f t="shared" si="109"/>
        <v>1.2070040733931724</v>
      </c>
      <c r="R426" s="154">
        <f t="shared" si="110"/>
        <v>0.47702684550662194</v>
      </c>
      <c r="S426" s="154">
        <f t="shared" si="111"/>
        <v>0.47702684550662194</v>
      </c>
      <c r="T426" s="149">
        <f t="shared" si="118"/>
        <v>228.17897687887105</v>
      </c>
      <c r="U426" s="383">
        <f>IF(B426&lt;=Parameters!$K$3,0,IF(I426="Sand",(B426-B425)*$O$5*N426,(B426-B425)*$O$5*T426))</f>
        <v>94.695277005299118</v>
      </c>
      <c r="V426" s="157">
        <f t="shared" si="119"/>
        <v>7353.6277100421839</v>
      </c>
      <c r="W426" s="175">
        <f t="shared" si="114"/>
        <v>0.21357479267052271</v>
      </c>
      <c r="X426" s="149">
        <f t="shared" si="115"/>
        <v>5.2023385878238279E-2</v>
      </c>
      <c r="Y426" s="127">
        <f t="shared" si="116"/>
        <v>0.70875148510787234</v>
      </c>
      <c r="Z426" s="175">
        <f t="shared" si="117"/>
        <v>5.6275358867352403E-2</v>
      </c>
      <c r="AA426" s="149">
        <f t="shared" si="112"/>
        <v>228.17897687887105</v>
      </c>
      <c r="AB426" s="383">
        <f>IF(ISERROR(AA426),0,IF(B426&lt;=Parameters!$K$3,0,(B426-B425)*$O$5*AA426))</f>
        <v>94.695277005299118</v>
      </c>
      <c r="AC426" s="157">
        <f t="shared" si="103"/>
        <v>5559.6839982539659</v>
      </c>
    </row>
    <row r="427" spans="1:29">
      <c r="A427" s="186">
        <v>409</v>
      </c>
      <c r="B427" s="187">
        <v>40.799999999999997</v>
      </c>
      <c r="C427" s="258">
        <v>4.63</v>
      </c>
      <c r="D427" s="258">
        <v>3.08</v>
      </c>
      <c r="E427" s="438">
        <f>IF(AND(ISBLANK(B427),ISBLANK(C427)),NA(),IF(B427&lt;=Parameters!$K$3,0,IF(C427&lt;0.1,Parameters!$K$4,C427)))</f>
        <v>4.63</v>
      </c>
      <c r="F427" s="439"/>
      <c r="G427" s="149">
        <f>B427*Parameters!$K$5</f>
        <v>775.19999999999993</v>
      </c>
      <c r="H427" s="383">
        <f>IF(B427&lt;Parameters!$K$6,B427*Parameters!$K$5,Parameters!$K$5*Parameters!$K$6+(B427-Parameters!$K$6)*(Parameters!$K$5-10))</f>
        <v>397.2</v>
      </c>
      <c r="I427" s="151" t="str">
        <f>IF(ISBLANK(D427),"",IF(D427&gt;Parameters!$K$7,"Clay","Sand"))</f>
        <v>Clay</v>
      </c>
      <c r="J427" s="152">
        <f t="shared" si="104"/>
        <v>0.18357281822709137</v>
      </c>
      <c r="K427" s="320">
        <f t="shared" si="105"/>
        <v>1</v>
      </c>
      <c r="L427" s="320">
        <f t="shared" si="113"/>
        <v>3.972</v>
      </c>
      <c r="M427" s="275">
        <f t="shared" si="106"/>
        <v>21.625530148863252</v>
      </c>
      <c r="N427" s="153">
        <f t="shared" si="107"/>
        <v>11.89404158187479</v>
      </c>
      <c r="O427" s="154">
        <f t="shared" si="108"/>
        <v>3.8548</v>
      </c>
      <c r="P427" s="149">
        <f>IF(B427&lt;=Parameters!$K$3,0,IF(I427="Sand",0,O427/Parameters!$K$8*1000))</f>
        <v>275.34285714285716</v>
      </c>
      <c r="Q427" s="127">
        <f t="shared" si="109"/>
        <v>0.69320961012803917</v>
      </c>
      <c r="R427" s="154">
        <f t="shared" si="110"/>
        <v>0.60053416089856448</v>
      </c>
      <c r="S427" s="154">
        <f t="shared" si="111"/>
        <v>0.60053416089856448</v>
      </c>
      <c r="T427" s="149">
        <f t="shared" si="118"/>
        <v>165.35279167369904</v>
      </c>
      <c r="U427" s="383">
        <f>IF(B427&lt;=Parameters!$K$3,0,IF(I427="Sand",(B427-B426)*$O$5*N427,(B427-B426)*$O$5*T427))</f>
        <v>68.622134367144</v>
      </c>
      <c r="V427" s="157">
        <f t="shared" si="119"/>
        <v>7422.249844409328</v>
      </c>
      <c r="W427" s="175">
        <f t="shared" si="114"/>
        <v>2.1785853856963779E-2</v>
      </c>
      <c r="X427" s="149" t="e">
        <f t="shared" si="115"/>
        <v>#NUM!</v>
      </c>
      <c r="Y427" s="127">
        <f t="shared" si="116"/>
        <v>0.70834966042491543</v>
      </c>
      <c r="Z427" s="175" t="e">
        <f t="shared" si="117"/>
        <v>#NUM!</v>
      </c>
      <c r="AA427" s="149">
        <f t="shared" si="112"/>
        <v>165.35279167369904</v>
      </c>
      <c r="AB427" s="383">
        <f>IF(ISERROR(AA427),0,IF(B427&lt;=Parameters!$K$3,0,(B427-B426)*$O$5*AA427))</f>
        <v>68.622134367144</v>
      </c>
      <c r="AC427" s="157">
        <f t="shared" si="103"/>
        <v>5628.30613262111</v>
      </c>
    </row>
    <row r="428" spans="1:29">
      <c r="A428" s="186">
        <v>410</v>
      </c>
      <c r="B428" s="187">
        <v>40.9</v>
      </c>
      <c r="C428" s="258">
        <v>7.12</v>
      </c>
      <c r="D428" s="258">
        <v>2.7</v>
      </c>
      <c r="E428" s="438">
        <f>IF(AND(ISBLANK(B428),ISBLANK(C428)),NA(),IF(B428&lt;=Parameters!$K$3,0,IF(C428&lt;0.1,Parameters!$K$4,C428)))</f>
        <v>7.12</v>
      </c>
      <c r="F428" s="439"/>
      <c r="G428" s="149">
        <f>B428*Parameters!$K$5</f>
        <v>777.1</v>
      </c>
      <c r="H428" s="383">
        <f>IF(B428&lt;Parameters!$K$6,B428*Parameters!$K$5,Parameters!$K$5*Parameters!$K$6+(B428-Parameters!$K$6)*(Parameters!$K$5-10))</f>
        <v>398.09999999999997</v>
      </c>
      <c r="I428" s="151" t="str">
        <f>IF(ISBLANK(D428),"",IF(D428&gt;Parameters!$K$7,"Clay","Sand"))</f>
        <v>Clay</v>
      </c>
      <c r="J428" s="152">
        <f t="shared" si="104"/>
        <v>0.18380741617358426</v>
      </c>
      <c r="K428" s="320">
        <f t="shared" si="105"/>
        <v>1</v>
      </c>
      <c r="L428" s="320">
        <f t="shared" si="113"/>
        <v>3.9809999999999999</v>
      </c>
      <c r="M428" s="275">
        <f t="shared" si="106"/>
        <v>33.298174154903876</v>
      </c>
      <c r="N428" s="153">
        <f t="shared" si="107"/>
        <v>18.313995785197132</v>
      </c>
      <c r="O428" s="154">
        <f t="shared" si="108"/>
        <v>6.3429000000000002</v>
      </c>
      <c r="P428" s="149">
        <f>IF(B428&lt;=Parameters!$K$3,0,IF(I428="Sand",0,O428/Parameters!$K$8*1000))</f>
        <v>453.06428571428575</v>
      </c>
      <c r="Q428" s="127">
        <f t="shared" si="109"/>
        <v>1.1380665303046615</v>
      </c>
      <c r="R428" s="154">
        <f t="shared" si="110"/>
        <v>0.48409220719383994</v>
      </c>
      <c r="S428" s="154">
        <f t="shared" si="111"/>
        <v>0.48409220719383994</v>
      </c>
      <c r="T428" s="149">
        <f t="shared" si="118"/>
        <v>219.32489007212911</v>
      </c>
      <c r="U428" s="383">
        <f>IF(B428&lt;=Parameters!$K$3,0,IF(I428="Sand",(B428-B427)*$O$5*N428,(B428-B427)*$O$5*T428))</f>
        <v>91.020792115139926</v>
      </c>
      <c r="V428" s="157">
        <f t="shared" si="119"/>
        <v>7513.2706365244676</v>
      </c>
      <c r="W428" s="175">
        <f t="shared" si="114"/>
        <v>0.19347353722020971</v>
      </c>
      <c r="X428" s="149">
        <f t="shared" si="115"/>
        <v>3.7358553009138804E-2</v>
      </c>
      <c r="Y428" s="127">
        <f t="shared" si="116"/>
        <v>0.7079489722319352</v>
      </c>
      <c r="Z428" s="175">
        <f t="shared" si="117"/>
        <v>4.0564542096070737E-2</v>
      </c>
      <c r="AA428" s="149">
        <f t="shared" si="112"/>
        <v>219.32489007212911</v>
      </c>
      <c r="AB428" s="383">
        <f>IF(ISERROR(AA428),0,IF(B428&lt;=Parameters!$K$3,0,(B428-B427)*$O$5*AA428))</f>
        <v>91.020792115139926</v>
      </c>
      <c r="AC428" s="157">
        <f t="shared" si="103"/>
        <v>5719.3269247362496</v>
      </c>
    </row>
    <row r="429" spans="1:29">
      <c r="A429" s="186">
        <v>411</v>
      </c>
      <c r="B429" s="187">
        <v>41</v>
      </c>
      <c r="C429" s="258">
        <v>4.9800000000000004</v>
      </c>
      <c r="D429" s="258">
        <v>2.86</v>
      </c>
      <c r="E429" s="438">
        <f>IF(AND(ISBLANK(B429),ISBLANK(C429)),NA(),IF(B429&lt;=Parameters!$K$3,0,IF(C429&lt;0.1,Parameters!$K$4,C429)))</f>
        <v>4.9800000000000004</v>
      </c>
      <c r="F429" s="439"/>
      <c r="G429" s="149">
        <f>B429*Parameters!$K$5</f>
        <v>779</v>
      </c>
      <c r="H429" s="383">
        <f>IF(B429&lt;Parameters!$K$6,B429*Parameters!$K$5,Parameters!$K$5*Parameters!$K$6+(B429-Parameters!$K$6)*(Parameters!$K$5-10))</f>
        <v>399</v>
      </c>
      <c r="I429" s="151" t="str">
        <f>IF(ISBLANK(D429),"",IF(D429&gt;Parameters!$K$7,"Clay","Sand"))</f>
        <v>Clay</v>
      </c>
      <c r="J429" s="152">
        <f t="shared" si="104"/>
        <v>0.18404291584246016</v>
      </c>
      <c r="K429" s="320">
        <f t="shared" si="105"/>
        <v>1</v>
      </c>
      <c r="L429" s="320">
        <f t="shared" si="113"/>
        <v>3.99</v>
      </c>
      <c r="M429" s="275">
        <f t="shared" si="106"/>
        <v>23.319854946817209</v>
      </c>
      <c r="N429" s="153">
        <f t="shared" si="107"/>
        <v>12.825920220749467</v>
      </c>
      <c r="O429" s="154">
        <f t="shared" si="108"/>
        <v>4.2010000000000005</v>
      </c>
      <c r="P429" s="149">
        <f>IF(B429&lt;=Parameters!$K$3,0,IF(I429="Sand",0,O429/Parameters!$K$8*1000))</f>
        <v>300.07142857142861</v>
      </c>
      <c r="Q429" s="127">
        <f t="shared" si="109"/>
        <v>0.75205871822413184</v>
      </c>
      <c r="R429" s="154">
        <f t="shared" si="110"/>
        <v>0.57655949578343846</v>
      </c>
      <c r="S429" s="154">
        <f t="shared" si="111"/>
        <v>0.57655949578343846</v>
      </c>
      <c r="T429" s="149">
        <f t="shared" si="118"/>
        <v>173.00903155615896</v>
      </c>
      <c r="U429" s="383">
        <f>IF(B429&lt;=Parameters!$K$3,0,IF(I429="Sand",(B429-B428)*$O$5*N429,(B429-B428)*$O$5*T429))</f>
        <v>71.799507525734967</v>
      </c>
      <c r="V429" s="157">
        <f t="shared" si="119"/>
        <v>7585.0701440502025</v>
      </c>
      <c r="W429" s="175">
        <f t="shared" si="114"/>
        <v>5.0030766088562176E-2</v>
      </c>
      <c r="X429" s="149" t="e">
        <f t="shared" si="115"/>
        <v>#NUM!</v>
      </c>
      <c r="Y429" s="127">
        <f t="shared" si="116"/>
        <v>0.70754941475614186</v>
      </c>
      <c r="Z429" s="175" t="e">
        <f t="shared" si="117"/>
        <v>#NUM!</v>
      </c>
      <c r="AA429" s="149">
        <f t="shared" si="112"/>
        <v>173.00903155615896</v>
      </c>
      <c r="AB429" s="383">
        <f>IF(ISERROR(AA429),0,IF(B429&lt;=Parameters!$K$3,0,(B429-B428)*$O$5*AA429))</f>
        <v>71.799507525734967</v>
      </c>
      <c r="AC429" s="157">
        <f t="shared" ref="AC429:AC492" si="120">AC428+AB429</f>
        <v>5791.1264322619845</v>
      </c>
    </row>
    <row r="430" spans="1:29">
      <c r="A430" s="186">
        <v>412</v>
      </c>
      <c r="B430" s="187">
        <v>41.1</v>
      </c>
      <c r="C430" s="258">
        <v>5.59</v>
      </c>
      <c r="D430" s="258">
        <v>2.83</v>
      </c>
      <c r="E430" s="438">
        <f>IF(AND(ISBLANK(B430),ISBLANK(C430)),NA(),IF(B430&lt;=Parameters!$K$3,0,IF(C430&lt;0.1,Parameters!$K$4,C430)))</f>
        <v>5.59</v>
      </c>
      <c r="F430" s="439"/>
      <c r="G430" s="149">
        <f>B430*Parameters!$K$5</f>
        <v>780.9</v>
      </c>
      <c r="H430" s="383">
        <f>IF(B430&lt;Parameters!$K$6,B430*Parameters!$K$5,Parameters!$K$5*Parameters!$K$6+(B430-Parameters!$K$6)*(Parameters!$K$5-10))</f>
        <v>399.90000000000003</v>
      </c>
      <c r="I430" s="151" t="str">
        <f>IF(ISBLANK(D430),"",IF(D430&gt;Parameters!$K$7,"Clay","Sand"))</f>
        <v>Clay</v>
      </c>
      <c r="J430" s="152">
        <f t="shared" si="104"/>
        <v>0.18427932302513361</v>
      </c>
      <c r="K430" s="320">
        <f t="shared" si="105"/>
        <v>1</v>
      </c>
      <c r="L430" s="320">
        <f t="shared" si="113"/>
        <v>3.9990000000000006</v>
      </c>
      <c r="M430" s="275">
        <f t="shared" si="106"/>
        <v>26.209927081034241</v>
      </c>
      <c r="N430" s="153">
        <f t="shared" si="107"/>
        <v>14.415459894568833</v>
      </c>
      <c r="O430" s="154">
        <f t="shared" si="108"/>
        <v>4.8090999999999999</v>
      </c>
      <c r="P430" s="149">
        <f>IF(B430&lt;=Parameters!$K$3,0,IF(I430="Sand",0,O430/Parameters!$K$8*1000))</f>
        <v>343.50714285714287</v>
      </c>
      <c r="Q430" s="127">
        <f t="shared" si="109"/>
        <v>0.85898260279355543</v>
      </c>
      <c r="R430" s="154">
        <f t="shared" si="110"/>
        <v>0.53948307008413598</v>
      </c>
      <c r="S430" s="154">
        <f t="shared" si="111"/>
        <v>0.53948307008413598</v>
      </c>
      <c r="T430" s="149">
        <f t="shared" si="118"/>
        <v>185.31628802440133</v>
      </c>
      <c r="U430" s="383">
        <f>IF(B430&lt;=Parameters!$K$3,0,IF(I430="Sand",(B430-B429)*$O$5*N430,(B430-B429)*$O$5*T430))</f>
        <v>76.907072983240482</v>
      </c>
      <c r="V430" s="157">
        <f t="shared" si="119"/>
        <v>7661.9772170334427</v>
      </c>
      <c r="W430" s="175">
        <f t="shared" si="114"/>
        <v>9.5799904748158762E-2</v>
      </c>
      <c r="X430" s="149" t="e">
        <f t="shared" si="115"/>
        <v>#NUM!</v>
      </c>
      <c r="Y430" s="127">
        <f t="shared" si="116"/>
        <v>0.70715098226700634</v>
      </c>
      <c r="Z430" s="175" t="e">
        <f t="shared" si="117"/>
        <v>#NUM!</v>
      </c>
      <c r="AA430" s="149">
        <f t="shared" si="112"/>
        <v>185.31628802440133</v>
      </c>
      <c r="AB430" s="383">
        <f>IF(ISERROR(AA430),0,IF(B430&lt;=Parameters!$K$3,0,(B430-B429)*$O$5*AA430))</f>
        <v>76.907072983240482</v>
      </c>
      <c r="AC430" s="157">
        <f t="shared" si="120"/>
        <v>5868.0335052452247</v>
      </c>
    </row>
    <row r="431" spans="1:29">
      <c r="A431" s="186">
        <v>413</v>
      </c>
      <c r="B431" s="187">
        <v>41.2</v>
      </c>
      <c r="C431" s="258">
        <v>7.59</v>
      </c>
      <c r="D431" s="258">
        <v>2.58</v>
      </c>
      <c r="E431" s="438">
        <f>IF(AND(ISBLANK(B431),ISBLANK(C431)),NA(),IF(B431&lt;=Parameters!$K$3,0,IF(C431&lt;0.1,Parameters!$K$4,C431)))</f>
        <v>7.59</v>
      </c>
      <c r="F431" s="439"/>
      <c r="G431" s="149">
        <f>B431*Parameters!$K$5</f>
        <v>782.80000000000007</v>
      </c>
      <c r="H431" s="383">
        <f>IF(B431&lt;Parameters!$K$6,B431*Parameters!$K$5,Parameters!$K$5*Parameters!$K$6+(B431-Parameters!$K$6)*(Parameters!$K$5-10))</f>
        <v>400.8</v>
      </c>
      <c r="I431" s="151" t="str">
        <f>IF(ISBLANK(D431),"",IF(D431&gt;Parameters!$K$7,"Clay","Sand"))</f>
        <v>Sand</v>
      </c>
      <c r="J431" s="152">
        <f t="shared" si="104"/>
        <v>0.18451664356522782</v>
      </c>
      <c r="K431" s="320">
        <f t="shared" si="105"/>
        <v>1</v>
      </c>
      <c r="L431" s="320">
        <f t="shared" si="113"/>
        <v>4.008</v>
      </c>
      <c r="M431" s="275">
        <f t="shared" si="106"/>
        <v>35.633191231514829</v>
      </c>
      <c r="N431" s="153">
        <f t="shared" si="107"/>
        <v>19.598255177333158</v>
      </c>
      <c r="O431" s="154">
        <f t="shared" si="108"/>
        <v>6.8071999999999999</v>
      </c>
      <c r="P431" s="149">
        <f>IF(B431&lt;=Parameters!$K$3,0,IF(I431="Sand",0,O431/Parameters!$K$8*1000))</f>
        <v>0</v>
      </c>
      <c r="Q431" s="127">
        <f t="shared" si="109"/>
        <v>0</v>
      </c>
      <c r="R431" s="154" t="e">
        <f t="shared" si="110"/>
        <v>#DIV/0!</v>
      </c>
      <c r="S431" s="154" t="e">
        <f t="shared" si="111"/>
        <v>#DIV/0!</v>
      </c>
      <c r="T431" s="149" t="e">
        <f t="shared" si="118"/>
        <v>#DIV/0!</v>
      </c>
      <c r="U431" s="383">
        <f>IF(B431&lt;=Parameters!$K$3,0,IF(I431="Sand",(B431-B430)*$O$5*N431,(B431-B430)*$O$5*T431))</f>
        <v>8.1333619259029568</v>
      </c>
      <c r="V431" s="157">
        <f t="shared" si="119"/>
        <v>7670.1105789593457</v>
      </c>
      <c r="W431" s="175">
        <f t="shared" si="114"/>
        <v>0.21769121966079458</v>
      </c>
      <c r="X431" s="149">
        <f t="shared" si="115"/>
        <v>5.526933036852856E-2</v>
      </c>
      <c r="Y431" s="127">
        <f t="shared" si="116"/>
        <v>0.70675366907585524</v>
      </c>
      <c r="Z431" s="175">
        <f t="shared" si="117"/>
        <v>6.0350484129124263E-2</v>
      </c>
      <c r="AA431" s="149">
        <f t="shared" si="112"/>
        <v>40.080000000000005</v>
      </c>
      <c r="AB431" s="383">
        <f>IF(ISERROR(AA431),0,IF(B431&lt;=Parameters!$K$3,0,(B431-B430)*$O$5*AA431))</f>
        <v>16.633375932731841</v>
      </c>
      <c r="AC431" s="157">
        <f t="shared" si="120"/>
        <v>5884.6668811779564</v>
      </c>
    </row>
    <row r="432" spans="1:29">
      <c r="A432" s="186">
        <v>414</v>
      </c>
      <c r="B432" s="187">
        <v>41.3</v>
      </c>
      <c r="C432" s="258">
        <v>5.27</v>
      </c>
      <c r="D432" s="258">
        <v>2.69</v>
      </c>
      <c r="E432" s="438">
        <f>IF(AND(ISBLANK(B432),ISBLANK(C432)),NA(),IF(B432&lt;=Parameters!$K$3,0,IF(C432&lt;0.1,Parameters!$K$4,C432)))</f>
        <v>5.27</v>
      </c>
      <c r="F432" s="439"/>
      <c r="G432" s="149">
        <f>B432*Parameters!$K$5</f>
        <v>784.69999999999993</v>
      </c>
      <c r="H432" s="383">
        <f>IF(B432&lt;Parameters!$K$6,B432*Parameters!$K$5,Parameters!$K$5*Parameters!$K$6+(B432-Parameters!$K$6)*(Parameters!$K$5-10))</f>
        <v>401.7</v>
      </c>
      <c r="I432" s="151" t="str">
        <f>IF(ISBLANK(D432),"",IF(D432&gt;Parameters!$K$7,"Clay","Sand"))</f>
        <v>Clay</v>
      </c>
      <c r="J432" s="152">
        <f t="shared" si="104"/>
        <v>0.18475488335918105</v>
      </c>
      <c r="K432" s="320">
        <f t="shared" si="105"/>
        <v>1</v>
      </c>
      <c r="L432" s="320">
        <f t="shared" si="113"/>
        <v>4.0169999999999995</v>
      </c>
      <c r="M432" s="275">
        <f t="shared" si="106"/>
        <v>24.773304350279641</v>
      </c>
      <c r="N432" s="153">
        <f t="shared" si="107"/>
        <v>13.625317392653804</v>
      </c>
      <c r="O432" s="154">
        <f t="shared" si="108"/>
        <v>4.4852999999999996</v>
      </c>
      <c r="P432" s="149">
        <f>IF(B432&lt;=Parameters!$K$3,0,IF(I432="Sand",0,O432/Parameters!$K$8*1000))</f>
        <v>320.37857142857138</v>
      </c>
      <c r="Q432" s="127">
        <f t="shared" si="109"/>
        <v>0.7975568121199188</v>
      </c>
      <c r="R432" s="154">
        <f t="shared" si="110"/>
        <v>0.55987256927491991</v>
      </c>
      <c r="S432" s="154">
        <f t="shared" si="111"/>
        <v>0.55987256927491991</v>
      </c>
      <c r="T432" s="149">
        <f t="shared" si="118"/>
        <v>179.37117392634269</v>
      </c>
      <c r="U432" s="383">
        <f>IF(B432&lt;=Parameters!$K$3,0,IF(I432="Sand",(B432-B431)*$O$5*N432,(B432-B431)*$O$5*T432))</f>
        <v>74.439824536229366</v>
      </c>
      <c r="V432" s="157">
        <f t="shared" si="119"/>
        <v>7744.5504034955748</v>
      </c>
      <c r="W432" s="175">
        <f t="shared" si="114"/>
        <v>7.1322129800171302E-2</v>
      </c>
      <c r="X432" s="149" t="e">
        <f t="shared" si="115"/>
        <v>#NUM!</v>
      </c>
      <c r="Y432" s="127">
        <f t="shared" si="116"/>
        <v>0.70635746953547263</v>
      </c>
      <c r="Z432" s="175" t="e">
        <f t="shared" si="117"/>
        <v>#NUM!</v>
      </c>
      <c r="AA432" s="149">
        <f t="shared" si="112"/>
        <v>179.37117392634269</v>
      </c>
      <c r="AB432" s="383">
        <f>IF(ISERROR(AA432),0,IF(B432&lt;=Parameters!$K$3,0,(B432-B431)*$O$5*AA432))</f>
        <v>74.439824536229366</v>
      </c>
      <c r="AC432" s="157">
        <f t="shared" si="120"/>
        <v>5959.1067057141854</v>
      </c>
    </row>
    <row r="433" spans="1:29">
      <c r="A433" s="186">
        <v>415</v>
      </c>
      <c r="B433" s="187">
        <v>41.4</v>
      </c>
      <c r="C433" s="258">
        <v>8.34</v>
      </c>
      <c r="D433" s="258">
        <v>2.63</v>
      </c>
      <c r="E433" s="438">
        <f>IF(AND(ISBLANK(B433),ISBLANK(C433)),NA(),IF(B433&lt;=Parameters!$K$3,0,IF(C433&lt;0.1,Parameters!$K$4,C433)))</f>
        <v>8.34</v>
      </c>
      <c r="F433" s="439"/>
      <c r="G433" s="149">
        <f>B433*Parameters!$K$5</f>
        <v>786.6</v>
      </c>
      <c r="H433" s="383">
        <f>IF(B433&lt;Parameters!$K$6,B433*Parameters!$K$5,Parameters!$K$5*Parameters!$K$6+(B433-Parameters!$K$6)*(Parameters!$K$5-10))</f>
        <v>402.59999999999997</v>
      </c>
      <c r="I433" s="151" t="str">
        <f>IF(ISBLANK(D433),"",IF(D433&gt;Parameters!$K$7,"Clay","Sand"))</f>
        <v>Clay</v>
      </c>
      <c r="J433" s="152">
        <f t="shared" si="104"/>
        <v>0.1849940483568624</v>
      </c>
      <c r="K433" s="320">
        <f t="shared" si="105"/>
        <v>1</v>
      </c>
      <c r="L433" s="320">
        <f t="shared" si="113"/>
        <v>4.0259999999999998</v>
      </c>
      <c r="M433" s="275">
        <f t="shared" si="106"/>
        <v>39.255562404797189</v>
      </c>
      <c r="N433" s="153">
        <f t="shared" si="107"/>
        <v>21.590559322638455</v>
      </c>
      <c r="O433" s="154">
        <f t="shared" si="108"/>
        <v>7.5533999999999999</v>
      </c>
      <c r="P433" s="149">
        <f>IF(B433&lt;=Parameters!$K$3,0,IF(I433="Sand",0,O433/Parameters!$K$8*1000))</f>
        <v>539.52857142857147</v>
      </c>
      <c r="Q433" s="127">
        <f t="shared" si="109"/>
        <v>1.3401107089631681</v>
      </c>
      <c r="R433" s="154">
        <f t="shared" si="110"/>
        <v>0.46471301412265836</v>
      </c>
      <c r="S433" s="154">
        <f t="shared" si="111"/>
        <v>0.46471301412265836</v>
      </c>
      <c r="T433" s="149">
        <f t="shared" si="118"/>
        <v>250.72594863386342</v>
      </c>
      <c r="U433" s="383">
        <f>IF(B433&lt;=Parameters!$K$3,0,IF(I433="Sand",(B433-B432)*$O$5*N433,(B433-B432)*$O$5*T433))</f>
        <v>104.05236925443771</v>
      </c>
      <c r="V433" s="157">
        <f t="shared" si="119"/>
        <v>7848.6027727500123</v>
      </c>
      <c r="W433" s="175">
        <f t="shared" si="114"/>
        <v>0.25448767695903418</v>
      </c>
      <c r="X433" s="149">
        <f t="shared" si="115"/>
        <v>8.7768530555840121E-2</v>
      </c>
      <c r="Y433" s="127">
        <f t="shared" si="116"/>
        <v>0.70596237803970552</v>
      </c>
      <c r="Z433" s="175">
        <f t="shared" si="117"/>
        <v>9.619488805116036E-2</v>
      </c>
      <c r="AA433" s="149">
        <f t="shared" si="112"/>
        <v>250.72594863386342</v>
      </c>
      <c r="AB433" s="383">
        <f>IF(ISERROR(AA433),0,IF(B433&lt;=Parameters!$K$3,0,(B433-B432)*$O$5*AA433))</f>
        <v>104.05236925443771</v>
      </c>
      <c r="AC433" s="157">
        <f t="shared" si="120"/>
        <v>6063.1590749686229</v>
      </c>
    </row>
    <row r="434" spans="1:29">
      <c r="A434" s="186">
        <v>416</v>
      </c>
      <c r="B434" s="187">
        <v>41.5</v>
      </c>
      <c r="C434" s="258">
        <v>5.62</v>
      </c>
      <c r="D434" s="258">
        <v>2.77</v>
      </c>
      <c r="E434" s="438">
        <f>IF(AND(ISBLANK(B434),ISBLANK(C434)),NA(),IF(B434&lt;=Parameters!$K$3,0,IF(C434&lt;0.1,Parameters!$K$4,C434)))</f>
        <v>5.62</v>
      </c>
      <c r="F434" s="439"/>
      <c r="G434" s="149">
        <f>B434*Parameters!$K$5</f>
        <v>788.5</v>
      </c>
      <c r="H434" s="383">
        <f>IF(B434&lt;Parameters!$K$6,B434*Parameters!$K$5,Parameters!$K$5*Parameters!$K$6+(B434-Parameters!$K$6)*(Parameters!$K$5-10))</f>
        <v>403.5</v>
      </c>
      <c r="I434" s="151" t="str">
        <f>IF(ISBLANK(D434),"",IF(D434&gt;Parameters!$K$7,"Clay","Sand"))</f>
        <v>Clay</v>
      </c>
      <c r="J434" s="152">
        <f t="shared" si="104"/>
        <v>0.18523414456219542</v>
      </c>
      <c r="K434" s="320">
        <f t="shared" si="105"/>
        <v>1</v>
      </c>
      <c r="L434" s="320">
        <f t="shared" si="113"/>
        <v>4.0350000000000001</v>
      </c>
      <c r="M434" s="275">
        <f t="shared" si="106"/>
        <v>26.487121047006934</v>
      </c>
      <c r="N434" s="153">
        <f t="shared" si="107"/>
        <v>14.567916575853815</v>
      </c>
      <c r="O434" s="154">
        <f t="shared" si="108"/>
        <v>4.8315000000000001</v>
      </c>
      <c r="P434" s="149">
        <f>IF(B434&lt;=Parameters!$K$3,0,IF(I434="Sand",0,O434/Parameters!$K$8*1000))</f>
        <v>345.10714285714289</v>
      </c>
      <c r="Q434" s="127">
        <f t="shared" si="109"/>
        <v>0.8552841210833777</v>
      </c>
      <c r="R434" s="154">
        <f t="shared" si="110"/>
        <v>0.54064824774191378</v>
      </c>
      <c r="S434" s="154">
        <f t="shared" si="111"/>
        <v>0.54064824774191378</v>
      </c>
      <c r="T434" s="149">
        <f t="shared" si="118"/>
        <v>186.58157206893262</v>
      </c>
      <c r="U434" s="383">
        <f>IF(B434&lt;=Parameters!$K$3,0,IF(I434="Sand",(B434-B433)*$O$5*N434,(B434-B433)*$O$5*T434))</f>
        <v>77.432171415734899</v>
      </c>
      <c r="V434" s="157">
        <f t="shared" si="119"/>
        <v>7926.0349441657472</v>
      </c>
      <c r="W434" s="175">
        <f t="shared" si="114"/>
        <v>9.614846107214943E-2</v>
      </c>
      <c r="X434" s="149" t="e">
        <f t="shared" si="115"/>
        <v>#NUM!</v>
      </c>
      <c r="Y434" s="127">
        <f t="shared" si="116"/>
        <v>0.70556838902307428</v>
      </c>
      <c r="Z434" s="175" t="e">
        <f t="shared" si="117"/>
        <v>#NUM!</v>
      </c>
      <c r="AA434" s="149">
        <f t="shared" si="112"/>
        <v>186.58157206893262</v>
      </c>
      <c r="AB434" s="383">
        <f>IF(ISERROR(AA434),0,IF(B434&lt;=Parameters!$K$3,0,(B434-B433)*$O$5*AA434))</f>
        <v>77.432171415734899</v>
      </c>
      <c r="AC434" s="157">
        <f t="shared" si="120"/>
        <v>6140.5912463843579</v>
      </c>
    </row>
    <row r="435" spans="1:29">
      <c r="A435" s="186">
        <v>417</v>
      </c>
      <c r="B435" s="187">
        <v>41.6</v>
      </c>
      <c r="C435" s="258">
        <v>3.15</v>
      </c>
      <c r="D435" s="258">
        <v>3.35</v>
      </c>
      <c r="E435" s="438">
        <f>IF(AND(ISBLANK(B435),ISBLANK(C435)),NA(),IF(B435&lt;=Parameters!$K$3,0,IF(C435&lt;0.1,Parameters!$K$4,C435)))</f>
        <v>3.15</v>
      </c>
      <c r="F435" s="439"/>
      <c r="G435" s="149">
        <f>B435*Parameters!$K$5</f>
        <v>790.4</v>
      </c>
      <c r="H435" s="383">
        <f>IF(B435&lt;Parameters!$K$6,B435*Parameters!$K$5,Parameters!$K$5*Parameters!$K$6+(B435-Parameters!$K$6)*(Parameters!$K$5-10))</f>
        <v>404.40000000000003</v>
      </c>
      <c r="I435" s="151" t="str">
        <f>IF(ISBLANK(D435),"",IF(D435&gt;Parameters!$K$7,"Clay","Sand"))</f>
        <v>Clay</v>
      </c>
      <c r="J435" s="152">
        <f t="shared" si="104"/>
        <v>0.18547517803379152</v>
      </c>
      <c r="K435" s="320">
        <f t="shared" si="105"/>
        <v>1</v>
      </c>
      <c r="L435" s="320">
        <f t="shared" si="113"/>
        <v>4.0440000000000005</v>
      </c>
      <c r="M435" s="275">
        <f t="shared" si="106"/>
        <v>14.865302356617773</v>
      </c>
      <c r="N435" s="153">
        <f t="shared" si="107"/>
        <v>8.1759162961397767</v>
      </c>
      <c r="O435" s="154">
        <f t="shared" si="108"/>
        <v>2.3595999999999999</v>
      </c>
      <c r="P435" s="149">
        <f>IF(B435&lt;=Parameters!$K$3,0,IF(I435="Sand",0,O435/Parameters!$K$8*1000))</f>
        <v>168.54285714285714</v>
      </c>
      <c r="Q435" s="127">
        <f t="shared" si="109"/>
        <v>0.41677264377561113</v>
      </c>
      <c r="R435" s="154">
        <f t="shared" si="110"/>
        <v>0.77449818060993292</v>
      </c>
      <c r="S435" s="154">
        <f t="shared" si="111"/>
        <v>0.77449818060993292</v>
      </c>
      <c r="T435" s="149">
        <f t="shared" si="118"/>
        <v>130.5361362119427</v>
      </c>
      <c r="U435" s="383">
        <f>IF(B435&lt;=Parameters!$K$3,0,IF(I435="Sand",(B435-B434)*$O$5*N435,(B435-B434)*$O$5*T435))</f>
        <v>54.173069521445427</v>
      </c>
      <c r="V435" s="157">
        <f t="shared" si="119"/>
        <v>7980.2080136871928</v>
      </c>
      <c r="W435" s="175">
        <f t="shared" si="114"/>
        <v>-0.13586882324233646</v>
      </c>
      <c r="X435" s="149" t="e">
        <f t="shared" si="115"/>
        <v>#NUM!</v>
      </c>
      <c r="Y435" s="127">
        <f t="shared" si="116"/>
        <v>0.70517549696038795</v>
      </c>
      <c r="Z435" s="175" t="e">
        <f t="shared" si="117"/>
        <v>#NUM!</v>
      </c>
      <c r="AA435" s="149">
        <f t="shared" si="112"/>
        <v>130.5361362119427</v>
      </c>
      <c r="AB435" s="383">
        <f>IF(ISERROR(AA435),0,IF(B435&lt;=Parameters!$K$3,0,(B435-B434)*$O$5*AA435))</f>
        <v>54.173069521445427</v>
      </c>
      <c r="AC435" s="157">
        <f t="shared" si="120"/>
        <v>6194.7643159058034</v>
      </c>
    </row>
    <row r="436" spans="1:29">
      <c r="A436" s="186">
        <v>418</v>
      </c>
      <c r="B436" s="187">
        <v>41.7</v>
      </c>
      <c r="C436" s="258">
        <v>3.02</v>
      </c>
      <c r="D436" s="258">
        <v>3.26</v>
      </c>
      <c r="E436" s="438">
        <f>IF(AND(ISBLANK(B436),ISBLANK(C436)),NA(),IF(B436&lt;=Parameters!$K$3,0,IF(C436&lt;0.1,Parameters!$K$4,C436)))</f>
        <v>3.02</v>
      </c>
      <c r="F436" s="439"/>
      <c r="G436" s="149">
        <f>B436*Parameters!$K$5</f>
        <v>792.30000000000007</v>
      </c>
      <c r="H436" s="383">
        <f>IF(B436&lt;Parameters!$K$6,B436*Parameters!$K$5,Parameters!$K$5*Parameters!$K$6+(B436-Parameters!$K$6)*(Parameters!$K$5-10))</f>
        <v>405.3</v>
      </c>
      <c r="I436" s="151" t="str">
        <f>IF(ISBLANK(D436),"",IF(D436&gt;Parameters!$K$7,"Clay","Sand"))</f>
        <v>Clay</v>
      </c>
      <c r="J436" s="152">
        <f t="shared" si="104"/>
        <v>0.18571715488559196</v>
      </c>
      <c r="K436" s="320">
        <f t="shared" si="105"/>
        <v>1</v>
      </c>
      <c r="L436" s="320">
        <f t="shared" si="113"/>
        <v>4.0529999999999999</v>
      </c>
      <c r="M436" s="275">
        <f t="shared" si="106"/>
        <v>14.270407060075934</v>
      </c>
      <c r="N436" s="153">
        <f t="shared" si="107"/>
        <v>7.8487238830417647</v>
      </c>
      <c r="O436" s="154">
        <f t="shared" si="108"/>
        <v>2.2277</v>
      </c>
      <c r="P436" s="149">
        <f>IF(B436&lt;=Parameters!$K$3,0,IF(I436="Sand",0,O436/Parameters!$K$8*1000))</f>
        <v>159.12142857142857</v>
      </c>
      <c r="Q436" s="127">
        <f t="shared" si="109"/>
        <v>0.39260160022558244</v>
      </c>
      <c r="R436" s="154">
        <f t="shared" si="110"/>
        <v>0.79798361049456834</v>
      </c>
      <c r="S436" s="154">
        <f t="shared" si="111"/>
        <v>0.79798361049456834</v>
      </c>
      <c r="T436" s="149">
        <f t="shared" si="118"/>
        <v>126.97629207848213</v>
      </c>
      <c r="U436" s="383">
        <f>IF(B436&lt;=Parameters!$K$3,0,IF(I436="Sand",(B436-B435)*$O$5*N436,(B436-B435)*$O$5*T436))</f>
        <v>52.695718579983861</v>
      </c>
      <c r="V436" s="157">
        <f t="shared" si="119"/>
        <v>8032.9037322671766</v>
      </c>
      <c r="W436" s="175">
        <f t="shared" si="114"/>
        <v>-0.15317168112023111</v>
      </c>
      <c r="X436" s="149" t="e">
        <f t="shared" si="115"/>
        <v>#NUM!</v>
      </c>
      <c r="Y436" s="127">
        <f t="shared" si="116"/>
        <v>0.70478369636636351</v>
      </c>
      <c r="Z436" s="175" t="e">
        <f t="shared" si="117"/>
        <v>#NUM!</v>
      </c>
      <c r="AA436" s="149">
        <f t="shared" si="112"/>
        <v>126.97629207848213</v>
      </c>
      <c r="AB436" s="383">
        <f>IF(ISERROR(AA436),0,IF(B436&lt;=Parameters!$K$3,0,(B436-B435)*$O$5*AA436))</f>
        <v>52.695718579983861</v>
      </c>
      <c r="AC436" s="157">
        <f t="shared" si="120"/>
        <v>6247.4600344857872</v>
      </c>
    </row>
    <row r="437" spans="1:29">
      <c r="A437" s="186">
        <v>419</v>
      </c>
      <c r="B437" s="187">
        <v>41.8</v>
      </c>
      <c r="C437" s="258">
        <v>4.8099999999999996</v>
      </c>
      <c r="D437" s="258">
        <v>2.79</v>
      </c>
      <c r="E437" s="438">
        <f>IF(AND(ISBLANK(B437),ISBLANK(C437)),NA(),IF(B437&lt;=Parameters!$K$3,0,IF(C437&lt;0.1,Parameters!$K$4,C437)))</f>
        <v>4.8099999999999996</v>
      </c>
      <c r="F437" s="439"/>
      <c r="G437" s="149">
        <f>B437*Parameters!$K$5</f>
        <v>794.19999999999993</v>
      </c>
      <c r="H437" s="383">
        <f>IF(B437&lt;Parameters!$K$6,B437*Parameters!$K$5,Parameters!$K$5*Parameters!$K$6+(B437-Parameters!$K$6)*(Parameters!$K$5-10))</f>
        <v>406.2</v>
      </c>
      <c r="I437" s="151" t="str">
        <f>IF(ISBLANK(D437),"",IF(D437&gt;Parameters!$K$7,"Clay","Sand"))</f>
        <v>Clay</v>
      </c>
      <c r="J437" s="152">
        <f t="shared" si="104"/>
        <v>0.18596008128751917</v>
      </c>
      <c r="K437" s="320">
        <f t="shared" si="105"/>
        <v>1</v>
      </c>
      <c r="L437" s="320">
        <f t="shared" si="113"/>
        <v>4.0620000000000003</v>
      </c>
      <c r="M437" s="275">
        <f t="shared" si="106"/>
        <v>22.758424844585015</v>
      </c>
      <c r="N437" s="153">
        <f t="shared" si="107"/>
        <v>12.51713366452176</v>
      </c>
      <c r="O437" s="154">
        <f t="shared" si="108"/>
        <v>4.0157999999999996</v>
      </c>
      <c r="P437" s="149">
        <f>IF(B437&lt;=Parameters!$K$3,0,IF(I437="Sand",0,O437/Parameters!$K$8*1000))</f>
        <v>286.8428571428571</v>
      </c>
      <c r="Q437" s="127">
        <f t="shared" si="109"/>
        <v>0.70616163747626071</v>
      </c>
      <c r="R437" s="154">
        <f t="shared" si="110"/>
        <v>0.59500134029256424</v>
      </c>
      <c r="S437" s="154">
        <f t="shared" si="111"/>
        <v>0.59500134029256424</v>
      </c>
      <c r="T437" s="149">
        <f t="shared" si="118"/>
        <v>170.6718844533485</v>
      </c>
      <c r="U437" s="383">
        <f>IF(B437&lt;=Parameters!$K$3,0,IF(I437="Sand",(B437-B436)*$O$5*N437,(B437-B436)*$O$5*T437))</f>
        <v>70.829581219064721</v>
      </c>
      <c r="V437" s="157">
        <f t="shared" si="119"/>
        <v>8103.7333134862411</v>
      </c>
      <c r="W437" s="175">
        <f t="shared" si="114"/>
        <v>3.256079686972127E-2</v>
      </c>
      <c r="X437" s="149" t="e">
        <f t="shared" si="115"/>
        <v>#NUM!</v>
      </c>
      <c r="Y437" s="127">
        <f t="shared" si="116"/>
        <v>0.70439298179524945</v>
      </c>
      <c r="Z437" s="175" t="e">
        <f t="shared" si="117"/>
        <v>#NUM!</v>
      </c>
      <c r="AA437" s="149">
        <f t="shared" si="112"/>
        <v>170.6718844533485</v>
      </c>
      <c r="AB437" s="383">
        <f>IF(ISERROR(AA437),0,IF(B437&lt;=Parameters!$K$3,0,(B437-B436)*$O$5*AA437))</f>
        <v>70.829581219064721</v>
      </c>
      <c r="AC437" s="157">
        <f t="shared" si="120"/>
        <v>6318.2896157048517</v>
      </c>
    </row>
    <row r="438" spans="1:29">
      <c r="A438" s="186">
        <v>420</v>
      </c>
      <c r="B438" s="187">
        <v>41.9</v>
      </c>
      <c r="C438" s="258">
        <v>9.08</v>
      </c>
      <c r="D438" s="258">
        <v>2.4500000000000002</v>
      </c>
      <c r="E438" s="438">
        <f>IF(AND(ISBLANK(B438),ISBLANK(C438)),NA(),IF(B438&lt;=Parameters!$K$3,0,IF(C438&lt;0.1,Parameters!$K$4,C438)))</f>
        <v>9.08</v>
      </c>
      <c r="F438" s="439"/>
      <c r="G438" s="149">
        <f>B438*Parameters!$K$5</f>
        <v>796.1</v>
      </c>
      <c r="H438" s="383">
        <f>IF(B438&lt;Parameters!$K$6,B438*Parameters!$K$5,Parameters!$K$5*Parameters!$K$6+(B438-Parameters!$K$6)*(Parameters!$K$5-10))</f>
        <v>407.09999999999997</v>
      </c>
      <c r="I438" s="151" t="str">
        <f>IF(ISBLANK(D438),"",IF(D438&gt;Parameters!$K$7,"Clay","Sand"))</f>
        <v>Sand</v>
      </c>
      <c r="J438" s="152">
        <f t="shared" si="104"/>
        <v>0.18620396346613755</v>
      </c>
      <c r="K438" s="320">
        <f t="shared" si="105"/>
        <v>1</v>
      </c>
      <c r="L438" s="320">
        <f t="shared" si="113"/>
        <v>4.0709999999999997</v>
      </c>
      <c r="M438" s="275">
        <f t="shared" si="106"/>
        <v>43.018193244366955</v>
      </c>
      <c r="N438" s="153">
        <f t="shared" si="107"/>
        <v>23.660006284401828</v>
      </c>
      <c r="O438" s="154">
        <f t="shared" si="108"/>
        <v>8.2838999999999992</v>
      </c>
      <c r="P438" s="149">
        <f>IF(B438&lt;=Parameters!$K$3,0,IF(I438="Sand",0,O438/Parameters!$K$8*1000))</f>
        <v>0</v>
      </c>
      <c r="Q438" s="127">
        <f t="shared" si="109"/>
        <v>0</v>
      </c>
      <c r="R438" s="154" t="e">
        <f t="shared" si="110"/>
        <v>#DIV/0!</v>
      </c>
      <c r="S438" s="154" t="e">
        <f t="shared" si="111"/>
        <v>#DIV/0!</v>
      </c>
      <c r="T438" s="149" t="e">
        <f t="shared" si="118"/>
        <v>#DIV/0!</v>
      </c>
      <c r="U438" s="383">
        <f>IF(B438&lt;=Parameters!$K$3,0,IF(I438="Sand",(B438-B437)*$O$5*N438,(B438-B437)*$O$5*T438))</f>
        <v>9.8190064645522313</v>
      </c>
      <c r="V438" s="157">
        <f t="shared" si="119"/>
        <v>8113.5523199507934</v>
      </c>
      <c r="W438" s="175">
        <f t="shared" si="114"/>
        <v>0.28626899899540437</v>
      </c>
      <c r="X438" s="149">
        <f t="shared" si="115"/>
        <v>0.12063082052939733</v>
      </c>
      <c r="Y438" s="127">
        <f t="shared" si="116"/>
        <v>0.70400334784045471</v>
      </c>
      <c r="Z438" s="175">
        <f t="shared" si="117"/>
        <v>0.1334376229904175</v>
      </c>
      <c r="AA438" s="149">
        <f t="shared" si="112"/>
        <v>40.71</v>
      </c>
      <c r="AB438" s="383">
        <f>IF(ISERROR(AA438),0,IF(B438&lt;=Parameters!$K$3,0,(B438-B437)*$O$5*AA438))</f>
        <v>16.894828698141545</v>
      </c>
      <c r="AC438" s="157">
        <f t="shared" si="120"/>
        <v>6335.184444402993</v>
      </c>
    </row>
    <row r="439" spans="1:29">
      <c r="A439" s="186">
        <v>421</v>
      </c>
      <c r="B439" s="187">
        <v>42</v>
      </c>
      <c r="C439" s="258">
        <v>9.16</v>
      </c>
      <c r="D439" s="258">
        <v>2.52</v>
      </c>
      <c r="E439" s="438">
        <f>IF(AND(ISBLANK(B439),ISBLANK(C439)),NA(),IF(B439&lt;=Parameters!$K$3,0,IF(C439&lt;0.1,Parameters!$K$4,C439)))</f>
        <v>9.16</v>
      </c>
      <c r="F439" s="439"/>
      <c r="G439" s="149">
        <f>B439*Parameters!$K$5</f>
        <v>798</v>
      </c>
      <c r="H439" s="383">
        <f>IF(B439&lt;Parameters!$K$6,B439*Parameters!$K$5,Parameters!$K$5*Parameters!$K$6+(B439-Parameters!$K$6)*(Parameters!$K$5-10))</f>
        <v>408</v>
      </c>
      <c r="I439" s="151" t="str">
        <f>IF(ISBLANK(D439),"",IF(D439&gt;Parameters!$K$7,"Clay","Sand"))</f>
        <v>Sand</v>
      </c>
      <c r="J439" s="152">
        <f t="shared" si="104"/>
        <v>0.18644880770532388</v>
      </c>
      <c r="K439" s="320">
        <f t="shared" si="105"/>
        <v>1</v>
      </c>
      <c r="L439" s="320">
        <f t="shared" si="113"/>
        <v>4.08</v>
      </c>
      <c r="M439" s="275">
        <f t="shared" si="106"/>
        <v>43.454272235021023</v>
      </c>
      <c r="N439" s="153">
        <f t="shared" si="107"/>
        <v>23.899849729261565</v>
      </c>
      <c r="O439" s="154">
        <f t="shared" si="108"/>
        <v>8.3620000000000001</v>
      </c>
      <c r="P439" s="149">
        <f>IF(B439&lt;=Parameters!$K$3,0,IF(I439="Sand",0,O439/Parameters!$K$8*1000))</f>
        <v>0</v>
      </c>
      <c r="Q439" s="127">
        <f t="shared" si="109"/>
        <v>0</v>
      </c>
      <c r="R439" s="154" t="e">
        <f t="shared" si="110"/>
        <v>#DIV/0!</v>
      </c>
      <c r="S439" s="154" t="e">
        <f t="shared" si="111"/>
        <v>#DIV/0!</v>
      </c>
      <c r="T439" s="149" t="e">
        <f t="shared" si="118"/>
        <v>#DIV/0!</v>
      </c>
      <c r="U439" s="383">
        <f>IF(B439&lt;=Parameters!$K$3,0,IF(I439="Sand",(B439-B438)*$O$5*N439,(B439-B438)*$O$5*T439))</f>
        <v>9.9185425469712296</v>
      </c>
      <c r="V439" s="157">
        <f t="shared" si="119"/>
        <v>8123.4708624977648</v>
      </c>
      <c r="W439" s="175">
        <f t="shared" si="114"/>
        <v>0.28933612964549343</v>
      </c>
      <c r="X439" s="149">
        <f t="shared" si="115"/>
        <v>0.12402699928571366</v>
      </c>
      <c r="Y439" s="127">
        <f t="shared" si="116"/>
        <v>0.70361478913418041</v>
      </c>
      <c r="Z439" s="175">
        <f t="shared" si="117"/>
        <v>0.13744588874524602</v>
      </c>
      <c r="AA439" s="149">
        <f t="shared" si="112"/>
        <v>40.800000000000004</v>
      </c>
      <c r="AB439" s="383">
        <f>IF(ISERROR(AA439),0,IF(B439&lt;=Parameters!$K$3,0,(B439-B438)*$O$5*AA439))</f>
        <v>16.932179093200077</v>
      </c>
      <c r="AC439" s="157">
        <f t="shared" si="120"/>
        <v>6352.1166234961929</v>
      </c>
    </row>
    <row r="440" spans="1:29">
      <c r="A440" s="186">
        <v>422</v>
      </c>
      <c r="B440" s="187">
        <v>42.1</v>
      </c>
      <c r="C440" s="258">
        <v>9.5299999999999994</v>
      </c>
      <c r="D440" s="258">
        <v>2.4700000000000002</v>
      </c>
      <c r="E440" s="438">
        <f>IF(AND(ISBLANK(B440),ISBLANK(C440)),NA(),IF(B440&lt;=Parameters!$K$3,0,IF(C440&lt;0.1,Parameters!$K$4,C440)))</f>
        <v>9.5299999999999994</v>
      </c>
      <c r="F440" s="439"/>
      <c r="G440" s="149">
        <f>B440*Parameters!$K$5</f>
        <v>799.9</v>
      </c>
      <c r="H440" s="383">
        <f>IF(B440&lt;Parameters!$K$6,B440*Parameters!$K$5,Parameters!$K$5*Parameters!$K$6+(B440-Parameters!$K$6)*(Parameters!$K$5-10))</f>
        <v>408.90000000000003</v>
      </c>
      <c r="I440" s="151" t="str">
        <f>IF(ISBLANK(D440),"",IF(D440&gt;Parameters!$K$7,"Clay","Sand"))</f>
        <v>Sand</v>
      </c>
      <c r="J440" s="152">
        <f t="shared" si="104"/>
        <v>0.18669462034694725</v>
      </c>
      <c r="K440" s="320">
        <f t="shared" si="105"/>
        <v>1</v>
      </c>
      <c r="L440" s="320">
        <f t="shared" si="113"/>
        <v>4.0890000000000004</v>
      </c>
      <c r="M440" s="275">
        <f t="shared" si="106"/>
        <v>45.269125099878671</v>
      </c>
      <c r="N440" s="153">
        <f t="shared" si="107"/>
        <v>24.898018804933272</v>
      </c>
      <c r="O440" s="154">
        <f t="shared" si="108"/>
        <v>8.7301000000000002</v>
      </c>
      <c r="P440" s="149">
        <f>IF(B440&lt;=Parameters!$K$3,0,IF(I440="Sand",0,O440/Parameters!$K$8*1000))</f>
        <v>0</v>
      </c>
      <c r="Q440" s="127">
        <f t="shared" si="109"/>
        <v>0</v>
      </c>
      <c r="R440" s="154" t="e">
        <f t="shared" si="110"/>
        <v>#DIV/0!</v>
      </c>
      <c r="S440" s="154" t="e">
        <f t="shared" si="111"/>
        <v>#DIV/0!</v>
      </c>
      <c r="T440" s="149" t="e">
        <f t="shared" si="118"/>
        <v>#DIV/0!</v>
      </c>
      <c r="U440" s="383">
        <f>IF(B440&lt;=Parameters!$K$3,0,IF(I440="Sand",(B440-B439)*$O$5*N440,(B440-B439)*$O$5*T440))</f>
        <v>10.332787094877292</v>
      </c>
      <c r="V440" s="157">
        <f t="shared" si="119"/>
        <v>8133.8036495926417</v>
      </c>
      <c r="W440" s="175">
        <f t="shared" si="114"/>
        <v>0.30473485464423522</v>
      </c>
      <c r="X440" s="149">
        <f t="shared" si="115"/>
        <v>0.14165937728188069</v>
      </c>
      <c r="Y440" s="127">
        <f t="shared" si="116"/>
        <v>0.70322730034705738</v>
      </c>
      <c r="Z440" s="175">
        <f t="shared" si="117"/>
        <v>0.15727308807173743</v>
      </c>
      <c r="AA440" s="149">
        <f t="shared" si="112"/>
        <v>40.890000000000008</v>
      </c>
      <c r="AB440" s="383">
        <f>IF(ISERROR(AA440),0,IF(B440&lt;=Parameters!$K$3,0,(B440-B439)*$O$5*AA440))</f>
        <v>16.969529488258608</v>
      </c>
      <c r="AC440" s="157">
        <f t="shared" si="120"/>
        <v>6369.0861529844515</v>
      </c>
    </row>
    <row r="441" spans="1:29">
      <c r="A441" s="186">
        <v>423</v>
      </c>
      <c r="B441" s="187">
        <v>42.2</v>
      </c>
      <c r="C441" s="258">
        <v>6.63</v>
      </c>
      <c r="D441" s="258">
        <v>2.68</v>
      </c>
      <c r="E441" s="438">
        <f>IF(AND(ISBLANK(B441),ISBLANK(C441)),NA(),IF(B441&lt;=Parameters!$K$3,0,IF(C441&lt;0.1,Parameters!$K$4,C441)))</f>
        <v>6.63</v>
      </c>
      <c r="F441" s="439"/>
      <c r="G441" s="149">
        <f>B441*Parameters!$K$5</f>
        <v>801.80000000000007</v>
      </c>
      <c r="H441" s="383">
        <f>IF(B441&lt;Parameters!$K$6,B441*Parameters!$K$5,Parameters!$K$5*Parameters!$K$6+(B441-Parameters!$K$6)*(Parameters!$K$5-10))</f>
        <v>409.8</v>
      </c>
      <c r="I441" s="151" t="str">
        <f>IF(ISBLANK(D441),"",IF(D441&gt;Parameters!$K$7,"Clay","Sand"))</f>
        <v>Clay</v>
      </c>
      <c r="J441" s="152">
        <f t="shared" si="104"/>
        <v>0.18694140779155899</v>
      </c>
      <c r="K441" s="320">
        <f t="shared" si="105"/>
        <v>1</v>
      </c>
      <c r="L441" s="320">
        <f t="shared" si="113"/>
        <v>4.0979999999999999</v>
      </c>
      <c r="M441" s="275">
        <f t="shared" si="106"/>
        <v>31.535261304547337</v>
      </c>
      <c r="N441" s="153">
        <f t="shared" si="107"/>
        <v>17.344393717501038</v>
      </c>
      <c r="O441" s="154">
        <f t="shared" si="108"/>
        <v>5.8281999999999998</v>
      </c>
      <c r="P441" s="149">
        <f>IF(B441&lt;=Parameters!$K$3,0,IF(I441="Sand",0,O441/Parameters!$K$8*1000))</f>
        <v>416.3</v>
      </c>
      <c r="Q441" s="127">
        <f t="shared" si="109"/>
        <v>1.0158613958028306</v>
      </c>
      <c r="R441" s="154">
        <f t="shared" si="110"/>
        <v>0.49803674967155165</v>
      </c>
      <c r="S441" s="154">
        <f t="shared" si="111"/>
        <v>0.49803674967155165</v>
      </c>
      <c r="T441" s="149">
        <f t="shared" si="118"/>
        <v>207.33269888826695</v>
      </c>
      <c r="U441" s="383">
        <f>IF(B441&lt;=Parameters!$K$3,0,IF(I441="Sand",(B441-B440)*$O$5*N441,(B441-B440)*$O$5*T441))</f>
        <v>86.043980133643629</v>
      </c>
      <c r="V441" s="157">
        <f t="shared" si="119"/>
        <v>8219.847629726286</v>
      </c>
      <c r="W441" s="175">
        <f t="shared" si="114"/>
        <v>0.15915916757005877</v>
      </c>
      <c r="X441" s="149">
        <f t="shared" si="115"/>
        <v>1.716551300593231E-2</v>
      </c>
      <c r="Y441" s="127">
        <f t="shared" si="116"/>
        <v>0.70284087618778701</v>
      </c>
      <c r="Z441" s="175">
        <f t="shared" si="117"/>
        <v>1.9092267798560922E-2</v>
      </c>
      <c r="AA441" s="149">
        <f t="shared" si="112"/>
        <v>207.33269888826695</v>
      </c>
      <c r="AB441" s="383">
        <f>IF(ISERROR(AA441),0,IF(B441&lt;=Parameters!$K$3,0,(B441-B440)*$O$5*AA441))</f>
        <v>86.043980133643629</v>
      </c>
      <c r="AC441" s="157">
        <f t="shared" si="120"/>
        <v>6455.1301331180948</v>
      </c>
    </row>
    <row r="442" spans="1:29">
      <c r="A442" s="186">
        <v>424</v>
      </c>
      <c r="B442" s="187">
        <v>42.3</v>
      </c>
      <c r="C442" s="258">
        <v>8.0299999999999994</v>
      </c>
      <c r="D442" s="258">
        <v>2.73</v>
      </c>
      <c r="E442" s="438">
        <f>IF(AND(ISBLANK(B442),ISBLANK(C442)),NA(),IF(B442&lt;=Parameters!$K$3,0,IF(C442&lt;0.1,Parameters!$K$4,C442)))</f>
        <v>8.0299999999999994</v>
      </c>
      <c r="F442" s="439"/>
      <c r="G442" s="149">
        <f>B442*Parameters!$K$5</f>
        <v>803.69999999999993</v>
      </c>
      <c r="H442" s="383">
        <f>IF(B442&lt;Parameters!$K$6,B442*Parameters!$K$5,Parameters!$K$5*Parameters!$K$6+(B442-Parameters!$K$6)*(Parameters!$K$5-10))</f>
        <v>410.7</v>
      </c>
      <c r="I442" s="151" t="str">
        <f>IF(ISBLANK(D442),"",IF(D442&gt;Parameters!$K$7,"Clay","Sand"))</f>
        <v>Clay</v>
      </c>
      <c r="J442" s="152">
        <f t="shared" si="104"/>
        <v>0.18718917649909272</v>
      </c>
      <c r="K442" s="320">
        <f t="shared" si="105"/>
        <v>1</v>
      </c>
      <c r="L442" s="320">
        <f t="shared" si="113"/>
        <v>4.1070000000000002</v>
      </c>
      <c r="M442" s="275">
        <f t="shared" si="106"/>
        <v>38.244912852355036</v>
      </c>
      <c r="N442" s="153">
        <f t="shared" si="107"/>
        <v>21.034702068795273</v>
      </c>
      <c r="O442" s="154">
        <f t="shared" si="108"/>
        <v>7.2262999999999993</v>
      </c>
      <c r="P442" s="149">
        <f>IF(B442&lt;=Parameters!$K$3,0,IF(I442="Sand",0,O442/Parameters!$K$8*1000))</f>
        <v>516.1642857142856</v>
      </c>
      <c r="Q442" s="127">
        <f t="shared" si="109"/>
        <v>1.2567915405753241</v>
      </c>
      <c r="R442" s="154">
        <f t="shared" si="110"/>
        <v>0.47223067251931344</v>
      </c>
      <c r="S442" s="154">
        <f t="shared" si="111"/>
        <v>0.47223067251931344</v>
      </c>
      <c r="T442" s="149">
        <f t="shared" si="118"/>
        <v>243.74860777330815</v>
      </c>
      <c r="U442" s="383">
        <f>IF(B442&lt;=Parameters!$K$3,0,IF(I442="Sand",(B442-B441)*$O$5*N442,(B442-B441)*$O$5*T442))</f>
        <v>101.15674216998872</v>
      </c>
      <c r="V442" s="157">
        <f t="shared" si="119"/>
        <v>8321.0043718962752</v>
      </c>
      <c r="W442" s="175">
        <f t="shared" si="114"/>
        <v>0.23535230004287572</v>
      </c>
      <c r="X442" s="149">
        <f t="shared" si="115"/>
        <v>7.0098848341109993E-2</v>
      </c>
      <c r="Y442" s="127">
        <f t="shared" si="116"/>
        <v>0.70245551140278606</v>
      </c>
      <c r="Z442" s="175">
        <f t="shared" si="117"/>
        <v>7.8109047593868441E-2</v>
      </c>
      <c r="AA442" s="149">
        <f t="shared" si="112"/>
        <v>243.74860777330815</v>
      </c>
      <c r="AB442" s="383">
        <f>IF(ISERROR(AA442),0,IF(B442&lt;=Parameters!$K$3,0,(B442-B441)*$O$5*AA442))</f>
        <v>101.15674216998872</v>
      </c>
      <c r="AC442" s="157">
        <f t="shared" si="120"/>
        <v>6556.2868752880831</v>
      </c>
    </row>
    <row r="443" spans="1:29">
      <c r="A443" s="186">
        <v>425</v>
      </c>
      <c r="B443" s="187">
        <v>42.4</v>
      </c>
      <c r="C443" s="258">
        <v>5.71</v>
      </c>
      <c r="D443" s="258">
        <v>2.8</v>
      </c>
      <c r="E443" s="438">
        <f>IF(AND(ISBLANK(B443),ISBLANK(C443)),NA(),IF(B443&lt;=Parameters!$K$3,0,IF(C443&lt;0.1,Parameters!$K$4,C443)))</f>
        <v>5.71</v>
      </c>
      <c r="F443" s="439"/>
      <c r="G443" s="149">
        <f>B443*Parameters!$K$5</f>
        <v>805.6</v>
      </c>
      <c r="H443" s="383">
        <f>IF(B443&lt;Parameters!$K$6,B443*Parameters!$K$5,Parameters!$K$5*Parameters!$K$6+(B443-Parameters!$K$6)*(Parameters!$K$5-10))</f>
        <v>411.59999999999997</v>
      </c>
      <c r="I443" s="151" t="str">
        <f>IF(ISBLANK(D443),"",IF(D443&gt;Parameters!$K$7,"Clay","Sand"))</f>
        <v>Clay</v>
      </c>
      <c r="J443" s="152">
        <f t="shared" si="104"/>
        <v>0.18743793298957456</v>
      </c>
      <c r="K443" s="320">
        <f t="shared" si="105"/>
        <v>1</v>
      </c>
      <c r="L443" s="320">
        <f t="shared" si="113"/>
        <v>4.1159999999999997</v>
      </c>
      <c r="M443" s="275">
        <f t="shared" si="106"/>
        <v>27.231464064560896</v>
      </c>
      <c r="N443" s="153">
        <f t="shared" si="107"/>
        <v>14.977305235508494</v>
      </c>
      <c r="O443" s="154">
        <f t="shared" si="108"/>
        <v>4.9043999999999999</v>
      </c>
      <c r="P443" s="149">
        <f>IF(B443&lt;=Parameters!$K$3,0,IF(I443="Sand",0,O443/Parameters!$K$8*1000))</f>
        <v>350.31428571428569</v>
      </c>
      <c r="Q443" s="127">
        <f t="shared" si="109"/>
        <v>0.85110370678883795</v>
      </c>
      <c r="R443" s="154">
        <f t="shared" si="110"/>
        <v>0.54197438763150441</v>
      </c>
      <c r="S443" s="154">
        <f t="shared" si="111"/>
        <v>0.54197438763150441</v>
      </c>
      <c r="T443" s="149">
        <f t="shared" si="118"/>
        <v>189.86137047856786</v>
      </c>
      <c r="U443" s="383">
        <f>IF(B443&lt;=Parameters!$K$3,0,IF(I443="Sand",(B443-B442)*$O$5*N443,(B443-B442)*$O$5*T443))</f>
        <v>78.793302152537279</v>
      </c>
      <c r="V443" s="157">
        <f t="shared" si="119"/>
        <v>8399.797674048812</v>
      </c>
      <c r="W443" s="175">
        <f t="shared" si="114"/>
        <v>9.8528301727098783E-2</v>
      </c>
      <c r="X443" s="149" t="e">
        <f t="shared" si="115"/>
        <v>#NUM!</v>
      </c>
      <c r="Y443" s="127">
        <f t="shared" si="116"/>
        <v>0.70207120077583618</v>
      </c>
      <c r="Z443" s="175" t="e">
        <f t="shared" si="117"/>
        <v>#NUM!</v>
      </c>
      <c r="AA443" s="149">
        <f t="shared" si="112"/>
        <v>189.86137047856786</v>
      </c>
      <c r="AB443" s="383">
        <f>IF(ISERROR(AA443),0,IF(B443&lt;=Parameters!$K$3,0,(B443-B442)*$O$5*AA443))</f>
        <v>78.793302152537279</v>
      </c>
      <c r="AC443" s="157">
        <f t="shared" si="120"/>
        <v>6635.08017744062</v>
      </c>
    </row>
    <row r="444" spans="1:29">
      <c r="A444" s="186">
        <v>426</v>
      </c>
      <c r="B444" s="187">
        <v>42.5</v>
      </c>
      <c r="C444" s="258">
        <v>11.25</v>
      </c>
      <c r="D444" s="258">
        <v>2.46</v>
      </c>
      <c r="E444" s="438">
        <f>IF(AND(ISBLANK(B444),ISBLANK(C444)),NA(),IF(B444&lt;=Parameters!$K$3,0,IF(C444&lt;0.1,Parameters!$K$4,C444)))</f>
        <v>11.25</v>
      </c>
      <c r="F444" s="439"/>
      <c r="G444" s="149">
        <f>B444*Parameters!$K$5</f>
        <v>807.5</v>
      </c>
      <c r="H444" s="383">
        <f>IF(B444&lt;Parameters!$K$6,B444*Parameters!$K$5,Parameters!$K$5*Parameters!$K$6+(B444-Parameters!$K$6)*(Parameters!$K$5-10))</f>
        <v>412.5</v>
      </c>
      <c r="I444" s="151" t="str">
        <f>IF(ISBLANK(D444),"",IF(D444&gt;Parameters!$K$7,"Clay","Sand"))</f>
        <v>Sand</v>
      </c>
      <c r="J444" s="152">
        <f t="shared" si="104"/>
        <v>0.18768768384384379</v>
      </c>
      <c r="K444" s="320">
        <f t="shared" si="105"/>
        <v>1</v>
      </c>
      <c r="L444" s="320">
        <f t="shared" si="113"/>
        <v>4.125</v>
      </c>
      <c r="M444" s="275">
        <f t="shared" si="106"/>
        <v>53.723672633120849</v>
      </c>
      <c r="N444" s="153">
        <f t="shared" si="107"/>
        <v>29.548019948216471</v>
      </c>
      <c r="O444" s="154">
        <f t="shared" si="108"/>
        <v>10.442500000000001</v>
      </c>
      <c r="P444" s="149">
        <f>IF(B444&lt;=Parameters!$K$3,0,IF(I444="Sand",0,O444/Parameters!$K$8*1000))</f>
        <v>0</v>
      </c>
      <c r="Q444" s="127">
        <f t="shared" si="109"/>
        <v>0</v>
      </c>
      <c r="R444" s="154" t="e">
        <f t="shared" si="110"/>
        <v>#DIV/0!</v>
      </c>
      <c r="S444" s="154" t="e">
        <f t="shared" si="111"/>
        <v>#DIV/0!</v>
      </c>
      <c r="T444" s="149" t="e">
        <f t="shared" si="118"/>
        <v>#DIV/0!</v>
      </c>
      <c r="U444" s="383">
        <f>IF(B444&lt;=Parameters!$K$3,0,IF(I444="Sand",(B444-B443)*$O$5*N444,(B444-B443)*$O$5*T444))</f>
        <v>12.262557980702198</v>
      </c>
      <c r="V444" s="157">
        <f t="shared" si="119"/>
        <v>8412.0602320295147</v>
      </c>
      <c r="W444" s="175">
        <f t="shared" si="114"/>
        <v>0.36935110335713484</v>
      </c>
      <c r="X444" s="149">
        <f t="shared" si="115"/>
        <v>0.22581936657998372</v>
      </c>
      <c r="Y444" s="127">
        <f t="shared" si="116"/>
        <v>0.70168793912773708</v>
      </c>
      <c r="Z444" s="175">
        <f t="shared" si="117"/>
        <v>0.25253721948383212</v>
      </c>
      <c r="AA444" s="149">
        <f t="shared" si="112"/>
        <v>41.25</v>
      </c>
      <c r="AB444" s="383">
        <f>IF(ISERROR(AA444),0,IF(B444&lt;=Parameters!$K$3,0,(B444-B443)*$O$5*AA444))</f>
        <v>17.118931068492724</v>
      </c>
      <c r="AC444" s="157">
        <f t="shared" si="120"/>
        <v>6652.1991085091131</v>
      </c>
    </row>
    <row r="445" spans="1:29">
      <c r="A445" s="186">
        <v>427</v>
      </c>
      <c r="B445" s="187">
        <v>42.6</v>
      </c>
      <c r="C445" s="258">
        <v>10.92</v>
      </c>
      <c r="D445" s="258">
        <v>2.33</v>
      </c>
      <c r="E445" s="438">
        <f>IF(AND(ISBLANK(B445),ISBLANK(C445)),NA(),IF(B445&lt;=Parameters!$K$3,0,IF(C445&lt;0.1,Parameters!$K$4,C445)))</f>
        <v>10.92</v>
      </c>
      <c r="F445" s="439"/>
      <c r="G445" s="149">
        <f>B445*Parameters!$K$5</f>
        <v>809.4</v>
      </c>
      <c r="H445" s="383">
        <f>IF(B445&lt;Parameters!$K$6,B445*Parameters!$K$5,Parameters!$K$5*Parameters!$K$6+(B445-Parameters!$K$6)*(Parameters!$K$5-10))</f>
        <v>413.40000000000003</v>
      </c>
      <c r="I445" s="151" t="str">
        <f>IF(ISBLANK(D445),"",IF(D445&gt;Parameters!$K$7,"Clay","Sand"))</f>
        <v>Sand</v>
      </c>
      <c r="J445" s="152">
        <f t="shared" si="104"/>
        <v>0.18793843570428395</v>
      </c>
      <c r="K445" s="320">
        <f t="shared" si="105"/>
        <v>1</v>
      </c>
      <c r="L445" s="320">
        <f t="shared" si="113"/>
        <v>4.1340000000000003</v>
      </c>
      <c r="M445" s="275">
        <f t="shared" si="106"/>
        <v>52.217447977352464</v>
      </c>
      <c r="N445" s="153">
        <f t="shared" si="107"/>
        <v>28.719596387543856</v>
      </c>
      <c r="O445" s="154">
        <f t="shared" si="108"/>
        <v>10.1106</v>
      </c>
      <c r="P445" s="149">
        <f>IF(B445&lt;=Parameters!$K$3,0,IF(I445="Sand",0,O445/Parameters!$K$8*1000))</f>
        <v>0</v>
      </c>
      <c r="Q445" s="127">
        <f t="shared" si="109"/>
        <v>0</v>
      </c>
      <c r="R445" s="154" t="e">
        <f t="shared" si="110"/>
        <v>#DIV/0!</v>
      </c>
      <c r="S445" s="154" t="e">
        <f t="shared" si="111"/>
        <v>#DIV/0!</v>
      </c>
      <c r="T445" s="149" t="e">
        <f t="shared" si="118"/>
        <v>#DIV/0!</v>
      </c>
      <c r="U445" s="383">
        <f>IF(B445&lt;=Parameters!$K$3,0,IF(I445="Sand",(B445-B444)*$O$5*N445,(B445-B444)*$O$5*T445))</f>
        <v>11.918758566625355</v>
      </c>
      <c r="V445" s="157">
        <f t="shared" si="119"/>
        <v>8423.9789905961406</v>
      </c>
      <c r="W445" s="175">
        <f t="shared" si="114"/>
        <v>0.35700635172908024</v>
      </c>
      <c r="X445" s="149">
        <f t="shared" si="115"/>
        <v>0.20850854186415899</v>
      </c>
      <c r="Y445" s="127">
        <f t="shared" si="116"/>
        <v>0.70130572131596391</v>
      </c>
      <c r="Z445" s="175">
        <f t="shared" si="117"/>
        <v>0.23359960278075273</v>
      </c>
      <c r="AA445" s="149">
        <f t="shared" si="112"/>
        <v>41.34</v>
      </c>
      <c r="AB445" s="383">
        <f>IF(ISERROR(AA445),0,IF(B445&lt;=Parameters!$K$3,0,(B445-B444)*$O$5*AA445))</f>
        <v>17.156281463551256</v>
      </c>
      <c r="AC445" s="157">
        <f t="shared" si="120"/>
        <v>6669.3553899726639</v>
      </c>
    </row>
    <row r="446" spans="1:29">
      <c r="A446" s="186">
        <v>428</v>
      </c>
      <c r="B446" s="187">
        <v>42.7</v>
      </c>
      <c r="C446" s="258">
        <v>5.05</v>
      </c>
      <c r="D446" s="258">
        <v>3.09</v>
      </c>
      <c r="E446" s="438">
        <f>IF(AND(ISBLANK(B446),ISBLANK(C446)),NA(),IF(B446&lt;=Parameters!$K$3,0,IF(C446&lt;0.1,Parameters!$K$4,C446)))</f>
        <v>5.05</v>
      </c>
      <c r="F446" s="439"/>
      <c r="G446" s="149">
        <f>B446*Parameters!$K$5</f>
        <v>811.30000000000007</v>
      </c>
      <c r="H446" s="383">
        <f>IF(B446&lt;Parameters!$K$6,B446*Parameters!$K$5,Parameters!$K$5*Parameters!$K$6+(B446-Parameters!$K$6)*(Parameters!$K$5-10))</f>
        <v>414.3</v>
      </c>
      <c r="I446" s="151" t="str">
        <f>IF(ISBLANK(D446),"",IF(D446&gt;Parameters!$K$7,"Clay","Sand"))</f>
        <v>Clay</v>
      </c>
      <c r="J446" s="152">
        <f t="shared" si="104"/>
        <v>0.18819019527556485</v>
      </c>
      <c r="K446" s="320">
        <f t="shared" si="105"/>
        <v>1</v>
      </c>
      <c r="L446" s="320">
        <f t="shared" si="113"/>
        <v>4.1429999999999998</v>
      </c>
      <c r="M446" s="275">
        <f t="shared" si="106"/>
        <v>24.180527326759311</v>
      </c>
      <c r="N446" s="153">
        <f t="shared" si="107"/>
        <v>13.299290029717621</v>
      </c>
      <c r="O446" s="154">
        <f t="shared" si="108"/>
        <v>4.2386999999999997</v>
      </c>
      <c r="P446" s="149">
        <f>IF(B446&lt;=Parameters!$K$3,0,IF(I446="Sand",0,O446/Parameters!$K$8*1000))</f>
        <v>302.76428571428573</v>
      </c>
      <c r="Q446" s="127">
        <f t="shared" si="109"/>
        <v>0.73078514533981587</v>
      </c>
      <c r="R446" s="154">
        <f t="shared" si="110"/>
        <v>0.58489128306780702</v>
      </c>
      <c r="S446" s="154">
        <f t="shared" si="111"/>
        <v>0.58489128306780702</v>
      </c>
      <c r="T446" s="149">
        <f t="shared" si="118"/>
        <v>177.08419153853669</v>
      </c>
      <c r="U446" s="383">
        <f>IF(B446&lt;=Parameters!$K$3,0,IF(I446="Sand",(B446-B445)*$O$5*N446,(B446-B445)*$O$5*T446))</f>
        <v>73.490716806496295</v>
      </c>
      <c r="V446" s="157">
        <f t="shared" si="119"/>
        <v>8497.4697074026371</v>
      </c>
      <c r="W446" s="175">
        <f t="shared" si="114"/>
        <v>4.8088320550146446E-2</v>
      </c>
      <c r="X446" s="149" t="e">
        <f t="shared" si="115"/>
        <v>#NUM!</v>
      </c>
      <c r="Y446" s="127">
        <f t="shared" si="116"/>
        <v>0.7009245422343281</v>
      </c>
      <c r="Z446" s="175" t="e">
        <f t="shared" si="117"/>
        <v>#NUM!</v>
      </c>
      <c r="AA446" s="149">
        <f t="shared" si="112"/>
        <v>177.08419153853669</v>
      </c>
      <c r="AB446" s="383">
        <f>IF(ISERROR(AA446),0,IF(B446&lt;=Parameters!$K$3,0,(B446-B445)*$O$5*AA446))</f>
        <v>73.490716806496295</v>
      </c>
      <c r="AC446" s="157">
        <f t="shared" si="120"/>
        <v>6742.8461067791604</v>
      </c>
    </row>
    <row r="447" spans="1:29">
      <c r="A447" s="186">
        <v>429</v>
      </c>
      <c r="B447" s="187">
        <v>42.8</v>
      </c>
      <c r="C447" s="258">
        <v>5.13</v>
      </c>
      <c r="D447" s="258">
        <v>3.08</v>
      </c>
      <c r="E447" s="438">
        <f>IF(AND(ISBLANK(B447),ISBLANK(C447)),NA(),IF(B447&lt;=Parameters!$K$3,0,IF(C447&lt;0.1,Parameters!$K$4,C447)))</f>
        <v>5.13</v>
      </c>
      <c r="F447" s="439"/>
      <c r="G447" s="149">
        <f>B447*Parameters!$K$5</f>
        <v>813.19999999999993</v>
      </c>
      <c r="H447" s="383">
        <f>IF(B447&lt;Parameters!$K$6,B447*Parameters!$K$5,Parameters!$K$5*Parameters!$K$6+(B447-Parameters!$K$6)*(Parameters!$K$5-10))</f>
        <v>415.2</v>
      </c>
      <c r="I447" s="151" t="str">
        <f>IF(ISBLANK(D447),"",IF(D447&gt;Parameters!$K$7,"Clay","Sand"))</f>
        <v>Clay</v>
      </c>
      <c r="J447" s="152">
        <f t="shared" si="104"/>
        <v>0.18844296932539573</v>
      </c>
      <c r="K447" s="320">
        <f t="shared" si="105"/>
        <v>1</v>
      </c>
      <c r="L447" s="320">
        <f t="shared" si="113"/>
        <v>4.1520000000000001</v>
      </c>
      <c r="M447" s="275">
        <f t="shared" si="106"/>
        <v>24.596578598775139</v>
      </c>
      <c r="N447" s="153">
        <f t="shared" si="107"/>
        <v>13.528118229326328</v>
      </c>
      <c r="O447" s="154">
        <f t="shared" si="108"/>
        <v>4.3167999999999997</v>
      </c>
      <c r="P447" s="149">
        <f>IF(B447&lt;=Parameters!$K$3,0,IF(I447="Sand",0,O447/Parameters!$K$8*1000))</f>
        <v>308.34285714285716</v>
      </c>
      <c r="Q447" s="127">
        <f t="shared" si="109"/>
        <v>0.74263693916873108</v>
      </c>
      <c r="R447" s="154">
        <f t="shared" si="110"/>
        <v>0.58020535205732748</v>
      </c>
      <c r="S447" s="154">
        <f t="shared" si="111"/>
        <v>0.58020535205732748</v>
      </c>
      <c r="T447" s="149">
        <f t="shared" si="118"/>
        <v>178.90217598293367</v>
      </c>
      <c r="U447" s="383">
        <f>IF(B447&lt;=Parameters!$K$3,0,IF(I447="Sand",(B447-B446)*$O$5*N447,(B447-B446)*$O$5*T447))</f>
        <v>74.245188331029766</v>
      </c>
      <c r="V447" s="157">
        <f t="shared" si="119"/>
        <v>8571.7148957336667</v>
      </c>
      <c r="W447" s="175">
        <f t="shared" si="114"/>
        <v>5.3941290354645732E-2</v>
      </c>
      <c r="X447" s="149" t="e">
        <f t="shared" si="115"/>
        <v>#NUM!</v>
      </c>
      <c r="Y447" s="127">
        <f t="shared" si="116"/>
        <v>0.70054439681264224</v>
      </c>
      <c r="Z447" s="175" t="e">
        <f t="shared" si="117"/>
        <v>#NUM!</v>
      </c>
      <c r="AA447" s="149">
        <f t="shared" si="112"/>
        <v>178.90217598293367</v>
      </c>
      <c r="AB447" s="383">
        <f>IF(ISERROR(AA447),0,IF(B447&lt;=Parameters!$K$3,0,(B447-B446)*$O$5*AA447))</f>
        <v>74.245188331029766</v>
      </c>
      <c r="AC447" s="157">
        <f t="shared" si="120"/>
        <v>6817.09129511019</v>
      </c>
    </row>
    <row r="448" spans="1:29">
      <c r="A448" s="186">
        <v>430</v>
      </c>
      <c r="B448" s="187">
        <v>42.9</v>
      </c>
      <c r="C448" s="258">
        <v>5.21</v>
      </c>
      <c r="D448" s="258">
        <v>2.95</v>
      </c>
      <c r="E448" s="438">
        <f>IF(AND(ISBLANK(B448),ISBLANK(C448)),NA(),IF(B448&lt;=Parameters!$K$3,0,IF(C448&lt;0.1,Parameters!$K$4,C448)))</f>
        <v>5.21</v>
      </c>
      <c r="F448" s="439"/>
      <c r="G448" s="149">
        <f>B448*Parameters!$K$5</f>
        <v>815.1</v>
      </c>
      <c r="H448" s="383">
        <f>IF(B448&lt;Parameters!$K$6,B448*Parameters!$K$5,Parameters!$K$5*Parameters!$K$6+(B448-Parameters!$K$6)*(Parameters!$K$5-10))</f>
        <v>416.09999999999997</v>
      </c>
      <c r="I448" s="151" t="str">
        <f>IF(ISBLANK(D448),"",IF(D448&gt;Parameters!$K$7,"Clay","Sand"))</f>
        <v>Clay</v>
      </c>
      <c r="J448" s="152">
        <f t="shared" si="104"/>
        <v>0.18869676468528923</v>
      </c>
      <c r="K448" s="320">
        <f t="shared" si="105"/>
        <v>1</v>
      </c>
      <c r="L448" s="320">
        <f t="shared" si="113"/>
        <v>4.1609999999999996</v>
      </c>
      <c r="M448" s="275">
        <f t="shared" si="106"/>
        <v>25.013794290806292</v>
      </c>
      <c r="N448" s="153">
        <f t="shared" si="107"/>
        <v>13.757586859943462</v>
      </c>
      <c r="O448" s="154">
        <f t="shared" si="108"/>
        <v>4.3948999999999998</v>
      </c>
      <c r="P448" s="149">
        <f>IF(B448&lt;=Parameters!$K$3,0,IF(I448="Sand",0,O448/Parameters!$K$8*1000))</f>
        <v>313.92142857142858</v>
      </c>
      <c r="Q448" s="127">
        <f t="shared" si="109"/>
        <v>0.75443746352181829</v>
      </c>
      <c r="R448" s="154">
        <f t="shared" si="110"/>
        <v>0.57564983060848596</v>
      </c>
      <c r="S448" s="154">
        <f t="shared" si="111"/>
        <v>0.57564983060848596</v>
      </c>
      <c r="T448" s="149">
        <f t="shared" si="118"/>
        <v>180.70881718151679</v>
      </c>
      <c r="U448" s="383">
        <f>IF(B448&lt;=Parameters!$K$3,0,IF(I448="Sand",(B448-B447)*$O$5*N448,(B448-B447)*$O$5*T448))</f>
        <v>74.994952358769439</v>
      </c>
      <c r="V448" s="157">
        <f t="shared" si="119"/>
        <v>8646.709848092436</v>
      </c>
      <c r="W448" s="175">
        <f t="shared" si="114"/>
        <v>5.9697912160241284E-2</v>
      </c>
      <c r="X448" s="149" t="e">
        <f t="shared" si="115"/>
        <v>#NUM!</v>
      </c>
      <c r="Y448" s="127">
        <f t="shared" si="116"/>
        <v>0.70016528001638945</v>
      </c>
      <c r="Z448" s="175" t="e">
        <f t="shared" si="117"/>
        <v>#NUM!</v>
      </c>
      <c r="AA448" s="149">
        <f t="shared" si="112"/>
        <v>180.70881718151679</v>
      </c>
      <c r="AB448" s="383">
        <f>IF(ISERROR(AA448),0,IF(B448&lt;=Parameters!$K$3,0,(B448-B447)*$O$5*AA448))</f>
        <v>74.994952358769439</v>
      </c>
      <c r="AC448" s="157">
        <f t="shared" si="120"/>
        <v>6892.0862474689593</v>
      </c>
    </row>
    <row r="449" spans="1:29">
      <c r="A449" s="186">
        <v>431</v>
      </c>
      <c r="B449" s="187">
        <v>43</v>
      </c>
      <c r="C449" s="258">
        <v>5.86</v>
      </c>
      <c r="D449" s="258">
        <v>2.76</v>
      </c>
      <c r="E449" s="438">
        <f>IF(AND(ISBLANK(B449),ISBLANK(C449)),NA(),IF(B449&lt;=Parameters!$K$3,0,IF(C449&lt;0.1,Parameters!$K$4,C449)))</f>
        <v>5.86</v>
      </c>
      <c r="F449" s="439"/>
      <c r="G449" s="149">
        <f>B449*Parameters!$K$5</f>
        <v>817</v>
      </c>
      <c r="H449" s="383">
        <f>IF(B449&lt;Parameters!$K$6,B449*Parameters!$K$5,Parameters!$K$5*Parameters!$K$6+(B449-Parameters!$K$6)*(Parameters!$K$5-10))</f>
        <v>417</v>
      </c>
      <c r="I449" s="151" t="str">
        <f>IF(ISBLANK(D449),"",IF(D449&gt;Parameters!$K$7,"Clay","Sand"))</f>
        <v>Clay</v>
      </c>
      <c r="J449" s="152">
        <f t="shared" si="104"/>
        <v>0.18895158825133673</v>
      </c>
      <c r="K449" s="320">
        <f t="shared" si="105"/>
        <v>1</v>
      </c>
      <c r="L449" s="320">
        <f t="shared" si="113"/>
        <v>4.17</v>
      </c>
      <c r="M449" s="275">
        <f t="shared" si="106"/>
        <v>28.172511150517664</v>
      </c>
      <c r="N449" s="153">
        <f t="shared" si="107"/>
        <v>15.494881132784716</v>
      </c>
      <c r="O449" s="154">
        <f t="shared" si="108"/>
        <v>5.0430000000000001</v>
      </c>
      <c r="P449" s="149">
        <f>IF(B449&lt;=Parameters!$K$3,0,IF(I449="Sand",0,O449/Parameters!$K$8*1000))</f>
        <v>360.21428571428572</v>
      </c>
      <c r="Q449" s="127">
        <f t="shared" si="109"/>
        <v>0.86382322713257964</v>
      </c>
      <c r="R449" s="154">
        <f t="shared" si="110"/>
        <v>0.53796939024665313</v>
      </c>
      <c r="S449" s="154">
        <f t="shared" si="111"/>
        <v>0.53796939024665313</v>
      </c>
      <c r="T449" s="149">
        <f t="shared" si="118"/>
        <v>193.78425964384797</v>
      </c>
      <c r="U449" s="383">
        <f>IF(B449&lt;=Parameters!$K$3,0,IF(I449="Sand",(B449-B448)*$O$5*N449,(B449-B448)*$O$5*T449))</f>
        <v>80.421318375804361</v>
      </c>
      <c r="V449" s="157">
        <f t="shared" si="119"/>
        <v>8727.1311664682398</v>
      </c>
      <c r="W449" s="175">
        <f t="shared" si="114"/>
        <v>0.10629369012771844</v>
      </c>
      <c r="X449" s="149">
        <f t="shared" si="115"/>
        <v>3.8050327639048426E-4</v>
      </c>
      <c r="Y449" s="127">
        <f t="shared" si="116"/>
        <v>0.69978718684639529</v>
      </c>
      <c r="Z449" s="175">
        <f t="shared" si="117"/>
        <v>4.2936249926095265E-4</v>
      </c>
      <c r="AA449" s="149">
        <f t="shared" si="112"/>
        <v>193.78425964384797</v>
      </c>
      <c r="AB449" s="383">
        <f>IF(ISERROR(AA449),0,IF(B449&lt;=Parameters!$K$3,0,(B449-B448)*$O$5*AA449))</f>
        <v>80.421318375804361</v>
      </c>
      <c r="AC449" s="157">
        <f t="shared" si="120"/>
        <v>6972.507565844764</v>
      </c>
    </row>
    <row r="450" spans="1:29">
      <c r="A450" s="186">
        <v>432</v>
      </c>
      <c r="B450" s="187">
        <v>43.1</v>
      </c>
      <c r="C450" s="258">
        <v>4.1100000000000003</v>
      </c>
      <c r="D450" s="258">
        <v>3.13</v>
      </c>
      <c r="E450" s="438">
        <f>IF(AND(ISBLANK(B450),ISBLANK(C450)),NA(),IF(B450&lt;=Parameters!$K$3,0,IF(C450&lt;0.1,Parameters!$K$4,C450)))</f>
        <v>4.1100000000000003</v>
      </c>
      <c r="F450" s="439"/>
      <c r="G450" s="149">
        <f>B450*Parameters!$K$5</f>
        <v>818.9</v>
      </c>
      <c r="H450" s="383">
        <f>IF(B450&lt;Parameters!$K$6,B450*Parameters!$K$5,Parameters!$K$5*Parameters!$K$6+(B450-Parameters!$K$6)*(Parameters!$K$5-10))</f>
        <v>417.90000000000003</v>
      </c>
      <c r="I450" s="151" t="str">
        <f>IF(ISBLANK(D450),"",IF(D450&gt;Parameters!$K$7,"Clay","Sand"))</f>
        <v>Clay</v>
      </c>
      <c r="J450" s="152">
        <f t="shared" si="104"/>
        <v>0.18920744698499567</v>
      </c>
      <c r="K450" s="320">
        <f t="shared" si="105"/>
        <v>1</v>
      </c>
      <c r="L450" s="320">
        <f t="shared" si="113"/>
        <v>4.1790000000000003</v>
      </c>
      <c r="M450" s="275">
        <f t="shared" si="106"/>
        <v>19.785974465307934</v>
      </c>
      <c r="N450" s="153">
        <f t="shared" si="107"/>
        <v>10.882285955919365</v>
      </c>
      <c r="O450" s="154">
        <f t="shared" si="108"/>
        <v>3.2911000000000001</v>
      </c>
      <c r="P450" s="149">
        <f>IF(B450&lt;=Parameters!$K$3,0,IF(I450="Sand",0,O450/Parameters!$K$8*1000))</f>
        <v>235.07857142857145</v>
      </c>
      <c r="Q450" s="127">
        <f t="shared" si="109"/>
        <v>0.56252350186305677</v>
      </c>
      <c r="R450" s="154">
        <f t="shared" si="110"/>
        <v>0.66665274007310682</v>
      </c>
      <c r="S450" s="154">
        <f t="shared" si="111"/>
        <v>0.66665274007310682</v>
      </c>
      <c r="T450" s="149">
        <f t="shared" si="118"/>
        <v>156.71577377532873</v>
      </c>
      <c r="U450" s="383">
        <f>IF(B450&lt;=Parameters!$K$3,0,IF(I450="Sand",(B450-B449)*$O$5*N450,(B450-B449)*$O$5*T450))</f>
        <v>65.037734026796414</v>
      </c>
      <c r="V450" s="157">
        <f t="shared" si="119"/>
        <v>8792.1689004950367</v>
      </c>
      <c r="W450" s="175">
        <f t="shared" si="114"/>
        <v>-3.6028129435606411E-2</v>
      </c>
      <c r="X450" s="149" t="e">
        <f t="shared" si="115"/>
        <v>#NUM!</v>
      </c>
      <c r="Y450" s="127">
        <f t="shared" si="116"/>
        <v>0.69941011233850447</v>
      </c>
      <c r="Z450" s="175" t="e">
        <f t="shared" si="117"/>
        <v>#NUM!</v>
      </c>
      <c r="AA450" s="149">
        <f t="shared" si="112"/>
        <v>156.71577377532873</v>
      </c>
      <c r="AB450" s="383">
        <f>IF(ISERROR(AA450),0,IF(B450&lt;=Parameters!$K$3,0,(B450-B449)*$O$5*AA450))</f>
        <v>65.037734026796414</v>
      </c>
      <c r="AC450" s="157">
        <f t="shared" si="120"/>
        <v>7037.54529987156</v>
      </c>
    </row>
    <row r="451" spans="1:29">
      <c r="A451" s="186">
        <v>433</v>
      </c>
      <c r="B451" s="187">
        <v>43.2</v>
      </c>
      <c r="C451" s="258">
        <v>3.39</v>
      </c>
      <c r="D451" s="258">
        <v>3.08</v>
      </c>
      <c r="E451" s="438">
        <f>IF(AND(ISBLANK(B451),ISBLANK(C451)),NA(),IF(B451&lt;=Parameters!$K$3,0,IF(C451&lt;0.1,Parameters!$K$4,C451)))</f>
        <v>3.39</v>
      </c>
      <c r="F451" s="439"/>
      <c r="G451" s="149">
        <f>B451*Parameters!$K$5</f>
        <v>820.80000000000007</v>
      </c>
      <c r="H451" s="383">
        <f>IF(B451&lt;Parameters!$K$6,B451*Parameters!$K$5,Parameters!$K$5*Parameters!$K$6+(B451-Parameters!$K$6)*(Parameters!$K$5-10))</f>
        <v>418.8</v>
      </c>
      <c r="I451" s="151" t="str">
        <f>IF(ISBLANK(D451),"",IF(D451&gt;Parameters!$K$7,"Clay","Sand"))</f>
        <v>Clay</v>
      </c>
      <c r="J451" s="152">
        <f t="shared" si="104"/>
        <v>0.18946434791388797</v>
      </c>
      <c r="K451" s="320">
        <f t="shared" si="105"/>
        <v>1</v>
      </c>
      <c r="L451" s="320">
        <f t="shared" si="113"/>
        <v>4.1879999999999997</v>
      </c>
      <c r="M451" s="275">
        <f t="shared" si="106"/>
        <v>16.341976977639952</v>
      </c>
      <c r="N451" s="153">
        <f t="shared" si="107"/>
        <v>8.988087337701975</v>
      </c>
      <c r="O451" s="154">
        <f t="shared" si="108"/>
        <v>2.5691999999999999</v>
      </c>
      <c r="P451" s="149">
        <f>IF(B451&lt;=Parameters!$K$3,0,IF(I451="Sand",0,O451/Parameters!$K$8*1000))</f>
        <v>183.51428571428571</v>
      </c>
      <c r="Q451" s="127">
        <f t="shared" si="109"/>
        <v>0.43819074907900118</v>
      </c>
      <c r="R451" s="154">
        <f t="shared" si="110"/>
        <v>0.75533290061534131</v>
      </c>
      <c r="S451" s="154">
        <f t="shared" si="111"/>
        <v>0.75533290061534131</v>
      </c>
      <c r="T451" s="149">
        <f t="shared" si="118"/>
        <v>138.61437773292391</v>
      </c>
      <c r="U451" s="383">
        <f>IF(B451&lt;=Parameters!$K$3,0,IF(I451="Sand",(B451-B450)*$O$5*N451,(B451-B450)*$O$5*T451))</f>
        <v>57.525575212410594</v>
      </c>
      <c r="V451" s="157">
        <f t="shared" si="119"/>
        <v>8849.6944757074471</v>
      </c>
      <c r="W451" s="175">
        <f t="shared" si="114"/>
        <v>-0.11349563419042255</v>
      </c>
      <c r="X451" s="149" t="e">
        <f t="shared" si="115"/>
        <v>#NUM!</v>
      </c>
      <c r="Y451" s="127">
        <f t="shared" si="116"/>
        <v>0.69903405156326037</v>
      </c>
      <c r="Z451" s="175" t="e">
        <f t="shared" si="117"/>
        <v>#NUM!</v>
      </c>
      <c r="AA451" s="149">
        <f t="shared" si="112"/>
        <v>138.61437773292391</v>
      </c>
      <c r="AB451" s="383">
        <f>IF(ISERROR(AA451),0,IF(B451&lt;=Parameters!$K$3,0,(B451-B450)*$O$5*AA451))</f>
        <v>57.525575212410594</v>
      </c>
      <c r="AC451" s="157">
        <f t="shared" si="120"/>
        <v>7095.0708750839703</v>
      </c>
    </row>
    <row r="452" spans="1:29">
      <c r="A452" s="186">
        <v>434</v>
      </c>
      <c r="B452" s="187">
        <v>43.3</v>
      </c>
      <c r="C452" s="258">
        <v>9.51</v>
      </c>
      <c r="D452" s="258">
        <v>2.42</v>
      </c>
      <c r="E452" s="438">
        <f>IF(AND(ISBLANK(B452),ISBLANK(C452)),NA(),IF(B452&lt;=Parameters!$K$3,0,IF(C452&lt;0.1,Parameters!$K$4,C452)))</f>
        <v>9.51</v>
      </c>
      <c r="F452" s="439"/>
      <c r="G452" s="149">
        <f>B452*Parameters!$K$5</f>
        <v>822.69999999999993</v>
      </c>
      <c r="H452" s="383">
        <f>IF(B452&lt;Parameters!$K$6,B452*Parameters!$K$5,Parameters!$K$5*Parameters!$K$6+(B452-Parameters!$K$6)*(Parameters!$K$5-10))</f>
        <v>419.7</v>
      </c>
      <c r="I452" s="151" t="str">
        <f>IF(ISBLANK(D452),"",IF(D452&gt;Parameters!$K$7,"Clay","Sand"))</f>
        <v>Sand</v>
      </c>
      <c r="J452" s="152">
        <f t="shared" si="104"/>
        <v>0.18972229813261102</v>
      </c>
      <c r="K452" s="320">
        <f t="shared" si="105"/>
        <v>1</v>
      </c>
      <c r="L452" s="320">
        <f t="shared" si="113"/>
        <v>4.1970000000000001</v>
      </c>
      <c r="M452" s="275">
        <f t="shared" si="106"/>
        <v>45.906722792040185</v>
      </c>
      <c r="N452" s="153">
        <f t="shared" si="107"/>
        <v>25.248697535622103</v>
      </c>
      <c r="O452" s="154">
        <f t="shared" si="108"/>
        <v>8.6873000000000005</v>
      </c>
      <c r="P452" s="149">
        <f>IF(B452&lt;=Parameters!$K$3,0,IF(I452="Sand",0,O452/Parameters!$K$8*1000))</f>
        <v>0</v>
      </c>
      <c r="Q452" s="127">
        <f t="shared" si="109"/>
        <v>0</v>
      </c>
      <c r="R452" s="154" t="e">
        <f t="shared" si="110"/>
        <v>#DIV/0!</v>
      </c>
      <c r="S452" s="154" t="e">
        <f t="shared" si="111"/>
        <v>#DIV/0!</v>
      </c>
      <c r="T452" s="149" t="e">
        <f t="shared" si="118"/>
        <v>#DIV/0!</v>
      </c>
      <c r="U452" s="383">
        <f>IF(B452&lt;=Parameters!$K$3,0,IF(I452="Sand",(B452-B451)*$O$5*N452,(B452-B451)*$O$5*T452))</f>
        <v>10.478320307430451</v>
      </c>
      <c r="V452" s="157">
        <f t="shared" si="119"/>
        <v>8860.1727960148783</v>
      </c>
      <c r="W452" s="175">
        <f t="shared" si="114"/>
        <v>0.29868060960692078</v>
      </c>
      <c r="X452" s="149">
        <f t="shared" si="115"/>
        <v>0.13461195054929856</v>
      </c>
      <c r="Y452" s="127">
        <f t="shared" si="116"/>
        <v>0.69865899962558875</v>
      </c>
      <c r="Z452" s="175">
        <f t="shared" si="117"/>
        <v>0.15271019758780047</v>
      </c>
      <c r="AA452" s="149">
        <f t="shared" si="112"/>
        <v>41.97</v>
      </c>
      <c r="AB452" s="383">
        <f>IF(ISERROR(AA452),0,IF(B452&lt;=Parameters!$K$3,0,(B452-B451)*$O$5*AA452))</f>
        <v>17.41773422895972</v>
      </c>
      <c r="AC452" s="157">
        <f t="shared" si="120"/>
        <v>7112.4886093129298</v>
      </c>
    </row>
    <row r="453" spans="1:29">
      <c r="A453" s="186">
        <v>435</v>
      </c>
      <c r="B453" s="187">
        <v>43.4</v>
      </c>
      <c r="C453" s="258">
        <v>7.88</v>
      </c>
      <c r="D453" s="258">
        <v>2.58</v>
      </c>
      <c r="E453" s="438">
        <f>IF(AND(ISBLANK(B453),ISBLANK(C453)),NA(),IF(B453&lt;=Parameters!$K$3,0,IF(C453&lt;0.1,Parameters!$K$4,C453)))</f>
        <v>7.88</v>
      </c>
      <c r="F453" s="439"/>
      <c r="G453" s="149">
        <f>B453*Parameters!$K$5</f>
        <v>824.6</v>
      </c>
      <c r="H453" s="383">
        <f>IF(B453&lt;Parameters!$K$6,B453*Parameters!$K$5,Parameters!$K$5*Parameters!$K$6+(B453-Parameters!$K$6)*(Parameters!$K$5-10))</f>
        <v>420.59999999999997</v>
      </c>
      <c r="I453" s="151" t="str">
        <f>IF(ISBLANK(D453),"",IF(D453&gt;Parameters!$K$7,"Clay","Sand"))</f>
        <v>Sand</v>
      </c>
      <c r="J453" s="152">
        <f t="shared" si="104"/>
        <v>0.18998130480356057</v>
      </c>
      <c r="K453" s="320">
        <f t="shared" si="105"/>
        <v>1</v>
      </c>
      <c r="L453" s="320">
        <f t="shared" si="113"/>
        <v>4.2059999999999995</v>
      </c>
      <c r="M453" s="275">
        <f t="shared" si="106"/>
        <v>38.090307636936302</v>
      </c>
      <c r="N453" s="153">
        <f t="shared" si="107"/>
        <v>20.949669200314968</v>
      </c>
      <c r="O453" s="154">
        <f t="shared" si="108"/>
        <v>7.0553999999999997</v>
      </c>
      <c r="P453" s="149">
        <f>IF(B453&lt;=Parameters!$K$3,0,IF(I453="Sand",0,O453/Parameters!$K$8*1000))</f>
        <v>0</v>
      </c>
      <c r="Q453" s="127">
        <f t="shared" si="109"/>
        <v>0</v>
      </c>
      <c r="R453" s="154" t="e">
        <f t="shared" si="110"/>
        <v>#DIV/0!</v>
      </c>
      <c r="S453" s="154" t="e">
        <f t="shared" si="111"/>
        <v>#DIV/0!</v>
      </c>
      <c r="T453" s="149" t="e">
        <f t="shared" si="118"/>
        <v>#DIV/0!</v>
      </c>
      <c r="U453" s="383">
        <f>IF(B453&lt;=Parameters!$K$3,0,IF(I453="Sand",(B453-B452)*$O$5*N453,(B453-B452)*$O$5*T453))</f>
        <v>8.6942046775252617</v>
      </c>
      <c r="V453" s="157">
        <f t="shared" si="119"/>
        <v>8868.867000692404</v>
      </c>
      <c r="W453" s="175">
        <f t="shared" si="114"/>
        <v>0.22304580194610546</v>
      </c>
      <c r="X453" s="149">
        <f t="shared" si="115"/>
        <v>5.9611885228078983E-2</v>
      </c>
      <c r="Y453" s="127">
        <f t="shared" si="116"/>
        <v>0.69828495166448512</v>
      </c>
      <c r="Z453" s="175">
        <f t="shared" si="117"/>
        <v>6.7746449098054481E-2</v>
      </c>
      <c r="AA453" s="149">
        <f t="shared" si="112"/>
        <v>42.06</v>
      </c>
      <c r="AB453" s="383">
        <f>IF(ISERROR(AA453),0,IF(B453&lt;=Parameters!$K$3,0,(B453-B452)*$O$5*AA453))</f>
        <v>17.455084624019491</v>
      </c>
      <c r="AC453" s="157">
        <f t="shared" si="120"/>
        <v>7129.9436939369498</v>
      </c>
    </row>
    <row r="454" spans="1:29">
      <c r="A454" s="186">
        <v>436</v>
      </c>
      <c r="B454" s="187">
        <v>43.5</v>
      </c>
      <c r="C454" s="258">
        <v>4.26</v>
      </c>
      <c r="D454" s="258">
        <v>3.2</v>
      </c>
      <c r="E454" s="438">
        <f>IF(AND(ISBLANK(B454),ISBLANK(C454)),NA(),IF(B454&lt;=Parameters!$K$3,0,IF(C454&lt;0.1,Parameters!$K$4,C454)))</f>
        <v>4.26</v>
      </c>
      <c r="F454" s="439"/>
      <c r="G454" s="149">
        <f>B454*Parameters!$K$5</f>
        <v>826.5</v>
      </c>
      <c r="H454" s="383">
        <f>IF(B454&lt;Parameters!$K$6,B454*Parameters!$K$5,Parameters!$K$5*Parameters!$K$6+(B454-Parameters!$K$6)*(Parameters!$K$5-10))</f>
        <v>421.5</v>
      </c>
      <c r="I454" s="151" t="str">
        <f>IF(ISBLANK(D454),"",IF(D454&gt;Parameters!$K$7,"Clay","Sand"))</f>
        <v>Clay</v>
      </c>
      <c r="J454" s="152">
        <f t="shared" si="104"/>
        <v>0.19024137515776585</v>
      </c>
      <c r="K454" s="320">
        <f t="shared" si="105"/>
        <v>1</v>
      </c>
      <c r="L454" s="320">
        <f t="shared" si="113"/>
        <v>4.2149999999999999</v>
      </c>
      <c r="M454" s="275">
        <f t="shared" si="106"/>
        <v>20.620157223359264</v>
      </c>
      <c r="N454" s="153">
        <f t="shared" si="107"/>
        <v>11.341086472847596</v>
      </c>
      <c r="O454" s="154">
        <f t="shared" si="108"/>
        <v>3.4334999999999996</v>
      </c>
      <c r="P454" s="149">
        <f>IF(B454&lt;=Parameters!$K$3,0,IF(I454="Sand",0,O454/Parameters!$K$8*1000))</f>
        <v>245.24999999999997</v>
      </c>
      <c r="Q454" s="127">
        <f t="shared" si="109"/>
        <v>0.58185053380782914</v>
      </c>
      <c r="R454" s="154">
        <f t="shared" si="110"/>
        <v>0.65548730617967821</v>
      </c>
      <c r="S454" s="154">
        <f t="shared" si="111"/>
        <v>0.65548730617967821</v>
      </c>
      <c r="T454" s="149">
        <f t="shared" si="118"/>
        <v>160.75826184056606</v>
      </c>
      <c r="U454" s="383">
        <f>IF(B454&lt;=Parameters!$K$3,0,IF(I454="Sand",(B454-B453)*$O$5*N454,(B454-B453)*$O$5*T454))</f>
        <v>66.715384318529814</v>
      </c>
      <c r="V454" s="157">
        <f t="shared" si="119"/>
        <v>8935.5823850109336</v>
      </c>
      <c r="W454" s="175">
        <f t="shared" si="114"/>
        <v>-2.3405198323960243E-2</v>
      </c>
      <c r="X454" s="149" t="e">
        <f t="shared" si="115"/>
        <v>#NUM!</v>
      </c>
      <c r="Y454" s="127">
        <f t="shared" si="116"/>
        <v>0.69791190285270466</v>
      </c>
      <c r="Z454" s="175" t="e">
        <f t="shared" si="117"/>
        <v>#NUM!</v>
      </c>
      <c r="AA454" s="149">
        <f t="shared" si="112"/>
        <v>160.75826184056606</v>
      </c>
      <c r="AB454" s="383">
        <f>IF(ISERROR(AA454),0,IF(B454&lt;=Parameters!$K$3,0,(B454-B453)*$O$5*AA454))</f>
        <v>66.715384318529814</v>
      </c>
      <c r="AC454" s="157">
        <f t="shared" si="120"/>
        <v>7196.6590782554795</v>
      </c>
    </row>
    <row r="455" spans="1:29">
      <c r="A455" s="186">
        <v>437</v>
      </c>
      <c r="B455" s="187">
        <v>43.6</v>
      </c>
      <c r="C455" s="258">
        <v>8.43</v>
      </c>
      <c r="D455" s="258">
        <v>2.65</v>
      </c>
      <c r="E455" s="438">
        <f>IF(AND(ISBLANK(B455),ISBLANK(C455)),NA(),IF(B455&lt;=Parameters!$K$3,0,IF(C455&lt;0.1,Parameters!$K$4,C455)))</f>
        <v>8.43</v>
      </c>
      <c r="F455" s="439"/>
      <c r="G455" s="149">
        <f>B455*Parameters!$K$5</f>
        <v>828.4</v>
      </c>
      <c r="H455" s="383">
        <f>IF(B455&lt;Parameters!$K$6,B455*Parameters!$K$5,Parameters!$K$5*Parameters!$K$6+(B455-Parameters!$K$6)*(Parameters!$K$5-10))</f>
        <v>422.40000000000003</v>
      </c>
      <c r="I455" s="151" t="str">
        <f>IF(ISBLANK(D455),"",IF(D455&gt;Parameters!$K$7,"Clay","Sand"))</f>
        <v>Clay</v>
      </c>
      <c r="J455" s="152">
        <f t="shared" si="104"/>
        <v>0.19050251649573763</v>
      </c>
      <c r="K455" s="320">
        <f t="shared" si="105"/>
        <v>1</v>
      </c>
      <c r="L455" s="320">
        <f t="shared" si="113"/>
        <v>4.2240000000000002</v>
      </c>
      <c r="M455" s="275">
        <f t="shared" si="106"/>
        <v>40.860689259866497</v>
      </c>
      <c r="N455" s="153">
        <f t="shared" si="107"/>
        <v>22.473379092926574</v>
      </c>
      <c r="O455" s="154">
        <f t="shared" si="108"/>
        <v>7.6015999999999995</v>
      </c>
      <c r="P455" s="149">
        <f>IF(B455&lt;=Parameters!$K$3,0,IF(I455="Sand",0,O455/Parameters!$K$8*1000))</f>
        <v>542.97142857142853</v>
      </c>
      <c r="Q455" s="127">
        <f t="shared" si="109"/>
        <v>1.2854437229437228</v>
      </c>
      <c r="R455" s="154">
        <f t="shared" si="110"/>
        <v>0.46957691399928836</v>
      </c>
      <c r="S455" s="154">
        <f t="shared" si="111"/>
        <v>0.46957691399928836</v>
      </c>
      <c r="T455" s="149">
        <f t="shared" si="118"/>
        <v>254.96684781835643</v>
      </c>
      <c r="U455" s="383">
        <f>IF(B455&lt;=Parameters!$K$3,0,IF(I455="Sand",(B455-B454)*$O$5*N455,(B455-B454)*$O$5*T455))</f>
        <v>105.81236103159559</v>
      </c>
      <c r="V455" s="157">
        <f t="shared" si="119"/>
        <v>9041.3947460425297</v>
      </c>
      <c r="W455" s="175">
        <f t="shared" si="114"/>
        <v>0.24917925537900545</v>
      </c>
      <c r="X455" s="149">
        <f t="shared" si="115"/>
        <v>8.2703451462413299E-2</v>
      </c>
      <c r="Y455" s="127">
        <f t="shared" si="116"/>
        <v>0.69753984839645677</v>
      </c>
      <c r="Z455" s="175">
        <f t="shared" si="117"/>
        <v>9.4321438146752229E-2</v>
      </c>
      <c r="AA455" s="149">
        <f t="shared" si="112"/>
        <v>254.96684781835643</v>
      </c>
      <c r="AB455" s="383">
        <f>IF(ISERROR(AA455),0,IF(B455&lt;=Parameters!$K$3,0,(B455-B454)*$O$5*AA455))</f>
        <v>105.81236103159559</v>
      </c>
      <c r="AC455" s="157">
        <f t="shared" si="120"/>
        <v>7302.4714392870746</v>
      </c>
    </row>
    <row r="456" spans="1:29">
      <c r="A456" s="186">
        <v>438</v>
      </c>
      <c r="B456" s="187">
        <v>43.7</v>
      </c>
      <c r="C456" s="258">
        <v>5.62</v>
      </c>
      <c r="D456" s="258">
        <v>2.8</v>
      </c>
      <c r="E456" s="438">
        <f>IF(AND(ISBLANK(B456),ISBLANK(C456)),NA(),IF(B456&lt;=Parameters!$K$3,0,IF(C456&lt;0.1,Parameters!$K$4,C456)))</f>
        <v>5.62</v>
      </c>
      <c r="F456" s="439"/>
      <c r="G456" s="149">
        <f>B456*Parameters!$K$5</f>
        <v>830.30000000000007</v>
      </c>
      <c r="H456" s="383">
        <f>IF(B456&lt;Parameters!$K$6,B456*Parameters!$K$5,Parameters!$K$5*Parameters!$K$6+(B456-Parameters!$K$6)*(Parameters!$K$5-10))</f>
        <v>423.3</v>
      </c>
      <c r="I456" s="151" t="str">
        <f>IF(ISBLANK(D456),"",IF(D456&gt;Parameters!$K$7,"Clay","Sand"))</f>
        <v>Clay</v>
      </c>
      <c r="J456" s="152">
        <f t="shared" si="104"/>
        <v>0.19076473618832898</v>
      </c>
      <c r="K456" s="320">
        <f t="shared" si="105"/>
        <v>1</v>
      </c>
      <c r="L456" s="320">
        <f t="shared" si="113"/>
        <v>4.2330000000000005</v>
      </c>
      <c r="M456" s="275">
        <f t="shared" si="106"/>
        <v>27.277954995084883</v>
      </c>
      <c r="N456" s="153">
        <f t="shared" si="107"/>
        <v>15.002875247296688</v>
      </c>
      <c r="O456" s="154">
        <f t="shared" si="108"/>
        <v>4.7896999999999998</v>
      </c>
      <c r="P456" s="149">
        <f>IF(B456&lt;=Parameters!$K$3,0,IF(I456="Sand",0,O456/Parameters!$K$8*1000))</f>
        <v>342.12142857142857</v>
      </c>
      <c r="Q456" s="127">
        <f t="shared" si="109"/>
        <v>0.80822449461712398</v>
      </c>
      <c r="R456" s="154">
        <f t="shared" si="110"/>
        <v>0.55616544226055131</v>
      </c>
      <c r="S456" s="154">
        <f t="shared" si="111"/>
        <v>0.55616544226055131</v>
      </c>
      <c r="T456" s="149">
        <f t="shared" si="118"/>
        <v>190.27611562824018</v>
      </c>
      <c r="U456" s="383">
        <f>IF(B456&lt;=Parameters!$K$3,0,IF(I456="Sand",(B456-B455)*$O$5*N456,(B456-B455)*$O$5*T456))</f>
        <v>78.965423210191389</v>
      </c>
      <c r="V456" s="157">
        <f t="shared" si="119"/>
        <v>9120.3601692527209</v>
      </c>
      <c r="W456" s="175">
        <f t="shared" si="114"/>
        <v>8.656752910877448E-2</v>
      </c>
      <c r="X456" s="149" t="e">
        <f t="shared" si="115"/>
        <v>#NUM!</v>
      </c>
      <c r="Y456" s="127">
        <f t="shared" si="116"/>
        <v>0.69716878353510237</v>
      </c>
      <c r="Z456" s="175" t="e">
        <f t="shared" si="117"/>
        <v>#NUM!</v>
      </c>
      <c r="AA456" s="149">
        <f t="shared" si="112"/>
        <v>190.27611562824018</v>
      </c>
      <c r="AB456" s="383">
        <f>IF(ISERROR(AA456),0,IF(B456&lt;=Parameters!$K$3,0,(B456-B455)*$O$5*AA456))</f>
        <v>78.965423210191389</v>
      </c>
      <c r="AC456" s="157">
        <f t="shared" si="120"/>
        <v>7381.4368624972658</v>
      </c>
    </row>
    <row r="457" spans="1:29">
      <c r="A457" s="186">
        <v>439</v>
      </c>
      <c r="B457" s="187">
        <v>43.8</v>
      </c>
      <c r="C457" s="258">
        <v>7.46</v>
      </c>
      <c r="D457" s="258">
        <v>2.7</v>
      </c>
      <c r="E457" s="438">
        <f>IF(AND(ISBLANK(B457),ISBLANK(C457)),NA(),IF(B457&lt;=Parameters!$K$3,0,IF(C457&lt;0.1,Parameters!$K$4,C457)))</f>
        <v>7.46</v>
      </c>
      <c r="F457" s="439"/>
      <c r="G457" s="149">
        <f>B457*Parameters!$K$5</f>
        <v>832.19999999999993</v>
      </c>
      <c r="H457" s="383">
        <f>IF(B457&lt;Parameters!$K$6,B457*Parameters!$K$5,Parameters!$K$5*Parameters!$K$6+(B457-Parameters!$K$6)*(Parameters!$K$5-10))</f>
        <v>424.2</v>
      </c>
      <c r="I457" s="151" t="str">
        <f>IF(ISBLANK(D457),"",IF(D457&gt;Parameters!$K$7,"Clay","Sand"))</f>
        <v>Clay</v>
      </c>
      <c r="J457" s="152">
        <f t="shared" si="104"/>
        <v>0.19102804167760901</v>
      </c>
      <c r="K457" s="320">
        <f t="shared" si="105"/>
        <v>1</v>
      </c>
      <c r="L457" s="320">
        <f t="shared" si="113"/>
        <v>4.242</v>
      </c>
      <c r="M457" s="275">
        <f t="shared" si="106"/>
        <v>36.258793390435329</v>
      </c>
      <c r="N457" s="153">
        <f t="shared" si="107"/>
        <v>19.942336364739432</v>
      </c>
      <c r="O457" s="154">
        <f t="shared" si="108"/>
        <v>6.6277999999999997</v>
      </c>
      <c r="P457" s="149">
        <f>IF(B457&lt;=Parameters!$K$3,0,IF(I457="Sand",0,O457/Parameters!$K$8*1000))</f>
        <v>473.41428571428565</v>
      </c>
      <c r="Q457" s="127">
        <f t="shared" si="109"/>
        <v>1.1160167037111874</v>
      </c>
      <c r="R457" s="154">
        <f t="shared" si="110"/>
        <v>0.48646581920657955</v>
      </c>
      <c r="S457" s="154">
        <f t="shared" si="111"/>
        <v>0.48646581920657955</v>
      </c>
      <c r="T457" s="149">
        <f t="shared" si="118"/>
        <v>230.29986832409767</v>
      </c>
      <c r="U457" s="383">
        <f>IF(B457&lt;=Parameters!$K$3,0,IF(I457="Sand",(B457-B456)*$O$5*N457,(B457-B456)*$O$5*T457))</f>
        <v>95.575456264797538</v>
      </c>
      <c r="V457" s="157">
        <f t="shared" si="119"/>
        <v>9215.9356255175189</v>
      </c>
      <c r="W457" s="175">
        <f t="shared" si="114"/>
        <v>0.1994322503120616</v>
      </c>
      <c r="X457" s="149">
        <f t="shared" si="115"/>
        <v>4.1496899678474766E-2</v>
      </c>
      <c r="Y457" s="127">
        <f t="shared" si="116"/>
        <v>0.69679870354085471</v>
      </c>
      <c r="Z457" s="175">
        <f t="shared" si="117"/>
        <v>4.7492864335701157E-2</v>
      </c>
      <c r="AA457" s="149">
        <f t="shared" si="112"/>
        <v>230.29986832409767</v>
      </c>
      <c r="AB457" s="383">
        <f>IF(ISERROR(AA457),0,IF(B457&lt;=Parameters!$K$3,0,(B457-B456)*$O$5*AA457))</f>
        <v>95.575456264797538</v>
      </c>
      <c r="AC457" s="157">
        <f t="shared" si="120"/>
        <v>7477.0123187620629</v>
      </c>
    </row>
    <row r="458" spans="1:29">
      <c r="A458" s="186">
        <v>440</v>
      </c>
      <c r="B458" s="187">
        <v>43.9</v>
      </c>
      <c r="C458" s="258">
        <v>8.0500000000000007</v>
      </c>
      <c r="D458" s="258">
        <v>2.64</v>
      </c>
      <c r="E458" s="438">
        <f>IF(AND(ISBLANK(B458),ISBLANK(C458)),NA(),IF(B458&lt;=Parameters!$K$3,0,IF(C458&lt;0.1,Parameters!$K$4,C458)))</f>
        <v>8.0500000000000007</v>
      </c>
      <c r="F458" s="439"/>
      <c r="G458" s="149">
        <f>B458*Parameters!$K$5</f>
        <v>834.1</v>
      </c>
      <c r="H458" s="383">
        <f>IF(B458&lt;Parameters!$K$6,B458*Parameters!$K$5,Parameters!$K$5*Parameters!$K$6+(B458-Parameters!$K$6)*(Parameters!$K$5-10))</f>
        <v>425.09999999999997</v>
      </c>
      <c r="I458" s="151" t="str">
        <f>IF(ISBLANK(D458),"",IF(D458&gt;Parameters!$K$7,"Clay","Sand"))</f>
        <v>Clay</v>
      </c>
      <c r="J458" s="152">
        <f t="shared" si="104"/>
        <v>0.19129244047774996</v>
      </c>
      <c r="K458" s="320">
        <f t="shared" si="105"/>
        <v>1</v>
      </c>
      <c r="L458" s="320">
        <f t="shared" si="113"/>
        <v>4.2509999999999994</v>
      </c>
      <c r="M458" s="275">
        <f t="shared" si="106"/>
        <v>39.180600227173542</v>
      </c>
      <c r="N458" s="153">
        <f t="shared" si="107"/>
        <v>21.549330124945449</v>
      </c>
      <c r="O458" s="154">
        <f t="shared" si="108"/>
        <v>7.2159000000000004</v>
      </c>
      <c r="P458" s="149">
        <f>IF(B458&lt;=Parameters!$K$3,0,IF(I458="Sand",0,O458/Parameters!$K$8*1000))</f>
        <v>515.42142857142858</v>
      </c>
      <c r="Q458" s="127">
        <f t="shared" si="109"/>
        <v>1.2124710152233089</v>
      </c>
      <c r="R458" s="154">
        <f t="shared" si="110"/>
        <v>0.4764882142444728</v>
      </c>
      <c r="S458" s="154">
        <f t="shared" si="111"/>
        <v>0.4764882142444728</v>
      </c>
      <c r="T458" s="149">
        <f t="shared" si="118"/>
        <v>245.59223608333508</v>
      </c>
      <c r="U458" s="383">
        <f>IF(B458&lt;=Parameters!$K$3,0,IF(I458="Sand",(B458-B457)*$O$5*N458,(B458-B457)*$O$5*T458))</f>
        <v>101.92185601133586</v>
      </c>
      <c r="V458" s="157">
        <f t="shared" si="119"/>
        <v>9317.8574815288539</v>
      </c>
      <c r="W458" s="175">
        <f t="shared" si="114"/>
        <v>0.22945504255115012</v>
      </c>
      <c r="X458" s="149">
        <f t="shared" si="115"/>
        <v>6.4986260453135644E-2</v>
      </c>
      <c r="Y458" s="127">
        <f t="shared" si="116"/>
        <v>0.69642960371848373</v>
      </c>
      <c r="Z458" s="175">
        <f t="shared" si="117"/>
        <v>7.450656793040919E-2</v>
      </c>
      <c r="AA458" s="149">
        <f t="shared" si="112"/>
        <v>245.59223608333508</v>
      </c>
      <c r="AB458" s="383">
        <f>IF(ISERROR(AA458),0,IF(B458&lt;=Parameters!$K$3,0,(B458-B457)*$O$5*AA458))</f>
        <v>101.92185601133586</v>
      </c>
      <c r="AC458" s="157">
        <f t="shared" si="120"/>
        <v>7578.9341747733988</v>
      </c>
    </row>
    <row r="459" spans="1:29">
      <c r="A459" s="186">
        <v>441</v>
      </c>
      <c r="B459" s="187">
        <v>44</v>
      </c>
      <c r="C459" s="258">
        <v>8.49</v>
      </c>
      <c r="D459" s="258">
        <v>2.5499999999999998</v>
      </c>
      <c r="E459" s="438">
        <f>IF(AND(ISBLANK(B459),ISBLANK(C459)),NA(),IF(B459&lt;=Parameters!$K$3,0,IF(C459&lt;0.1,Parameters!$K$4,C459)))</f>
        <v>8.49</v>
      </c>
      <c r="F459" s="439"/>
      <c r="G459" s="149">
        <f>B459*Parameters!$K$5</f>
        <v>836</v>
      </c>
      <c r="H459" s="383">
        <f>IF(B459&lt;Parameters!$K$6,B459*Parameters!$K$5,Parameters!$K$5*Parameters!$K$6+(B459-Parameters!$K$6)*(Parameters!$K$5-10))</f>
        <v>426</v>
      </c>
      <c r="I459" s="151" t="str">
        <f>IF(ISBLANK(D459),"",IF(D459&gt;Parameters!$K$7,"Clay","Sand"))</f>
        <v>Sand</v>
      </c>
      <c r="J459" s="152">
        <f t="shared" si="104"/>
        <v>0.19155794017592809</v>
      </c>
      <c r="K459" s="320">
        <f t="shared" si="105"/>
        <v>1</v>
      </c>
      <c r="L459" s="320">
        <f t="shared" si="113"/>
        <v>4.26</v>
      </c>
      <c r="M459" s="275">
        <f t="shared" si="106"/>
        <v>41.379500635366952</v>
      </c>
      <c r="N459" s="153">
        <f t="shared" si="107"/>
        <v>22.758725349451826</v>
      </c>
      <c r="O459" s="154">
        <f t="shared" si="108"/>
        <v>7.6539999999999999</v>
      </c>
      <c r="P459" s="149">
        <f>IF(B459&lt;=Parameters!$K$3,0,IF(I459="Sand",0,O459/Parameters!$K$8*1000))</f>
        <v>0</v>
      </c>
      <c r="Q459" s="127">
        <f t="shared" si="109"/>
        <v>0</v>
      </c>
      <c r="R459" s="154" t="e">
        <f t="shared" si="110"/>
        <v>#DIV/0!</v>
      </c>
      <c r="S459" s="154" t="e">
        <f t="shared" si="111"/>
        <v>#DIV/0!</v>
      </c>
      <c r="T459" s="149" t="e">
        <f t="shared" si="118"/>
        <v>#DIV/0!</v>
      </c>
      <c r="U459" s="383">
        <f>IF(B459&lt;=Parameters!$K$3,0,IF(I459="Sand",(B459-B458)*$O$5*N459,(B459-B458)*$O$5*T459))</f>
        <v>9.444970920339971</v>
      </c>
      <c r="V459" s="157">
        <f t="shared" si="119"/>
        <v>9327.3024524491939</v>
      </c>
      <c r="W459" s="175">
        <f t="shared" si="114"/>
        <v>0.25031882392733856</v>
      </c>
      <c r="X459" s="149">
        <f t="shared" si="115"/>
        <v>8.3780321472906247E-2</v>
      </c>
      <c r="Y459" s="127">
        <f t="shared" si="116"/>
        <v>0.69606147940502294</v>
      </c>
      <c r="Z459" s="175">
        <f t="shared" si="117"/>
        <v>9.6221819940608244E-2</v>
      </c>
      <c r="AA459" s="149">
        <f t="shared" si="112"/>
        <v>42.6</v>
      </c>
      <c r="AB459" s="383">
        <f>IF(ISERROR(AA459),0,IF(B459&lt;=Parameters!$K$3,0,(B459-B458)*$O$5*AA459))</f>
        <v>17.679186994370667</v>
      </c>
      <c r="AC459" s="157">
        <f t="shared" si="120"/>
        <v>7596.6133617677697</v>
      </c>
    </row>
    <row r="460" spans="1:29">
      <c r="A460" s="186">
        <v>442</v>
      </c>
      <c r="B460" s="187">
        <v>44.1</v>
      </c>
      <c r="C460" s="258">
        <v>8.26</v>
      </c>
      <c r="D460" s="258">
        <v>2.65</v>
      </c>
      <c r="E460" s="438">
        <f>IF(AND(ISBLANK(B460),ISBLANK(C460)),NA(),IF(B460&lt;=Parameters!$K$3,0,IF(C460&lt;0.1,Parameters!$K$4,C460)))</f>
        <v>8.26</v>
      </c>
      <c r="F460" s="439"/>
      <c r="G460" s="149">
        <f>B460*Parameters!$K$5</f>
        <v>837.9</v>
      </c>
      <c r="H460" s="383">
        <f>IF(B460&lt;Parameters!$K$6,B460*Parameters!$K$5,Parameters!$K$5*Parameters!$K$6+(B460-Parameters!$K$6)*(Parameters!$K$5-10))</f>
        <v>426.90000000000003</v>
      </c>
      <c r="I460" s="151" t="str">
        <f>IF(ISBLANK(D460),"",IF(D460&gt;Parameters!$K$7,"Clay","Sand"))</f>
        <v>Clay</v>
      </c>
      <c r="J460" s="152">
        <f t="shared" si="104"/>
        <v>0.19182454843323782</v>
      </c>
      <c r="K460" s="320">
        <f t="shared" si="105"/>
        <v>1</v>
      </c>
      <c r="L460" s="320">
        <f t="shared" si="113"/>
        <v>4.2690000000000001</v>
      </c>
      <c r="M460" s="275">
        <f t="shared" si="106"/>
        <v>40.314532551118035</v>
      </c>
      <c r="N460" s="153">
        <f t="shared" si="107"/>
        <v>22.17299290311492</v>
      </c>
      <c r="O460" s="154">
        <f t="shared" si="108"/>
        <v>7.4220999999999995</v>
      </c>
      <c r="P460" s="149">
        <f>IF(B460&lt;=Parameters!$K$3,0,IF(I460="Sand",0,O460/Parameters!$K$8*1000))</f>
        <v>530.15</v>
      </c>
      <c r="Q460" s="127">
        <f t="shared" si="109"/>
        <v>1.2418599203560552</v>
      </c>
      <c r="R460" s="154">
        <f t="shared" si="110"/>
        <v>0.47364379437245524</v>
      </c>
      <c r="S460" s="154">
        <f t="shared" si="111"/>
        <v>0.47364379437245524</v>
      </c>
      <c r="T460" s="149">
        <f t="shared" si="118"/>
        <v>251.10225758655713</v>
      </c>
      <c r="U460" s="383">
        <f>IF(B460&lt;=Parameters!$K$3,0,IF(I460="Sand",(B460-B459)*$O$5*N460,(B460-B459)*$O$5*T460))</f>
        <v>104.20853912162849</v>
      </c>
      <c r="V460" s="157">
        <f t="shared" si="119"/>
        <v>9431.5109915708217</v>
      </c>
      <c r="W460" s="175">
        <f t="shared" si="114"/>
        <v>0.23891096931228162</v>
      </c>
      <c r="X460" s="149">
        <f t="shared" si="115"/>
        <v>7.3260759345655554E-2</v>
      </c>
      <c r="Y460" s="127">
        <f t="shared" si="116"/>
        <v>0.69569432596948111</v>
      </c>
      <c r="Z460" s="175">
        <f t="shared" si="117"/>
        <v>8.4286832683154247E-2</v>
      </c>
      <c r="AA460" s="149">
        <f t="shared" si="112"/>
        <v>251.10225758655713</v>
      </c>
      <c r="AB460" s="383">
        <f>IF(ISERROR(AA460),0,IF(B460&lt;=Parameters!$K$3,0,(B460-B459)*$O$5*AA460))</f>
        <v>104.20853912162849</v>
      </c>
      <c r="AC460" s="157">
        <f t="shared" si="120"/>
        <v>7700.8219008893984</v>
      </c>
    </row>
    <row r="461" spans="1:29">
      <c r="A461" s="186">
        <v>443</v>
      </c>
      <c r="B461" s="187">
        <v>44.2</v>
      </c>
      <c r="C461" s="258">
        <v>9.14</v>
      </c>
      <c r="D461" s="258">
        <v>2.59</v>
      </c>
      <c r="E461" s="438">
        <f>IF(AND(ISBLANK(B461),ISBLANK(C461)),NA(),IF(B461&lt;=Parameters!$K$3,0,IF(C461&lt;0.1,Parameters!$K$4,C461)))</f>
        <v>9.14</v>
      </c>
      <c r="F461" s="439"/>
      <c r="G461" s="149">
        <f>B461*Parameters!$K$5</f>
        <v>839.80000000000007</v>
      </c>
      <c r="H461" s="383">
        <f>IF(B461&lt;Parameters!$K$6,B461*Parameters!$K$5,Parameters!$K$5*Parameters!$K$6+(B461-Parameters!$K$6)*(Parameters!$K$5-10))</f>
        <v>427.8</v>
      </c>
      <c r="I461" s="151" t="str">
        <f>IF(ISBLANK(D461),"",IF(D461&gt;Parameters!$K$7,"Clay","Sand"))</f>
        <v>Sand</v>
      </c>
      <c r="J461" s="152">
        <f t="shared" si="104"/>
        <v>0.19209227298562045</v>
      </c>
      <c r="K461" s="320">
        <f t="shared" si="105"/>
        <v>1</v>
      </c>
      <c r="L461" s="320">
        <f t="shared" si="113"/>
        <v>4.2780000000000005</v>
      </c>
      <c r="M461" s="275">
        <f t="shared" si="106"/>
        <v>44.671803666754755</v>
      </c>
      <c r="N461" s="153">
        <f t="shared" si="107"/>
        <v>24.569492016715117</v>
      </c>
      <c r="O461" s="154">
        <f t="shared" si="108"/>
        <v>8.3002000000000002</v>
      </c>
      <c r="P461" s="149">
        <f>IF(B461&lt;=Parameters!$K$3,0,IF(I461="Sand",0,O461/Parameters!$K$8*1000))</f>
        <v>0</v>
      </c>
      <c r="Q461" s="127">
        <f t="shared" si="109"/>
        <v>0</v>
      </c>
      <c r="R461" s="154" t="e">
        <f t="shared" si="110"/>
        <v>#DIV/0!</v>
      </c>
      <c r="S461" s="154" t="e">
        <f t="shared" si="111"/>
        <v>#DIV/0!</v>
      </c>
      <c r="T461" s="149" t="e">
        <f t="shared" si="118"/>
        <v>#DIV/0!</v>
      </c>
      <c r="U461" s="383">
        <f>IF(B461&lt;=Parameters!$K$3,0,IF(I461="Sand",(B461-B460)*$O$5*N461,(B461-B460)*$O$5*T461))</f>
        <v>10.196447035685535</v>
      </c>
      <c r="V461" s="157">
        <f t="shared" si="119"/>
        <v>9441.7074386065069</v>
      </c>
      <c r="W461" s="175">
        <f t="shared" si="114"/>
        <v>0.27898408790867257</v>
      </c>
      <c r="X461" s="149">
        <f t="shared" si="115"/>
        <v>0.11272073546016247</v>
      </c>
      <c r="Y461" s="127">
        <f t="shared" si="116"/>
        <v>0.69532813881255495</v>
      </c>
      <c r="Z461" s="175">
        <f t="shared" si="117"/>
        <v>0.1299113679125585</v>
      </c>
      <c r="AA461" s="149">
        <f t="shared" si="112"/>
        <v>42.78</v>
      </c>
      <c r="AB461" s="383">
        <f>IF(ISERROR(AA461),0,IF(B461&lt;=Parameters!$K$3,0,(B461-B460)*$O$5*AA461))</f>
        <v>17.753887784487727</v>
      </c>
      <c r="AC461" s="157">
        <f t="shared" si="120"/>
        <v>7718.5757886738866</v>
      </c>
    </row>
    <row r="462" spans="1:29">
      <c r="A462" s="186">
        <v>444</v>
      </c>
      <c r="B462" s="187">
        <v>44.3</v>
      </c>
      <c r="C462" s="258">
        <v>9.19</v>
      </c>
      <c r="D462" s="258">
        <v>2.56</v>
      </c>
      <c r="E462" s="438">
        <f>IF(AND(ISBLANK(B462),ISBLANK(C462)),NA(),IF(B462&lt;=Parameters!$K$3,0,IF(C462&lt;0.1,Parameters!$K$4,C462)))</f>
        <v>9.19</v>
      </c>
      <c r="F462" s="439"/>
      <c r="G462" s="149">
        <f>B462*Parameters!$K$5</f>
        <v>841.69999999999993</v>
      </c>
      <c r="H462" s="383">
        <f>IF(B462&lt;Parameters!$K$6,B462*Parameters!$K$5,Parameters!$K$5*Parameters!$K$6+(B462-Parameters!$K$6)*(Parameters!$K$5-10))</f>
        <v>428.7</v>
      </c>
      <c r="I462" s="151" t="str">
        <f>IF(ISBLANK(D462),"",IF(D462&gt;Parameters!$K$7,"Clay","Sand"))</f>
        <v>Sand</v>
      </c>
      <c r="J462" s="152">
        <f t="shared" si="104"/>
        <v>0.19236112164480684</v>
      </c>
      <c r="K462" s="320">
        <f t="shared" si="105"/>
        <v>1</v>
      </c>
      <c r="L462" s="320">
        <f t="shared" si="113"/>
        <v>4.2869999999999999</v>
      </c>
      <c r="M462" s="275">
        <f t="shared" si="106"/>
        <v>44.979042782506895</v>
      </c>
      <c r="N462" s="153">
        <f t="shared" si="107"/>
        <v>24.738473530378794</v>
      </c>
      <c r="O462" s="154">
        <f t="shared" si="108"/>
        <v>8.3483000000000001</v>
      </c>
      <c r="P462" s="149">
        <f>IF(B462&lt;=Parameters!$K$3,0,IF(I462="Sand",0,O462/Parameters!$K$8*1000))</f>
        <v>0</v>
      </c>
      <c r="Q462" s="127">
        <f t="shared" si="109"/>
        <v>0</v>
      </c>
      <c r="R462" s="154" t="e">
        <f t="shared" si="110"/>
        <v>#DIV/0!</v>
      </c>
      <c r="S462" s="154" t="e">
        <f t="shared" si="111"/>
        <v>#DIV/0!</v>
      </c>
      <c r="T462" s="149" t="e">
        <f t="shared" si="118"/>
        <v>#DIV/0!</v>
      </c>
      <c r="U462" s="383">
        <f>IF(B462&lt;=Parameters!$K$3,0,IF(I462="Sand",(B462-B461)*$O$5*N462,(B462-B461)*$O$5*T462))</f>
        <v>10.266575105606213</v>
      </c>
      <c r="V462" s="157">
        <f t="shared" si="119"/>
        <v>9451.9740137121134</v>
      </c>
      <c r="W462" s="175">
        <f t="shared" si="114"/>
        <v>0.28074599287816226</v>
      </c>
      <c r="X462" s="149">
        <f t="shared" si="115"/>
        <v>0.11461357179325646</v>
      </c>
      <c r="Y462" s="127">
        <f t="shared" si="116"/>
        <v>0.69496291336634741</v>
      </c>
      <c r="Z462" s="175">
        <f t="shared" si="117"/>
        <v>0.13232218695671508</v>
      </c>
      <c r="AA462" s="149">
        <f t="shared" si="112"/>
        <v>42.870000000000005</v>
      </c>
      <c r="AB462" s="383">
        <f>IF(ISERROR(AA462),0,IF(B462&lt;=Parameters!$K$3,0,(B462-B461)*$O$5*AA462))</f>
        <v>17.79123817954499</v>
      </c>
      <c r="AC462" s="157">
        <f t="shared" si="120"/>
        <v>7736.3670268534315</v>
      </c>
    </row>
    <row r="463" spans="1:29">
      <c r="A463" s="186">
        <v>445</v>
      </c>
      <c r="B463" s="187">
        <v>44.4</v>
      </c>
      <c r="C463" s="258">
        <v>7.72</v>
      </c>
      <c r="D463" s="258">
        <v>2.7</v>
      </c>
      <c r="E463" s="438">
        <f>IF(AND(ISBLANK(B463),ISBLANK(C463)),NA(),IF(B463&lt;=Parameters!$K$3,0,IF(C463&lt;0.1,Parameters!$K$4,C463)))</f>
        <v>7.72</v>
      </c>
      <c r="F463" s="439"/>
      <c r="G463" s="149">
        <f>B463*Parameters!$K$5</f>
        <v>843.6</v>
      </c>
      <c r="H463" s="383">
        <f>IF(B463&lt;Parameters!$K$6,B463*Parameters!$K$5,Parameters!$K$5*Parameters!$K$6+(B463-Parameters!$K$6)*(Parameters!$K$5-10))</f>
        <v>429.59999999999997</v>
      </c>
      <c r="I463" s="151" t="str">
        <f>IF(ISBLANK(D463),"",IF(D463&gt;Parameters!$K$7,"Clay","Sand"))</f>
        <v>Clay</v>
      </c>
      <c r="J463" s="152">
        <f t="shared" si="104"/>
        <v>0.19263110229927488</v>
      </c>
      <c r="K463" s="320">
        <f t="shared" si="105"/>
        <v>1</v>
      </c>
      <c r="L463" s="320">
        <f t="shared" si="113"/>
        <v>4.2959999999999994</v>
      </c>
      <c r="M463" s="275">
        <f t="shared" si="106"/>
        <v>37.837384373761104</v>
      </c>
      <c r="N463" s="153">
        <f t="shared" si="107"/>
        <v>20.81056140556861</v>
      </c>
      <c r="O463" s="154">
        <f t="shared" si="108"/>
        <v>6.8763999999999994</v>
      </c>
      <c r="P463" s="149">
        <f>IF(B463&lt;=Parameters!$K$3,0,IF(I463="Sand",0,O463/Parameters!$K$8*1000))</f>
        <v>491.17142857142852</v>
      </c>
      <c r="Q463" s="127">
        <f t="shared" si="109"/>
        <v>1.1433226922053736</v>
      </c>
      <c r="R463" s="154">
        <f t="shared" si="110"/>
        <v>0.4835348699184619</v>
      </c>
      <c r="S463" s="154">
        <f t="shared" si="111"/>
        <v>0.4835348699184619</v>
      </c>
      <c r="T463" s="149">
        <f t="shared" si="118"/>
        <v>237.49851282195078</v>
      </c>
      <c r="U463" s="383">
        <f>IF(B463&lt;=Parameters!$K$3,0,IF(I463="Sand",(B463-B462)*$O$5*N463,(B463-B462)*$O$5*T463))</f>
        <v>98.562925330145717</v>
      </c>
      <c r="V463" s="157">
        <f t="shared" si="119"/>
        <v>9550.5369390422584</v>
      </c>
      <c r="W463" s="175">
        <f t="shared" si="114"/>
        <v>0.21060593002765318</v>
      </c>
      <c r="X463" s="149">
        <f t="shared" si="115"/>
        <v>4.9732763793147179E-2</v>
      </c>
      <c r="Y463" s="127">
        <f t="shared" si="116"/>
        <v>0.69459864509408642</v>
      </c>
      <c r="Z463" s="175">
        <f t="shared" si="117"/>
        <v>5.7516276728594606E-2</v>
      </c>
      <c r="AA463" s="149">
        <f t="shared" si="112"/>
        <v>237.49851282195078</v>
      </c>
      <c r="AB463" s="383">
        <f>IF(ISERROR(AA463),0,IF(B463&lt;=Parameters!$K$3,0,(B463-B462)*$O$5*AA463))</f>
        <v>98.562925330145717</v>
      </c>
      <c r="AC463" s="157">
        <f t="shared" si="120"/>
        <v>7834.9299521835774</v>
      </c>
    </row>
    <row r="464" spans="1:29">
      <c r="A464" s="186">
        <v>446</v>
      </c>
      <c r="B464" s="187">
        <v>44.5</v>
      </c>
      <c r="C464" s="258">
        <v>5.96</v>
      </c>
      <c r="D464" s="258">
        <v>2.94</v>
      </c>
      <c r="E464" s="438">
        <f>IF(AND(ISBLANK(B464),ISBLANK(C464)),NA(),IF(B464&lt;=Parameters!$K$3,0,IF(C464&lt;0.1,Parameters!$K$4,C464)))</f>
        <v>5.96</v>
      </c>
      <c r="F464" s="439"/>
      <c r="G464" s="149">
        <f>B464*Parameters!$K$5</f>
        <v>845.5</v>
      </c>
      <c r="H464" s="383">
        <f>IF(B464&lt;Parameters!$K$6,B464*Parameters!$K$5,Parameters!$K$5*Parameters!$K$6+(B464-Parameters!$K$6)*(Parameters!$K$5-10))</f>
        <v>430.5</v>
      </c>
      <c r="I464" s="151" t="str">
        <f>IF(ISBLANK(D464),"",IF(D464&gt;Parameters!$K$7,"Clay","Sand"))</f>
        <v>Clay</v>
      </c>
      <c r="J464" s="152">
        <f t="shared" si="104"/>
        <v>0.19290222291522149</v>
      </c>
      <c r="K464" s="320">
        <f t="shared" si="105"/>
        <v>1</v>
      </c>
      <c r="L464" s="320">
        <f t="shared" si="113"/>
        <v>4.3049999999999997</v>
      </c>
      <c r="M464" s="275">
        <f t="shared" si="106"/>
        <v>29.252358596608151</v>
      </c>
      <c r="N464" s="153">
        <f t="shared" si="107"/>
        <v>16.088797228134485</v>
      </c>
      <c r="O464" s="154">
        <f t="shared" si="108"/>
        <v>5.1144999999999996</v>
      </c>
      <c r="P464" s="149">
        <f>IF(B464&lt;=Parameters!$K$3,0,IF(I464="Sand",0,O464/Parameters!$K$8*1000))</f>
        <v>365.3214285714285</v>
      </c>
      <c r="Q464" s="127">
        <f t="shared" si="109"/>
        <v>0.84859797577567597</v>
      </c>
      <c r="R464" s="154">
        <f t="shared" si="110"/>
        <v>0.54277396590327709</v>
      </c>
      <c r="S464" s="154">
        <f t="shared" si="111"/>
        <v>0.54277396590327709</v>
      </c>
      <c r="T464" s="149">
        <f t="shared" si="118"/>
        <v>198.28696061516501</v>
      </c>
      <c r="U464" s="383">
        <f>IF(B464&lt;=Parameters!$K$3,0,IF(I464="Sand",(B464-B463)*$O$5*N464,(B464-B463)*$O$5*T464))</f>
        <v>82.289959043683425</v>
      </c>
      <c r="V464" s="157">
        <f t="shared" si="119"/>
        <v>9632.8268980859411</v>
      </c>
      <c r="W464" s="175">
        <f t="shared" si="114"/>
        <v>0.10668982070925646</v>
      </c>
      <c r="X464" s="149">
        <f t="shared" si="115"/>
        <v>4.2210831603550135E-4</v>
      </c>
      <c r="Y464" s="127">
        <f t="shared" si="116"/>
        <v>0.69423532948984956</v>
      </c>
      <c r="Z464" s="175">
        <f t="shared" si="117"/>
        <v>4.8901468165940163E-4</v>
      </c>
      <c r="AA464" s="149">
        <f t="shared" si="112"/>
        <v>198.28696061516501</v>
      </c>
      <c r="AB464" s="383">
        <f>IF(ISERROR(AA464),0,IF(B464&lt;=Parameters!$K$3,0,(B464-B463)*$O$5*AA464))</f>
        <v>82.289959043683425</v>
      </c>
      <c r="AC464" s="157">
        <f t="shared" si="120"/>
        <v>7917.219911227261</v>
      </c>
    </row>
    <row r="465" spans="1:29">
      <c r="A465" s="186">
        <v>447</v>
      </c>
      <c r="B465" s="187">
        <v>44.6</v>
      </c>
      <c r="C465" s="258">
        <v>10.87</v>
      </c>
      <c r="D465" s="258">
        <v>2.4700000000000002</v>
      </c>
      <c r="E465" s="438">
        <f>IF(AND(ISBLANK(B465),ISBLANK(C465)),NA(),IF(B465&lt;=Parameters!$K$3,0,IF(C465&lt;0.1,Parameters!$K$4,C465)))</f>
        <v>10.87</v>
      </c>
      <c r="F465" s="439"/>
      <c r="G465" s="149">
        <f>B465*Parameters!$K$5</f>
        <v>847.4</v>
      </c>
      <c r="H465" s="383">
        <f>IF(B465&lt;Parameters!$K$6,B465*Parameters!$K$5,Parameters!$K$5*Parameters!$K$6+(B465-Parameters!$K$6)*(Parameters!$K$5-10))</f>
        <v>431.40000000000003</v>
      </c>
      <c r="I465" s="151" t="str">
        <f>IF(ISBLANK(D465),"",IF(D465&gt;Parameters!$K$7,"Clay","Sand"))</f>
        <v>Sand</v>
      </c>
      <c r="J465" s="152">
        <f t="shared" si="104"/>
        <v>0.19317449153754995</v>
      </c>
      <c r="K465" s="320">
        <f t="shared" si="105"/>
        <v>1</v>
      </c>
      <c r="L465" s="320">
        <f t="shared" si="113"/>
        <v>4.3140000000000001</v>
      </c>
      <c r="M465" s="275">
        <f t="shared" si="106"/>
        <v>53.426499299095951</v>
      </c>
      <c r="N465" s="153">
        <f t="shared" si="107"/>
        <v>29.384574614502775</v>
      </c>
      <c r="O465" s="154">
        <f t="shared" si="108"/>
        <v>10.022599999999999</v>
      </c>
      <c r="P465" s="149">
        <f>IF(B465&lt;=Parameters!$K$3,0,IF(I465="Sand",0,O465/Parameters!$K$8*1000))</f>
        <v>0</v>
      </c>
      <c r="Q465" s="127">
        <f t="shared" si="109"/>
        <v>0</v>
      </c>
      <c r="R465" s="154" t="e">
        <f t="shared" si="110"/>
        <v>#DIV/0!</v>
      </c>
      <c r="S465" s="154" t="e">
        <f t="shared" si="111"/>
        <v>#DIV/0!</v>
      </c>
      <c r="T465" s="149" t="e">
        <f t="shared" si="118"/>
        <v>#DIV/0!</v>
      </c>
      <c r="U465" s="383">
        <f>IF(B465&lt;=Parameters!$K$3,0,IF(I465="Sand",(B465-B464)*$O$5*N465,(B465-B464)*$O$5*T465))</f>
        <v>12.194727449761313</v>
      </c>
      <c r="V465" s="157">
        <f t="shared" si="119"/>
        <v>9645.0216255357027</v>
      </c>
      <c r="W465" s="175">
        <f t="shared" si="114"/>
        <v>0.34664662671414626</v>
      </c>
      <c r="X465" s="149">
        <f t="shared" si="115"/>
        <v>0.19442275865528999</v>
      </c>
      <c r="Y465" s="127">
        <f t="shared" si="116"/>
        <v>0.69387296207828919</v>
      </c>
      <c r="Z465" s="175">
        <f t="shared" si="117"/>
        <v>0.22562810312938489</v>
      </c>
      <c r="AA465" s="149">
        <f t="shared" si="112"/>
        <v>43.140000000000008</v>
      </c>
      <c r="AB465" s="383">
        <f>IF(ISERROR(AA465),0,IF(B465&lt;=Parameters!$K$3,0,(B465-B464)*$O$5*AA465))</f>
        <v>17.903289364721847</v>
      </c>
      <c r="AC465" s="157">
        <f t="shared" si="120"/>
        <v>7935.1232005919828</v>
      </c>
    </row>
    <row r="466" spans="1:29">
      <c r="A466" s="186">
        <v>448</v>
      </c>
      <c r="B466" s="187">
        <v>44.7</v>
      </c>
      <c r="C466" s="258">
        <v>10.44</v>
      </c>
      <c r="D466" s="258">
        <v>2.46</v>
      </c>
      <c r="E466" s="438">
        <f>IF(AND(ISBLANK(B466),ISBLANK(C466)),NA(),IF(B466&lt;=Parameters!$K$3,0,IF(C466&lt;0.1,Parameters!$K$4,C466)))</f>
        <v>10.44</v>
      </c>
      <c r="F466" s="439"/>
      <c r="G466" s="149">
        <f>B466*Parameters!$K$5</f>
        <v>849.30000000000007</v>
      </c>
      <c r="H466" s="383">
        <f>IF(B466&lt;Parameters!$K$6,B466*Parameters!$K$5,Parameters!$K$5*Parameters!$K$6+(B466-Parameters!$K$6)*(Parameters!$K$5-10))</f>
        <v>432.3</v>
      </c>
      <c r="I466" s="151" t="str">
        <f>IF(ISBLANK(D466),"",IF(D466&gt;Parameters!$K$7,"Clay","Sand"))</f>
        <v>Sand</v>
      </c>
      <c r="J466" s="152">
        <f t="shared" si="104"/>
        <v>0.1934479162908726</v>
      </c>
      <c r="K466" s="320">
        <f t="shared" si="105"/>
        <v>1</v>
      </c>
      <c r="L466" s="320">
        <f t="shared" si="113"/>
        <v>4.3230000000000004</v>
      </c>
      <c r="M466" s="275">
        <f t="shared" si="106"/>
        <v>51.385661472042791</v>
      </c>
      <c r="N466" s="153">
        <f t="shared" si="107"/>
        <v>28.262113809623539</v>
      </c>
      <c r="O466" s="154">
        <f t="shared" si="108"/>
        <v>9.5907</v>
      </c>
      <c r="P466" s="149">
        <f>IF(B466&lt;=Parameters!$K$3,0,IF(I466="Sand",0,O466/Parameters!$K$8*1000))</f>
        <v>0</v>
      </c>
      <c r="Q466" s="127">
        <f t="shared" si="109"/>
        <v>0</v>
      </c>
      <c r="R466" s="154" t="e">
        <f t="shared" si="110"/>
        <v>#DIV/0!</v>
      </c>
      <c r="S466" s="154" t="e">
        <f t="shared" si="111"/>
        <v>#DIV/0!</v>
      </c>
      <c r="T466" s="149" t="e">
        <f t="shared" si="118"/>
        <v>#DIV/0!</v>
      </c>
      <c r="U466" s="383">
        <f>IF(B466&lt;=Parameters!$K$3,0,IF(I466="Sand",(B466-B465)*$O$5*N466,(B466-B465)*$O$5*T466))</f>
        <v>11.728901288650706</v>
      </c>
      <c r="V466" s="157">
        <f t="shared" si="119"/>
        <v>9656.7505268243531</v>
      </c>
      <c r="W466" s="175">
        <f t="shared" si="114"/>
        <v>0.33008496769899009</v>
      </c>
      <c r="X466" s="149">
        <f t="shared" si="115"/>
        <v>0.17275447741180164</v>
      </c>
      <c r="Y466" s="127">
        <f t="shared" si="116"/>
        <v>0.69351153841436242</v>
      </c>
      <c r="Z466" s="175">
        <f t="shared" si="117"/>
        <v>0.20082685822060886</v>
      </c>
      <c r="AA466" s="149">
        <f t="shared" si="112"/>
        <v>43.230000000000004</v>
      </c>
      <c r="AB466" s="383">
        <f>IF(ISERROR(AA466),0,IF(B466&lt;=Parameters!$K$3,0,(B466-B465)*$O$5*AA466))</f>
        <v>17.940639759780375</v>
      </c>
      <c r="AC466" s="157">
        <f t="shared" si="120"/>
        <v>7953.0638403517632</v>
      </c>
    </row>
    <row r="467" spans="1:29">
      <c r="A467" s="186">
        <v>449</v>
      </c>
      <c r="B467" s="187">
        <v>44.8</v>
      </c>
      <c r="C467" s="258">
        <v>11.26</v>
      </c>
      <c r="D467" s="258">
        <v>2.4900000000000002</v>
      </c>
      <c r="E467" s="438">
        <f>IF(AND(ISBLANK(B467),ISBLANK(C467)),NA(),IF(B467&lt;=Parameters!$K$3,0,IF(C467&lt;0.1,Parameters!$K$4,C467)))</f>
        <v>11.26</v>
      </c>
      <c r="F467" s="439"/>
      <c r="G467" s="149">
        <f>B467*Parameters!$K$5</f>
        <v>851.19999999999993</v>
      </c>
      <c r="H467" s="383">
        <f>IF(B467&lt;Parameters!$K$6,B467*Parameters!$K$5,Parameters!$K$5*Parameters!$K$6+(B467-Parameters!$K$6)*(Parameters!$K$5-10))</f>
        <v>433.2</v>
      </c>
      <c r="I467" s="151" t="str">
        <f>IF(ISBLANK(D467),"",IF(D467&gt;Parameters!$K$7,"Clay","Sand"))</f>
        <v>Sand</v>
      </c>
      <c r="J467" s="152">
        <f t="shared" ref="J467:J530" si="121">(MAX(($O$3-B467)/$O$1,G$8))^(-C$8)</f>
        <v>0.19372250538052901</v>
      </c>
      <c r="K467" s="320">
        <f t="shared" ref="K467:K530" si="122">(MIN(($O$3-B467)/($O$1*$G$8),1))^$E$8</f>
        <v>1</v>
      </c>
      <c r="L467" s="320">
        <f t="shared" si="113"/>
        <v>4.3319999999999999</v>
      </c>
      <c r="M467" s="275">
        <f t="shared" ref="M467:M530" si="123">$F$8*E467*1000*$O$9^$B$8*J467</f>
        <v>55.5003681898312</v>
      </c>
      <c r="N467" s="153">
        <f t="shared" ref="N467:N530" si="124">(M467)*$S$2^$D$8</f>
        <v>30.525202504407162</v>
      </c>
      <c r="O467" s="154">
        <f t="shared" ref="O467:O530" si="125">IF(E467=0,0,ABS(E467-G467/1000))</f>
        <v>10.408799999999999</v>
      </c>
      <c r="P467" s="149">
        <f>IF(B467&lt;=Parameters!$K$3,0,IF(I467="Sand",0,O467/Parameters!$K$8*1000))</f>
        <v>0</v>
      </c>
      <c r="Q467" s="127">
        <f t="shared" ref="Q467:Q530" si="126">IF(P467="","",P467/H467)</f>
        <v>0</v>
      </c>
      <c r="R467" s="154" t="e">
        <f t="shared" ref="R467:R530" si="127">IF(P467="","",IF(Q467&lt;=1,0.5*(Q467^(-0.5)),0.5*(Q467^(-0.25))))</f>
        <v>#DIV/0!</v>
      </c>
      <c r="S467" s="154" t="e">
        <f t="shared" ref="S467:S530" si="128">IF(R467="","",IF(R467&lt;1,R467,1))</f>
        <v>#DIV/0!</v>
      </c>
      <c r="T467" s="149" t="e">
        <f t="shared" si="118"/>
        <v>#DIV/0!</v>
      </c>
      <c r="U467" s="383">
        <f>IF(B467&lt;=Parameters!$K$3,0,IF(I467="Sand",(B467-B466)*$O$5*N467,(B467-B466)*$O$5*T467))</f>
        <v>12.668093030901586</v>
      </c>
      <c r="V467" s="157">
        <f t="shared" si="119"/>
        <v>9669.4186198552543</v>
      </c>
      <c r="W467" s="175">
        <f t="shared" si="114"/>
        <v>0.35991383911116076</v>
      </c>
      <c r="X467" s="149">
        <f t="shared" si="115"/>
        <v>0.21253442370367656</v>
      </c>
      <c r="Y467" s="127">
        <f t="shared" si="116"/>
        <v>0.69315105408306321</v>
      </c>
      <c r="Z467" s="175">
        <f t="shared" si="117"/>
        <v>0.24749501249615483</v>
      </c>
      <c r="AA467" s="149">
        <f t="shared" ref="AA467:AA530" si="129">IF(I467="Sand",IF(Z467&gt;0.1*H467,Z467,0.1*H467),T467)</f>
        <v>43.32</v>
      </c>
      <c r="AB467" s="383">
        <f>IF(ISERROR(AA467),0,IF(B467&lt;=Parameters!$K$3,0,(B467-B466)*$O$5*AA467))</f>
        <v>17.977990154837624</v>
      </c>
      <c r="AC467" s="157">
        <f t="shared" si="120"/>
        <v>7971.0418305066005</v>
      </c>
    </row>
    <row r="468" spans="1:29">
      <c r="A468" s="186">
        <v>450</v>
      </c>
      <c r="B468" s="187">
        <v>44.9</v>
      </c>
      <c r="C468" s="258">
        <v>8.42</v>
      </c>
      <c r="D468" s="258">
        <v>2.65</v>
      </c>
      <c r="E468" s="438">
        <f>IF(AND(ISBLANK(B468),ISBLANK(C468)),NA(),IF(B468&lt;=Parameters!$K$3,0,IF(C468&lt;0.1,Parameters!$K$4,C468)))</f>
        <v>8.42</v>
      </c>
      <c r="F468" s="439"/>
      <c r="G468" s="149">
        <f>B468*Parameters!$K$5</f>
        <v>853.1</v>
      </c>
      <c r="H468" s="383">
        <f>IF(B468&lt;Parameters!$K$6,B468*Parameters!$K$5,Parameters!$K$5*Parameters!$K$6+(B468-Parameters!$K$6)*(Parameters!$K$5-10))</f>
        <v>434.09999999999997</v>
      </c>
      <c r="I468" s="151" t="str">
        <f>IF(ISBLANK(D468),"",IF(D468&gt;Parameters!$K$7,"Clay","Sand"))</f>
        <v>Clay</v>
      </c>
      <c r="J468" s="152">
        <f t="shared" si="121"/>
        <v>0.19399826709362025</v>
      </c>
      <c r="K468" s="320">
        <f t="shared" si="122"/>
        <v>1</v>
      </c>
      <c r="L468" s="320">
        <f t="shared" ref="L468:L531" si="130">H468/100</f>
        <v>4.3409999999999993</v>
      </c>
      <c r="M468" s="275">
        <f t="shared" si="123"/>
        <v>41.561129207155652</v>
      </c>
      <c r="N468" s="153">
        <f t="shared" si="124"/>
        <v>22.858621063935612</v>
      </c>
      <c r="O468" s="154">
        <f t="shared" si="125"/>
        <v>7.5669000000000004</v>
      </c>
      <c r="P468" s="149">
        <f>IF(B468&lt;=Parameters!$K$3,0,IF(I468="Sand",0,O468/Parameters!$K$8*1000))</f>
        <v>540.49285714285725</v>
      </c>
      <c r="Q468" s="127">
        <f t="shared" si="126"/>
        <v>1.2450883601540135</v>
      </c>
      <c r="R468" s="154">
        <f t="shared" si="127"/>
        <v>0.47333646285451519</v>
      </c>
      <c r="S468" s="154">
        <f t="shared" si="128"/>
        <v>0.47333646285451519</v>
      </c>
      <c r="T468" s="149">
        <f t="shared" si="118"/>
        <v>255.83497719813084</v>
      </c>
      <c r="U468" s="383">
        <f>IF(B468&lt;=Parameters!$K$3,0,IF(I468="Sand",(B468-B467)*$O$5*N468,(B468-B467)*$O$5*T468))</f>
        <v>106.17263853488993</v>
      </c>
      <c r="V468" s="157">
        <f t="shared" si="119"/>
        <v>9775.5912583901445</v>
      </c>
      <c r="W468" s="175">
        <f t="shared" ref="W468:W531" si="131">0.4*LN(E468*1000/(22*SQRT(H468*100)))</f>
        <v>0.24324003989249476</v>
      </c>
      <c r="X468" s="149">
        <f t="shared" ref="X468:X531" si="132">2.1*(W468-0.1)^1.7</f>
        <v>7.7184275389173509E-2</v>
      </c>
      <c r="Y468" s="127">
        <f t="shared" ref="Y468:Y531" si="133">(H468/100)^(-0.25)</f>
        <v>0.69279150469915673</v>
      </c>
      <c r="Z468" s="175">
        <f t="shared" ref="Z468:Z531" si="134">$F$8*(B468/$O$3)*100*X468*Y468</f>
        <v>9.0034507569018166E-2</v>
      </c>
      <c r="AA468" s="149">
        <f t="shared" si="129"/>
        <v>255.83497719813084</v>
      </c>
      <c r="AB468" s="383">
        <f>IF(ISERROR(AA468),0,IF(B468&lt;=Parameters!$K$3,0,(B468-B467)*$O$5*AA468))</f>
        <v>106.17263853488993</v>
      </c>
      <c r="AC468" s="157">
        <f t="shared" si="120"/>
        <v>8077.2144690414907</v>
      </c>
    </row>
    <row r="469" spans="1:29">
      <c r="A469" s="186">
        <v>451</v>
      </c>
      <c r="B469" s="187">
        <v>45</v>
      </c>
      <c r="C469" s="258">
        <v>6.67</v>
      </c>
      <c r="D469" s="258">
        <v>2.83</v>
      </c>
      <c r="E469" s="438">
        <f>IF(AND(ISBLANK(B469),ISBLANK(C469)),NA(),IF(B469&lt;=Parameters!$K$3,0,IF(C469&lt;0.1,Parameters!$K$4,C469)))</f>
        <v>6.67</v>
      </c>
      <c r="F469" s="439"/>
      <c r="G469" s="149">
        <f>B469*Parameters!$K$5</f>
        <v>855</v>
      </c>
      <c r="H469" s="383">
        <f>IF(B469&lt;Parameters!$K$6,B469*Parameters!$K$5,Parameters!$K$5*Parameters!$K$6+(B469-Parameters!$K$6)*(Parameters!$K$5-10))</f>
        <v>435</v>
      </c>
      <c r="I469" s="151" t="str">
        <f>IF(ISBLANK(D469),"",IF(D469&gt;Parameters!$K$7,"Clay","Sand"))</f>
        <v>Clay</v>
      </c>
      <c r="J469" s="152">
        <f t="shared" si="121"/>
        <v>0.19427520980005952</v>
      </c>
      <c r="K469" s="320">
        <f t="shared" si="122"/>
        <v>1</v>
      </c>
      <c r="L469" s="320">
        <f t="shared" si="130"/>
        <v>4.3499999999999996</v>
      </c>
      <c r="M469" s="275">
        <f t="shared" si="123"/>
        <v>32.970126785424732</v>
      </c>
      <c r="N469" s="153">
        <f t="shared" si="124"/>
        <v>18.133569731983606</v>
      </c>
      <c r="O469" s="154">
        <f t="shared" si="125"/>
        <v>5.8149999999999995</v>
      </c>
      <c r="P469" s="149">
        <f>IF(B469&lt;=Parameters!$K$3,0,IF(I469="Sand",0,O469/Parameters!$K$8*1000))</f>
        <v>415.35714285714283</v>
      </c>
      <c r="Q469" s="127">
        <f t="shared" si="126"/>
        <v>0.95484400656814439</v>
      </c>
      <c r="R469" s="154">
        <f t="shared" si="127"/>
        <v>0.51168630222340439</v>
      </c>
      <c r="S469" s="154">
        <f t="shared" si="128"/>
        <v>0.51168630222340439</v>
      </c>
      <c r="T469" s="149">
        <f t="shared" ref="T469:T532" si="135">IF(P469="","",S469*P469)</f>
        <v>212.53256053064973</v>
      </c>
      <c r="U469" s="383">
        <f>IF(B469&lt;=Parameters!$K$3,0,IF(I469="Sand",(B469-B468)*$O$5*N469,(B469-B468)*$O$5*T469))</f>
        <v>88.20194554022909</v>
      </c>
      <c r="V469" s="157">
        <f t="shared" ref="V469:V532" si="136">V468+U469</f>
        <v>9863.7932039303741</v>
      </c>
      <c r="W469" s="175">
        <f t="shared" si="131"/>
        <v>0.14962983080518633</v>
      </c>
      <c r="X469" s="149">
        <f t="shared" si="132"/>
        <v>1.2734504335544296E-2</v>
      </c>
      <c r="Y469" s="127">
        <f t="shared" si="133"/>
        <v>0.69243288590691887</v>
      </c>
      <c r="Z469" s="175">
        <f t="shared" si="134"/>
        <v>1.4880019929167994E-2</v>
      </c>
      <c r="AA469" s="149">
        <f t="shared" si="129"/>
        <v>212.53256053064973</v>
      </c>
      <c r="AB469" s="383">
        <f>IF(ISERROR(AA469),0,IF(B469&lt;=Parameters!$K$3,0,(B469-B468)*$O$5*AA469))</f>
        <v>88.20194554022909</v>
      </c>
      <c r="AC469" s="157">
        <f t="shared" si="120"/>
        <v>8165.4164145817194</v>
      </c>
    </row>
    <row r="470" spans="1:29">
      <c r="A470" s="186">
        <v>452</v>
      </c>
      <c r="B470" s="187">
        <v>45.1</v>
      </c>
      <c r="C470" s="258">
        <v>8.0299999999999994</v>
      </c>
      <c r="D470" s="258">
        <v>2.73</v>
      </c>
      <c r="E470" s="438">
        <f>IF(AND(ISBLANK(B470),ISBLANK(C470)),NA(),IF(B470&lt;=Parameters!$K$3,0,IF(C470&lt;0.1,Parameters!$K$4,C470)))</f>
        <v>8.0299999999999994</v>
      </c>
      <c r="F470" s="439"/>
      <c r="G470" s="149">
        <f>B470*Parameters!$K$5</f>
        <v>856.9</v>
      </c>
      <c r="H470" s="383">
        <f>IF(B470&lt;Parameters!$K$6,B470*Parameters!$K$5,Parameters!$K$5*Parameters!$K$6+(B470-Parameters!$K$6)*(Parameters!$K$5-10))</f>
        <v>435.90000000000003</v>
      </c>
      <c r="I470" s="151" t="str">
        <f>IF(ISBLANK(D470),"",IF(D470&gt;Parameters!$K$7,"Clay","Sand"))</f>
        <v>Clay</v>
      </c>
      <c r="J470" s="152">
        <f t="shared" si="121"/>
        <v>0.19455334195363883</v>
      </c>
      <c r="K470" s="320">
        <f t="shared" si="122"/>
        <v>1</v>
      </c>
      <c r="L470" s="320">
        <f t="shared" si="130"/>
        <v>4.359</v>
      </c>
      <c r="M470" s="275">
        <f t="shared" si="123"/>
        <v>39.749496991816777</v>
      </c>
      <c r="N470" s="153">
        <f t="shared" si="124"/>
        <v>21.862223345499228</v>
      </c>
      <c r="O470" s="154">
        <f t="shared" si="125"/>
        <v>7.1730999999999998</v>
      </c>
      <c r="P470" s="149">
        <f>IF(B470&lt;=Parameters!$K$3,0,IF(I470="Sand",0,O470/Parameters!$K$8*1000))</f>
        <v>512.36428571428576</v>
      </c>
      <c r="Q470" s="127">
        <f t="shared" si="126"/>
        <v>1.1754170353619768</v>
      </c>
      <c r="R470" s="154">
        <f t="shared" si="127"/>
        <v>0.48019983795680549</v>
      </c>
      <c r="S470" s="154">
        <f t="shared" si="128"/>
        <v>0.48019983795680549</v>
      </c>
      <c r="T470" s="149">
        <f t="shared" si="135"/>
        <v>246.03724697485441</v>
      </c>
      <c r="U470" s="383">
        <f>IF(B470&lt;=Parameters!$K$3,0,IF(I470="Sand",(B470-B469)*$O$5*N470,(B470-B469)*$O$5*T470))</f>
        <v>102.10653748470915</v>
      </c>
      <c r="V470" s="157">
        <f t="shared" si="136"/>
        <v>9965.8997414150836</v>
      </c>
      <c r="W470" s="175">
        <f t="shared" si="131"/>
        <v>0.2234423323865089</v>
      </c>
      <c r="X470" s="149">
        <f t="shared" si="132"/>
        <v>5.9938834914025178E-2</v>
      </c>
      <c r="Y470" s="127">
        <f t="shared" si="133"/>
        <v>0.69207519337987555</v>
      </c>
      <c r="Z470" s="175">
        <f t="shared" si="134"/>
        <v>7.0156738217264508E-2</v>
      </c>
      <c r="AA470" s="149">
        <f t="shared" si="129"/>
        <v>246.03724697485441</v>
      </c>
      <c r="AB470" s="383">
        <f>IF(ISERROR(AA470),0,IF(B470&lt;=Parameters!$K$3,0,(B470-B469)*$O$5*AA470))</f>
        <v>102.10653748470915</v>
      </c>
      <c r="AC470" s="157">
        <f t="shared" si="120"/>
        <v>8267.5229520664288</v>
      </c>
    </row>
    <row r="471" spans="1:29">
      <c r="A471" s="186">
        <v>453</v>
      </c>
      <c r="B471" s="187">
        <v>45.2</v>
      </c>
      <c r="C471" s="258">
        <v>6.5</v>
      </c>
      <c r="D471" s="258">
        <v>2.75</v>
      </c>
      <c r="E471" s="438">
        <f>IF(AND(ISBLANK(B471),ISBLANK(C471)),NA(),IF(B471&lt;=Parameters!$K$3,0,IF(C471&lt;0.1,Parameters!$K$4,C471)))</f>
        <v>6.5</v>
      </c>
      <c r="F471" s="439"/>
      <c r="G471" s="149">
        <f>B471*Parameters!$K$5</f>
        <v>858.80000000000007</v>
      </c>
      <c r="H471" s="383">
        <f>IF(B471&lt;Parameters!$K$6,B471*Parameters!$K$5,Parameters!$K$5*Parameters!$K$6+(B471-Parameters!$K$6)*(Parameters!$K$5-10))</f>
        <v>436.8</v>
      </c>
      <c r="I471" s="151" t="str">
        <f>IF(ISBLANK(D471),"",IF(D471&gt;Parameters!$K$7,"Clay","Sand"))</f>
        <v>Clay</v>
      </c>
      <c r="J471" s="152">
        <f t="shared" si="121"/>
        <v>0.19483267209311311</v>
      </c>
      <c r="K471" s="320">
        <f t="shared" si="122"/>
        <v>1</v>
      </c>
      <c r="L471" s="320">
        <f t="shared" si="130"/>
        <v>4.3680000000000003</v>
      </c>
      <c r="M471" s="275">
        <f t="shared" si="123"/>
        <v>32.222003473997717</v>
      </c>
      <c r="N471" s="153">
        <f t="shared" si="124"/>
        <v>17.722101910698747</v>
      </c>
      <c r="O471" s="154">
        <f t="shared" si="125"/>
        <v>5.6411999999999995</v>
      </c>
      <c r="P471" s="149">
        <f>IF(B471&lt;=Parameters!$K$3,0,IF(I471="Sand",0,O471/Parameters!$K$8*1000))</f>
        <v>402.94285714285712</v>
      </c>
      <c r="Q471" s="127">
        <f t="shared" si="126"/>
        <v>0.92248822605965453</v>
      </c>
      <c r="R471" s="154">
        <f t="shared" si="127"/>
        <v>0.52058252842391284</v>
      </c>
      <c r="S471" s="154">
        <f t="shared" si="128"/>
        <v>0.52058252842391284</v>
      </c>
      <c r="T471" s="149">
        <f t="shared" si="135"/>
        <v>209.76501138178406</v>
      </c>
      <c r="U471" s="383">
        <f>IF(B471&lt;=Parameters!$K$3,0,IF(I471="Sand",(B471-B470)*$O$5*N471,(B471-B470)*$O$5*T471))</f>
        <v>87.053400495184306</v>
      </c>
      <c r="V471" s="157">
        <f t="shared" si="136"/>
        <v>10052.953141910268</v>
      </c>
      <c r="W471" s="175">
        <f t="shared" si="131"/>
        <v>0.13847687892640773</v>
      </c>
      <c r="X471" s="149">
        <f t="shared" si="132"/>
        <v>8.2615020928754317E-3</v>
      </c>
      <c r="Y471" s="127">
        <f t="shared" si="133"/>
        <v>0.6917184228205473</v>
      </c>
      <c r="Z471" s="175">
        <f t="shared" si="134"/>
        <v>9.6863032702920928E-3</v>
      </c>
      <c r="AA471" s="149">
        <f t="shared" si="129"/>
        <v>209.76501138178406</v>
      </c>
      <c r="AB471" s="383">
        <f>IF(ISERROR(AA471),0,IF(B471&lt;=Parameters!$K$3,0,(B471-B470)*$O$5*AA471))</f>
        <v>87.053400495184306</v>
      </c>
      <c r="AC471" s="157">
        <f t="shared" si="120"/>
        <v>8354.576352561613</v>
      </c>
    </row>
    <row r="472" spans="1:29">
      <c r="A472" s="186">
        <v>454</v>
      </c>
      <c r="B472" s="187">
        <v>45.3</v>
      </c>
      <c r="C472" s="258">
        <v>5.25</v>
      </c>
      <c r="D472" s="258">
        <v>2.88</v>
      </c>
      <c r="E472" s="438">
        <f>IF(AND(ISBLANK(B472),ISBLANK(C472)),NA(),IF(B472&lt;=Parameters!$K$3,0,IF(C472&lt;0.1,Parameters!$K$4,C472)))</f>
        <v>5.25</v>
      </c>
      <c r="F472" s="439"/>
      <c r="G472" s="149">
        <f>B472*Parameters!$K$5</f>
        <v>860.69999999999993</v>
      </c>
      <c r="H472" s="383">
        <f>IF(B472&lt;Parameters!$K$6,B472*Parameters!$K$5,Parameters!$K$5*Parameters!$K$6+(B472-Parameters!$K$6)*(Parameters!$K$5-10))</f>
        <v>437.7</v>
      </c>
      <c r="I472" s="151" t="str">
        <f>IF(ISBLANK(D472),"",IF(D472&gt;Parameters!$K$7,"Clay","Sand"))</f>
        <v>Clay</v>
      </c>
      <c r="J472" s="152">
        <f t="shared" si="121"/>
        <v>0.19511320884330122</v>
      </c>
      <c r="K472" s="320">
        <f t="shared" si="122"/>
        <v>1</v>
      </c>
      <c r="L472" s="320">
        <f t="shared" si="130"/>
        <v>4.3769999999999998</v>
      </c>
      <c r="M472" s="275">
        <f t="shared" si="123"/>
        <v>26.062938034554303</v>
      </c>
      <c r="N472" s="153">
        <f t="shared" si="124"/>
        <v>14.334615919004868</v>
      </c>
      <c r="O472" s="154">
        <f t="shared" si="125"/>
        <v>4.3893000000000004</v>
      </c>
      <c r="P472" s="149">
        <f>IF(B472&lt;=Parameters!$K$3,0,IF(I472="Sand",0,O472/Parameters!$K$8*1000))</f>
        <v>313.5214285714286</v>
      </c>
      <c r="Q472" s="127">
        <f t="shared" si="126"/>
        <v>0.71629295995300113</v>
      </c>
      <c r="R472" s="154">
        <f t="shared" si="127"/>
        <v>0.59077847438436071</v>
      </c>
      <c r="S472" s="154">
        <f t="shared" si="128"/>
        <v>0.59077847438436071</v>
      </c>
      <c r="T472" s="149">
        <f t="shared" si="135"/>
        <v>185.22171125823391</v>
      </c>
      <c r="U472" s="383">
        <f>IF(B472&lt;=Parameters!$K$3,0,IF(I472="Sand",(B472-B471)*$O$5*N472,(B472-B471)*$O$5*T472))</f>
        <v>76.867823210127113</v>
      </c>
      <c r="V472" s="157">
        <f t="shared" si="136"/>
        <v>10129.820965120394</v>
      </c>
      <c r="W472" s="175">
        <f t="shared" si="131"/>
        <v>5.2635574853953197E-2</v>
      </c>
      <c r="X472" s="149" t="e">
        <f t="shared" si="132"/>
        <v>#NUM!</v>
      </c>
      <c r="Y472" s="127">
        <f t="shared" si="133"/>
        <v>0.69136256996019541</v>
      </c>
      <c r="Z472" s="175" t="e">
        <f t="shared" si="134"/>
        <v>#NUM!</v>
      </c>
      <c r="AA472" s="149">
        <f t="shared" si="129"/>
        <v>185.22171125823391</v>
      </c>
      <c r="AB472" s="383">
        <f>IF(ISERROR(AA472),0,IF(B472&lt;=Parameters!$K$3,0,(B472-B471)*$O$5*AA472))</f>
        <v>76.867823210127113</v>
      </c>
      <c r="AC472" s="157">
        <f t="shared" si="120"/>
        <v>8431.4441757717395</v>
      </c>
    </row>
    <row r="473" spans="1:29">
      <c r="A473" s="186">
        <v>455</v>
      </c>
      <c r="B473" s="187">
        <v>45.4</v>
      </c>
      <c r="C473" s="258">
        <v>6.33</v>
      </c>
      <c r="D473" s="258">
        <v>2.81</v>
      </c>
      <c r="E473" s="438">
        <f>IF(AND(ISBLANK(B473),ISBLANK(C473)),NA(),IF(B473&lt;=Parameters!$K$3,0,IF(C473&lt;0.1,Parameters!$K$4,C473)))</f>
        <v>6.33</v>
      </c>
      <c r="F473" s="439"/>
      <c r="G473" s="149">
        <f>B473*Parameters!$K$5</f>
        <v>862.6</v>
      </c>
      <c r="H473" s="383">
        <f>IF(B473&lt;Parameters!$K$6,B473*Parameters!$K$5,Parameters!$K$5*Parameters!$K$6+(B473-Parameters!$K$6)*(Parameters!$K$5-10))</f>
        <v>438.59999999999997</v>
      </c>
      <c r="I473" s="151" t="str">
        <f>IF(ISBLANK(D473),"",IF(D473&gt;Parameters!$K$7,"Clay","Sand"))</f>
        <v>Clay</v>
      </c>
      <c r="J473" s="152">
        <f t="shared" si="121"/>
        <v>0.19539496091620451</v>
      </c>
      <c r="K473" s="320">
        <f t="shared" si="122"/>
        <v>1</v>
      </c>
      <c r="L473" s="320">
        <f t="shared" si="130"/>
        <v>4.3859999999999992</v>
      </c>
      <c r="M473" s="275">
        <f t="shared" si="123"/>
        <v>31.469835016433812</v>
      </c>
      <c r="N473" s="153">
        <f t="shared" si="124"/>
        <v>17.308409259038598</v>
      </c>
      <c r="O473" s="154">
        <f t="shared" si="125"/>
        <v>5.4673999999999996</v>
      </c>
      <c r="P473" s="149">
        <f>IF(B473&lt;=Parameters!$K$3,0,IF(I473="Sand",0,O473/Parameters!$K$8*1000))</f>
        <v>390.52857142857141</v>
      </c>
      <c r="Q473" s="127">
        <f t="shared" si="126"/>
        <v>0.89039801967298549</v>
      </c>
      <c r="R473" s="154">
        <f t="shared" si="127"/>
        <v>0.52988046849956516</v>
      </c>
      <c r="S473" s="154">
        <f t="shared" si="128"/>
        <v>0.52988046849956516</v>
      </c>
      <c r="T473" s="149">
        <f t="shared" si="135"/>
        <v>206.93346239103732</v>
      </c>
      <c r="U473" s="383">
        <f>IF(B473&lt;=Parameters!$K$3,0,IF(I473="Sand",(B473-B472)*$O$5*N473,(B473-B472)*$O$5*T473))</f>
        <v>85.878295234829068</v>
      </c>
      <c r="V473" s="157">
        <f t="shared" si="136"/>
        <v>10215.699260355223</v>
      </c>
      <c r="W473" s="175">
        <f t="shared" si="131"/>
        <v>0.12705362031758657</v>
      </c>
      <c r="X473" s="149">
        <f t="shared" si="132"/>
        <v>4.5394418673780886E-3</v>
      </c>
      <c r="Y473" s="127">
        <f t="shared" si="133"/>
        <v>0.69100763055857117</v>
      </c>
      <c r="Z473" s="175">
        <f t="shared" si="134"/>
        <v>5.3403832194421127E-3</v>
      </c>
      <c r="AA473" s="149">
        <f t="shared" si="129"/>
        <v>206.93346239103732</v>
      </c>
      <c r="AB473" s="383">
        <f>IF(ISERROR(AA473),0,IF(B473&lt;=Parameters!$K$3,0,(B473-B472)*$O$5*AA473))</f>
        <v>85.878295234829068</v>
      </c>
      <c r="AC473" s="157">
        <f t="shared" si="120"/>
        <v>8517.3224710065679</v>
      </c>
    </row>
    <row r="474" spans="1:29">
      <c r="A474" s="186">
        <v>456</v>
      </c>
      <c r="B474" s="187">
        <v>45.5</v>
      </c>
      <c r="C474" s="258">
        <v>4.62</v>
      </c>
      <c r="D474" s="258">
        <v>2.91</v>
      </c>
      <c r="E474" s="438">
        <f>IF(AND(ISBLANK(B474),ISBLANK(C474)),NA(),IF(B474&lt;=Parameters!$K$3,0,IF(C474&lt;0.1,Parameters!$K$4,C474)))</f>
        <v>4.62</v>
      </c>
      <c r="F474" s="439"/>
      <c r="G474" s="149">
        <f>B474*Parameters!$K$5</f>
        <v>864.5</v>
      </c>
      <c r="H474" s="383">
        <f>IF(B474&lt;Parameters!$K$6,B474*Parameters!$K$5,Parameters!$K$5*Parameters!$K$6+(B474-Parameters!$K$6)*(Parameters!$K$5-10))</f>
        <v>439.5</v>
      </c>
      <c r="I474" s="151" t="str">
        <f>IF(ISBLANK(D474),"",IF(D474&gt;Parameters!$K$7,"Clay","Sand"))</f>
        <v>Clay</v>
      </c>
      <c r="J474" s="152">
        <f t="shared" si="121"/>
        <v>0.19567793711214293</v>
      </c>
      <c r="K474" s="320">
        <f t="shared" si="122"/>
        <v>1</v>
      </c>
      <c r="L474" s="320">
        <f t="shared" si="130"/>
        <v>4.3949999999999996</v>
      </c>
      <c r="M474" s="275">
        <f t="shared" si="123"/>
        <v>23.001768779916691</v>
      </c>
      <c r="N474" s="153">
        <f t="shared" si="124"/>
        <v>12.650972828954181</v>
      </c>
      <c r="O474" s="154">
        <f t="shared" si="125"/>
        <v>3.7555000000000001</v>
      </c>
      <c r="P474" s="149">
        <f>IF(B474&lt;=Parameters!$K$3,0,IF(I474="Sand",0,O474/Parameters!$K$8*1000))</f>
        <v>268.25</v>
      </c>
      <c r="Q474" s="127">
        <f t="shared" si="126"/>
        <v>0.61035267349260525</v>
      </c>
      <c r="R474" s="154">
        <f t="shared" si="127"/>
        <v>0.63999941752070411</v>
      </c>
      <c r="S474" s="154">
        <f t="shared" si="128"/>
        <v>0.63999941752070411</v>
      </c>
      <c r="T474" s="149">
        <f t="shared" si="135"/>
        <v>171.67984374992886</v>
      </c>
      <c r="U474" s="383">
        <f>IF(B474&lt;=Parameters!$K$3,0,IF(I474="Sand",(B474-B473)*$O$5*N474,(B474-B473)*$O$5*T474))</f>
        <v>71.247888751627485</v>
      </c>
      <c r="V474" s="157">
        <f t="shared" si="136"/>
        <v>10286.947149106851</v>
      </c>
      <c r="W474" s="175">
        <f t="shared" si="131"/>
        <v>6.8143166432283234E-4</v>
      </c>
      <c r="X474" s="149" t="e">
        <f t="shared" si="132"/>
        <v>#NUM!</v>
      </c>
      <c r="Y474" s="127">
        <f t="shared" si="133"/>
        <v>0.69065360040366763</v>
      </c>
      <c r="Z474" s="175" t="e">
        <f t="shared" si="134"/>
        <v>#NUM!</v>
      </c>
      <c r="AA474" s="149">
        <f t="shared" si="129"/>
        <v>171.67984374992886</v>
      </c>
      <c r="AB474" s="383">
        <f>IF(ISERROR(AA474),0,IF(B474&lt;=Parameters!$K$3,0,(B474-B473)*$O$5*AA474))</f>
        <v>71.247888751627485</v>
      </c>
      <c r="AC474" s="157">
        <f t="shared" si="120"/>
        <v>8588.570359758196</v>
      </c>
    </row>
    <row r="475" spans="1:29">
      <c r="A475" s="186">
        <v>457</v>
      </c>
      <c r="B475" s="187">
        <v>45.6</v>
      </c>
      <c r="C475" s="258">
        <v>4.1100000000000003</v>
      </c>
      <c r="D475" s="258">
        <v>3.06</v>
      </c>
      <c r="E475" s="438">
        <f>IF(AND(ISBLANK(B475),ISBLANK(C475)),NA(),IF(B475&lt;=Parameters!$K$3,0,IF(C475&lt;0.1,Parameters!$K$4,C475)))</f>
        <v>4.1100000000000003</v>
      </c>
      <c r="F475" s="439"/>
      <c r="G475" s="149">
        <f>B475*Parameters!$K$5</f>
        <v>866.4</v>
      </c>
      <c r="H475" s="383">
        <f>IF(B475&lt;Parameters!$K$6,B475*Parameters!$K$5,Parameters!$K$5*Parameters!$K$6+(B475-Parameters!$K$6)*(Parameters!$K$5-10))</f>
        <v>440.40000000000003</v>
      </c>
      <c r="I475" s="151" t="str">
        <f>IF(ISBLANK(D475),"",IF(D475&gt;Parameters!$K$7,"Clay","Sand"))</f>
        <v>Clay</v>
      </c>
      <c r="J475" s="152">
        <f t="shared" si="121"/>
        <v>0.19596214632090983</v>
      </c>
      <c r="K475" s="320">
        <f t="shared" si="122"/>
        <v>1</v>
      </c>
      <c r="L475" s="320">
        <f t="shared" si="130"/>
        <v>4.4039999999999999</v>
      </c>
      <c r="M475" s="275">
        <f t="shared" si="123"/>
        <v>20.492333071752363</v>
      </c>
      <c r="N475" s="153">
        <f t="shared" si="124"/>
        <v>11.270783189463801</v>
      </c>
      <c r="O475" s="154">
        <f t="shared" si="125"/>
        <v>3.2436000000000003</v>
      </c>
      <c r="P475" s="149">
        <f>IF(B475&lt;=Parameters!$K$3,0,IF(I475="Sand",0,O475/Parameters!$K$8*1000))</f>
        <v>231.68571428571431</v>
      </c>
      <c r="Q475" s="127">
        <f t="shared" si="126"/>
        <v>0.52608018684312963</v>
      </c>
      <c r="R475" s="154">
        <f t="shared" si="127"/>
        <v>0.68935674842571459</v>
      </c>
      <c r="S475" s="154">
        <f t="shared" si="128"/>
        <v>0.68935674842571459</v>
      </c>
      <c r="T475" s="149">
        <f t="shared" si="135"/>
        <v>159.71411065668914</v>
      </c>
      <c r="U475" s="383">
        <f>IF(B475&lt;=Parameters!$K$3,0,IF(I475="Sand",(B475-B474)*$O$5*N475,(B475-B474)*$O$5*T475))</f>
        <v>66.282056993878314</v>
      </c>
      <c r="V475" s="157">
        <f t="shared" si="136"/>
        <v>10353.229206100728</v>
      </c>
      <c r="W475" s="175">
        <f t="shared" si="131"/>
        <v>-4.6516376514537522E-2</v>
      </c>
      <c r="X475" s="149" t="e">
        <f t="shared" si="132"/>
        <v>#NUM!</v>
      </c>
      <c r="Y475" s="127">
        <f t="shared" si="133"/>
        <v>0.69030047531147409</v>
      </c>
      <c r="Z475" s="175" t="e">
        <f t="shared" si="134"/>
        <v>#NUM!</v>
      </c>
      <c r="AA475" s="149">
        <f t="shared" si="129"/>
        <v>159.71411065668914</v>
      </c>
      <c r="AB475" s="383">
        <f>IF(ISERROR(AA475),0,IF(B475&lt;=Parameters!$K$3,0,(B475-B474)*$O$5*AA475))</f>
        <v>66.282056993878314</v>
      </c>
      <c r="AC475" s="157">
        <f t="shared" si="120"/>
        <v>8654.8524167520736</v>
      </c>
    </row>
    <row r="476" spans="1:29">
      <c r="A476" s="186">
        <v>458</v>
      </c>
      <c r="B476" s="187">
        <v>45.7</v>
      </c>
      <c r="C476" s="258">
        <v>3.94</v>
      </c>
      <c r="D476" s="258">
        <v>3</v>
      </c>
      <c r="E476" s="438">
        <f>IF(AND(ISBLANK(B476),ISBLANK(C476)),NA(),IF(B476&lt;=Parameters!$K$3,0,IF(C476&lt;0.1,Parameters!$K$4,C476)))</f>
        <v>3.94</v>
      </c>
      <c r="F476" s="439"/>
      <c r="G476" s="149">
        <f>B476*Parameters!$K$5</f>
        <v>868.30000000000007</v>
      </c>
      <c r="H476" s="383">
        <f>IF(B476&lt;Parameters!$K$6,B476*Parameters!$K$5,Parameters!$K$5*Parameters!$K$6+(B476-Parameters!$K$6)*(Parameters!$K$5-10))</f>
        <v>441.3</v>
      </c>
      <c r="I476" s="151" t="str">
        <f>IF(ISBLANK(D476),"",IF(D476&gt;Parameters!$K$7,"Clay","Sand"))</f>
        <v>Clay</v>
      </c>
      <c r="J476" s="152">
        <f t="shared" si="121"/>
        <v>0.19624759752294474</v>
      </c>
      <c r="K476" s="320">
        <f t="shared" si="122"/>
        <v>1</v>
      </c>
      <c r="L476" s="320">
        <f t="shared" si="130"/>
        <v>4.4130000000000003</v>
      </c>
      <c r="M476" s="275">
        <f t="shared" si="123"/>
        <v>19.673334095657101</v>
      </c>
      <c r="N476" s="153">
        <f t="shared" si="124"/>
        <v>10.820333752611406</v>
      </c>
      <c r="O476" s="154">
        <f t="shared" si="125"/>
        <v>3.0716999999999999</v>
      </c>
      <c r="P476" s="149">
        <f>IF(B476&lt;=Parameters!$K$3,0,IF(I476="Sand",0,O476/Parameters!$K$8*1000))</f>
        <v>219.40714285714284</v>
      </c>
      <c r="Q476" s="127">
        <f t="shared" si="126"/>
        <v>0.49718364572205492</v>
      </c>
      <c r="R476" s="154">
        <f t="shared" si="127"/>
        <v>0.70910669707919327</v>
      </c>
      <c r="S476" s="154">
        <f t="shared" si="128"/>
        <v>0.70910669707919327</v>
      </c>
      <c r="T476" s="149">
        <f t="shared" si="135"/>
        <v>155.58307438701127</v>
      </c>
      <c r="U476" s="383">
        <f>IF(B476&lt;=Parameters!$K$3,0,IF(I476="Sand",(B476-B475)*$O$5*N476,(B476-B475)*$O$5*T476))</f>
        <v>64.567658808616287</v>
      </c>
      <c r="V476" s="157">
        <f t="shared" si="136"/>
        <v>10417.796864909345</v>
      </c>
      <c r="W476" s="175">
        <f t="shared" si="131"/>
        <v>-6.3821600879253107E-2</v>
      </c>
      <c r="X476" s="149" t="e">
        <f t="shared" si="132"/>
        <v>#NUM!</v>
      </c>
      <c r="Y476" s="127">
        <f t="shared" si="133"/>
        <v>0.68994825112573344</v>
      </c>
      <c r="Z476" s="175" t="e">
        <f t="shared" si="134"/>
        <v>#NUM!</v>
      </c>
      <c r="AA476" s="149">
        <f t="shared" si="129"/>
        <v>155.58307438701127</v>
      </c>
      <c r="AB476" s="383">
        <f>IF(ISERROR(AA476),0,IF(B476&lt;=Parameters!$K$3,0,(B476-B475)*$O$5*AA476))</f>
        <v>64.567658808616287</v>
      </c>
      <c r="AC476" s="157">
        <f t="shared" si="120"/>
        <v>8719.4200755606907</v>
      </c>
    </row>
    <row r="477" spans="1:29">
      <c r="A477" s="186">
        <v>459</v>
      </c>
      <c r="B477" s="187">
        <v>45.8</v>
      </c>
      <c r="C477" s="258">
        <v>5.03</v>
      </c>
      <c r="D477" s="258">
        <v>2.83</v>
      </c>
      <c r="E477" s="438">
        <f>IF(AND(ISBLANK(B477),ISBLANK(C477)),NA(),IF(B477&lt;=Parameters!$K$3,0,IF(C477&lt;0.1,Parameters!$K$4,C477)))</f>
        <v>5.03</v>
      </c>
      <c r="F477" s="439"/>
      <c r="G477" s="149">
        <f>B477*Parameters!$K$5</f>
        <v>870.19999999999993</v>
      </c>
      <c r="H477" s="383">
        <f>IF(B477&lt;Parameters!$K$6,B477*Parameters!$K$5,Parameters!$K$5*Parameters!$K$6+(B477-Parameters!$K$6)*(Parameters!$K$5-10))</f>
        <v>442.2</v>
      </c>
      <c r="I477" s="151" t="str">
        <f>IF(ISBLANK(D477),"",IF(D477&gt;Parameters!$K$7,"Clay","Sand"))</f>
        <v>Clay</v>
      </c>
      <c r="J477" s="152">
        <f t="shared" si="121"/>
        <v>0.19653429979052522</v>
      </c>
      <c r="K477" s="320">
        <f t="shared" si="122"/>
        <v>1</v>
      </c>
      <c r="L477" s="320">
        <f t="shared" si="130"/>
        <v>4.4219999999999997</v>
      </c>
      <c r="M477" s="275">
        <f t="shared" si="123"/>
        <v>25.15264941296364</v>
      </c>
      <c r="N477" s="153">
        <f t="shared" si="124"/>
        <v>13.833957177130003</v>
      </c>
      <c r="O477" s="154">
        <f t="shared" si="125"/>
        <v>4.1598000000000006</v>
      </c>
      <c r="P477" s="149">
        <f>IF(B477&lt;=Parameters!$K$3,0,IF(I477="Sand",0,O477/Parameters!$K$8*1000))</f>
        <v>297.12857142857149</v>
      </c>
      <c r="Q477" s="127">
        <f t="shared" si="126"/>
        <v>0.67193254506687361</v>
      </c>
      <c r="R477" s="154">
        <f t="shared" si="127"/>
        <v>0.6099681604693673</v>
      </c>
      <c r="S477" s="154">
        <f t="shared" si="128"/>
        <v>0.6099681604693673</v>
      </c>
      <c r="T477" s="149">
        <f t="shared" si="135"/>
        <v>181.23896813717676</v>
      </c>
      <c r="U477" s="383">
        <f>IF(B477&lt;=Parameters!$K$3,0,IF(I477="Sand",(B477-B476)*$O$5*N477,(B477-B476)*$O$5*T477))</f>
        <v>75.214967332481379</v>
      </c>
      <c r="V477" s="157">
        <f t="shared" si="136"/>
        <v>10493.011832241828</v>
      </c>
      <c r="W477" s="175">
        <f t="shared" si="131"/>
        <v>3.3466633011900213E-2</v>
      </c>
      <c r="X477" s="149" t="e">
        <f t="shared" si="132"/>
        <v>#NUM!</v>
      </c>
      <c r="Y477" s="127">
        <f t="shared" si="133"/>
        <v>0.68959692371770176</v>
      </c>
      <c r="Z477" s="175" t="e">
        <f t="shared" si="134"/>
        <v>#NUM!</v>
      </c>
      <c r="AA477" s="149">
        <f t="shared" si="129"/>
        <v>181.23896813717676</v>
      </c>
      <c r="AB477" s="383">
        <f>IF(ISERROR(AA477),0,IF(B477&lt;=Parameters!$K$3,0,(B477-B476)*$O$5*AA477))</f>
        <v>75.214967332481379</v>
      </c>
      <c r="AC477" s="157">
        <f t="shared" si="120"/>
        <v>8794.6350428931728</v>
      </c>
    </row>
    <row r="478" spans="1:29">
      <c r="A478" s="186">
        <v>460</v>
      </c>
      <c r="B478" s="187">
        <v>45.9</v>
      </c>
      <c r="C478" s="258">
        <v>4.12</v>
      </c>
      <c r="D478" s="258">
        <v>2.92</v>
      </c>
      <c r="E478" s="438">
        <f>IF(AND(ISBLANK(B478),ISBLANK(C478)),NA(),IF(B478&lt;=Parameters!$K$3,0,IF(C478&lt;0.1,Parameters!$K$4,C478)))</f>
        <v>4.12</v>
      </c>
      <c r="F478" s="439"/>
      <c r="G478" s="149">
        <f>B478*Parameters!$K$5</f>
        <v>872.1</v>
      </c>
      <c r="H478" s="383">
        <f>IF(B478&lt;Parameters!$K$6,B478*Parameters!$K$5,Parameters!$K$5*Parameters!$K$6+(B478-Parameters!$K$6)*(Parameters!$K$5-10))</f>
        <v>443.09999999999997</v>
      </c>
      <c r="I478" s="151" t="str">
        <f>IF(ISBLANK(D478),"",IF(D478&gt;Parameters!$K$7,"Clay","Sand"))</f>
        <v>Clay</v>
      </c>
      <c r="J478" s="152">
        <f t="shared" si="121"/>
        <v>0.19682226228897817</v>
      </c>
      <c r="K478" s="320">
        <f t="shared" si="122"/>
        <v>1</v>
      </c>
      <c r="L478" s="320">
        <f t="shared" si="130"/>
        <v>4.431</v>
      </c>
      <c r="M478" s="275">
        <f t="shared" si="123"/>
        <v>20.632356441707628</v>
      </c>
      <c r="N478" s="153">
        <f t="shared" si="124"/>
        <v>11.347796042939196</v>
      </c>
      <c r="O478" s="154">
        <f t="shared" si="125"/>
        <v>3.2479</v>
      </c>
      <c r="P478" s="149">
        <f>IF(B478&lt;=Parameters!$K$3,0,IF(I478="Sand",0,O478/Parameters!$K$8*1000))</f>
        <v>231.99285714285713</v>
      </c>
      <c r="Q478" s="127">
        <f t="shared" si="126"/>
        <v>0.52356772092723347</v>
      </c>
      <c r="R478" s="154">
        <f t="shared" si="127"/>
        <v>0.69100879113049274</v>
      </c>
      <c r="S478" s="154">
        <f t="shared" si="128"/>
        <v>0.69100879113049274</v>
      </c>
      <c r="T478" s="149">
        <f t="shared" si="135"/>
        <v>160.30910376519481</v>
      </c>
      <c r="U478" s="383">
        <f>IF(B478&lt;=Parameters!$K$3,0,IF(I478="Sand",(B478-B477)*$O$5*N478,(B478-B477)*$O$5*T478))</f>
        <v>66.528981745653752</v>
      </c>
      <c r="V478" s="157">
        <f t="shared" si="136"/>
        <v>10559.540813987482</v>
      </c>
      <c r="W478" s="175">
        <f t="shared" si="131"/>
        <v>-4.6766737244604499E-2</v>
      </c>
      <c r="X478" s="149" t="e">
        <f t="shared" si="132"/>
        <v>#NUM!</v>
      </c>
      <c r="Y478" s="127">
        <f t="shared" si="133"/>
        <v>0.68924648898591068</v>
      </c>
      <c r="Z478" s="175" t="e">
        <f t="shared" si="134"/>
        <v>#NUM!</v>
      </c>
      <c r="AA478" s="149">
        <f t="shared" si="129"/>
        <v>160.30910376519481</v>
      </c>
      <c r="AB478" s="383">
        <f>IF(ISERROR(AA478),0,IF(B478&lt;=Parameters!$K$3,0,(B478-B477)*$O$5*AA478))</f>
        <v>66.528981745653752</v>
      </c>
      <c r="AC478" s="157">
        <f t="shared" si="120"/>
        <v>8861.164024638827</v>
      </c>
    </row>
    <row r="479" spans="1:29">
      <c r="A479" s="186">
        <v>461</v>
      </c>
      <c r="B479" s="187">
        <v>46</v>
      </c>
      <c r="C479" s="258">
        <v>3.29</v>
      </c>
      <c r="D479" s="258">
        <v>3.12</v>
      </c>
      <c r="E479" s="438">
        <f>IF(AND(ISBLANK(B479),ISBLANK(C479)),NA(),IF(B479&lt;=Parameters!$K$3,0,IF(C479&lt;0.1,Parameters!$K$4,C479)))</f>
        <v>3.29</v>
      </c>
      <c r="F479" s="439"/>
      <c r="G479" s="149">
        <f>B479*Parameters!$K$5</f>
        <v>874</v>
      </c>
      <c r="H479" s="383">
        <f>IF(B479&lt;Parameters!$K$6,B479*Parameters!$K$5,Parameters!$K$5*Parameters!$K$6+(B479-Parameters!$K$6)*(Parameters!$K$5-10))</f>
        <v>444</v>
      </c>
      <c r="I479" s="151" t="str">
        <f>IF(ISBLANK(D479),"",IF(D479&gt;Parameters!$K$7,"Clay","Sand"))</f>
        <v>Clay</v>
      </c>
      <c r="J479" s="152">
        <f t="shared" si="121"/>
        <v>0.19711149427791011</v>
      </c>
      <c r="K479" s="320">
        <f t="shared" si="122"/>
        <v>1</v>
      </c>
      <c r="L479" s="320">
        <f t="shared" si="130"/>
        <v>4.4400000000000004</v>
      </c>
      <c r="M479" s="275">
        <f t="shared" si="123"/>
        <v>16.500049416493951</v>
      </c>
      <c r="N479" s="153">
        <f t="shared" si="124"/>
        <v>9.0750271790716734</v>
      </c>
      <c r="O479" s="154">
        <f t="shared" si="125"/>
        <v>2.4159999999999999</v>
      </c>
      <c r="P479" s="149">
        <f>IF(B479&lt;=Parameters!$K$3,0,IF(I479="Sand",0,O479/Parameters!$K$8*1000))</f>
        <v>172.57142857142858</v>
      </c>
      <c r="Q479" s="127">
        <f t="shared" si="126"/>
        <v>0.38867438867438869</v>
      </c>
      <c r="R479" s="154">
        <f t="shared" si="127"/>
        <v>0.80200493797095862</v>
      </c>
      <c r="S479" s="154">
        <f t="shared" si="128"/>
        <v>0.80200493797095862</v>
      </c>
      <c r="T479" s="149">
        <f t="shared" si="135"/>
        <v>138.40313786698829</v>
      </c>
      <c r="U479" s="383">
        <f>IF(B479&lt;=Parameters!$K$3,0,IF(I479="Sand",(B479-B478)*$O$5*N479,(B479-B478)*$O$5*T479))</f>
        <v>57.437909740801636</v>
      </c>
      <c r="V479" s="157">
        <f t="shared" si="136"/>
        <v>10616.978723728284</v>
      </c>
      <c r="W479" s="175">
        <f t="shared" si="131"/>
        <v>-0.13715879352362245</v>
      </c>
      <c r="X479" s="149" t="e">
        <f t="shared" si="132"/>
        <v>#NUM!</v>
      </c>
      <c r="Y479" s="127">
        <f t="shared" si="133"/>
        <v>0.68889694285593217</v>
      </c>
      <c r="Z479" s="175" t="e">
        <f t="shared" si="134"/>
        <v>#NUM!</v>
      </c>
      <c r="AA479" s="149">
        <f t="shared" si="129"/>
        <v>138.40313786698829</v>
      </c>
      <c r="AB479" s="383">
        <f>IF(ISERROR(AA479),0,IF(B479&lt;=Parameters!$K$3,0,(B479-B478)*$O$5*AA479))</f>
        <v>57.437909740801636</v>
      </c>
      <c r="AC479" s="157">
        <f t="shared" si="120"/>
        <v>8918.6019343796288</v>
      </c>
    </row>
    <row r="480" spans="1:29">
      <c r="A480" s="186">
        <v>462</v>
      </c>
      <c r="B480" s="187">
        <v>46.1</v>
      </c>
      <c r="C480" s="258">
        <v>3.8</v>
      </c>
      <c r="D480" s="258">
        <v>3.06</v>
      </c>
      <c r="E480" s="438">
        <f>IF(AND(ISBLANK(B480),ISBLANK(C480)),NA(),IF(B480&lt;=Parameters!$K$3,0,IF(C480&lt;0.1,Parameters!$K$4,C480)))</f>
        <v>3.8</v>
      </c>
      <c r="F480" s="439"/>
      <c r="G480" s="149">
        <f>B480*Parameters!$K$5</f>
        <v>875.9</v>
      </c>
      <c r="H480" s="383">
        <f>IF(B480&lt;Parameters!$K$6,B480*Parameters!$K$5,Parameters!$K$5*Parameters!$K$6+(B480-Parameters!$K$6)*(Parameters!$K$5-10))</f>
        <v>444.90000000000003</v>
      </c>
      <c r="I480" s="151" t="str">
        <f>IF(ISBLANK(D480),"",IF(D480&gt;Parameters!$K$7,"Clay","Sand"))</f>
        <v>Clay</v>
      </c>
      <c r="J480" s="152">
        <f t="shared" si="121"/>
        <v>0.19740200511245798</v>
      </c>
      <c r="K480" s="320">
        <f t="shared" si="122"/>
        <v>1</v>
      </c>
      <c r="L480" s="320">
        <f t="shared" si="130"/>
        <v>4.4490000000000007</v>
      </c>
      <c r="M480" s="275">
        <f t="shared" si="123"/>
        <v>19.085895999065237</v>
      </c>
      <c r="N480" s="153">
        <f t="shared" si="124"/>
        <v>10.49724279948588</v>
      </c>
      <c r="O480" s="154">
        <f t="shared" si="125"/>
        <v>2.9240999999999997</v>
      </c>
      <c r="P480" s="149">
        <f>IF(B480&lt;=Parameters!$K$3,0,IF(I480="Sand",0,O480/Parameters!$K$8*1000))</f>
        <v>208.8642857142857</v>
      </c>
      <c r="Q480" s="127">
        <f t="shared" si="126"/>
        <v>0.46946344282824382</v>
      </c>
      <c r="R480" s="154">
        <f t="shared" si="127"/>
        <v>0.72974161696910089</v>
      </c>
      <c r="S480" s="154">
        <f t="shared" si="128"/>
        <v>0.72974161696910089</v>
      </c>
      <c r="T480" s="149">
        <f t="shared" si="135"/>
        <v>152.41696158423912</v>
      </c>
      <c r="U480" s="383">
        <f>IF(B480&lt;=Parameters!$K$3,0,IF(I480="Sand",(B480-B479)*$O$5*N480,(B480-B479)*$O$5*T480))</f>
        <v>63.253708097689525</v>
      </c>
      <c r="V480" s="157">
        <f t="shared" si="136"/>
        <v>10680.232431825973</v>
      </c>
      <c r="W480" s="175">
        <f t="shared" si="131"/>
        <v>-7.9918387817553005E-2</v>
      </c>
      <c r="X480" s="149" t="e">
        <f t="shared" si="132"/>
        <v>#NUM!</v>
      </c>
      <c r="Y480" s="127">
        <f t="shared" si="133"/>
        <v>0.68854828128014611</v>
      </c>
      <c r="Z480" s="175" t="e">
        <f t="shared" si="134"/>
        <v>#NUM!</v>
      </c>
      <c r="AA480" s="149">
        <f t="shared" si="129"/>
        <v>152.41696158423912</v>
      </c>
      <c r="AB480" s="383">
        <f>IF(ISERROR(AA480),0,IF(B480&lt;=Parameters!$K$3,0,(B480-B479)*$O$5*AA480))</f>
        <v>63.253708097689525</v>
      </c>
      <c r="AC480" s="157">
        <f t="shared" si="120"/>
        <v>8981.8556424773178</v>
      </c>
    </row>
    <row r="481" spans="1:29">
      <c r="A481" s="186">
        <v>463</v>
      </c>
      <c r="B481" s="187">
        <v>46.2</v>
      </c>
      <c r="C481" s="258">
        <v>3.84</v>
      </c>
      <c r="D481" s="258">
        <v>3.09</v>
      </c>
      <c r="E481" s="438">
        <f>IF(AND(ISBLANK(B481),ISBLANK(C481)),NA(),IF(B481&lt;=Parameters!$K$3,0,IF(C481&lt;0.1,Parameters!$K$4,C481)))</f>
        <v>3.84</v>
      </c>
      <c r="F481" s="439"/>
      <c r="G481" s="149">
        <f>B481*Parameters!$K$5</f>
        <v>877.80000000000007</v>
      </c>
      <c r="H481" s="383">
        <f>IF(B481&lt;Parameters!$K$6,B481*Parameters!$K$5,Parameters!$K$5*Parameters!$K$6+(B481-Parameters!$K$6)*(Parameters!$K$5-10))</f>
        <v>445.8</v>
      </c>
      <c r="I481" s="151" t="str">
        <f>IF(ISBLANK(D481),"",IF(D481&gt;Parameters!$K$7,"Clay","Sand"))</f>
        <v>Clay</v>
      </c>
      <c r="J481" s="152">
        <f t="shared" si="121"/>
        <v>0.19769380424455996</v>
      </c>
      <c r="K481" s="320">
        <f t="shared" si="122"/>
        <v>1</v>
      </c>
      <c r="L481" s="320">
        <f t="shared" si="130"/>
        <v>4.4580000000000002</v>
      </c>
      <c r="M481" s="275">
        <f t="shared" si="123"/>
        <v>19.315309865474141</v>
      </c>
      <c r="N481" s="153">
        <f t="shared" si="124"/>
        <v>10.623420426010778</v>
      </c>
      <c r="O481" s="154">
        <f t="shared" si="125"/>
        <v>2.9621999999999997</v>
      </c>
      <c r="P481" s="149">
        <f>IF(B481&lt;=Parameters!$K$3,0,IF(I481="Sand",0,O481/Parameters!$K$8*1000))</f>
        <v>211.58571428571426</v>
      </c>
      <c r="Q481" s="127">
        <f t="shared" si="126"/>
        <v>0.47462026533358964</v>
      </c>
      <c r="R481" s="154">
        <f t="shared" si="127"/>
        <v>0.72576641197276592</v>
      </c>
      <c r="S481" s="154">
        <f t="shared" si="128"/>
        <v>0.72576641197276592</v>
      </c>
      <c r="T481" s="149">
        <f t="shared" si="135"/>
        <v>153.56180468183763</v>
      </c>
      <c r="U481" s="383">
        <f>IF(B481&lt;=Parameters!$K$3,0,IF(I481="Sand",(B481-B480)*$O$5*N481,(B481-B480)*$O$5*T481))</f>
        <v>63.728823008526582</v>
      </c>
      <c r="V481" s="157">
        <f t="shared" si="136"/>
        <v>10743.961254834499</v>
      </c>
      <c r="W481" s="175">
        <f t="shared" si="131"/>
        <v>-7.6134044498589348E-2</v>
      </c>
      <c r="X481" s="149" t="e">
        <f t="shared" si="132"/>
        <v>#NUM!</v>
      </c>
      <c r="Y481" s="127">
        <f t="shared" si="133"/>
        <v>0.68820050023750978</v>
      </c>
      <c r="Z481" s="175" t="e">
        <f t="shared" si="134"/>
        <v>#NUM!</v>
      </c>
      <c r="AA481" s="149">
        <f t="shared" si="129"/>
        <v>153.56180468183763</v>
      </c>
      <c r="AB481" s="383">
        <f>IF(ISERROR(AA481),0,IF(B481&lt;=Parameters!$K$3,0,(B481-B480)*$O$5*AA481))</f>
        <v>63.728823008526582</v>
      </c>
      <c r="AC481" s="157">
        <f t="shared" si="120"/>
        <v>9045.5844654858447</v>
      </c>
    </row>
    <row r="482" spans="1:29">
      <c r="A482" s="186">
        <v>464</v>
      </c>
      <c r="B482" s="187">
        <v>46.3</v>
      </c>
      <c r="C482" s="258">
        <v>4.8099999999999996</v>
      </c>
      <c r="D482" s="258">
        <v>2.78</v>
      </c>
      <c r="E482" s="438">
        <f>IF(AND(ISBLANK(B482),ISBLANK(C482)),NA(),IF(B482&lt;=Parameters!$K$3,0,IF(C482&lt;0.1,Parameters!$K$4,C482)))</f>
        <v>4.8099999999999996</v>
      </c>
      <c r="F482" s="439"/>
      <c r="G482" s="149">
        <f>B482*Parameters!$K$5</f>
        <v>879.69999999999993</v>
      </c>
      <c r="H482" s="383">
        <f>IF(B482&lt;Parameters!$K$6,B482*Parameters!$K$5,Parameters!$K$5*Parameters!$K$6+(B482-Parameters!$K$6)*(Parameters!$K$5-10))</f>
        <v>446.7</v>
      </c>
      <c r="I482" s="151" t="str">
        <f>IF(ISBLANK(D482),"",IF(D482&gt;Parameters!$K$7,"Clay","Sand"))</f>
        <v>Clay</v>
      </c>
      <c r="J482" s="152">
        <f t="shared" si="121"/>
        <v>0.1979869012242472</v>
      </c>
      <c r="K482" s="320">
        <f t="shared" si="122"/>
        <v>1</v>
      </c>
      <c r="L482" s="320">
        <f t="shared" si="130"/>
        <v>4.4669999999999996</v>
      </c>
      <c r="M482" s="275">
        <f t="shared" si="123"/>
        <v>24.230307819438028</v>
      </c>
      <c r="N482" s="153">
        <f t="shared" si="124"/>
        <v>13.326669300690916</v>
      </c>
      <c r="O482" s="154">
        <f t="shared" si="125"/>
        <v>3.9302999999999999</v>
      </c>
      <c r="P482" s="149">
        <f>IF(B482&lt;=Parameters!$K$3,0,IF(I482="Sand",0,O482/Parameters!$K$8*1000))</f>
        <v>280.73571428571427</v>
      </c>
      <c r="Q482" s="127">
        <f t="shared" si="126"/>
        <v>0.62846589273721576</v>
      </c>
      <c r="R482" s="154">
        <f t="shared" si="127"/>
        <v>0.63070917348808331</v>
      </c>
      <c r="S482" s="154">
        <f t="shared" si="128"/>
        <v>0.63070917348808331</v>
      </c>
      <c r="T482" s="149">
        <f t="shared" si="135"/>
        <v>177.06259032572956</v>
      </c>
      <c r="U482" s="383">
        <f>IF(B482&lt;=Parameters!$K$3,0,IF(I482="Sand",(B482-B481)*$O$5*N482,(B482-B481)*$O$5*T482))</f>
        <v>73.481752208356724</v>
      </c>
      <c r="V482" s="157">
        <f t="shared" si="136"/>
        <v>10817.443007042855</v>
      </c>
      <c r="W482" s="175">
        <f t="shared" si="131"/>
        <v>1.355248102736354E-2</v>
      </c>
      <c r="X482" s="149" t="e">
        <f t="shared" si="132"/>
        <v>#NUM!</v>
      </c>
      <c r="Y482" s="127">
        <f t="shared" si="133"/>
        <v>0.68785359573333016</v>
      </c>
      <c r="Z482" s="175" t="e">
        <f t="shared" si="134"/>
        <v>#NUM!</v>
      </c>
      <c r="AA482" s="149">
        <f t="shared" si="129"/>
        <v>177.06259032572956</v>
      </c>
      <c r="AB482" s="383">
        <f>IF(ISERROR(AA482),0,IF(B482&lt;=Parameters!$K$3,0,(B482-B481)*$O$5*AA482))</f>
        <v>73.481752208356724</v>
      </c>
      <c r="AC482" s="157">
        <f t="shared" si="120"/>
        <v>9119.0662176942005</v>
      </c>
    </row>
    <row r="483" spans="1:29">
      <c r="A483" s="186">
        <v>465</v>
      </c>
      <c r="B483" s="187">
        <v>46.4</v>
      </c>
      <c r="C483" s="258">
        <v>9.32</v>
      </c>
      <c r="D483" s="258">
        <v>2.46</v>
      </c>
      <c r="E483" s="438">
        <f>IF(AND(ISBLANK(B483),ISBLANK(C483)),NA(),IF(B483&lt;=Parameters!$K$3,0,IF(C483&lt;0.1,Parameters!$K$4,C483)))</f>
        <v>9.32</v>
      </c>
      <c r="F483" s="439"/>
      <c r="G483" s="149">
        <f>B483*Parameters!$K$5</f>
        <v>881.6</v>
      </c>
      <c r="H483" s="383">
        <f>IF(B483&lt;Parameters!$K$6,B483*Parameters!$K$5,Parameters!$K$5*Parameters!$K$6+(B483-Parameters!$K$6)*(Parameters!$K$5-10))</f>
        <v>447.59999999999997</v>
      </c>
      <c r="I483" s="151" t="str">
        <f>IF(ISBLANK(D483),"",IF(D483&gt;Parameters!$K$7,"Clay","Sand"))</f>
        <v>Sand</v>
      </c>
      <c r="J483" s="152">
        <f t="shared" si="121"/>
        <v>0.19828130570095656</v>
      </c>
      <c r="K483" s="320">
        <f t="shared" si="122"/>
        <v>1</v>
      </c>
      <c r="L483" s="320">
        <f t="shared" si="130"/>
        <v>4.476</v>
      </c>
      <c r="M483" s="275">
        <f t="shared" si="123"/>
        <v>47.019183056831594</v>
      </c>
      <c r="N483" s="153">
        <f t="shared" si="124"/>
        <v>25.860550681257379</v>
      </c>
      <c r="O483" s="154">
        <f t="shared" si="125"/>
        <v>8.4383999999999997</v>
      </c>
      <c r="P483" s="149">
        <f>IF(B483&lt;=Parameters!$K$3,0,IF(I483="Sand",0,O483/Parameters!$K$8*1000))</f>
        <v>0</v>
      </c>
      <c r="Q483" s="127">
        <f t="shared" si="126"/>
        <v>0</v>
      </c>
      <c r="R483" s="154" t="e">
        <f t="shared" si="127"/>
        <v>#DIV/0!</v>
      </c>
      <c r="S483" s="154" t="e">
        <f t="shared" si="128"/>
        <v>#DIV/0!</v>
      </c>
      <c r="T483" s="149" t="e">
        <f t="shared" si="135"/>
        <v>#DIV/0!</v>
      </c>
      <c r="U483" s="383">
        <f>IF(B483&lt;=Parameters!$K$3,0,IF(I483="Sand",(B483-B482)*$O$5*N483,(B483-B482)*$O$5*T483))</f>
        <v>10.732242048623215</v>
      </c>
      <c r="V483" s="157">
        <f t="shared" si="136"/>
        <v>10828.175249091479</v>
      </c>
      <c r="W483" s="175">
        <f t="shared" si="131"/>
        <v>0.27773614924335605</v>
      </c>
      <c r="X483" s="149">
        <f t="shared" si="132"/>
        <v>0.11138792099483066</v>
      </c>
      <c r="Y483" s="127">
        <f t="shared" si="133"/>
        <v>0.6875075637990391</v>
      </c>
      <c r="Z483" s="175">
        <f t="shared" si="134"/>
        <v>0.13324926646764479</v>
      </c>
      <c r="AA483" s="149">
        <f t="shared" si="129"/>
        <v>44.76</v>
      </c>
      <c r="AB483" s="383">
        <f>IF(ISERROR(AA483),0,IF(B483&lt;=Parameters!$K$3,0,(B483-B482)*$O$5*AA483))</f>
        <v>18.575596475775377</v>
      </c>
      <c r="AC483" s="157">
        <f t="shared" si="120"/>
        <v>9137.641814169976</v>
      </c>
    </row>
    <row r="484" spans="1:29">
      <c r="A484" s="186">
        <v>466</v>
      </c>
      <c r="B484" s="187">
        <v>46.5</v>
      </c>
      <c r="C484" s="258">
        <v>10.57</v>
      </c>
      <c r="D484" s="258">
        <v>2.5</v>
      </c>
      <c r="E484" s="438">
        <f>IF(AND(ISBLANK(B484),ISBLANK(C484)),NA(),IF(B484&lt;=Parameters!$K$3,0,IF(C484&lt;0.1,Parameters!$K$4,C484)))</f>
        <v>10.57</v>
      </c>
      <c r="F484" s="439"/>
      <c r="G484" s="149">
        <f>B484*Parameters!$K$5</f>
        <v>883.5</v>
      </c>
      <c r="H484" s="383">
        <f>IF(B484&lt;Parameters!$K$6,B484*Parameters!$K$5,Parameters!$K$5*Parameters!$K$6+(B484-Parameters!$K$6)*(Parameters!$K$5-10))</f>
        <v>448.5</v>
      </c>
      <c r="I484" s="151" t="str">
        <f>IF(ISBLANK(D484),"",IF(D484&gt;Parameters!$K$7,"Clay","Sand"))</f>
        <v>Sand</v>
      </c>
      <c r="J484" s="152">
        <f t="shared" si="121"/>
        <v>0.19857702742486483</v>
      </c>
      <c r="K484" s="320">
        <f t="shared" si="122"/>
        <v>1</v>
      </c>
      <c r="L484" s="320">
        <f t="shared" si="130"/>
        <v>4.4850000000000003</v>
      </c>
      <c r="M484" s="275">
        <f t="shared" si="123"/>
        <v>53.404934808388312</v>
      </c>
      <c r="N484" s="153">
        <f t="shared" si="124"/>
        <v>29.372714144613575</v>
      </c>
      <c r="O484" s="154">
        <f t="shared" si="125"/>
        <v>9.6865000000000006</v>
      </c>
      <c r="P484" s="149">
        <f>IF(B484&lt;=Parameters!$K$3,0,IF(I484="Sand",0,O484/Parameters!$K$8*1000))</f>
        <v>0</v>
      </c>
      <c r="Q484" s="127">
        <f t="shared" si="126"/>
        <v>0</v>
      </c>
      <c r="R484" s="154" t="e">
        <f t="shared" si="127"/>
        <v>#DIV/0!</v>
      </c>
      <c r="S484" s="154" t="e">
        <f t="shared" si="128"/>
        <v>#DIV/0!</v>
      </c>
      <c r="T484" s="149" t="e">
        <f t="shared" si="135"/>
        <v>#DIV/0!</v>
      </c>
      <c r="U484" s="383">
        <f>IF(B484&lt;=Parameters!$K$3,0,IF(I484="Sand",(B484-B483)*$O$5*N484,(B484-B483)*$O$5*T484))</f>
        <v>12.189805302695296</v>
      </c>
      <c r="V484" s="157">
        <f t="shared" si="136"/>
        <v>10840.365054394175</v>
      </c>
      <c r="W484" s="175">
        <f t="shared" si="131"/>
        <v>0.32767727670499858</v>
      </c>
      <c r="X484" s="149">
        <f t="shared" si="132"/>
        <v>0.16969254552312601</v>
      </c>
      <c r="Y484" s="127">
        <f t="shared" si="133"/>
        <v>0.68716240049196931</v>
      </c>
      <c r="Z484" s="175">
        <f t="shared" si="134"/>
        <v>0.20333230001691671</v>
      </c>
      <c r="AA484" s="149">
        <f t="shared" si="129"/>
        <v>44.85</v>
      </c>
      <c r="AB484" s="383">
        <f>IF(ISERROR(AA484),0,IF(B484&lt;=Parameters!$K$3,0,(B484-B483)*$O$5*AA484))</f>
        <v>18.612946870833905</v>
      </c>
      <c r="AC484" s="157">
        <f t="shared" si="120"/>
        <v>9156.2547610408092</v>
      </c>
    </row>
    <row r="485" spans="1:29">
      <c r="A485" s="186">
        <v>467</v>
      </c>
      <c r="B485" s="187">
        <v>46.6</v>
      </c>
      <c r="C485" s="258">
        <v>8.66</v>
      </c>
      <c r="D485" s="258">
        <v>2.6</v>
      </c>
      <c r="E485" s="438">
        <f>IF(AND(ISBLANK(B485),ISBLANK(C485)),NA(),IF(B485&lt;=Parameters!$K$3,0,IF(C485&lt;0.1,Parameters!$K$4,C485)))</f>
        <v>8.66</v>
      </c>
      <c r="F485" s="439"/>
      <c r="G485" s="149">
        <f>B485*Parameters!$K$5</f>
        <v>885.4</v>
      </c>
      <c r="H485" s="383">
        <f>IF(B485&lt;Parameters!$K$6,B485*Parameters!$K$5,Parameters!$K$5*Parameters!$K$6+(B485-Parameters!$K$6)*(Parameters!$K$5-10))</f>
        <v>449.40000000000003</v>
      </c>
      <c r="I485" s="151" t="str">
        <f>IF(ISBLANK(D485),"",IF(D485&gt;Parameters!$K$7,"Clay","Sand"))</f>
        <v>Sand</v>
      </c>
      <c r="J485" s="152">
        <f t="shared" si="121"/>
        <v>0.1988740762482451</v>
      </c>
      <c r="K485" s="320">
        <f t="shared" si="122"/>
        <v>1</v>
      </c>
      <c r="L485" s="320">
        <f t="shared" si="130"/>
        <v>4.4940000000000007</v>
      </c>
      <c r="M485" s="275">
        <f t="shared" si="123"/>
        <v>43.820110066669685</v>
      </c>
      <c r="N485" s="153">
        <f t="shared" si="124"/>
        <v>24.101060536668328</v>
      </c>
      <c r="O485" s="154">
        <f t="shared" si="125"/>
        <v>7.7746000000000004</v>
      </c>
      <c r="P485" s="149">
        <f>IF(B485&lt;=Parameters!$K$3,0,IF(I485="Sand",0,O485/Parameters!$K$8*1000))</f>
        <v>0</v>
      </c>
      <c r="Q485" s="127">
        <f t="shared" si="126"/>
        <v>0</v>
      </c>
      <c r="R485" s="154" t="e">
        <f t="shared" si="127"/>
        <v>#DIV/0!</v>
      </c>
      <c r="S485" s="154" t="e">
        <f t="shared" si="128"/>
        <v>#DIV/0!</v>
      </c>
      <c r="T485" s="149" t="e">
        <f t="shared" si="135"/>
        <v>#DIV/0!</v>
      </c>
      <c r="U485" s="383">
        <f>IF(B485&lt;=Parameters!$K$3,0,IF(I485="Sand",(B485-B484)*$O$5*N485,(B485-B484)*$O$5*T485))</f>
        <v>10.002045915267766</v>
      </c>
      <c r="V485" s="157">
        <f t="shared" si="136"/>
        <v>10850.367100309442</v>
      </c>
      <c r="W485" s="175">
        <f t="shared" si="131"/>
        <v>0.247554310131402</v>
      </c>
      <c r="X485" s="149">
        <f t="shared" si="132"/>
        <v>8.117784623583249E-2</v>
      </c>
      <c r="Y485" s="127">
        <f t="shared" si="133"/>
        <v>0.68681810189513492</v>
      </c>
      <c r="Z485" s="175">
        <f t="shared" si="134"/>
        <v>9.7430838932682715E-2</v>
      </c>
      <c r="AA485" s="149">
        <f t="shared" si="129"/>
        <v>44.940000000000005</v>
      </c>
      <c r="AB485" s="383">
        <f>IF(ISERROR(AA485),0,IF(B485&lt;=Parameters!$K$3,0,(B485-B484)*$O$5*AA485))</f>
        <v>18.650297265892437</v>
      </c>
      <c r="AC485" s="157">
        <f t="shared" si="120"/>
        <v>9174.9050583067019</v>
      </c>
    </row>
    <row r="486" spans="1:29">
      <c r="A486" s="186">
        <v>468</v>
      </c>
      <c r="B486" s="187">
        <v>46.7</v>
      </c>
      <c r="C486" s="258">
        <v>8.58</v>
      </c>
      <c r="D486" s="258">
        <v>2.67</v>
      </c>
      <c r="E486" s="438">
        <f>IF(AND(ISBLANK(B486),ISBLANK(C486)),NA(),IF(B486&lt;=Parameters!$K$3,0,IF(C486&lt;0.1,Parameters!$K$4,C486)))</f>
        <v>8.58</v>
      </c>
      <c r="F486" s="439"/>
      <c r="G486" s="149">
        <f>B486*Parameters!$K$5</f>
        <v>887.30000000000007</v>
      </c>
      <c r="H486" s="383">
        <f>IF(B486&lt;Parameters!$K$6,B486*Parameters!$K$5,Parameters!$K$5*Parameters!$K$6+(B486-Parameters!$K$6)*(Parameters!$K$5-10))</f>
        <v>450.3</v>
      </c>
      <c r="I486" s="151" t="str">
        <f>IF(ISBLANK(D486),"",IF(D486&gt;Parameters!$K$7,"Clay","Sand"))</f>
        <v>Clay</v>
      </c>
      <c r="J486" s="152">
        <f t="shared" si="121"/>
        <v>0.19917246212684542</v>
      </c>
      <c r="K486" s="320">
        <f t="shared" si="122"/>
        <v>1</v>
      </c>
      <c r="L486" s="320">
        <f t="shared" si="130"/>
        <v>4.5030000000000001</v>
      </c>
      <c r="M486" s="275">
        <f t="shared" si="123"/>
        <v>43.480444634211956</v>
      </c>
      <c r="N486" s="153">
        <f t="shared" si="124"/>
        <v>23.914244548816576</v>
      </c>
      <c r="O486" s="154">
        <f t="shared" si="125"/>
        <v>7.6927000000000003</v>
      </c>
      <c r="P486" s="149">
        <f>IF(B486&lt;=Parameters!$K$3,0,IF(I486="Sand",0,O486/Parameters!$K$8*1000))</f>
        <v>549.47857142857151</v>
      </c>
      <c r="Q486" s="127">
        <f t="shared" si="126"/>
        <v>1.2202499920687797</v>
      </c>
      <c r="R486" s="154">
        <f t="shared" si="127"/>
        <v>0.47572700038632765</v>
      </c>
      <c r="S486" s="154">
        <f t="shared" si="128"/>
        <v>0.47572700038632765</v>
      </c>
      <c r="T486" s="149">
        <f t="shared" si="135"/>
        <v>261.40179256227879</v>
      </c>
      <c r="U486" s="383">
        <f>IF(B486&lt;=Parameters!$K$3,0,IF(I486="Sand",(B486-B485)*$O$5*N486,(B486-B485)*$O$5*T486))</f>
        <v>108.48289134676568</v>
      </c>
      <c r="V486" s="157">
        <f t="shared" si="136"/>
        <v>10958.849991656209</v>
      </c>
      <c r="W486" s="175">
        <f t="shared" si="131"/>
        <v>0.2434418529903534</v>
      </c>
      <c r="X486" s="149">
        <f t="shared" si="132"/>
        <v>7.7369234932684813E-2</v>
      </c>
      <c r="Y486" s="127">
        <f t="shared" si="133"/>
        <v>0.68647466411701241</v>
      </c>
      <c r="Z486" s="175">
        <f t="shared" si="134"/>
        <v>9.3012424260413049E-2</v>
      </c>
      <c r="AA486" s="149">
        <f t="shared" si="129"/>
        <v>261.40179256227879</v>
      </c>
      <c r="AB486" s="383">
        <f>IF(ISERROR(AA486),0,IF(B486&lt;=Parameters!$K$3,0,(B486-B485)*$O$5*AA486))</f>
        <v>108.48289134676568</v>
      </c>
      <c r="AC486" s="157">
        <f t="shared" si="120"/>
        <v>9283.3879496534682</v>
      </c>
    </row>
    <row r="487" spans="1:29">
      <c r="A487" s="186">
        <v>469</v>
      </c>
      <c r="B487" s="187">
        <v>46.8</v>
      </c>
      <c r="C487" s="258">
        <v>7.68</v>
      </c>
      <c r="D487" s="258">
        <v>2.76</v>
      </c>
      <c r="E487" s="438">
        <f>IF(AND(ISBLANK(B487),ISBLANK(C487)),NA(),IF(B487&lt;=Parameters!$K$3,0,IF(C487&lt;0.1,Parameters!$K$4,C487)))</f>
        <v>7.68</v>
      </c>
      <c r="F487" s="439"/>
      <c r="G487" s="149">
        <f>B487*Parameters!$K$5</f>
        <v>889.19999999999993</v>
      </c>
      <c r="H487" s="383">
        <f>IF(B487&lt;Parameters!$K$6,B487*Parameters!$K$5,Parameters!$K$5*Parameters!$K$6+(B487-Parameters!$K$6)*(Parameters!$K$5-10))</f>
        <v>451.2</v>
      </c>
      <c r="I487" s="151" t="str">
        <f>IF(ISBLANK(D487),"",IF(D487&gt;Parameters!$K$7,"Clay","Sand"))</f>
        <v>Clay</v>
      </c>
      <c r="J487" s="152">
        <f t="shared" si="121"/>
        <v>0.19947219512129008</v>
      </c>
      <c r="K487" s="320">
        <f t="shared" si="122"/>
        <v>1</v>
      </c>
      <c r="L487" s="320">
        <f t="shared" si="130"/>
        <v>4.5119999999999996</v>
      </c>
      <c r="M487" s="275">
        <f t="shared" si="123"/>
        <v>38.978128556298024</v>
      </c>
      <c r="N487" s="153">
        <f t="shared" si="124"/>
        <v>21.437970705963917</v>
      </c>
      <c r="O487" s="154">
        <f t="shared" si="125"/>
        <v>6.7907999999999999</v>
      </c>
      <c r="P487" s="149">
        <f>IF(B487&lt;=Parameters!$K$3,0,IF(I487="Sand",0,O487/Parameters!$K$8*1000))</f>
        <v>485.05714285714288</v>
      </c>
      <c r="Q487" s="127">
        <f t="shared" si="126"/>
        <v>1.0750379939209727</v>
      </c>
      <c r="R487" s="154">
        <f t="shared" si="127"/>
        <v>0.4910368114501768</v>
      </c>
      <c r="S487" s="154">
        <f t="shared" si="128"/>
        <v>0.4910368114501768</v>
      </c>
      <c r="T487" s="149">
        <f t="shared" si="135"/>
        <v>238.18091279970434</v>
      </c>
      <c r="U487" s="383">
        <f>IF(B487&lt;=Parameters!$K$3,0,IF(I487="Sand",(B487-B486)*$O$5*N487,(B487-B486)*$O$5*T487))</f>
        <v>98.846124316327874</v>
      </c>
      <c r="V487" s="157">
        <f t="shared" si="136"/>
        <v>11057.696115972536</v>
      </c>
      <c r="W487" s="175">
        <f t="shared" si="131"/>
        <v>0.19871677187897269</v>
      </c>
      <c r="X487" s="149">
        <f t="shared" si="132"/>
        <v>4.0990564709977008E-2</v>
      </c>
      <c r="Y487" s="127">
        <f t="shared" si="133"/>
        <v>0.6861320832913248</v>
      </c>
      <c r="Z487" s="175">
        <f t="shared" si="134"/>
        <v>4.9359272437351394E-2</v>
      </c>
      <c r="AA487" s="149">
        <f t="shared" si="129"/>
        <v>238.18091279970434</v>
      </c>
      <c r="AB487" s="383">
        <f>IF(ISERROR(AA487),0,IF(B487&lt;=Parameters!$K$3,0,(B487-B486)*$O$5*AA487))</f>
        <v>98.846124316327874</v>
      </c>
      <c r="AC487" s="157">
        <f t="shared" si="120"/>
        <v>9382.2340739697956</v>
      </c>
    </row>
    <row r="488" spans="1:29">
      <c r="A488" s="186">
        <v>470</v>
      </c>
      <c r="B488" s="187">
        <v>46.9</v>
      </c>
      <c r="C488" s="258">
        <v>5.28</v>
      </c>
      <c r="D488" s="258">
        <v>3.1</v>
      </c>
      <c r="E488" s="438">
        <f>IF(AND(ISBLANK(B488),ISBLANK(C488)),NA(),IF(B488&lt;=Parameters!$K$3,0,IF(C488&lt;0.1,Parameters!$K$4,C488)))</f>
        <v>5.28</v>
      </c>
      <c r="F488" s="439"/>
      <c r="G488" s="149">
        <f>B488*Parameters!$K$5</f>
        <v>891.1</v>
      </c>
      <c r="H488" s="383">
        <f>IF(B488&lt;Parameters!$K$6,B488*Parameters!$K$5,Parameters!$K$5*Parameters!$K$6+(B488-Parameters!$K$6)*(Parameters!$K$5-10))</f>
        <v>452.09999999999997</v>
      </c>
      <c r="I488" s="151" t="str">
        <f>IF(ISBLANK(D488),"",IF(D488&gt;Parameters!$K$7,"Clay","Sand"))</f>
        <v>Clay</v>
      </c>
      <c r="J488" s="152">
        <f t="shared" si="121"/>
        <v>0.19977328539850461</v>
      </c>
      <c r="K488" s="320">
        <f t="shared" si="122"/>
        <v>1</v>
      </c>
      <c r="L488" s="320">
        <f t="shared" si="130"/>
        <v>4.5209999999999999</v>
      </c>
      <c r="M488" s="275">
        <f t="shared" si="123"/>
        <v>26.83791240680921</v>
      </c>
      <c r="N488" s="153">
        <f t="shared" si="124"/>
        <v>14.760851823745066</v>
      </c>
      <c r="O488" s="154">
        <f t="shared" si="125"/>
        <v>4.3889000000000005</v>
      </c>
      <c r="P488" s="149">
        <f>IF(B488&lt;=Parameters!$K$3,0,IF(I488="Sand",0,O488/Parameters!$K$8*1000))</f>
        <v>313.49285714285719</v>
      </c>
      <c r="Q488" s="127">
        <f t="shared" si="126"/>
        <v>0.69341485764843447</v>
      </c>
      <c r="R488" s="154">
        <f t="shared" si="127"/>
        <v>0.60044527668416903</v>
      </c>
      <c r="S488" s="154">
        <f t="shared" si="128"/>
        <v>0.60044527668416903</v>
      </c>
      <c r="T488" s="149">
        <f t="shared" si="135"/>
        <v>188.23530534565356</v>
      </c>
      <c r="U488" s="383">
        <f>IF(B488&lt;=Parameters!$K$3,0,IF(I488="Sand",(B488-B487)*$O$5*N488,(B488-B487)*$O$5*T488))</f>
        <v>78.118477984701173</v>
      </c>
      <c r="V488" s="157">
        <f t="shared" si="136"/>
        <v>11135.814593957237</v>
      </c>
      <c r="W488" s="175">
        <f t="shared" si="131"/>
        <v>4.8440853279066366E-2</v>
      </c>
      <c r="X488" s="149" t="e">
        <f t="shared" si="132"/>
        <v>#NUM!</v>
      </c>
      <c r="Y488" s="127">
        <f t="shared" si="133"/>
        <v>0.68579035557682777</v>
      </c>
      <c r="Z488" s="175" t="e">
        <f t="shared" si="134"/>
        <v>#NUM!</v>
      </c>
      <c r="AA488" s="149">
        <f t="shared" si="129"/>
        <v>188.23530534565356</v>
      </c>
      <c r="AB488" s="383">
        <f>IF(ISERROR(AA488),0,IF(B488&lt;=Parameters!$K$3,0,(B488-B487)*$O$5*AA488))</f>
        <v>78.118477984701173</v>
      </c>
      <c r="AC488" s="157">
        <f t="shared" si="120"/>
        <v>9460.3525519544964</v>
      </c>
    </row>
    <row r="489" spans="1:29">
      <c r="A489" s="186">
        <v>471</v>
      </c>
      <c r="B489" s="187">
        <v>47</v>
      </c>
      <c r="C489" s="258">
        <v>9.59</v>
      </c>
      <c r="D489" s="258">
        <v>2.63</v>
      </c>
      <c r="E489" s="438">
        <f>IF(AND(ISBLANK(B489),ISBLANK(C489)),NA(),IF(B489&lt;=Parameters!$K$3,0,IF(C489&lt;0.1,Parameters!$K$4,C489)))</f>
        <v>9.59</v>
      </c>
      <c r="F489" s="439"/>
      <c r="G489" s="149">
        <f>B489*Parameters!$K$5</f>
        <v>893</v>
      </c>
      <c r="H489" s="383">
        <f>IF(B489&lt;Parameters!$K$6,B489*Parameters!$K$5,Parameters!$K$5*Parameters!$K$6+(B489-Parameters!$K$6)*(Parameters!$K$5-10))</f>
        <v>453</v>
      </c>
      <c r="I489" s="151" t="str">
        <f>IF(ISBLANK(D489),"",IF(D489&gt;Parameters!$K$7,"Clay","Sand"))</f>
        <v>Clay</v>
      </c>
      <c r="J489" s="152">
        <f t="shared" si="121"/>
        <v>0.20007574323316415</v>
      </c>
      <c r="K489" s="320">
        <f t="shared" si="122"/>
        <v>1</v>
      </c>
      <c r="L489" s="320">
        <f t="shared" si="130"/>
        <v>4.53</v>
      </c>
      <c r="M489" s="275">
        <f t="shared" si="123"/>
        <v>48.819175757864926</v>
      </c>
      <c r="N489" s="153">
        <f t="shared" si="124"/>
        <v>26.850546666825711</v>
      </c>
      <c r="O489" s="154">
        <f t="shared" si="125"/>
        <v>8.6969999999999992</v>
      </c>
      <c r="P489" s="149">
        <f>IF(B489&lt;=Parameters!$K$3,0,IF(I489="Sand",0,O489/Parameters!$K$8*1000))</f>
        <v>621.21428571428555</v>
      </c>
      <c r="Q489" s="127">
        <f t="shared" si="126"/>
        <v>1.3713339640491955</v>
      </c>
      <c r="R489" s="154">
        <f t="shared" si="127"/>
        <v>0.46204491630679673</v>
      </c>
      <c r="S489" s="154">
        <f t="shared" si="128"/>
        <v>0.46204491630679673</v>
      </c>
      <c r="T489" s="149">
        <f t="shared" si="135"/>
        <v>287.02890265144356</v>
      </c>
      <c r="U489" s="383">
        <f>IF(B489&lt;=Parameters!$K$3,0,IF(I489="Sand",(B489-B488)*$O$5*N489,(B489-B488)*$O$5*T489))</f>
        <v>119.11825452497384</v>
      </c>
      <c r="V489" s="157">
        <f t="shared" si="136"/>
        <v>11254.932848482211</v>
      </c>
      <c r="W489" s="175">
        <f t="shared" si="131"/>
        <v>0.28676102351344207</v>
      </c>
      <c r="X489" s="149">
        <f t="shared" si="132"/>
        <v>0.1211730143802391</v>
      </c>
      <c r="Y489" s="127">
        <f t="shared" si="133"/>
        <v>0.68544947715709836</v>
      </c>
      <c r="Z489" s="175">
        <f t="shared" si="134"/>
        <v>0.14638968860875382</v>
      </c>
      <c r="AA489" s="149">
        <f t="shared" si="129"/>
        <v>287.02890265144356</v>
      </c>
      <c r="AB489" s="383">
        <f>IF(ISERROR(AA489),0,IF(B489&lt;=Parameters!$K$3,0,(B489-B488)*$O$5*AA489))</f>
        <v>119.11825452497384</v>
      </c>
      <c r="AC489" s="157">
        <f t="shared" si="120"/>
        <v>9579.4708064794704</v>
      </c>
    </row>
    <row r="490" spans="1:29">
      <c r="A490" s="186">
        <v>472</v>
      </c>
      <c r="B490" s="187">
        <v>47.1</v>
      </c>
      <c r="C490" s="258">
        <v>9.91</v>
      </c>
      <c r="D490" s="258">
        <v>2.57</v>
      </c>
      <c r="E490" s="438">
        <f>IF(AND(ISBLANK(B490),ISBLANK(C490)),NA(),IF(B490&lt;=Parameters!$K$3,0,IF(C490&lt;0.1,Parameters!$K$4,C490)))</f>
        <v>9.91</v>
      </c>
      <c r="F490" s="439"/>
      <c r="G490" s="149">
        <f>B490*Parameters!$K$5</f>
        <v>894.9</v>
      </c>
      <c r="H490" s="383">
        <f>IF(B490&lt;Parameters!$K$6,B490*Parameters!$K$5,Parameters!$K$5*Parameters!$K$6+(B490-Parameters!$K$6)*(Parameters!$K$5-10))</f>
        <v>453.90000000000003</v>
      </c>
      <c r="I490" s="151" t="str">
        <f>IF(ISBLANK(D490),"",IF(D490&gt;Parameters!$K$7,"Clay","Sand"))</f>
        <v>Sand</v>
      </c>
      <c r="J490" s="152">
        <f t="shared" si="121"/>
        <v>0.20037957900916595</v>
      </c>
      <c r="K490" s="320">
        <f t="shared" si="122"/>
        <v>1</v>
      </c>
      <c r="L490" s="320">
        <f t="shared" si="130"/>
        <v>4.5390000000000006</v>
      </c>
      <c r="M490" s="275">
        <f t="shared" si="123"/>
        <v>50.52478928786838</v>
      </c>
      <c r="N490" s="153">
        <f t="shared" si="124"/>
        <v>27.78863410832761</v>
      </c>
      <c r="O490" s="154">
        <f t="shared" si="125"/>
        <v>9.0151000000000003</v>
      </c>
      <c r="P490" s="149">
        <f>IF(B490&lt;=Parameters!$K$3,0,IF(I490="Sand",0,O490/Parameters!$K$8*1000))</f>
        <v>0</v>
      </c>
      <c r="Q490" s="127">
        <f t="shared" si="126"/>
        <v>0</v>
      </c>
      <c r="R490" s="154" t="e">
        <f t="shared" si="127"/>
        <v>#DIV/0!</v>
      </c>
      <c r="S490" s="154" t="e">
        <f t="shared" si="128"/>
        <v>#DIV/0!</v>
      </c>
      <c r="T490" s="149" t="e">
        <f t="shared" si="135"/>
        <v>#DIV/0!</v>
      </c>
      <c r="U490" s="383">
        <f>IF(B490&lt;=Parameters!$K$3,0,IF(I490="Sand",(B490-B489)*$O$5*N490,(B490-B489)*$O$5*T490))</f>
        <v>11.532405134255178</v>
      </c>
      <c r="V490" s="157">
        <f t="shared" si="136"/>
        <v>11266.465253616467</v>
      </c>
      <c r="W490" s="175">
        <f t="shared" si="131"/>
        <v>0.29949345049618492</v>
      </c>
      <c r="X490" s="149">
        <f t="shared" si="132"/>
        <v>0.13554952070062001</v>
      </c>
      <c r="Y490" s="127">
        <f t="shared" si="133"/>
        <v>0.68510944424032572</v>
      </c>
      <c r="Z490" s="175">
        <f t="shared" si="134"/>
        <v>0.16402502606283398</v>
      </c>
      <c r="AA490" s="149">
        <f t="shared" si="129"/>
        <v>45.390000000000008</v>
      </c>
      <c r="AB490" s="383">
        <f>IF(ISERROR(AA490),0,IF(B490&lt;=Parameters!$K$3,0,(B490-B489)*$O$5*AA490))</f>
        <v>18.837049241185088</v>
      </c>
      <c r="AC490" s="157">
        <f t="shared" si="120"/>
        <v>9598.3078557206554</v>
      </c>
    </row>
    <row r="491" spans="1:29">
      <c r="A491" s="186">
        <v>473</v>
      </c>
      <c r="B491" s="187">
        <v>47.2</v>
      </c>
      <c r="C491" s="258">
        <v>10.14</v>
      </c>
      <c r="D491" s="258">
        <v>2.5499999999999998</v>
      </c>
      <c r="E491" s="438">
        <f>IF(AND(ISBLANK(B491),ISBLANK(C491)),NA(),IF(B491&lt;=Parameters!$K$3,0,IF(C491&lt;0.1,Parameters!$K$4,C491)))</f>
        <v>10.14</v>
      </c>
      <c r="F491" s="439"/>
      <c r="G491" s="149">
        <f>B491*Parameters!$K$5</f>
        <v>896.80000000000007</v>
      </c>
      <c r="H491" s="383">
        <f>IF(B491&lt;Parameters!$K$6,B491*Parameters!$K$5,Parameters!$K$5*Parameters!$K$6+(B491-Parameters!$K$6)*(Parameters!$K$5-10))</f>
        <v>454.8</v>
      </c>
      <c r="I491" s="151" t="str">
        <f>IF(ISBLANK(D491),"",IF(D491&gt;Parameters!$K$7,"Clay","Sand"))</f>
        <v>Sand</v>
      </c>
      <c r="J491" s="152">
        <f t="shared" si="121"/>
        <v>0.20068480322112695</v>
      </c>
      <c r="K491" s="320">
        <f t="shared" si="122"/>
        <v>1</v>
      </c>
      <c r="L491" s="320">
        <f t="shared" si="130"/>
        <v>4.548</v>
      </c>
      <c r="M491" s="275">
        <f t="shared" si="123"/>
        <v>51.776160112548752</v>
      </c>
      <c r="N491" s="153">
        <f t="shared" si="124"/>
        <v>28.476888061901814</v>
      </c>
      <c r="O491" s="154">
        <f t="shared" si="125"/>
        <v>9.2431999999999999</v>
      </c>
      <c r="P491" s="149">
        <f>IF(B491&lt;=Parameters!$K$3,0,IF(I491="Sand",0,O491/Parameters!$K$8*1000))</f>
        <v>0</v>
      </c>
      <c r="Q491" s="127">
        <f t="shared" si="126"/>
        <v>0</v>
      </c>
      <c r="R491" s="154" t="e">
        <f t="shared" si="127"/>
        <v>#DIV/0!</v>
      </c>
      <c r="S491" s="154" t="e">
        <f t="shared" si="128"/>
        <v>#DIV/0!</v>
      </c>
      <c r="T491" s="149" t="e">
        <f t="shared" si="135"/>
        <v>#DIV/0!</v>
      </c>
      <c r="U491" s="383">
        <f>IF(B491&lt;=Parameters!$K$3,0,IF(I491="Sand",(B491-B490)*$O$5*N491,(B491-B490)*$O$5*T491))</f>
        <v>11.818033546106195</v>
      </c>
      <c r="V491" s="157">
        <f t="shared" si="136"/>
        <v>11278.283287162572</v>
      </c>
      <c r="W491" s="175">
        <f t="shared" si="131"/>
        <v>0.3082747399418489</v>
      </c>
      <c r="X491" s="149">
        <f t="shared" si="132"/>
        <v>0.14584834864046192</v>
      </c>
      <c r="Y491" s="127">
        <f t="shared" si="133"/>
        <v>0.68477025305910366</v>
      </c>
      <c r="Z491" s="175">
        <f t="shared" si="134"/>
        <v>0.17677452077400321</v>
      </c>
      <c r="AA491" s="149">
        <f t="shared" si="129"/>
        <v>45.480000000000004</v>
      </c>
      <c r="AB491" s="383">
        <f>IF(ISERROR(AA491),0,IF(B491&lt;=Parameters!$K$3,0,(B491-B490)*$O$5*AA491))</f>
        <v>18.874399636243616</v>
      </c>
      <c r="AC491" s="157">
        <f t="shared" si="120"/>
        <v>9617.1822553568982</v>
      </c>
    </row>
    <row r="492" spans="1:29">
      <c r="A492" s="186">
        <v>474</v>
      </c>
      <c r="B492" s="187">
        <v>47.3</v>
      </c>
      <c r="C492" s="258">
        <v>8.4</v>
      </c>
      <c r="D492" s="258">
        <v>2.71</v>
      </c>
      <c r="E492" s="438">
        <f>IF(AND(ISBLANK(B492),ISBLANK(C492)),NA(),IF(B492&lt;=Parameters!$K$3,0,IF(C492&lt;0.1,Parameters!$K$4,C492)))</f>
        <v>8.4</v>
      </c>
      <c r="F492" s="439"/>
      <c r="G492" s="149">
        <f>B492*Parameters!$K$5</f>
        <v>898.69999999999993</v>
      </c>
      <c r="H492" s="383">
        <f>IF(B492&lt;Parameters!$K$6,B492*Parameters!$K$5,Parameters!$K$5*Parameters!$K$6+(B492-Parameters!$K$6)*(Parameters!$K$5-10))</f>
        <v>455.7</v>
      </c>
      <c r="I492" s="151" t="str">
        <f>IF(ISBLANK(D492),"",IF(D492&gt;Parameters!$K$7,"Clay","Sand"))</f>
        <v>Clay</v>
      </c>
      <c r="J492" s="152">
        <f t="shared" si="121"/>
        <v>0.20099142647590612</v>
      </c>
      <c r="K492" s="320">
        <f t="shared" si="122"/>
        <v>1</v>
      </c>
      <c r="L492" s="320">
        <f t="shared" si="130"/>
        <v>4.5569999999999995</v>
      </c>
      <c r="M492" s="275">
        <f t="shared" si="123"/>
        <v>42.957026844248475</v>
      </c>
      <c r="N492" s="153">
        <f t="shared" si="124"/>
        <v>23.626364764336664</v>
      </c>
      <c r="O492" s="154">
        <f t="shared" si="125"/>
        <v>7.5013000000000005</v>
      </c>
      <c r="P492" s="149">
        <f>IF(B492&lt;=Parameters!$K$3,0,IF(I492="Sand",0,O492/Parameters!$K$8*1000))</f>
        <v>535.80714285714294</v>
      </c>
      <c r="Q492" s="127">
        <f t="shared" si="126"/>
        <v>1.175789209693094</v>
      </c>
      <c r="R492" s="154">
        <f t="shared" si="127"/>
        <v>0.48016183385078698</v>
      </c>
      <c r="S492" s="154">
        <f t="shared" si="128"/>
        <v>0.48016183385078698</v>
      </c>
      <c r="T492" s="149">
        <f t="shared" si="135"/>
        <v>257.27414030463638</v>
      </c>
      <c r="U492" s="383">
        <f>IF(B492&lt;=Parameters!$K$3,0,IF(I492="Sand",(B492-B491)*$O$5*N492,(B492-B491)*$O$5*T492))</f>
        <v>106.76989754134502</v>
      </c>
      <c r="V492" s="157">
        <f t="shared" si="136"/>
        <v>11385.053184703916</v>
      </c>
      <c r="W492" s="175">
        <f t="shared" si="131"/>
        <v>0.23257683573765006</v>
      </c>
      <c r="X492" s="149">
        <f t="shared" si="132"/>
        <v>6.767282377307407E-2</v>
      </c>
      <c r="Y492" s="127">
        <f t="shared" si="133"/>
        <v>0.68443189987022546</v>
      </c>
      <c r="Z492" s="175">
        <f t="shared" si="134"/>
        <v>8.2155558037463036E-2</v>
      </c>
      <c r="AA492" s="149">
        <f t="shared" si="129"/>
        <v>257.27414030463638</v>
      </c>
      <c r="AB492" s="383">
        <f>IF(ISERROR(AA492),0,IF(B492&lt;=Parameters!$K$3,0,(B492-B491)*$O$5*AA492))</f>
        <v>106.76989754134502</v>
      </c>
      <c r="AC492" s="157">
        <f t="shared" si="120"/>
        <v>9723.9521528982441</v>
      </c>
    </row>
    <row r="493" spans="1:29">
      <c r="A493" s="186">
        <v>475</v>
      </c>
      <c r="B493" s="187">
        <v>47.4</v>
      </c>
      <c r="C493" s="258">
        <v>7.81</v>
      </c>
      <c r="D493" s="258">
        <v>2.82</v>
      </c>
      <c r="E493" s="438">
        <f>IF(AND(ISBLANK(B493),ISBLANK(C493)),NA(),IF(B493&lt;=Parameters!$K$3,0,IF(C493&lt;0.1,Parameters!$K$4,C493)))</f>
        <v>7.81</v>
      </c>
      <c r="F493" s="439"/>
      <c r="G493" s="149">
        <f>B493*Parameters!$K$5</f>
        <v>900.6</v>
      </c>
      <c r="H493" s="383">
        <f>IF(B493&lt;Parameters!$K$6,B493*Parameters!$K$5,Parameters!$K$5*Parameters!$K$6+(B493-Parameters!$K$6)*(Parameters!$K$5-10))</f>
        <v>456.59999999999997</v>
      </c>
      <c r="I493" s="151" t="str">
        <f>IF(ISBLANK(D493),"",IF(D493&gt;Parameters!$K$7,"Clay","Sand"))</f>
        <v>Clay</v>
      </c>
      <c r="J493" s="152">
        <f t="shared" si="121"/>
        <v>0.20129945949415273</v>
      </c>
      <c r="K493" s="320">
        <f t="shared" si="122"/>
        <v>1</v>
      </c>
      <c r="L493" s="320">
        <f t="shared" si="130"/>
        <v>4.5659999999999998</v>
      </c>
      <c r="M493" s="275">
        <f t="shared" si="123"/>
        <v>40.001017569871081</v>
      </c>
      <c r="N493" s="153">
        <f t="shared" si="124"/>
        <v>22.000559663429097</v>
      </c>
      <c r="O493" s="154">
        <f t="shared" si="125"/>
        <v>6.9093999999999998</v>
      </c>
      <c r="P493" s="149">
        <f>IF(B493&lt;=Parameters!$K$3,0,IF(I493="Sand",0,O493/Parameters!$K$8*1000))</f>
        <v>493.52857142857141</v>
      </c>
      <c r="Q493" s="127">
        <f t="shared" si="126"/>
        <v>1.0808772917839935</v>
      </c>
      <c r="R493" s="154">
        <f t="shared" si="127"/>
        <v>0.49037227315103854</v>
      </c>
      <c r="S493" s="154">
        <f t="shared" si="128"/>
        <v>0.49037227315103854</v>
      </c>
      <c r="T493" s="149">
        <f t="shared" si="135"/>
        <v>242.01272743641326</v>
      </c>
      <c r="U493" s="383">
        <f>IF(B493&lt;=Parameters!$K$3,0,IF(I493="Sand",(B493-B492)*$O$5*N493,(B493-B492)*$O$5*T493))</f>
        <v>100.43634421046973</v>
      </c>
      <c r="V493" s="157">
        <f t="shared" si="136"/>
        <v>11485.489528914386</v>
      </c>
      <c r="W493" s="175">
        <f t="shared" si="131"/>
        <v>0.20305153177340901</v>
      </c>
      <c r="X493" s="149">
        <f t="shared" si="132"/>
        <v>4.4097286112337687E-2</v>
      </c>
      <c r="Y493" s="127">
        <f t="shared" si="133"/>
        <v>0.68409438095448183</v>
      </c>
      <c r="Z493" s="175">
        <f t="shared" si="134"/>
        <v>5.3621319283618345E-2</v>
      </c>
      <c r="AA493" s="149">
        <f t="shared" si="129"/>
        <v>242.01272743641326</v>
      </c>
      <c r="AB493" s="383">
        <f>IF(ISERROR(AA493),0,IF(B493&lt;=Parameters!$K$3,0,(B493-B492)*$O$5*AA493))</f>
        <v>100.43634421046973</v>
      </c>
      <c r="AC493" s="157">
        <f t="shared" ref="AC493:AC556" si="137">AC492+AB493</f>
        <v>9824.3884971087136</v>
      </c>
    </row>
    <row r="494" spans="1:29">
      <c r="A494" s="186">
        <v>476</v>
      </c>
      <c r="B494" s="187">
        <v>47.5</v>
      </c>
      <c r="C494" s="258">
        <v>12.18</v>
      </c>
      <c r="D494" s="258">
        <v>2.52</v>
      </c>
      <c r="E494" s="438">
        <f>IF(AND(ISBLANK(B494),ISBLANK(C494)),NA(),IF(B494&lt;=Parameters!$K$3,0,IF(C494&lt;0.1,Parameters!$K$4,C494)))</f>
        <v>12.18</v>
      </c>
      <c r="F494" s="439"/>
      <c r="G494" s="149">
        <f>B494*Parameters!$K$5</f>
        <v>902.5</v>
      </c>
      <c r="H494" s="383">
        <f>IF(B494&lt;Parameters!$K$6,B494*Parameters!$K$5,Parameters!$K$5*Parameters!$K$6+(B494-Parameters!$K$6)*(Parameters!$K$5-10))</f>
        <v>457.5</v>
      </c>
      <c r="I494" s="151" t="str">
        <f>IF(ISBLANK(D494),"",IF(D494&gt;Parameters!$K$7,"Clay","Sand"))</f>
        <v>Sand</v>
      </c>
      <c r="J494" s="152">
        <f t="shared" si="121"/>
        <v>0.20160891311188064</v>
      </c>
      <c r="K494" s="320">
        <f t="shared" si="122"/>
        <v>1</v>
      </c>
      <c r="L494" s="320">
        <f t="shared" si="130"/>
        <v>4.5750000000000002</v>
      </c>
      <c r="M494" s="275">
        <f t="shared" si="123"/>
        <v>62.479049402419385</v>
      </c>
      <c r="N494" s="153">
        <f t="shared" si="124"/>
        <v>34.363477171330665</v>
      </c>
      <c r="O494" s="154">
        <f t="shared" si="125"/>
        <v>11.2775</v>
      </c>
      <c r="P494" s="149">
        <f>IF(B494&lt;=Parameters!$K$3,0,IF(I494="Sand",0,O494/Parameters!$K$8*1000))</f>
        <v>0</v>
      </c>
      <c r="Q494" s="127">
        <f t="shared" si="126"/>
        <v>0</v>
      </c>
      <c r="R494" s="154" t="e">
        <f t="shared" si="127"/>
        <v>#DIV/0!</v>
      </c>
      <c r="S494" s="154" t="e">
        <f t="shared" si="128"/>
        <v>#DIV/0!</v>
      </c>
      <c r="T494" s="149" t="e">
        <f t="shared" si="135"/>
        <v>#DIV/0!</v>
      </c>
      <c r="U494" s="383">
        <f>IF(B494&lt;=Parameters!$K$3,0,IF(I494="Sand",(B494-B493)*$O$5*N494,(B494-B493)*$O$5*T494))</f>
        <v>14.260993865932921</v>
      </c>
      <c r="V494" s="157">
        <f t="shared" si="136"/>
        <v>11499.750522780319</v>
      </c>
      <c r="W494" s="175">
        <f t="shared" si="131"/>
        <v>0.3804138210214954</v>
      </c>
      <c r="X494" s="149">
        <f t="shared" si="132"/>
        <v>0.24181225149629887</v>
      </c>
      <c r="Y494" s="127">
        <f t="shared" si="133"/>
        <v>0.68375769261645925</v>
      </c>
      <c r="Z494" s="175">
        <f t="shared" si="134"/>
        <v>0.29451363332442232</v>
      </c>
      <c r="AA494" s="149">
        <f t="shared" si="129"/>
        <v>45.75</v>
      </c>
      <c r="AB494" s="383">
        <f>IF(ISERROR(AA494),0,IF(B494&lt;=Parameters!$K$3,0,(B494-B493)*$O$5*AA494))</f>
        <v>18.986450821419201</v>
      </c>
      <c r="AC494" s="157">
        <f t="shared" si="137"/>
        <v>9843.3749479301332</v>
      </c>
    </row>
    <row r="495" spans="1:29">
      <c r="A495" s="186">
        <v>477</v>
      </c>
      <c r="B495" s="187">
        <v>47.6</v>
      </c>
      <c r="C495" s="258">
        <v>10.09</v>
      </c>
      <c r="D495" s="258">
        <v>2.56</v>
      </c>
      <c r="E495" s="438">
        <f>IF(AND(ISBLANK(B495),ISBLANK(C495)),NA(),IF(B495&lt;=Parameters!$K$3,0,IF(C495&lt;0.1,Parameters!$K$4,C495)))</f>
        <v>10.09</v>
      </c>
      <c r="F495" s="439"/>
      <c r="G495" s="149">
        <f>B495*Parameters!$K$5</f>
        <v>904.4</v>
      </c>
      <c r="H495" s="383">
        <f>IF(B495&lt;Parameters!$K$6,B495*Parameters!$K$5,Parameters!$K$5*Parameters!$K$6+(B495-Parameters!$K$6)*(Parameters!$K$5-10))</f>
        <v>458.40000000000003</v>
      </c>
      <c r="I495" s="151" t="str">
        <f>IF(ISBLANK(D495),"",IF(D495&gt;Parameters!$K$7,"Clay","Sand"))</f>
        <v>Sand</v>
      </c>
      <c r="J495" s="152">
        <f t="shared" si="121"/>
        <v>0.20191979828206941</v>
      </c>
      <c r="K495" s="320">
        <f t="shared" si="122"/>
        <v>1</v>
      </c>
      <c r="L495" s="320">
        <f t="shared" si="130"/>
        <v>4.5840000000000005</v>
      </c>
      <c r="M495" s="275">
        <f t="shared" si="123"/>
        <v>51.837908002425394</v>
      </c>
      <c r="N495" s="153">
        <f t="shared" si="124"/>
        <v>28.510849401333967</v>
      </c>
      <c r="O495" s="154">
        <f t="shared" si="125"/>
        <v>9.1855999999999991</v>
      </c>
      <c r="P495" s="149">
        <f>IF(B495&lt;=Parameters!$K$3,0,IF(I495="Sand",0,O495/Parameters!$K$8*1000))</f>
        <v>0</v>
      </c>
      <c r="Q495" s="127">
        <f t="shared" si="126"/>
        <v>0</v>
      </c>
      <c r="R495" s="154" t="e">
        <f t="shared" si="127"/>
        <v>#DIV/0!</v>
      </c>
      <c r="S495" s="154" t="e">
        <f t="shared" si="128"/>
        <v>#DIV/0!</v>
      </c>
      <c r="T495" s="149" t="e">
        <f t="shared" si="135"/>
        <v>#DIV/0!</v>
      </c>
      <c r="U495" s="383">
        <f>IF(B495&lt;=Parameters!$K$3,0,IF(I495="Sand",(B495-B494)*$O$5*N495,(B495-B494)*$O$5*T495))</f>
        <v>11.83212765104517</v>
      </c>
      <c r="V495" s="157">
        <f t="shared" si="136"/>
        <v>11511.582650431365</v>
      </c>
      <c r="W495" s="175">
        <f t="shared" si="131"/>
        <v>0.3047205937180113</v>
      </c>
      <c r="X495" s="149">
        <f t="shared" si="132"/>
        <v>0.14164260316710436</v>
      </c>
      <c r="Y495" s="127">
        <f t="shared" si="133"/>
        <v>0.68342183118434174</v>
      </c>
      <c r="Z495" s="175">
        <f t="shared" si="134"/>
        <v>0.17279094030587039</v>
      </c>
      <c r="AA495" s="149">
        <f t="shared" si="129"/>
        <v>45.84</v>
      </c>
      <c r="AB495" s="383">
        <f>IF(ISERROR(AA495),0,IF(B495&lt;=Parameters!$K$3,0,(B495-B494)*$O$5*AA495))</f>
        <v>19.023801216477732</v>
      </c>
      <c r="AC495" s="157">
        <f t="shared" si="137"/>
        <v>9862.3987491466105</v>
      </c>
    </row>
    <row r="496" spans="1:29">
      <c r="A496" s="186">
        <v>478</v>
      </c>
      <c r="B496" s="187">
        <v>47.7</v>
      </c>
      <c r="C496" s="258">
        <v>13.41</v>
      </c>
      <c r="D496" s="258">
        <v>2.4500000000000002</v>
      </c>
      <c r="E496" s="438">
        <f>IF(AND(ISBLANK(B496),ISBLANK(C496)),NA(),IF(B496&lt;=Parameters!$K$3,0,IF(C496&lt;0.1,Parameters!$K$4,C496)))</f>
        <v>13.41</v>
      </c>
      <c r="F496" s="439"/>
      <c r="G496" s="149">
        <f>B496*Parameters!$K$5</f>
        <v>906.30000000000007</v>
      </c>
      <c r="H496" s="383">
        <f>IF(B496&lt;Parameters!$K$6,B496*Parameters!$K$5,Parameters!$K$5*Parameters!$K$6+(B496-Parameters!$K$6)*(Parameters!$K$5-10))</f>
        <v>459.3</v>
      </c>
      <c r="I496" s="151" t="str">
        <f>IF(ISBLANK(D496),"",IF(D496&gt;Parameters!$K$7,"Clay","Sand"))</f>
        <v>Sand</v>
      </c>
      <c r="J496" s="152">
        <f t="shared" si="121"/>
        <v>0.20223212607629248</v>
      </c>
      <c r="K496" s="320">
        <f t="shared" si="122"/>
        <v>1</v>
      </c>
      <c r="L496" s="320">
        <f t="shared" si="130"/>
        <v>4.593</v>
      </c>
      <c r="M496" s="275">
        <f t="shared" si="123"/>
        <v>69.001148925384427</v>
      </c>
      <c r="N496" s="153">
        <f t="shared" si="124"/>
        <v>37.950631908961441</v>
      </c>
      <c r="O496" s="154">
        <f t="shared" si="125"/>
        <v>12.5037</v>
      </c>
      <c r="P496" s="149">
        <f>IF(B496&lt;=Parameters!$K$3,0,IF(I496="Sand",0,O496/Parameters!$K$8*1000))</f>
        <v>0</v>
      </c>
      <c r="Q496" s="127">
        <f t="shared" si="126"/>
        <v>0</v>
      </c>
      <c r="R496" s="154" t="e">
        <f t="shared" si="127"/>
        <v>#DIV/0!</v>
      </c>
      <c r="S496" s="154" t="e">
        <f t="shared" si="128"/>
        <v>#DIV/0!</v>
      </c>
      <c r="T496" s="149" t="e">
        <f t="shared" si="135"/>
        <v>#DIV/0!</v>
      </c>
      <c r="U496" s="383">
        <f>IF(B496&lt;=Parameters!$K$3,0,IF(I496="Sand",(B496-B495)*$O$5*N496,(B496-B495)*$O$5*T496))</f>
        <v>15.749678828006093</v>
      </c>
      <c r="V496" s="157">
        <f t="shared" si="136"/>
        <v>11527.33232925937</v>
      </c>
      <c r="W496" s="175">
        <f t="shared" si="131"/>
        <v>0.41811065370299555</v>
      </c>
      <c r="X496" s="149">
        <f t="shared" si="132"/>
        <v>0.2996417044009882</v>
      </c>
      <c r="Y496" s="127">
        <f t="shared" si="133"/>
        <v>0.6830867930097142</v>
      </c>
      <c r="Z496" s="175">
        <f t="shared" si="134"/>
        <v>0.36612365911747302</v>
      </c>
      <c r="AA496" s="149">
        <f t="shared" si="129"/>
        <v>45.930000000000007</v>
      </c>
      <c r="AB496" s="383">
        <f>IF(ISERROR(AA496),0,IF(B496&lt;=Parameters!$K$3,0,(B496-B495)*$O$5*AA496))</f>
        <v>19.061151611536264</v>
      </c>
      <c r="AC496" s="157">
        <f t="shared" si="137"/>
        <v>9881.4599007581473</v>
      </c>
    </row>
    <row r="497" spans="1:29">
      <c r="A497" s="186">
        <v>479</v>
      </c>
      <c r="B497" s="187">
        <v>47.8</v>
      </c>
      <c r="C497" s="258">
        <v>13.96</v>
      </c>
      <c r="D497" s="258">
        <v>2.31</v>
      </c>
      <c r="E497" s="438">
        <f>IF(AND(ISBLANK(B497),ISBLANK(C497)),NA(),IF(B497&lt;=Parameters!$K$3,0,IF(C497&lt;0.1,Parameters!$K$4,C497)))</f>
        <v>13.96</v>
      </c>
      <c r="F497" s="439"/>
      <c r="G497" s="149">
        <f>B497*Parameters!$K$5</f>
        <v>908.19999999999993</v>
      </c>
      <c r="H497" s="383">
        <f>IF(B497&lt;Parameters!$K$6,B497*Parameters!$K$5,Parameters!$K$5*Parameters!$K$6+(B497-Parameters!$K$6)*(Parameters!$K$5-10))</f>
        <v>460.2</v>
      </c>
      <c r="I497" s="151" t="str">
        <f>IF(ISBLANK(D497),"",IF(D497&gt;Parameters!$K$7,"Clay","Sand"))</f>
        <v>Sand</v>
      </c>
      <c r="J497" s="152">
        <f t="shared" si="121"/>
        <v>0.2025459076863734</v>
      </c>
      <c r="K497" s="320">
        <f t="shared" si="122"/>
        <v>1</v>
      </c>
      <c r="L497" s="320">
        <f t="shared" si="130"/>
        <v>4.6020000000000003</v>
      </c>
      <c r="M497" s="275">
        <f t="shared" si="123"/>
        <v>71.94262630133602</v>
      </c>
      <c r="N497" s="153">
        <f t="shared" si="124"/>
        <v>39.568444465734814</v>
      </c>
      <c r="O497" s="154">
        <f t="shared" si="125"/>
        <v>13.0518</v>
      </c>
      <c r="P497" s="149">
        <f>IF(B497&lt;=Parameters!$K$3,0,IF(I497="Sand",0,O497/Parameters!$K$8*1000))</f>
        <v>0</v>
      </c>
      <c r="Q497" s="127">
        <f t="shared" si="126"/>
        <v>0</v>
      </c>
      <c r="R497" s="154" t="e">
        <f t="shared" si="127"/>
        <v>#DIV/0!</v>
      </c>
      <c r="S497" s="154" t="e">
        <f t="shared" si="128"/>
        <v>#DIV/0!</v>
      </c>
      <c r="T497" s="149" t="e">
        <f t="shared" si="135"/>
        <v>#DIV/0!</v>
      </c>
      <c r="U497" s="383">
        <f>IF(B497&lt;=Parameters!$K$3,0,IF(I497="Sand",(B497-B496)*$O$5*N497,(B497-B496)*$O$5*T497))</f>
        <v>16.421078140517537</v>
      </c>
      <c r="V497" s="157">
        <f t="shared" si="136"/>
        <v>11543.753407399889</v>
      </c>
      <c r="W497" s="175">
        <f t="shared" si="131"/>
        <v>0.4337972964653477</v>
      </c>
      <c r="X497" s="149">
        <f t="shared" si="132"/>
        <v>0.32519216994464667</v>
      </c>
      <c r="Y497" s="127">
        <f t="shared" si="133"/>
        <v>0.68275257446736737</v>
      </c>
      <c r="Z497" s="175">
        <f t="shared" si="134"/>
        <v>0.39798123077320924</v>
      </c>
      <c r="AA497" s="149">
        <f t="shared" si="129"/>
        <v>46.02</v>
      </c>
      <c r="AB497" s="383">
        <f>IF(ISERROR(AA497),0,IF(B497&lt;=Parameters!$K$3,0,(B497-B496)*$O$5*AA497))</f>
        <v>19.098502006593431</v>
      </c>
      <c r="AC497" s="157">
        <f t="shared" si="137"/>
        <v>9900.5584027647401</v>
      </c>
    </row>
    <row r="498" spans="1:29">
      <c r="A498" s="186">
        <v>480</v>
      </c>
      <c r="B498" s="187">
        <v>47.9</v>
      </c>
      <c r="C498" s="258">
        <v>14.29</v>
      </c>
      <c r="D498" s="258">
        <v>2.41</v>
      </c>
      <c r="E498" s="438">
        <f>IF(AND(ISBLANK(B498),ISBLANK(C498)),NA(),IF(B498&lt;=Parameters!$K$3,0,IF(C498&lt;0.1,Parameters!$K$4,C498)))</f>
        <v>14.29</v>
      </c>
      <c r="F498" s="439"/>
      <c r="G498" s="149">
        <f>B498*Parameters!$K$5</f>
        <v>910.1</v>
      </c>
      <c r="H498" s="383">
        <f>IF(B498&lt;Parameters!$K$6,B498*Parameters!$K$5,Parameters!$K$5*Parameters!$K$6+(B498-Parameters!$K$6)*(Parameters!$K$5-10))</f>
        <v>461.09999999999997</v>
      </c>
      <c r="I498" s="151" t="str">
        <f>IF(ISBLANK(D498),"",IF(D498&gt;Parameters!$K$7,"Clay","Sand"))</f>
        <v>Sand</v>
      </c>
      <c r="J498" s="152">
        <f t="shared" si="121"/>
        <v>0.20286115442607014</v>
      </c>
      <c r="K498" s="320">
        <f t="shared" si="122"/>
        <v>1</v>
      </c>
      <c r="L498" s="320">
        <f t="shared" si="130"/>
        <v>4.6109999999999998</v>
      </c>
      <c r="M498" s="275">
        <f t="shared" si="123"/>
        <v>73.757895730779552</v>
      </c>
      <c r="N498" s="153">
        <f t="shared" si="124"/>
        <v>40.566842651928759</v>
      </c>
      <c r="O498" s="154">
        <f t="shared" si="125"/>
        <v>13.379899999999999</v>
      </c>
      <c r="P498" s="149">
        <f>IF(B498&lt;=Parameters!$K$3,0,IF(I498="Sand",0,O498/Parameters!$K$8*1000))</f>
        <v>0</v>
      </c>
      <c r="Q498" s="127">
        <f t="shared" si="126"/>
        <v>0</v>
      </c>
      <c r="R498" s="154" t="e">
        <f t="shared" si="127"/>
        <v>#DIV/0!</v>
      </c>
      <c r="S498" s="154" t="e">
        <f t="shared" si="128"/>
        <v>#DIV/0!</v>
      </c>
      <c r="T498" s="149" t="e">
        <f t="shared" si="135"/>
        <v>#DIV/0!</v>
      </c>
      <c r="U498" s="383">
        <f>IF(B498&lt;=Parameters!$K$3,0,IF(I498="Sand",(B498-B497)*$O$5*N498,(B498-B497)*$O$5*T498))</f>
        <v>16.835417770297187</v>
      </c>
      <c r="V498" s="157">
        <f t="shared" si="136"/>
        <v>11560.588825170185</v>
      </c>
      <c r="W498" s="175">
        <f t="shared" si="131"/>
        <v>0.44275210198608872</v>
      </c>
      <c r="X498" s="149">
        <f t="shared" si="132"/>
        <v>0.34016177605283909</v>
      </c>
      <c r="Y498" s="127">
        <f t="shared" si="133"/>
        <v>0.68241917195510582</v>
      </c>
      <c r="Z498" s="175">
        <f t="shared" si="134"/>
        <v>0.416968753139769</v>
      </c>
      <c r="AA498" s="149">
        <f t="shared" si="129"/>
        <v>46.11</v>
      </c>
      <c r="AB498" s="383">
        <f>IF(ISERROR(AA498),0,IF(B498&lt;=Parameters!$K$3,0,(B498-B497)*$O$5*AA498))</f>
        <v>19.13585240165332</v>
      </c>
      <c r="AC498" s="157">
        <f t="shared" si="137"/>
        <v>9919.6942551663942</v>
      </c>
    </row>
    <row r="499" spans="1:29">
      <c r="A499" s="186">
        <v>481</v>
      </c>
      <c r="B499" s="187">
        <v>48</v>
      </c>
      <c r="C499" s="258">
        <v>13.59</v>
      </c>
      <c r="D499" s="258">
        <v>2.4300000000000002</v>
      </c>
      <c r="E499" s="438">
        <f>IF(AND(ISBLANK(B499),ISBLANK(C499)),NA(),IF(B499&lt;=Parameters!$K$3,0,IF(C499&lt;0.1,Parameters!$K$4,C499)))</f>
        <v>13.59</v>
      </c>
      <c r="F499" s="439"/>
      <c r="G499" s="149">
        <f>B499*Parameters!$K$5</f>
        <v>912</v>
      </c>
      <c r="H499" s="383">
        <f>IF(B499&lt;Parameters!$K$6,B499*Parameters!$K$5,Parameters!$K$5*Parameters!$K$6+(B499-Parameters!$K$6)*(Parameters!$K$5-10))</f>
        <v>462</v>
      </c>
      <c r="I499" s="151" t="str">
        <f>IF(ISBLANK(D499),"",IF(D499&gt;Parameters!$K$7,"Clay","Sand"))</f>
        <v>Sand</v>
      </c>
      <c r="J499" s="152">
        <f t="shared" si="121"/>
        <v>0.20317787773278861</v>
      </c>
      <c r="K499" s="320">
        <f t="shared" si="122"/>
        <v>1</v>
      </c>
      <c r="L499" s="320">
        <f t="shared" si="130"/>
        <v>4.62</v>
      </c>
      <c r="M499" s="275">
        <f t="shared" si="123"/>
        <v>70.254358580171058</v>
      </c>
      <c r="N499" s="153">
        <f t="shared" si="124"/>
        <v>38.639897219094088</v>
      </c>
      <c r="O499" s="154">
        <f t="shared" si="125"/>
        <v>12.677999999999999</v>
      </c>
      <c r="P499" s="149">
        <f>IF(B499&lt;=Parameters!$K$3,0,IF(I499="Sand",0,O499/Parameters!$K$8*1000))</f>
        <v>0</v>
      </c>
      <c r="Q499" s="127">
        <f t="shared" si="126"/>
        <v>0</v>
      </c>
      <c r="R499" s="154" t="e">
        <f t="shared" si="127"/>
        <v>#DIV/0!</v>
      </c>
      <c r="S499" s="154" t="e">
        <f t="shared" si="128"/>
        <v>#DIV/0!</v>
      </c>
      <c r="T499" s="149" t="e">
        <f t="shared" si="135"/>
        <v>#DIV/0!</v>
      </c>
      <c r="U499" s="383">
        <f>IF(B499&lt;=Parameters!$K$3,0,IF(I499="Sand",(B499-B498)*$O$5*N499,(B499-B498)*$O$5*T499))</f>
        <v>16.035726957268253</v>
      </c>
      <c r="V499" s="157">
        <f t="shared" si="136"/>
        <v>11576.624552127454</v>
      </c>
      <c r="W499" s="175">
        <f t="shared" si="131"/>
        <v>0.42227180610078341</v>
      </c>
      <c r="X499" s="149">
        <f t="shared" si="132"/>
        <v>0.30633542835974897</v>
      </c>
      <c r="Y499" s="127">
        <f t="shared" si="133"/>
        <v>0.68208658189355653</v>
      </c>
      <c r="Z499" s="175">
        <f t="shared" si="134"/>
        <v>0.37610511343703934</v>
      </c>
      <c r="AA499" s="149">
        <f t="shared" si="129"/>
        <v>46.2</v>
      </c>
      <c r="AB499" s="383">
        <f>IF(ISERROR(AA499),0,IF(B499&lt;=Parameters!$K$3,0,(B499-B498)*$O$5*AA499))</f>
        <v>19.173202796711852</v>
      </c>
      <c r="AC499" s="157">
        <f t="shared" si="137"/>
        <v>9938.8674579631061</v>
      </c>
    </row>
    <row r="500" spans="1:29">
      <c r="A500" s="186">
        <v>482</v>
      </c>
      <c r="B500" s="187">
        <v>48.1</v>
      </c>
      <c r="C500" s="258">
        <v>10.18</v>
      </c>
      <c r="D500" s="258">
        <v>2.6</v>
      </c>
      <c r="E500" s="438">
        <f>IF(AND(ISBLANK(B500),ISBLANK(C500)),NA(),IF(B500&lt;=Parameters!$K$3,0,IF(C500&lt;0.1,Parameters!$K$4,C500)))</f>
        <v>10.18</v>
      </c>
      <c r="F500" s="439"/>
      <c r="G500" s="149">
        <f>B500*Parameters!$K$5</f>
        <v>913.9</v>
      </c>
      <c r="H500" s="383">
        <f>IF(B500&lt;Parameters!$K$6,B500*Parameters!$K$5,Parameters!$K$5*Parameters!$K$6+(B500-Parameters!$K$6)*(Parameters!$K$5-10))</f>
        <v>462.90000000000003</v>
      </c>
      <c r="I500" s="151" t="str">
        <f>IF(ISBLANK(D500),"",IF(D500&gt;Parameters!$K$7,"Clay","Sand"))</f>
        <v>Sand</v>
      </c>
      <c r="J500" s="152">
        <f t="shared" si="121"/>
        <v>0.20349608916932541</v>
      </c>
      <c r="K500" s="320">
        <f t="shared" si="122"/>
        <v>1</v>
      </c>
      <c r="L500" s="320">
        <f t="shared" si="130"/>
        <v>4.6290000000000004</v>
      </c>
      <c r="M500" s="275">
        <f t="shared" si="123"/>
        <v>52.708570984421279</v>
      </c>
      <c r="N500" s="153">
        <f t="shared" si="124"/>
        <v>28.989714041431707</v>
      </c>
      <c r="O500" s="154">
        <f t="shared" si="125"/>
        <v>9.2660999999999998</v>
      </c>
      <c r="P500" s="149">
        <f>IF(B500&lt;=Parameters!$K$3,0,IF(I500="Sand",0,O500/Parameters!$K$8*1000))</f>
        <v>0</v>
      </c>
      <c r="Q500" s="127">
        <f t="shared" si="126"/>
        <v>0</v>
      </c>
      <c r="R500" s="154" t="e">
        <f t="shared" si="127"/>
        <v>#DIV/0!</v>
      </c>
      <c r="S500" s="154" t="e">
        <f t="shared" si="128"/>
        <v>#DIV/0!</v>
      </c>
      <c r="T500" s="149" t="e">
        <f t="shared" si="135"/>
        <v>#DIV/0!</v>
      </c>
      <c r="U500" s="383">
        <f>IF(B500&lt;=Parameters!$K$3,0,IF(I500="Sand",(B500-B499)*$O$5*N500,(B500-B499)*$O$5*T500))</f>
        <v>12.030858578680849</v>
      </c>
      <c r="V500" s="157">
        <f t="shared" si="136"/>
        <v>11588.655410706135</v>
      </c>
      <c r="W500" s="175">
        <f t="shared" si="131"/>
        <v>0.30631888789341594</v>
      </c>
      <c r="X500" s="149">
        <f t="shared" si="132"/>
        <v>0.14352765016959484</v>
      </c>
      <c r="Y500" s="127">
        <f t="shared" si="133"/>
        <v>0.68175480072598094</v>
      </c>
      <c r="Z500" s="175">
        <f t="shared" si="134"/>
        <v>0.17649813616409799</v>
      </c>
      <c r="AA500" s="149">
        <f t="shared" si="129"/>
        <v>46.290000000000006</v>
      </c>
      <c r="AB500" s="383">
        <f>IF(ISERROR(AA500),0,IF(B500&lt;=Parameters!$K$3,0,(B500-B499)*$O$5*AA500))</f>
        <v>19.210553191770384</v>
      </c>
      <c r="AC500" s="157">
        <f t="shared" si="137"/>
        <v>9958.0780111548756</v>
      </c>
    </row>
    <row r="501" spans="1:29">
      <c r="A501" s="186">
        <v>483</v>
      </c>
      <c r="B501" s="187">
        <v>48.2</v>
      </c>
      <c r="C501" s="258">
        <v>11.64</v>
      </c>
      <c r="D501" s="258">
        <v>2.58</v>
      </c>
      <c r="E501" s="438">
        <f>IF(AND(ISBLANK(B501),ISBLANK(C501)),NA(),IF(B501&lt;=Parameters!$K$3,0,IF(C501&lt;0.1,Parameters!$K$4,C501)))</f>
        <v>11.64</v>
      </c>
      <c r="F501" s="439"/>
      <c r="G501" s="149">
        <f>B501*Parameters!$K$5</f>
        <v>915.80000000000007</v>
      </c>
      <c r="H501" s="383">
        <f>IF(B501&lt;Parameters!$K$6,B501*Parameters!$K$5,Parameters!$K$5*Parameters!$K$6+(B501-Parameters!$K$6)*(Parameters!$K$5-10))</f>
        <v>463.8</v>
      </c>
      <c r="I501" s="151" t="str">
        <f>IF(ISBLANK(D501),"",IF(D501&gt;Parameters!$K$7,"Clay","Sand"))</f>
        <v>Sand</v>
      </c>
      <c r="J501" s="152">
        <f t="shared" si="121"/>
        <v>0.20381580042564082</v>
      </c>
      <c r="K501" s="320">
        <f t="shared" si="122"/>
        <v>1</v>
      </c>
      <c r="L501" s="320">
        <f t="shared" si="130"/>
        <v>4.6379999999999999</v>
      </c>
      <c r="M501" s="275">
        <f t="shared" si="123"/>
        <v>60.362640015957631</v>
      </c>
      <c r="N501" s="153">
        <f t="shared" si="124"/>
        <v>33.199452008776703</v>
      </c>
      <c r="O501" s="154">
        <f t="shared" si="125"/>
        <v>10.7242</v>
      </c>
      <c r="P501" s="149">
        <f>IF(B501&lt;=Parameters!$K$3,0,IF(I501="Sand",0,O501/Parameters!$K$8*1000))</f>
        <v>0</v>
      </c>
      <c r="Q501" s="127">
        <f t="shared" si="126"/>
        <v>0</v>
      </c>
      <c r="R501" s="154" t="e">
        <f t="shared" si="127"/>
        <v>#DIV/0!</v>
      </c>
      <c r="S501" s="154" t="e">
        <f t="shared" si="128"/>
        <v>#DIV/0!</v>
      </c>
      <c r="T501" s="149" t="e">
        <f t="shared" si="135"/>
        <v>#DIV/0!</v>
      </c>
      <c r="U501" s="383">
        <f>IF(B501&lt;=Parameters!$K$3,0,IF(I501="Sand",(B501-B500)*$O$5*N501,(B501-B500)*$O$5*T501))</f>
        <v>13.777918313938924</v>
      </c>
      <c r="V501" s="157">
        <f t="shared" si="136"/>
        <v>11602.433329020074</v>
      </c>
      <c r="W501" s="175">
        <f t="shared" si="131"/>
        <v>0.35953938500894073</v>
      </c>
      <c r="X501" s="149">
        <f t="shared" si="132"/>
        <v>0.21201415426416559</v>
      </c>
      <c r="Y501" s="127">
        <f t="shared" si="133"/>
        <v>0.68142382491808751</v>
      </c>
      <c r="Z501" s="175">
        <f t="shared" si="134"/>
        <v>0.26113222890334609</v>
      </c>
      <c r="AA501" s="149">
        <f t="shared" si="129"/>
        <v>46.38</v>
      </c>
      <c r="AB501" s="383">
        <f>IF(ISERROR(AA501),0,IF(B501&lt;=Parameters!$K$3,0,(B501-B500)*$O$5*AA501))</f>
        <v>19.247903586828912</v>
      </c>
      <c r="AC501" s="157">
        <f t="shared" si="137"/>
        <v>9977.3259147417048</v>
      </c>
    </row>
    <row r="502" spans="1:29">
      <c r="A502" s="186">
        <v>484</v>
      </c>
      <c r="B502" s="187">
        <v>48.3</v>
      </c>
      <c r="C502" s="258">
        <v>11.65</v>
      </c>
      <c r="D502" s="258">
        <v>2.4500000000000002</v>
      </c>
      <c r="E502" s="438">
        <f>IF(AND(ISBLANK(B502),ISBLANK(C502)),NA(),IF(B502&lt;=Parameters!$K$3,0,IF(C502&lt;0.1,Parameters!$K$4,C502)))</f>
        <v>11.65</v>
      </c>
      <c r="F502" s="439"/>
      <c r="G502" s="149">
        <f>B502*Parameters!$K$5</f>
        <v>917.69999999999993</v>
      </c>
      <c r="H502" s="383">
        <f>IF(B502&lt;Parameters!$K$6,B502*Parameters!$K$5,Parameters!$K$5*Parameters!$K$6+(B502-Parameters!$K$6)*(Parameters!$K$5-10))</f>
        <v>464.7</v>
      </c>
      <c r="I502" s="151" t="str">
        <f>IF(ISBLANK(D502),"",IF(D502&gt;Parameters!$K$7,"Clay","Sand"))</f>
        <v>Sand</v>
      </c>
      <c r="J502" s="152">
        <f t="shared" si="121"/>
        <v>0.20413702332066277</v>
      </c>
      <c r="K502" s="320">
        <f t="shared" si="122"/>
        <v>1</v>
      </c>
      <c r="L502" s="320">
        <f t="shared" si="130"/>
        <v>4.6470000000000002</v>
      </c>
      <c r="M502" s="275">
        <f t="shared" si="123"/>
        <v>60.509713928017554</v>
      </c>
      <c r="N502" s="153">
        <f t="shared" si="124"/>
        <v>33.280342660409659</v>
      </c>
      <c r="O502" s="154">
        <f t="shared" si="125"/>
        <v>10.7323</v>
      </c>
      <c r="P502" s="149">
        <f>IF(B502&lt;=Parameters!$K$3,0,IF(I502="Sand",0,O502/Parameters!$K$8*1000))</f>
        <v>0</v>
      </c>
      <c r="Q502" s="127">
        <f t="shared" si="126"/>
        <v>0</v>
      </c>
      <c r="R502" s="154" t="e">
        <f t="shared" si="127"/>
        <v>#DIV/0!</v>
      </c>
      <c r="S502" s="154" t="e">
        <f t="shared" si="128"/>
        <v>#DIV/0!</v>
      </c>
      <c r="T502" s="149" t="e">
        <f t="shared" si="135"/>
        <v>#DIV/0!</v>
      </c>
      <c r="U502" s="383">
        <f>IF(B502&lt;=Parameters!$K$3,0,IF(I502="Sand",(B502-B501)*$O$5*N502,(B502-B501)*$O$5*T502))</f>
        <v>13.811488289438307</v>
      </c>
      <c r="V502" s="157">
        <f t="shared" si="136"/>
        <v>11616.244817309513</v>
      </c>
      <c r="W502" s="175">
        <f t="shared" si="131"/>
        <v>0.35949515783840758</v>
      </c>
      <c r="X502" s="149">
        <f t="shared" si="132"/>
        <v>0.21195273936284215</v>
      </c>
      <c r="Y502" s="127">
        <f t="shared" si="133"/>
        <v>0.68109365095784713</v>
      </c>
      <c r="Z502" s="175">
        <f t="shared" si="134"/>
        <v>0.26147144338186479</v>
      </c>
      <c r="AA502" s="149">
        <f t="shared" si="129"/>
        <v>46.47</v>
      </c>
      <c r="AB502" s="383">
        <f>IF(ISERROR(AA502),0,IF(B502&lt;=Parameters!$K$3,0,(B502-B501)*$O$5*AA502))</f>
        <v>19.285253981886065</v>
      </c>
      <c r="AC502" s="157">
        <f t="shared" si="137"/>
        <v>9996.6111687235916</v>
      </c>
    </row>
    <row r="503" spans="1:29">
      <c r="A503" s="186">
        <v>485</v>
      </c>
      <c r="B503" s="187">
        <v>48.4</v>
      </c>
      <c r="C503" s="258">
        <v>11.56</v>
      </c>
      <c r="D503" s="258">
        <v>2.5099999999999998</v>
      </c>
      <c r="E503" s="438">
        <f>IF(AND(ISBLANK(B503),ISBLANK(C503)),NA(),IF(B503&lt;=Parameters!$K$3,0,IF(C503&lt;0.1,Parameters!$K$4,C503)))</f>
        <v>11.56</v>
      </c>
      <c r="F503" s="439"/>
      <c r="G503" s="149">
        <f>B503*Parameters!$K$5</f>
        <v>919.6</v>
      </c>
      <c r="H503" s="383">
        <f>IF(B503&lt;Parameters!$K$6,B503*Parameters!$K$5,Parameters!$K$5*Parameters!$K$6+(B503-Parameters!$K$6)*(Parameters!$K$5-10))</f>
        <v>465.59999999999997</v>
      </c>
      <c r="I503" s="151" t="str">
        <f>IF(ISBLANK(D503),"",IF(D503&gt;Parameters!$K$7,"Clay","Sand"))</f>
        <v>Sand</v>
      </c>
      <c r="J503" s="152">
        <f t="shared" si="121"/>
        <v>0.20445976980412167</v>
      </c>
      <c r="K503" s="320">
        <f t="shared" si="122"/>
        <v>1</v>
      </c>
      <c r="L503" s="320">
        <f t="shared" si="130"/>
        <v>4.6559999999999997</v>
      </c>
      <c r="M503" s="275">
        <f t="shared" si="123"/>
        <v>60.137185439246849</v>
      </c>
      <c r="N503" s="153">
        <f t="shared" si="124"/>
        <v>33.075451991585773</v>
      </c>
      <c r="O503" s="154">
        <f t="shared" si="125"/>
        <v>10.6404</v>
      </c>
      <c r="P503" s="149">
        <f>IF(B503&lt;=Parameters!$K$3,0,IF(I503="Sand",0,O503/Parameters!$K$8*1000))</f>
        <v>0</v>
      </c>
      <c r="Q503" s="127">
        <f t="shared" si="126"/>
        <v>0</v>
      </c>
      <c r="R503" s="154" t="e">
        <f t="shared" si="127"/>
        <v>#DIV/0!</v>
      </c>
      <c r="S503" s="154" t="e">
        <f t="shared" si="128"/>
        <v>#DIV/0!</v>
      </c>
      <c r="T503" s="149" t="e">
        <f t="shared" si="135"/>
        <v>#DIV/0!</v>
      </c>
      <c r="U503" s="383">
        <f>IF(B503&lt;=Parameters!$K$3,0,IF(I503="Sand",(B503-B502)*$O$5*N503,(B503-B502)*$O$5*T503))</f>
        <v>13.726457762501751</v>
      </c>
      <c r="V503" s="157">
        <f t="shared" si="136"/>
        <v>11629.971275072014</v>
      </c>
      <c r="W503" s="175">
        <f t="shared" si="131"/>
        <v>0.35600605906615712</v>
      </c>
      <c r="X503" s="149">
        <f t="shared" si="132"/>
        <v>0.20713081300750805</v>
      </c>
      <c r="Y503" s="127">
        <f t="shared" si="133"/>
        <v>0.68076427535531014</v>
      </c>
      <c r="Z503" s="175">
        <f t="shared" si="134"/>
        <v>0.25592817294477466</v>
      </c>
      <c r="AA503" s="149">
        <f t="shared" si="129"/>
        <v>46.56</v>
      </c>
      <c r="AB503" s="383">
        <f>IF(ISERROR(AA503),0,IF(B503&lt;=Parameters!$K$3,0,(B503-B502)*$O$5*AA503))</f>
        <v>19.322604376945968</v>
      </c>
      <c r="AC503" s="157">
        <f t="shared" si="137"/>
        <v>10015.933773100538</v>
      </c>
    </row>
    <row r="504" spans="1:29">
      <c r="A504" s="186">
        <v>486</v>
      </c>
      <c r="B504" s="187">
        <v>48.5</v>
      </c>
      <c r="C504" s="258">
        <v>14.44</v>
      </c>
      <c r="D504" s="258">
        <v>2.41</v>
      </c>
      <c r="E504" s="438">
        <f>IF(AND(ISBLANK(B504),ISBLANK(C504)),NA(),IF(B504&lt;=Parameters!$K$3,0,IF(C504&lt;0.1,Parameters!$K$4,C504)))</f>
        <v>14.44</v>
      </c>
      <c r="F504" s="439"/>
      <c r="G504" s="149">
        <f>B504*Parameters!$K$5</f>
        <v>921.5</v>
      </c>
      <c r="H504" s="383">
        <f>IF(B504&lt;Parameters!$K$6,B504*Parameters!$K$5,Parameters!$K$5*Parameters!$K$6+(B504-Parameters!$K$6)*(Parameters!$K$5-10))</f>
        <v>466.5</v>
      </c>
      <c r="I504" s="151" t="str">
        <f>IF(ISBLANK(D504),"",IF(D504&gt;Parameters!$K$7,"Clay","Sand"))</f>
        <v>Sand</v>
      </c>
      <c r="J504" s="152">
        <f t="shared" si="121"/>
        <v>0.20478405195841773</v>
      </c>
      <c r="K504" s="320">
        <f t="shared" si="122"/>
        <v>1</v>
      </c>
      <c r="L504" s="320">
        <f t="shared" si="130"/>
        <v>4.665</v>
      </c>
      <c r="M504" s="275">
        <f t="shared" si="123"/>
        <v>75.238602767645887</v>
      </c>
      <c r="N504" s="153">
        <f t="shared" si="124"/>
        <v>41.38123152220524</v>
      </c>
      <c r="O504" s="154">
        <f t="shared" si="125"/>
        <v>13.5185</v>
      </c>
      <c r="P504" s="149">
        <f>IF(B504&lt;=Parameters!$K$3,0,IF(I504="Sand",0,O504/Parameters!$K$8*1000))</f>
        <v>0</v>
      </c>
      <c r="Q504" s="127">
        <f t="shared" si="126"/>
        <v>0</v>
      </c>
      <c r="R504" s="154" t="e">
        <f t="shared" si="127"/>
        <v>#DIV/0!</v>
      </c>
      <c r="S504" s="154" t="e">
        <f t="shared" si="128"/>
        <v>#DIV/0!</v>
      </c>
      <c r="T504" s="149" t="e">
        <f t="shared" si="135"/>
        <v>#DIV/0!</v>
      </c>
      <c r="U504" s="383">
        <f>IF(B504&lt;=Parameters!$K$3,0,IF(I504="Sand",(B504-B503)*$O$5*N504,(B504-B503)*$O$5*T504))</f>
        <v>17.173392726253812</v>
      </c>
      <c r="V504" s="157">
        <f t="shared" si="136"/>
        <v>11647.144667798268</v>
      </c>
      <c r="W504" s="175">
        <f t="shared" si="131"/>
        <v>0.4446003423803026</v>
      </c>
      <c r="X504" s="149">
        <f t="shared" si="132"/>
        <v>0.34328592120778428</v>
      </c>
      <c r="Y504" s="127">
        <f t="shared" si="133"/>
        <v>0.68043569464242493</v>
      </c>
      <c r="Z504" s="175">
        <f t="shared" si="134"/>
        <v>0.42483088955670739</v>
      </c>
      <c r="AA504" s="149">
        <f t="shared" si="129"/>
        <v>46.650000000000006</v>
      </c>
      <c r="AB504" s="383">
        <f>IF(ISERROR(AA504),0,IF(B504&lt;=Parameters!$K$3,0,(B504-B503)*$O$5*AA504))</f>
        <v>19.3599547720045</v>
      </c>
      <c r="AC504" s="157">
        <f t="shared" si="137"/>
        <v>10035.293727872542</v>
      </c>
    </row>
    <row r="505" spans="1:29">
      <c r="A505" s="186">
        <v>487</v>
      </c>
      <c r="B505" s="187">
        <v>48.6</v>
      </c>
      <c r="C505" s="258">
        <v>13.35</v>
      </c>
      <c r="D505" s="258">
        <v>2.36</v>
      </c>
      <c r="E505" s="438">
        <f>IF(AND(ISBLANK(B505),ISBLANK(C505)),NA(),IF(B505&lt;=Parameters!$K$3,0,IF(C505&lt;0.1,Parameters!$K$4,C505)))</f>
        <v>13.35</v>
      </c>
      <c r="F505" s="439"/>
      <c r="G505" s="149">
        <f>B505*Parameters!$K$5</f>
        <v>923.4</v>
      </c>
      <c r="H505" s="383">
        <f>IF(B505&lt;Parameters!$K$6,B505*Parameters!$K$5,Parameters!$K$5*Parameters!$K$6+(B505-Parameters!$K$6)*(Parameters!$K$5-10))</f>
        <v>467.40000000000003</v>
      </c>
      <c r="I505" s="151" t="str">
        <f>IF(ISBLANK(D505),"",IF(D505&gt;Parameters!$K$7,"Clay","Sand"))</f>
        <v>Sand</v>
      </c>
      <c r="J505" s="152">
        <f t="shared" si="121"/>
        <v>0.20510988200052069</v>
      </c>
      <c r="K505" s="320">
        <f t="shared" si="122"/>
        <v>1</v>
      </c>
      <c r="L505" s="320">
        <f t="shared" si="130"/>
        <v>4.6740000000000004</v>
      </c>
      <c r="M505" s="275">
        <f t="shared" si="123"/>
        <v>69.669909618491673</v>
      </c>
      <c r="N505" s="153">
        <f t="shared" si="124"/>
        <v>38.318450290170425</v>
      </c>
      <c r="O505" s="154">
        <f t="shared" si="125"/>
        <v>12.426600000000001</v>
      </c>
      <c r="P505" s="149">
        <f>IF(B505&lt;=Parameters!$K$3,0,IF(I505="Sand",0,O505/Parameters!$K$8*1000))</f>
        <v>0</v>
      </c>
      <c r="Q505" s="127">
        <f t="shared" si="126"/>
        <v>0</v>
      </c>
      <c r="R505" s="154" t="e">
        <f t="shared" si="127"/>
        <v>#DIV/0!</v>
      </c>
      <c r="S505" s="154" t="e">
        <f t="shared" si="128"/>
        <v>#DIV/0!</v>
      </c>
      <c r="T505" s="149" t="e">
        <f t="shared" si="135"/>
        <v>#DIV/0!</v>
      </c>
      <c r="U505" s="383">
        <f>IF(B505&lt;=Parameters!$K$3,0,IF(I505="Sand",(B505-B504)*$O$5*N505,(B505-B504)*$O$5*T505))</f>
        <v>15.90232507076103</v>
      </c>
      <c r="V505" s="157">
        <f t="shared" si="136"/>
        <v>11663.046992869029</v>
      </c>
      <c r="W505" s="175">
        <f t="shared" si="131"/>
        <v>0.41282056256946204</v>
      </c>
      <c r="X505" s="149">
        <f t="shared" si="132"/>
        <v>0.2912200635797364</v>
      </c>
      <c r="Y505" s="127">
        <f t="shared" si="133"/>
        <v>0.68010790537285892</v>
      </c>
      <c r="Z505" s="175">
        <f t="shared" si="134"/>
        <v>0.36096629541626229</v>
      </c>
      <c r="AA505" s="149">
        <f t="shared" si="129"/>
        <v>46.740000000000009</v>
      </c>
      <c r="AB505" s="383">
        <f>IF(ISERROR(AA505),0,IF(B505&lt;=Parameters!$K$3,0,(B505-B504)*$O$5*AA505))</f>
        <v>19.397305167063031</v>
      </c>
      <c r="AC505" s="157">
        <f t="shared" si="137"/>
        <v>10054.691033039606</v>
      </c>
    </row>
    <row r="506" spans="1:29">
      <c r="A506" s="186">
        <v>488</v>
      </c>
      <c r="B506" s="187">
        <v>48.7</v>
      </c>
      <c r="C506" s="258">
        <v>14.72</v>
      </c>
      <c r="D506" s="258">
        <v>2.39</v>
      </c>
      <c r="E506" s="438">
        <f>IF(AND(ISBLANK(B506),ISBLANK(C506)),NA(),IF(B506&lt;=Parameters!$K$3,0,IF(C506&lt;0.1,Parameters!$K$4,C506)))</f>
        <v>14.72</v>
      </c>
      <c r="F506" s="439"/>
      <c r="G506" s="149">
        <f>B506*Parameters!$K$5</f>
        <v>925.30000000000007</v>
      </c>
      <c r="H506" s="383">
        <f>IF(B506&lt;Parameters!$K$6,B506*Parameters!$K$5,Parameters!$K$5*Parameters!$K$6+(B506-Parameters!$K$6)*(Parameters!$K$5-10))</f>
        <v>468.3</v>
      </c>
      <c r="I506" s="151" t="str">
        <f>IF(ISBLANK(D506),"",IF(D506&gt;Parameters!$K$7,"Clay","Sand"))</f>
        <v>Sand</v>
      </c>
      <c r="J506" s="152">
        <f t="shared" si="121"/>
        <v>0.20543727228390293</v>
      </c>
      <c r="K506" s="320">
        <f t="shared" si="122"/>
        <v>1</v>
      </c>
      <c r="L506" s="320">
        <f t="shared" si="130"/>
        <v>4.6829999999999998</v>
      </c>
      <c r="M506" s="275">
        <f t="shared" si="123"/>
        <v>76.942172860552915</v>
      </c>
      <c r="N506" s="153">
        <f t="shared" si="124"/>
        <v>42.318195073304103</v>
      </c>
      <c r="O506" s="154">
        <f t="shared" si="125"/>
        <v>13.794700000000001</v>
      </c>
      <c r="P506" s="149">
        <f>IF(B506&lt;=Parameters!$K$3,0,IF(I506="Sand",0,O506/Parameters!$K$8*1000))</f>
        <v>0</v>
      </c>
      <c r="Q506" s="127">
        <f t="shared" si="126"/>
        <v>0</v>
      </c>
      <c r="R506" s="154" t="e">
        <f t="shared" si="127"/>
        <v>#DIV/0!</v>
      </c>
      <c r="S506" s="154" t="e">
        <f t="shared" si="128"/>
        <v>#DIV/0!</v>
      </c>
      <c r="T506" s="149" t="e">
        <f t="shared" si="135"/>
        <v>#DIV/0!</v>
      </c>
      <c r="U506" s="383">
        <f>IF(B506&lt;=Parameters!$K$3,0,IF(I506="Sand",(B506-B505)*$O$5*N506,(B506-B505)*$O$5*T506))</f>
        <v>17.562236712798093</v>
      </c>
      <c r="V506" s="157">
        <f t="shared" si="136"/>
        <v>11680.609229581827</v>
      </c>
      <c r="W506" s="175">
        <f t="shared" si="131"/>
        <v>0.45151211513430312</v>
      </c>
      <c r="X506" s="149">
        <f t="shared" si="132"/>
        <v>0.35507312400625501</v>
      </c>
      <c r="Y506" s="127">
        <f t="shared" si="133"/>
        <v>0.67978090412182057</v>
      </c>
      <c r="Z506" s="175">
        <f t="shared" si="134"/>
        <v>0.44080548582263762</v>
      </c>
      <c r="AA506" s="149">
        <f t="shared" si="129"/>
        <v>46.830000000000005</v>
      </c>
      <c r="AB506" s="383">
        <f>IF(ISERROR(AA506),0,IF(B506&lt;=Parameters!$K$3,0,(B506-B505)*$O$5*AA506))</f>
        <v>19.434655562121559</v>
      </c>
      <c r="AC506" s="157">
        <f t="shared" si="137"/>
        <v>10074.125688601727</v>
      </c>
    </row>
    <row r="507" spans="1:29">
      <c r="A507" s="186">
        <v>489</v>
      </c>
      <c r="B507" s="187">
        <v>48.8</v>
      </c>
      <c r="C507" s="258">
        <v>12.61</v>
      </c>
      <c r="D507" s="258">
        <v>2.5099999999999998</v>
      </c>
      <c r="E507" s="438">
        <f>IF(AND(ISBLANK(B507),ISBLANK(C507)),NA(),IF(B507&lt;=Parameters!$K$3,0,IF(C507&lt;0.1,Parameters!$K$4,C507)))</f>
        <v>12.61</v>
      </c>
      <c r="F507" s="439"/>
      <c r="G507" s="149">
        <f>B507*Parameters!$K$5</f>
        <v>927.19999999999993</v>
      </c>
      <c r="H507" s="383">
        <f>IF(B507&lt;Parameters!$K$6,B507*Parameters!$K$5,Parameters!$K$5*Parameters!$K$6+(B507-Parameters!$K$6)*(Parameters!$K$5-10))</f>
        <v>469.2</v>
      </c>
      <c r="I507" s="151" t="str">
        <f>IF(ISBLANK(D507),"",IF(D507&gt;Parameters!$K$7,"Clay","Sand"))</f>
        <v>Sand</v>
      </c>
      <c r="J507" s="152">
        <f t="shared" si="121"/>
        <v>0.20576623530050692</v>
      </c>
      <c r="K507" s="320">
        <f t="shared" si="122"/>
        <v>1</v>
      </c>
      <c r="L507" s="320">
        <f t="shared" si="130"/>
        <v>4.6920000000000002</v>
      </c>
      <c r="M507" s="275">
        <f t="shared" si="123"/>
        <v>66.018643270983134</v>
      </c>
      <c r="N507" s="153">
        <f t="shared" si="124"/>
        <v>36.31025379904073</v>
      </c>
      <c r="O507" s="154">
        <f t="shared" si="125"/>
        <v>11.6828</v>
      </c>
      <c r="P507" s="149">
        <f>IF(B507&lt;=Parameters!$K$3,0,IF(I507="Sand",0,O507/Parameters!$K$8*1000))</f>
        <v>0</v>
      </c>
      <c r="Q507" s="127">
        <f t="shared" si="126"/>
        <v>0</v>
      </c>
      <c r="R507" s="154" t="e">
        <f t="shared" si="127"/>
        <v>#DIV/0!</v>
      </c>
      <c r="S507" s="154" t="e">
        <f t="shared" si="128"/>
        <v>#DIV/0!</v>
      </c>
      <c r="T507" s="149" t="e">
        <f t="shared" si="135"/>
        <v>#DIV/0!</v>
      </c>
      <c r="U507" s="383">
        <f>IF(B507&lt;=Parameters!$K$3,0,IF(I507="Sand",(B507-B506)*$O$5*N507,(B507-B506)*$O$5*T507))</f>
        <v>15.068914711883879</v>
      </c>
      <c r="V507" s="157">
        <f t="shared" si="136"/>
        <v>11695.678144293712</v>
      </c>
      <c r="W507" s="175">
        <f t="shared" si="131"/>
        <v>0.38924132968677744</v>
      </c>
      <c r="X507" s="149">
        <f t="shared" si="132"/>
        <v>0.25489533584681784</v>
      </c>
      <c r="Y507" s="127">
        <f t="shared" si="133"/>
        <v>0.67945468748588433</v>
      </c>
      <c r="Z507" s="175">
        <f t="shared" si="134"/>
        <v>0.31693739028971873</v>
      </c>
      <c r="AA507" s="149">
        <f t="shared" si="129"/>
        <v>46.92</v>
      </c>
      <c r="AB507" s="383">
        <f>IF(ISERROR(AA507),0,IF(B507&lt;=Parameters!$K$3,0,(B507-B506)*$O$5*AA507))</f>
        <v>19.472005957178702</v>
      </c>
      <c r="AC507" s="157">
        <f t="shared" si="137"/>
        <v>10093.597694558906</v>
      </c>
    </row>
    <row r="508" spans="1:29">
      <c r="A508" s="186">
        <v>490</v>
      </c>
      <c r="B508" s="187">
        <v>48.9</v>
      </c>
      <c r="C508" s="258">
        <v>12.48</v>
      </c>
      <c r="D508" s="258">
        <v>2.5299999999999998</v>
      </c>
      <c r="E508" s="438">
        <f>IF(AND(ISBLANK(B508),ISBLANK(C508)),NA(),IF(B508&lt;=Parameters!$K$3,0,IF(C508&lt;0.1,Parameters!$K$4,C508)))</f>
        <v>12.48</v>
      </c>
      <c r="F508" s="439"/>
      <c r="G508" s="149">
        <f>B508*Parameters!$K$5</f>
        <v>929.1</v>
      </c>
      <c r="H508" s="383">
        <f>IF(B508&lt;Parameters!$K$6,B508*Parameters!$K$5,Parameters!$K$5*Parameters!$K$6+(B508-Parameters!$K$6)*(Parameters!$K$5-10))</f>
        <v>470.09999999999997</v>
      </c>
      <c r="I508" s="151" t="str">
        <f>IF(ISBLANK(D508),"",IF(D508&gt;Parameters!$K$7,"Clay","Sand"))</f>
        <v>Sand</v>
      </c>
      <c r="J508" s="152">
        <f t="shared" si="121"/>
        <v>0.20609678368274695</v>
      </c>
      <c r="K508" s="320">
        <f t="shared" si="122"/>
        <v>1</v>
      </c>
      <c r="L508" s="320">
        <f t="shared" si="130"/>
        <v>4.7009999999999996</v>
      </c>
      <c r="M508" s="275">
        <f t="shared" si="123"/>
        <v>65.442999473581295</v>
      </c>
      <c r="N508" s="153">
        <f t="shared" si="124"/>
        <v>35.993649710469718</v>
      </c>
      <c r="O508" s="154">
        <f t="shared" si="125"/>
        <v>11.5509</v>
      </c>
      <c r="P508" s="149">
        <f>IF(B508&lt;=Parameters!$K$3,0,IF(I508="Sand",0,O508/Parameters!$K$8*1000))</f>
        <v>0</v>
      </c>
      <c r="Q508" s="127">
        <f t="shared" si="126"/>
        <v>0</v>
      </c>
      <c r="R508" s="154" t="e">
        <f t="shared" si="127"/>
        <v>#DIV/0!</v>
      </c>
      <c r="S508" s="154" t="e">
        <f t="shared" si="128"/>
        <v>#DIV/0!</v>
      </c>
      <c r="T508" s="149" t="e">
        <f t="shared" si="135"/>
        <v>#DIV/0!</v>
      </c>
      <c r="U508" s="383">
        <f>IF(B508&lt;=Parameters!$K$3,0,IF(I508="Sand",(B508-B507)*$O$5*N508,(B508-B507)*$O$5*T508))</f>
        <v>14.93752262538192</v>
      </c>
      <c r="V508" s="157">
        <f t="shared" si="136"/>
        <v>11710.615666919093</v>
      </c>
      <c r="W508" s="175">
        <f t="shared" si="131"/>
        <v>0.38471295062240585</v>
      </c>
      <c r="X508" s="149">
        <f t="shared" si="132"/>
        <v>0.24814845320145834</v>
      </c>
      <c r="Y508" s="127">
        <f t="shared" si="133"/>
        <v>0.67912925208281594</v>
      </c>
      <c r="Z508" s="175">
        <f t="shared" si="134"/>
        <v>0.30903248664898753</v>
      </c>
      <c r="AA508" s="149">
        <f t="shared" si="129"/>
        <v>47.01</v>
      </c>
      <c r="AB508" s="383">
        <f>IF(ISERROR(AA508),0,IF(B508&lt;=Parameters!$K$3,0,(B508-B507)*$O$5*AA508))</f>
        <v>19.509356352238616</v>
      </c>
      <c r="AC508" s="157">
        <f t="shared" si="137"/>
        <v>10113.107050911145</v>
      </c>
    </row>
    <row r="509" spans="1:29">
      <c r="A509" s="186">
        <v>491</v>
      </c>
      <c r="B509" s="187">
        <v>49</v>
      </c>
      <c r="C509" s="258">
        <v>12.04</v>
      </c>
      <c r="D509" s="258">
        <v>2.5</v>
      </c>
      <c r="E509" s="438">
        <f>IF(AND(ISBLANK(B509),ISBLANK(C509)),NA(),IF(B509&lt;=Parameters!$K$3,0,IF(C509&lt;0.1,Parameters!$K$4,C509)))</f>
        <v>12.04</v>
      </c>
      <c r="F509" s="439"/>
      <c r="G509" s="149">
        <f>B509*Parameters!$K$5</f>
        <v>931</v>
      </c>
      <c r="H509" s="383">
        <f>IF(B509&lt;Parameters!$K$6,B509*Parameters!$K$5,Parameters!$K$5*Parameters!$K$6+(B509-Parameters!$K$6)*(Parameters!$K$5-10))</f>
        <v>471</v>
      </c>
      <c r="I509" s="151" t="str">
        <f>IF(ISBLANK(D509),"",IF(D509&gt;Parameters!$K$7,"Clay","Sand"))</f>
        <v>Sand</v>
      </c>
      <c r="J509" s="152">
        <f t="shared" si="121"/>
        <v>0.20642893020554662</v>
      </c>
      <c r="K509" s="320">
        <f t="shared" si="122"/>
        <v>1</v>
      </c>
      <c r="L509" s="320">
        <f t="shared" si="130"/>
        <v>4.71</v>
      </c>
      <c r="M509" s="275">
        <f t="shared" si="123"/>
        <v>63.237464042657066</v>
      </c>
      <c r="N509" s="153">
        <f t="shared" si="124"/>
        <v>34.780605223461386</v>
      </c>
      <c r="O509" s="154">
        <f t="shared" si="125"/>
        <v>11.108999999999998</v>
      </c>
      <c r="P509" s="149">
        <f>IF(B509&lt;=Parameters!$K$3,0,IF(I509="Sand",0,O509/Parameters!$K$8*1000))</f>
        <v>0</v>
      </c>
      <c r="Q509" s="127">
        <f t="shared" si="126"/>
        <v>0</v>
      </c>
      <c r="R509" s="154" t="e">
        <f t="shared" si="127"/>
        <v>#DIV/0!</v>
      </c>
      <c r="S509" s="154" t="e">
        <f t="shared" si="128"/>
        <v>#DIV/0!</v>
      </c>
      <c r="T509" s="149" t="e">
        <f t="shared" si="135"/>
        <v>#DIV/0!</v>
      </c>
      <c r="U509" s="383">
        <f>IF(B509&lt;=Parameters!$K$3,0,IF(I509="Sand",(B509-B508)*$O$5*N509,(B509-B508)*$O$5*T509))</f>
        <v>14.434103838567113</v>
      </c>
      <c r="V509" s="157">
        <f t="shared" si="136"/>
        <v>11725.04977075766</v>
      </c>
      <c r="W509" s="175">
        <f t="shared" si="131"/>
        <v>0.36997325020089666</v>
      </c>
      <c r="X509" s="149">
        <f t="shared" si="132"/>
        <v>0.22670679865831325</v>
      </c>
      <c r="Y509" s="127">
        <f t="shared" si="133"/>
        <v>0.67880459455140063</v>
      </c>
      <c r="Z509" s="175">
        <f t="shared" si="134"/>
        <v>0.28277217040199304</v>
      </c>
      <c r="AA509" s="149">
        <f t="shared" si="129"/>
        <v>47.1</v>
      </c>
      <c r="AB509" s="383">
        <f>IF(ISERROR(AA509),0,IF(B509&lt;=Parameters!$K$3,0,(B509-B508)*$O$5*AA509))</f>
        <v>19.546706747297147</v>
      </c>
      <c r="AC509" s="157">
        <f t="shared" si="137"/>
        <v>10132.653757658441</v>
      </c>
    </row>
    <row r="510" spans="1:29">
      <c r="A510" s="186">
        <v>492</v>
      </c>
      <c r="B510" s="187">
        <v>49.1</v>
      </c>
      <c r="C510" s="258">
        <v>10.74</v>
      </c>
      <c r="D510" s="258">
        <v>2.57</v>
      </c>
      <c r="E510" s="438">
        <f>IF(AND(ISBLANK(B510),ISBLANK(C510)),NA(),IF(B510&lt;=Parameters!$K$3,0,IF(C510&lt;0.1,Parameters!$K$4,C510)))</f>
        <v>10.74</v>
      </c>
      <c r="F510" s="439"/>
      <c r="G510" s="149">
        <f>B510*Parameters!$K$5</f>
        <v>932.9</v>
      </c>
      <c r="H510" s="383">
        <f>IF(B510&lt;Parameters!$K$6,B510*Parameters!$K$5,Parameters!$K$5*Parameters!$K$6+(B510-Parameters!$K$6)*(Parameters!$K$5-10))</f>
        <v>471.90000000000003</v>
      </c>
      <c r="I510" s="151" t="str">
        <f>IF(ISBLANK(D510),"",IF(D510&gt;Parameters!$K$7,"Clay","Sand"))</f>
        <v>Sand</v>
      </c>
      <c r="J510" s="152">
        <f t="shared" si="121"/>
        <v>0.20676268778841281</v>
      </c>
      <c r="K510" s="320">
        <f t="shared" si="122"/>
        <v>1</v>
      </c>
      <c r="L510" s="320">
        <f t="shared" si="130"/>
        <v>4.7190000000000003</v>
      </c>
      <c r="M510" s="275">
        <f t="shared" si="123"/>
        <v>56.500702432048264</v>
      </c>
      <c r="N510" s="153">
        <f t="shared" si="124"/>
        <v>31.075386337626547</v>
      </c>
      <c r="O510" s="154">
        <f t="shared" si="125"/>
        <v>9.8071000000000002</v>
      </c>
      <c r="P510" s="149">
        <f>IF(B510&lt;=Parameters!$K$3,0,IF(I510="Sand",0,O510/Parameters!$K$8*1000))</f>
        <v>0</v>
      </c>
      <c r="Q510" s="127">
        <f t="shared" si="126"/>
        <v>0</v>
      </c>
      <c r="R510" s="154" t="e">
        <f t="shared" si="127"/>
        <v>#DIV/0!</v>
      </c>
      <c r="S510" s="154" t="e">
        <f t="shared" si="128"/>
        <v>#DIV/0!</v>
      </c>
      <c r="T510" s="149" t="e">
        <f t="shared" si="135"/>
        <v>#DIV/0!</v>
      </c>
      <c r="U510" s="383">
        <f>IF(B510&lt;=Parameters!$K$3,0,IF(I510="Sand",(B510-B509)*$O$5*N510,(B510-B509)*$O$5*T510))</f>
        <v>12.896421736742045</v>
      </c>
      <c r="V510" s="157">
        <f t="shared" si="136"/>
        <v>11737.946192494403</v>
      </c>
      <c r="W510" s="175">
        <f t="shared" si="131"/>
        <v>0.32388770893772928</v>
      </c>
      <c r="X510" s="149">
        <f t="shared" si="132"/>
        <v>0.16491901165796546</v>
      </c>
      <c r="Y510" s="127">
        <f t="shared" si="133"/>
        <v>0.67848071155127265</v>
      </c>
      <c r="Z510" s="175">
        <f t="shared" si="134"/>
        <v>0.20602550577604595</v>
      </c>
      <c r="AA510" s="149">
        <f t="shared" si="129"/>
        <v>47.190000000000005</v>
      </c>
      <c r="AB510" s="383">
        <f>IF(ISERROR(AA510),0,IF(B510&lt;=Parameters!$K$3,0,(B510-B509)*$O$5*AA510))</f>
        <v>19.584057142355679</v>
      </c>
      <c r="AC510" s="157">
        <f t="shared" si="137"/>
        <v>10152.237814800797</v>
      </c>
    </row>
    <row r="511" spans="1:29">
      <c r="A511" s="186">
        <v>493</v>
      </c>
      <c r="B511" s="187">
        <v>49.2</v>
      </c>
      <c r="C511" s="258">
        <v>9.94</v>
      </c>
      <c r="D511" s="258">
        <v>2.67</v>
      </c>
      <c r="E511" s="438">
        <f>IF(AND(ISBLANK(B511),ISBLANK(C511)),NA(),IF(B511&lt;=Parameters!$K$3,0,IF(C511&lt;0.1,Parameters!$K$4,C511)))</f>
        <v>9.94</v>
      </c>
      <c r="F511" s="439"/>
      <c r="G511" s="149">
        <f>B511*Parameters!$K$5</f>
        <v>934.80000000000007</v>
      </c>
      <c r="H511" s="383">
        <f>IF(B511&lt;Parameters!$K$6,B511*Parameters!$K$5,Parameters!$K$5*Parameters!$K$6+(B511-Parameters!$K$6)*(Parameters!$K$5-10))</f>
        <v>472.8</v>
      </c>
      <c r="I511" s="151" t="str">
        <f>IF(ISBLANK(D511),"",IF(D511&gt;Parameters!$K$7,"Clay","Sand"))</f>
        <v>Clay</v>
      </c>
      <c r="J511" s="152">
        <f t="shared" si="121"/>
        <v>0.207098069497546</v>
      </c>
      <c r="K511" s="320">
        <f t="shared" si="122"/>
        <v>1</v>
      </c>
      <c r="L511" s="320">
        <f t="shared" si="130"/>
        <v>4.7279999999999998</v>
      </c>
      <c r="M511" s="275">
        <f t="shared" si="123"/>
        <v>52.37690495572658</v>
      </c>
      <c r="N511" s="153">
        <f t="shared" si="124"/>
        <v>28.807297725649622</v>
      </c>
      <c r="O511" s="154">
        <f t="shared" si="125"/>
        <v>9.0051999999999985</v>
      </c>
      <c r="P511" s="149">
        <f>IF(B511&lt;=Parameters!$K$3,0,IF(I511="Sand",0,O511/Parameters!$K$8*1000))</f>
        <v>643.2285714285714</v>
      </c>
      <c r="Q511" s="127">
        <f t="shared" si="126"/>
        <v>1.3604665216340341</v>
      </c>
      <c r="R511" s="154">
        <f t="shared" si="127"/>
        <v>0.46296487187949581</v>
      </c>
      <c r="S511" s="154">
        <f t="shared" si="128"/>
        <v>0.46296487187949581</v>
      </c>
      <c r="T511" s="149">
        <f t="shared" si="135"/>
        <v>297.79223316065969</v>
      </c>
      <c r="U511" s="383">
        <f>IF(B511&lt;=Parameters!$K$3,0,IF(I511="Sand",(B511-B510)*$O$5*N511,(B511-B510)*$O$5*T511))</f>
        <v>123.58508393235991</v>
      </c>
      <c r="V511" s="157">
        <f t="shared" si="136"/>
        <v>11861.531276426762</v>
      </c>
      <c r="W511" s="175">
        <f t="shared" si="131"/>
        <v>0.29254340810092561</v>
      </c>
      <c r="X511" s="149">
        <f t="shared" si="132"/>
        <v>0.12761978475526828</v>
      </c>
      <c r="Y511" s="127">
        <f t="shared" si="133"/>
        <v>0.67815759976274614</v>
      </c>
      <c r="Z511" s="175">
        <f t="shared" si="134"/>
        <v>0.15967797315240204</v>
      </c>
      <c r="AA511" s="149">
        <f t="shared" si="129"/>
        <v>297.79223316065969</v>
      </c>
      <c r="AB511" s="383">
        <f>IF(ISERROR(AA511),0,IF(B511&lt;=Parameters!$K$3,0,(B511-B510)*$O$5*AA511))</f>
        <v>123.58508393235991</v>
      </c>
      <c r="AC511" s="157">
        <f t="shared" si="137"/>
        <v>10275.822898733157</v>
      </c>
    </row>
    <row r="512" spans="1:29">
      <c r="A512" s="186">
        <v>494</v>
      </c>
      <c r="B512" s="187">
        <v>49.3</v>
      </c>
      <c r="C512" s="258">
        <v>14.6</v>
      </c>
      <c r="D512" s="258">
        <v>2.44</v>
      </c>
      <c r="E512" s="438">
        <f>IF(AND(ISBLANK(B512),ISBLANK(C512)),NA(),IF(B512&lt;=Parameters!$K$3,0,IF(C512&lt;0.1,Parameters!$K$4,C512)))</f>
        <v>14.6</v>
      </c>
      <c r="F512" s="439"/>
      <c r="G512" s="149">
        <f>B512*Parameters!$K$5</f>
        <v>936.69999999999993</v>
      </c>
      <c r="H512" s="383">
        <f>IF(B512&lt;Parameters!$K$6,B512*Parameters!$K$5,Parameters!$K$5*Parameters!$K$6+(B512-Parameters!$K$6)*(Parameters!$K$5-10))</f>
        <v>473.7</v>
      </c>
      <c r="I512" s="151" t="str">
        <f>IF(ISBLANK(D512),"",IF(D512&gt;Parameters!$K$7,"Clay","Sand"))</f>
        <v>Sand</v>
      </c>
      <c r="J512" s="152">
        <f t="shared" si="121"/>
        <v>0.207435088547989</v>
      </c>
      <c r="K512" s="320">
        <f t="shared" si="122"/>
        <v>1</v>
      </c>
      <c r="L512" s="320">
        <f t="shared" si="130"/>
        <v>4.7370000000000001</v>
      </c>
      <c r="M512" s="275">
        <f t="shared" si="123"/>
        <v>77.057066812512602</v>
      </c>
      <c r="N512" s="153">
        <f t="shared" si="124"/>
        <v>42.381386746881937</v>
      </c>
      <c r="O512" s="154">
        <f t="shared" si="125"/>
        <v>13.6633</v>
      </c>
      <c r="P512" s="149">
        <f>IF(B512&lt;=Parameters!$K$3,0,IF(I512="Sand",0,O512/Parameters!$K$8*1000))</f>
        <v>0</v>
      </c>
      <c r="Q512" s="127">
        <f t="shared" si="126"/>
        <v>0</v>
      </c>
      <c r="R512" s="154" t="e">
        <f t="shared" si="127"/>
        <v>#DIV/0!</v>
      </c>
      <c r="S512" s="154" t="e">
        <f t="shared" si="128"/>
        <v>#DIV/0!</v>
      </c>
      <c r="T512" s="149" t="e">
        <f t="shared" si="135"/>
        <v>#DIV/0!</v>
      </c>
      <c r="U512" s="383">
        <f>IF(B512&lt;=Parameters!$K$3,0,IF(I512="Sand",(B512-B511)*$O$5*N512,(B512-B511)*$O$5*T512))</f>
        <v>17.588461534713971</v>
      </c>
      <c r="V512" s="157">
        <f t="shared" si="136"/>
        <v>11879.119737961475</v>
      </c>
      <c r="W512" s="175">
        <f t="shared" si="131"/>
        <v>0.44594486255168531</v>
      </c>
      <c r="X512" s="149">
        <f t="shared" si="132"/>
        <v>0.34556599531885296</v>
      </c>
      <c r="Y512" s="127">
        <f t="shared" si="133"/>
        <v>0.6778352558866485</v>
      </c>
      <c r="Z512" s="175">
        <f t="shared" si="134"/>
        <v>0.43304531147737785</v>
      </c>
      <c r="AA512" s="149">
        <f t="shared" si="129"/>
        <v>47.370000000000005</v>
      </c>
      <c r="AB512" s="383">
        <f>IF(ISERROR(AA512),0,IF(B512&lt;=Parameters!$K$3,0,(B512-B511)*$O$5*AA512))</f>
        <v>19.658757932471339</v>
      </c>
      <c r="AC512" s="157">
        <f t="shared" si="137"/>
        <v>10295.481656665628</v>
      </c>
    </row>
    <row r="513" spans="1:29">
      <c r="A513" s="186">
        <v>495</v>
      </c>
      <c r="B513" s="187">
        <v>49.4</v>
      </c>
      <c r="C513" s="258">
        <v>18.739999999999998</v>
      </c>
      <c r="D513" s="258">
        <v>2.2400000000000002</v>
      </c>
      <c r="E513" s="438">
        <f>IF(AND(ISBLANK(B513),ISBLANK(C513)),NA(),IF(B513&lt;=Parameters!$K$3,0,IF(C513&lt;0.1,Parameters!$K$4,C513)))</f>
        <v>18.739999999999998</v>
      </c>
      <c r="F513" s="439"/>
      <c r="G513" s="149">
        <f>B513*Parameters!$K$5</f>
        <v>938.6</v>
      </c>
      <c r="H513" s="383">
        <f>IF(B513&lt;Parameters!$K$6,B513*Parameters!$K$5,Parameters!$K$5*Parameters!$K$6+(B513-Parameters!$K$6)*(Parameters!$K$5-10))</f>
        <v>474.59999999999997</v>
      </c>
      <c r="I513" s="151" t="str">
        <f>IF(ISBLANK(D513),"",IF(D513&gt;Parameters!$K$7,"Clay","Sand"))</f>
        <v>Sand</v>
      </c>
      <c r="J513" s="152">
        <f t="shared" si="121"/>
        <v>0.20777375830581415</v>
      </c>
      <c r="K513" s="320">
        <f t="shared" si="122"/>
        <v>1</v>
      </c>
      <c r="L513" s="320">
        <f t="shared" si="130"/>
        <v>4.7459999999999996</v>
      </c>
      <c r="M513" s="275">
        <f t="shared" si="123"/>
        <v>99.068977079597914</v>
      </c>
      <c r="N513" s="153">
        <f t="shared" si="124"/>
        <v>54.487937393778857</v>
      </c>
      <c r="O513" s="154">
        <f t="shared" si="125"/>
        <v>17.801399999999997</v>
      </c>
      <c r="P513" s="149">
        <f>IF(B513&lt;=Parameters!$K$3,0,IF(I513="Sand",0,O513/Parameters!$K$8*1000))</f>
        <v>0</v>
      </c>
      <c r="Q513" s="127">
        <f t="shared" si="126"/>
        <v>0</v>
      </c>
      <c r="R513" s="154" t="e">
        <f t="shared" si="127"/>
        <v>#DIV/0!</v>
      </c>
      <c r="S513" s="154" t="e">
        <f t="shared" si="128"/>
        <v>#DIV/0!</v>
      </c>
      <c r="T513" s="149" t="e">
        <f t="shared" si="135"/>
        <v>#DIV/0!</v>
      </c>
      <c r="U513" s="383">
        <f>IF(B513&lt;=Parameters!$K$3,0,IF(I513="Sand",(B513-B512)*$O$5*N513,(B513-B512)*$O$5*T513))</f>
        <v>22.612733195356299</v>
      </c>
      <c r="V513" s="157">
        <f t="shared" si="136"/>
        <v>11901.732471156831</v>
      </c>
      <c r="W513" s="175">
        <f t="shared" si="131"/>
        <v>0.54542073497568799</v>
      </c>
      <c r="X513" s="149">
        <f t="shared" si="132"/>
        <v>0.53104218999024599</v>
      </c>
      <c r="Y513" s="127">
        <f t="shared" si="133"/>
        <v>0.67751367664415463</v>
      </c>
      <c r="Z513" s="175">
        <f t="shared" si="134"/>
        <v>0.66650791206437565</v>
      </c>
      <c r="AA513" s="149">
        <f t="shared" si="129"/>
        <v>47.46</v>
      </c>
      <c r="AB513" s="383">
        <f>IF(ISERROR(AA513),0,IF(B513&lt;=Parameters!$K$3,0,(B513-B512)*$O$5*AA513))</f>
        <v>19.696108327531263</v>
      </c>
      <c r="AC513" s="157">
        <f t="shared" si="137"/>
        <v>10315.177764993159</v>
      </c>
    </row>
    <row r="514" spans="1:29">
      <c r="A514" s="186">
        <v>496</v>
      </c>
      <c r="B514" s="187">
        <v>49.5</v>
      </c>
      <c r="C514" s="258">
        <v>13.54</v>
      </c>
      <c r="D514" s="258">
        <v>2.48</v>
      </c>
      <c r="E514" s="438">
        <f>IF(AND(ISBLANK(B514),ISBLANK(C514)),NA(),IF(B514&lt;=Parameters!$K$3,0,IF(C514&lt;0.1,Parameters!$K$4,C514)))</f>
        <v>13.54</v>
      </c>
      <c r="F514" s="439"/>
      <c r="G514" s="149">
        <f>B514*Parameters!$K$5</f>
        <v>940.5</v>
      </c>
      <c r="H514" s="383">
        <f>IF(B514&lt;Parameters!$K$6,B514*Parameters!$K$5,Parameters!$K$5*Parameters!$K$6+(B514-Parameters!$K$6)*(Parameters!$K$5-10))</f>
        <v>475.5</v>
      </c>
      <c r="I514" s="151" t="str">
        <f>IF(ISBLANK(D514),"",IF(D514&gt;Parameters!$K$7,"Clay","Sand"))</f>
        <v>Sand</v>
      </c>
      <c r="J514" s="152">
        <f t="shared" si="121"/>
        <v>0.20811409229034941</v>
      </c>
      <c r="K514" s="320">
        <f t="shared" si="122"/>
        <v>1</v>
      </c>
      <c r="L514" s="320">
        <f t="shared" si="130"/>
        <v>4.7549999999999999</v>
      </c>
      <c r="M514" s="275">
        <f t="shared" si="123"/>
        <v>71.696433117241156</v>
      </c>
      <c r="N514" s="153">
        <f t="shared" si="124"/>
        <v>39.433038214482636</v>
      </c>
      <c r="O514" s="154">
        <f t="shared" si="125"/>
        <v>12.599499999999999</v>
      </c>
      <c r="P514" s="149">
        <f>IF(B514&lt;=Parameters!$K$3,0,IF(I514="Sand",0,O514/Parameters!$K$8*1000))</f>
        <v>0</v>
      </c>
      <c r="Q514" s="127">
        <f t="shared" si="126"/>
        <v>0</v>
      </c>
      <c r="R514" s="154" t="e">
        <f t="shared" si="127"/>
        <v>#DIV/0!</v>
      </c>
      <c r="S514" s="154" t="e">
        <f t="shared" si="128"/>
        <v>#DIV/0!</v>
      </c>
      <c r="T514" s="149" t="e">
        <f t="shared" si="135"/>
        <v>#DIV/0!</v>
      </c>
      <c r="U514" s="383">
        <f>IF(B514&lt;=Parameters!$K$3,0,IF(I514="Sand",(B514-B513)*$O$5*N514,(B514-B513)*$O$5*T514))</f>
        <v>16.364883951878003</v>
      </c>
      <c r="V514" s="157">
        <f t="shared" si="136"/>
        <v>11918.097355108708</v>
      </c>
      <c r="W514" s="175">
        <f t="shared" si="131"/>
        <v>0.41503702364847278</v>
      </c>
      <c r="X514" s="149">
        <f t="shared" si="132"/>
        <v>0.29473655807150057</v>
      </c>
      <c r="Y514" s="127">
        <f t="shared" si="133"/>
        <v>0.67719285877662294</v>
      </c>
      <c r="Z514" s="175">
        <f t="shared" si="134"/>
        <v>0.3704954201680451</v>
      </c>
      <c r="AA514" s="149">
        <f t="shared" si="129"/>
        <v>47.550000000000004</v>
      </c>
      <c r="AB514" s="383">
        <f>IF(ISERROR(AA514),0,IF(B514&lt;=Parameters!$K$3,0,(B514-B513)*$O$5*AA514))</f>
        <v>19.733458722589795</v>
      </c>
      <c r="AC514" s="157">
        <f t="shared" si="137"/>
        <v>10334.91122371575</v>
      </c>
    </row>
    <row r="515" spans="1:29">
      <c r="A515" s="186">
        <v>497</v>
      </c>
      <c r="B515" s="187">
        <v>49.6</v>
      </c>
      <c r="C515" s="258">
        <v>11.25</v>
      </c>
      <c r="D515" s="258">
        <v>2.65</v>
      </c>
      <c r="E515" s="438">
        <f>IF(AND(ISBLANK(B515),ISBLANK(C515)),NA(),IF(B515&lt;=Parameters!$K$3,0,IF(C515&lt;0.1,Parameters!$K$4,C515)))</f>
        <v>11.25</v>
      </c>
      <c r="F515" s="439"/>
      <c r="G515" s="149">
        <f>B515*Parameters!$K$5</f>
        <v>942.4</v>
      </c>
      <c r="H515" s="383">
        <f>IF(B515&lt;Parameters!$K$6,B515*Parameters!$K$5,Parameters!$K$5*Parameters!$K$6+(B515-Parameters!$K$6)*(Parameters!$K$5-10))</f>
        <v>476.40000000000003</v>
      </c>
      <c r="I515" s="151" t="str">
        <f>IF(ISBLANK(D515),"",IF(D515&gt;Parameters!$K$7,"Clay","Sand"))</f>
        <v>Clay</v>
      </c>
      <c r="J515" s="152">
        <f t="shared" si="121"/>
        <v>0.20845610417644542</v>
      </c>
      <c r="K515" s="320">
        <f t="shared" si="122"/>
        <v>1</v>
      </c>
      <c r="L515" s="320">
        <f t="shared" si="130"/>
        <v>4.7640000000000002</v>
      </c>
      <c r="M515" s="275">
        <f t="shared" si="123"/>
        <v>59.668419737486253</v>
      </c>
      <c r="N515" s="153">
        <f t="shared" si="124"/>
        <v>32.817630855617445</v>
      </c>
      <c r="O515" s="154">
        <f t="shared" si="125"/>
        <v>10.307600000000001</v>
      </c>
      <c r="P515" s="149">
        <f>IF(B515&lt;=Parameters!$K$3,0,IF(I515="Sand",0,O515/Parameters!$K$8*1000))</f>
        <v>736.25714285714298</v>
      </c>
      <c r="Q515" s="127">
        <f t="shared" si="126"/>
        <v>1.5454599976010557</v>
      </c>
      <c r="R515" s="154">
        <f t="shared" si="127"/>
        <v>0.448441258036962</v>
      </c>
      <c r="S515" s="154">
        <f t="shared" si="128"/>
        <v>0.448441258036962</v>
      </c>
      <c r="T515" s="149">
        <f t="shared" si="135"/>
        <v>330.16807938155642</v>
      </c>
      <c r="U515" s="383">
        <f>IF(B515&lt;=Parameters!$K$3,0,IF(I515="Sand",(B515-B514)*$O$5*N515,(B515-B514)*$O$5*T515))</f>
        <v>137.02120222907874</v>
      </c>
      <c r="V515" s="157">
        <f t="shared" si="136"/>
        <v>12055.118557337786</v>
      </c>
      <c r="W515" s="175">
        <f t="shared" si="131"/>
        <v>0.3405467770158529</v>
      </c>
      <c r="X515" s="149">
        <f t="shared" si="132"/>
        <v>0.18631958865943635</v>
      </c>
      <c r="Y515" s="127">
        <f t="shared" si="133"/>
        <v>0.67687279904543396</v>
      </c>
      <c r="Z515" s="175">
        <f t="shared" si="134"/>
        <v>0.2345732703768062</v>
      </c>
      <c r="AA515" s="149">
        <f t="shared" si="129"/>
        <v>330.16807938155642</v>
      </c>
      <c r="AB515" s="383">
        <f>IF(ISERROR(AA515),0,IF(B515&lt;=Parameters!$K$3,0,(B515-B514)*$O$5*AA515))</f>
        <v>137.02120222907874</v>
      </c>
      <c r="AC515" s="157">
        <f t="shared" si="137"/>
        <v>10471.932425944828</v>
      </c>
    </row>
    <row r="516" spans="1:29">
      <c r="A516" s="186">
        <v>498</v>
      </c>
      <c r="B516" s="187">
        <v>49.7</v>
      </c>
      <c r="C516" s="258">
        <v>14.01</v>
      </c>
      <c r="D516" s="258">
        <v>2.4900000000000002</v>
      </c>
      <c r="E516" s="438">
        <f>IF(AND(ISBLANK(B516),ISBLANK(C516)),NA(),IF(B516&lt;=Parameters!$K$3,0,IF(C516&lt;0.1,Parameters!$K$4,C516)))</f>
        <v>14.01</v>
      </c>
      <c r="F516" s="439"/>
      <c r="G516" s="149">
        <f>B516*Parameters!$K$5</f>
        <v>944.30000000000007</v>
      </c>
      <c r="H516" s="383">
        <f>IF(B516&lt;Parameters!$K$6,B516*Parameters!$K$5,Parameters!$K$5*Parameters!$K$6+(B516-Parameters!$K$6)*(Parameters!$K$5-10))</f>
        <v>477.3</v>
      </c>
      <c r="I516" s="151" t="str">
        <f>IF(ISBLANK(D516),"",IF(D516&gt;Parameters!$K$7,"Clay","Sand"))</f>
        <v>Sand</v>
      </c>
      <c r="J516" s="152">
        <f t="shared" si="121"/>
        <v>0.2087998077967832</v>
      </c>
      <c r="K516" s="320">
        <f t="shared" si="122"/>
        <v>1</v>
      </c>
      <c r="L516" s="320">
        <f t="shared" si="130"/>
        <v>4.7729999999999997</v>
      </c>
      <c r="M516" s="275">
        <f t="shared" si="123"/>
        <v>74.429589973055755</v>
      </c>
      <c r="N516" s="153">
        <f t="shared" si="124"/>
        <v>40.936274485180668</v>
      </c>
      <c r="O516" s="154">
        <f t="shared" si="125"/>
        <v>13.0657</v>
      </c>
      <c r="P516" s="149">
        <f>IF(B516&lt;=Parameters!$K$3,0,IF(I516="Sand",0,O516/Parameters!$K$8*1000))</f>
        <v>0</v>
      </c>
      <c r="Q516" s="127">
        <f t="shared" si="126"/>
        <v>0</v>
      </c>
      <c r="R516" s="154" t="e">
        <f t="shared" si="127"/>
        <v>#DIV/0!</v>
      </c>
      <c r="S516" s="154" t="e">
        <f t="shared" si="128"/>
        <v>#DIV/0!</v>
      </c>
      <c r="T516" s="149" t="e">
        <f t="shared" si="135"/>
        <v>#DIV/0!</v>
      </c>
      <c r="U516" s="383">
        <f>IF(B516&lt;=Parameters!$K$3,0,IF(I516="Sand",(B516-B515)*$O$5*N516,(B516-B515)*$O$5*T516))</f>
        <v>16.98873360273225</v>
      </c>
      <c r="V516" s="157">
        <f t="shared" si="136"/>
        <v>12072.107290940517</v>
      </c>
      <c r="W516" s="175">
        <f t="shared" si="131"/>
        <v>0.42793059238910636</v>
      </c>
      <c r="X516" s="149">
        <f t="shared" si="132"/>
        <v>0.31553575735029915</v>
      </c>
      <c r="Y516" s="127">
        <f t="shared" si="133"/>
        <v>0.67655349423182876</v>
      </c>
      <c r="Z516" s="175">
        <f t="shared" si="134"/>
        <v>0.39786742176616641</v>
      </c>
      <c r="AA516" s="149">
        <f t="shared" si="129"/>
        <v>47.730000000000004</v>
      </c>
      <c r="AB516" s="383">
        <f>IF(ISERROR(AA516),0,IF(B516&lt;=Parameters!$K$3,0,(B516-B515)*$O$5*AA516))</f>
        <v>19.808159512706855</v>
      </c>
      <c r="AC516" s="157">
        <f t="shared" si="137"/>
        <v>10491.740585457534</v>
      </c>
    </row>
    <row r="517" spans="1:29">
      <c r="A517" s="186">
        <v>499</v>
      </c>
      <c r="B517" s="187">
        <v>49.8</v>
      </c>
      <c r="C517" s="258">
        <v>17.41</v>
      </c>
      <c r="D517" s="258">
        <v>2.3199999999999998</v>
      </c>
      <c r="E517" s="438">
        <f>IF(AND(ISBLANK(B517),ISBLANK(C517)),NA(),IF(B517&lt;=Parameters!$K$3,0,IF(C517&lt;0.1,Parameters!$K$4,C517)))</f>
        <v>17.41</v>
      </c>
      <c r="F517" s="439"/>
      <c r="G517" s="149">
        <f>B517*Parameters!$K$5</f>
        <v>946.19999999999993</v>
      </c>
      <c r="H517" s="383">
        <f>IF(B517&lt;Parameters!$K$6,B517*Parameters!$K$5,Parameters!$K$5*Parameters!$K$6+(B517-Parameters!$K$6)*(Parameters!$K$5-10))</f>
        <v>478.2</v>
      </c>
      <c r="I517" s="151" t="str">
        <f>IF(ISBLANK(D517),"",IF(D517&gt;Parameters!$K$7,"Clay","Sand"))</f>
        <v>Sand</v>
      </c>
      <c r="J517" s="152">
        <f t="shared" si="121"/>
        <v>0.20914521714422404</v>
      </c>
      <c r="K517" s="320">
        <f t="shared" si="122"/>
        <v>1</v>
      </c>
      <c r="L517" s="320">
        <f t="shared" si="130"/>
        <v>4.782</v>
      </c>
      <c r="M517" s="275">
        <f t="shared" si="123"/>
        <v>92.645452129750808</v>
      </c>
      <c r="N517" s="153">
        <f t="shared" si="124"/>
        <v>50.954998671362951</v>
      </c>
      <c r="O517" s="154">
        <f t="shared" si="125"/>
        <v>16.463799999999999</v>
      </c>
      <c r="P517" s="149">
        <f>IF(B517&lt;=Parameters!$K$3,0,IF(I517="Sand",0,O517/Parameters!$K$8*1000))</f>
        <v>0</v>
      </c>
      <c r="Q517" s="127">
        <f t="shared" si="126"/>
        <v>0</v>
      </c>
      <c r="R517" s="154" t="e">
        <f t="shared" si="127"/>
        <v>#DIV/0!</v>
      </c>
      <c r="S517" s="154" t="e">
        <f t="shared" si="128"/>
        <v>#DIV/0!</v>
      </c>
      <c r="T517" s="149" t="e">
        <f t="shared" si="135"/>
        <v>#DIV/0!</v>
      </c>
      <c r="U517" s="383">
        <f>IF(B517&lt;=Parameters!$K$3,0,IF(I517="Sand",(B517-B516)*$O$5*N517,(B517-B516)*$O$5*T517))</f>
        <v>21.146548117579115</v>
      </c>
      <c r="V517" s="157">
        <f t="shared" si="136"/>
        <v>12093.253839058096</v>
      </c>
      <c r="W517" s="175">
        <f t="shared" si="131"/>
        <v>0.51446318355910436</v>
      </c>
      <c r="X517" s="149">
        <f t="shared" si="132"/>
        <v>0.46983506296604444</v>
      </c>
      <c r="Y517" s="127">
        <f t="shared" si="133"/>
        <v>0.67623494113675076</v>
      </c>
      <c r="Z517" s="175">
        <f t="shared" si="134"/>
        <v>0.59334001988292995</v>
      </c>
      <c r="AA517" s="149">
        <f t="shared" si="129"/>
        <v>47.82</v>
      </c>
      <c r="AB517" s="383">
        <f>IF(ISERROR(AA517),0,IF(B517&lt;=Parameters!$K$3,0,(B517-B516)*$O$5*AA517))</f>
        <v>19.845509907763969</v>
      </c>
      <c r="AC517" s="157">
        <f t="shared" si="137"/>
        <v>10511.586095365297</v>
      </c>
    </row>
    <row r="518" spans="1:29">
      <c r="A518" s="186">
        <v>500</v>
      </c>
      <c r="B518" s="187">
        <v>49.9</v>
      </c>
      <c r="C518" s="258">
        <v>13.21</v>
      </c>
      <c r="D518" s="258">
        <v>2.42</v>
      </c>
      <c r="E518" s="438">
        <f>IF(AND(ISBLANK(B518),ISBLANK(C518)),NA(),IF(B518&lt;=Parameters!$K$3,0,IF(C518&lt;0.1,Parameters!$K$4,C518)))</f>
        <v>13.21</v>
      </c>
      <c r="F518" s="439"/>
      <c r="G518" s="149">
        <f>B518*Parameters!$K$5</f>
        <v>948.1</v>
      </c>
      <c r="H518" s="383">
        <f>IF(B518&lt;Parameters!$K$6,B518*Parameters!$K$5,Parameters!$K$5*Parameters!$K$6+(B518-Parameters!$K$6)*(Parameters!$K$5-10))</f>
        <v>479.09999999999997</v>
      </c>
      <c r="I518" s="151" t="str">
        <f>IF(ISBLANK(D518),"",IF(D518&gt;Parameters!$K$7,"Clay","Sand"))</f>
        <v>Sand</v>
      </c>
      <c r="J518" s="152">
        <f t="shared" si="121"/>
        <v>0.20949234637420233</v>
      </c>
      <c r="K518" s="320">
        <f t="shared" si="122"/>
        <v>1</v>
      </c>
      <c r="L518" s="320">
        <f t="shared" si="130"/>
        <v>4.7909999999999995</v>
      </c>
      <c r="M518" s="275">
        <f t="shared" si="123"/>
        <v>70.412274807656331</v>
      </c>
      <c r="N518" s="153">
        <f t="shared" si="124"/>
        <v>38.726751144210986</v>
      </c>
      <c r="O518" s="154">
        <f t="shared" si="125"/>
        <v>12.261900000000001</v>
      </c>
      <c r="P518" s="149">
        <f>IF(B518&lt;=Parameters!$K$3,0,IF(I518="Sand",0,O518/Parameters!$K$8*1000))</f>
        <v>0</v>
      </c>
      <c r="Q518" s="127">
        <f t="shared" si="126"/>
        <v>0</v>
      </c>
      <c r="R518" s="154" t="e">
        <f t="shared" si="127"/>
        <v>#DIV/0!</v>
      </c>
      <c r="S518" s="154" t="e">
        <f t="shared" si="128"/>
        <v>#DIV/0!</v>
      </c>
      <c r="T518" s="149" t="e">
        <f t="shared" si="135"/>
        <v>#DIV/0!</v>
      </c>
      <c r="U518" s="383">
        <f>IF(B518&lt;=Parameters!$K$3,0,IF(I518="Sand",(B518-B517)*$O$5*N518,(B518-B517)*$O$5*T518))</f>
        <v>16.071771717440473</v>
      </c>
      <c r="V518" s="157">
        <f t="shared" si="136"/>
        <v>12109.325610775537</v>
      </c>
      <c r="W518" s="175">
        <f t="shared" si="131"/>
        <v>0.40365887168778852</v>
      </c>
      <c r="X518" s="149">
        <f t="shared" si="132"/>
        <v>0.27686971298314822</v>
      </c>
      <c r="Y518" s="127">
        <f t="shared" si="133"/>
        <v>0.67591713658068797</v>
      </c>
      <c r="Z518" s="175">
        <f t="shared" si="134"/>
        <v>0.35018756557176656</v>
      </c>
      <c r="AA518" s="149">
        <f t="shared" si="129"/>
        <v>47.91</v>
      </c>
      <c r="AB518" s="383">
        <f>IF(ISERROR(AA518),0,IF(B518&lt;=Parameters!$K$3,0,(B518-B517)*$O$5*AA518))</f>
        <v>19.882860302823911</v>
      </c>
      <c r="AC518" s="157">
        <f t="shared" si="137"/>
        <v>10531.468955668121</v>
      </c>
    </row>
    <row r="519" spans="1:29">
      <c r="A519" s="186">
        <v>501</v>
      </c>
      <c r="B519" s="187">
        <v>50</v>
      </c>
      <c r="C519" s="258">
        <v>11.78</v>
      </c>
      <c r="D519" s="258">
        <v>2.54</v>
      </c>
      <c r="E519" s="438">
        <f>IF(AND(ISBLANK(B519),ISBLANK(C519)),NA(),IF(B519&lt;=Parameters!$K$3,0,IF(C519&lt;0.1,Parameters!$K$4,C519)))</f>
        <v>11.78</v>
      </c>
      <c r="F519" s="439"/>
      <c r="G519" s="149">
        <f>B519*Parameters!$K$5</f>
        <v>950</v>
      </c>
      <c r="H519" s="383">
        <f>IF(B519&lt;Parameters!$K$6,B519*Parameters!$K$5,Parameters!$K$5*Parameters!$K$6+(B519-Parameters!$K$6)*(Parameters!$K$5-10))</f>
        <v>480</v>
      </c>
      <c r="I519" s="151" t="str">
        <f>IF(ISBLANK(D519),"",IF(D519&gt;Parameters!$K$7,"Clay","Sand"))</f>
        <v>Sand</v>
      </c>
      <c r="J519" s="152">
        <f t="shared" si="121"/>
        <v>0.20984120980716189</v>
      </c>
      <c r="K519" s="320">
        <f t="shared" si="122"/>
        <v>1</v>
      </c>
      <c r="L519" s="320">
        <f t="shared" si="130"/>
        <v>4.8</v>
      </c>
      <c r="M519" s="275">
        <f t="shared" si="123"/>
        <v>62.894615805393222</v>
      </c>
      <c r="N519" s="153">
        <f t="shared" si="124"/>
        <v>34.592038692966277</v>
      </c>
      <c r="O519" s="154">
        <f t="shared" si="125"/>
        <v>10.83</v>
      </c>
      <c r="P519" s="149">
        <f>IF(B519&lt;=Parameters!$K$3,0,IF(I519="Sand",0,O519/Parameters!$K$8*1000))</f>
        <v>0</v>
      </c>
      <c r="Q519" s="127">
        <f t="shared" si="126"/>
        <v>0</v>
      </c>
      <c r="R519" s="154" t="e">
        <f t="shared" si="127"/>
        <v>#DIV/0!</v>
      </c>
      <c r="S519" s="154" t="e">
        <f t="shared" si="128"/>
        <v>#DIV/0!</v>
      </c>
      <c r="T519" s="149" t="e">
        <f t="shared" si="135"/>
        <v>#DIV/0!</v>
      </c>
      <c r="U519" s="383">
        <f>IF(B519&lt;=Parameters!$K$3,0,IF(I519="Sand",(B519-B518)*$O$5*N519,(B519-B518)*$O$5*T519))</f>
        <v>14.355847900691462</v>
      </c>
      <c r="V519" s="157">
        <f t="shared" si="136"/>
        <v>12123.681458676228</v>
      </c>
      <c r="W519" s="175">
        <f t="shared" si="131"/>
        <v>0.35745514356089914</v>
      </c>
      <c r="X519" s="149">
        <f t="shared" si="132"/>
        <v>0.20912789617475314</v>
      </c>
      <c r="Y519" s="127">
        <f t="shared" si="133"/>
        <v>0.67560007740351724</v>
      </c>
      <c r="Z519" s="175">
        <f t="shared" si="134"/>
        <v>0.26491279283043362</v>
      </c>
      <c r="AA519" s="149">
        <f t="shared" si="129"/>
        <v>48</v>
      </c>
      <c r="AB519" s="383">
        <f>IF(ISERROR(AA519),0,IF(B519&lt;=Parameters!$K$3,0,(B519-B518)*$O$5*AA519))</f>
        <v>19.920210697882442</v>
      </c>
      <c r="AC519" s="157">
        <f t="shared" si="137"/>
        <v>10551.389166366003</v>
      </c>
    </row>
    <row r="520" spans="1:29">
      <c r="A520" s="186">
        <v>502</v>
      </c>
      <c r="B520" s="187">
        <v>50.1</v>
      </c>
      <c r="C520" s="258">
        <v>12.74</v>
      </c>
      <c r="D520" s="258">
        <v>2.48</v>
      </c>
      <c r="E520" s="438">
        <f>IF(AND(ISBLANK(B520),ISBLANK(C520)),NA(),IF(B520&lt;=Parameters!$K$3,0,IF(C520&lt;0.1,Parameters!$K$4,C520)))</f>
        <v>12.74</v>
      </c>
      <c r="F520" s="439"/>
      <c r="G520" s="149">
        <f>B520*Parameters!$K$5</f>
        <v>951.9</v>
      </c>
      <c r="H520" s="383">
        <f>IF(B520&lt;Parameters!$K$6,B520*Parameters!$K$5,Parameters!$K$5*Parameters!$K$6+(B520-Parameters!$K$6)*(Parameters!$K$5-10))</f>
        <v>480.90000000000003</v>
      </c>
      <c r="I520" s="151" t="str">
        <f>IF(ISBLANK(D520),"",IF(D520&gt;Parameters!$K$7,"Clay","Sand"))</f>
        <v>Sand</v>
      </c>
      <c r="J520" s="152">
        <f t="shared" si="121"/>
        <v>0.21019182193103747</v>
      </c>
      <c r="K520" s="320">
        <f t="shared" si="122"/>
        <v>1</v>
      </c>
      <c r="L520" s="320">
        <f t="shared" si="130"/>
        <v>4.8090000000000002</v>
      </c>
      <c r="M520" s="275">
        <f t="shared" si="123"/>
        <v>68.133804385399657</v>
      </c>
      <c r="N520" s="153">
        <f t="shared" si="124"/>
        <v>37.473592411969811</v>
      </c>
      <c r="O520" s="154">
        <f t="shared" si="125"/>
        <v>11.7881</v>
      </c>
      <c r="P520" s="149">
        <f>IF(B520&lt;=Parameters!$K$3,0,IF(I520="Sand",0,O520/Parameters!$K$8*1000))</f>
        <v>0</v>
      </c>
      <c r="Q520" s="127">
        <f t="shared" si="126"/>
        <v>0</v>
      </c>
      <c r="R520" s="154" t="e">
        <f t="shared" si="127"/>
        <v>#DIV/0!</v>
      </c>
      <c r="S520" s="154" t="e">
        <f t="shared" si="128"/>
        <v>#DIV/0!</v>
      </c>
      <c r="T520" s="149" t="e">
        <f t="shared" si="135"/>
        <v>#DIV/0!</v>
      </c>
      <c r="U520" s="383">
        <f>IF(B520&lt;=Parameters!$K$3,0,IF(I520="Sand",(B520-B519)*$O$5*N520,(B520-B519)*$O$5*T520))</f>
        <v>15.551705342770985</v>
      </c>
      <c r="V520" s="157">
        <f t="shared" si="136"/>
        <v>12139.233164018999</v>
      </c>
      <c r="W520" s="175">
        <f t="shared" si="131"/>
        <v>0.38841788345279382</v>
      </c>
      <c r="X520" s="149">
        <f t="shared" si="132"/>
        <v>0.25366293318135424</v>
      </c>
      <c r="Y520" s="127">
        <f t="shared" si="133"/>
        <v>0.67528376046434968</v>
      </c>
      <c r="Z520" s="175">
        <f t="shared" si="134"/>
        <v>0.32181946561488783</v>
      </c>
      <c r="AA520" s="149">
        <f t="shared" si="129"/>
        <v>48.09</v>
      </c>
      <c r="AB520" s="383">
        <f>IF(ISERROR(AA520),0,IF(B520&lt;=Parameters!$K$3,0,(B520-B519)*$O$5*AA520))</f>
        <v>19.957561092940974</v>
      </c>
      <c r="AC520" s="157">
        <f t="shared" si="137"/>
        <v>10571.346727458944</v>
      </c>
    </row>
    <row r="521" spans="1:29">
      <c r="A521" s="186">
        <v>503</v>
      </c>
      <c r="B521" s="187">
        <v>50.2</v>
      </c>
      <c r="C521" s="258">
        <v>18.63</v>
      </c>
      <c r="D521" s="258">
        <v>2.2799999999999998</v>
      </c>
      <c r="E521" s="438">
        <f>IF(AND(ISBLANK(B521),ISBLANK(C521)),NA(),IF(B521&lt;=Parameters!$K$3,0,IF(C521&lt;0.1,Parameters!$K$4,C521)))</f>
        <v>18.63</v>
      </c>
      <c r="F521" s="439"/>
      <c r="G521" s="149">
        <f>B521*Parameters!$K$5</f>
        <v>953.80000000000007</v>
      </c>
      <c r="H521" s="383">
        <f>IF(B521&lt;Parameters!$K$6,B521*Parameters!$K$5,Parameters!$K$5*Parameters!$K$6+(B521-Parameters!$K$6)*(Parameters!$K$5-10))</f>
        <v>481.8</v>
      </c>
      <c r="I521" s="151" t="str">
        <f>IF(ISBLANK(D521),"",IF(D521&gt;Parameters!$K$7,"Clay","Sand"))</f>
        <v>Sand</v>
      </c>
      <c r="J521" s="152">
        <f t="shared" si="121"/>
        <v>0.21054419740378194</v>
      </c>
      <c r="K521" s="320">
        <f t="shared" si="122"/>
        <v>1</v>
      </c>
      <c r="L521" s="320">
        <f t="shared" si="130"/>
        <v>4.8180000000000005</v>
      </c>
      <c r="M521" s="275">
        <f t="shared" si="123"/>
        <v>99.80068641800581</v>
      </c>
      <c r="N521" s="153">
        <f t="shared" si="124"/>
        <v>54.890377529903198</v>
      </c>
      <c r="O521" s="154">
        <f t="shared" si="125"/>
        <v>17.676199999999998</v>
      </c>
      <c r="P521" s="149">
        <f>IF(B521&lt;=Parameters!$K$3,0,IF(I521="Sand",0,O521/Parameters!$K$8*1000))</f>
        <v>0</v>
      </c>
      <c r="Q521" s="127">
        <f t="shared" si="126"/>
        <v>0</v>
      </c>
      <c r="R521" s="154" t="e">
        <f t="shared" si="127"/>
        <v>#DIV/0!</v>
      </c>
      <c r="S521" s="154" t="e">
        <f t="shared" si="128"/>
        <v>#DIV/0!</v>
      </c>
      <c r="T521" s="149" t="e">
        <f t="shared" si="135"/>
        <v>#DIV/0!</v>
      </c>
      <c r="U521" s="383">
        <f>IF(B521&lt;=Parameters!$K$3,0,IF(I521="Sand",(B521-B520)*$O$5*N521,(B521-B520)*$O$5*T521))</f>
        <v>22.77974761837466</v>
      </c>
      <c r="V521" s="157">
        <f t="shared" si="136"/>
        <v>12162.012911637374</v>
      </c>
      <c r="W521" s="175">
        <f t="shared" si="131"/>
        <v>0.54005454886115489</v>
      </c>
      <c r="X521" s="149">
        <f t="shared" si="132"/>
        <v>0.52021200431460424</v>
      </c>
      <c r="Y521" s="127">
        <f t="shared" si="133"/>
        <v>0.67496818264137848</v>
      </c>
      <c r="Z521" s="175">
        <f t="shared" si="134"/>
        <v>0.66099573252191102</v>
      </c>
      <c r="AA521" s="149">
        <f t="shared" si="129"/>
        <v>48.180000000000007</v>
      </c>
      <c r="AB521" s="383">
        <f>IF(ISERROR(AA521),0,IF(B521&lt;=Parameters!$K$3,0,(B521-B520)*$O$5*AA521))</f>
        <v>19.994911487999502</v>
      </c>
      <c r="AC521" s="157">
        <f t="shared" si="137"/>
        <v>10591.341638946944</v>
      </c>
    </row>
    <row r="522" spans="1:29">
      <c r="A522" s="186">
        <v>504</v>
      </c>
      <c r="B522" s="187">
        <v>50.3</v>
      </c>
      <c r="C522" s="258">
        <v>20.37</v>
      </c>
      <c r="D522" s="258">
        <v>2.11</v>
      </c>
      <c r="E522" s="438">
        <f>IF(AND(ISBLANK(B522),ISBLANK(C522)),NA(),IF(B522&lt;=Parameters!$K$3,0,IF(C522&lt;0.1,Parameters!$K$4,C522)))</f>
        <v>20.37</v>
      </c>
      <c r="F522" s="439"/>
      <c r="G522" s="149">
        <f>B522*Parameters!$K$5</f>
        <v>955.69999999999993</v>
      </c>
      <c r="H522" s="383">
        <f>IF(B522&lt;Parameters!$K$6,B522*Parameters!$K$5,Parameters!$K$5*Parameters!$K$6+(B522-Parameters!$K$6)*(Parameters!$K$5-10))</f>
        <v>482.7</v>
      </c>
      <c r="I522" s="151" t="str">
        <f>IF(ISBLANK(D522),"",IF(D522&gt;Parameters!$K$7,"Clay","Sand"))</f>
        <v>Sand</v>
      </c>
      <c r="J522" s="152">
        <f t="shared" si="121"/>
        <v>0.21089835105593993</v>
      </c>
      <c r="K522" s="320">
        <f t="shared" si="122"/>
        <v>1</v>
      </c>
      <c r="L522" s="320">
        <f t="shared" si="130"/>
        <v>4.827</v>
      </c>
      <c r="M522" s="275">
        <f t="shared" si="123"/>
        <v>109.30539797103803</v>
      </c>
      <c r="N522" s="153">
        <f t="shared" si="124"/>
        <v>60.117968884070926</v>
      </c>
      <c r="O522" s="154">
        <f t="shared" si="125"/>
        <v>19.414300000000001</v>
      </c>
      <c r="P522" s="149">
        <f>IF(B522&lt;=Parameters!$K$3,0,IF(I522="Sand",0,O522/Parameters!$K$8*1000))</f>
        <v>0</v>
      </c>
      <c r="Q522" s="127">
        <f t="shared" si="126"/>
        <v>0</v>
      </c>
      <c r="R522" s="154" t="e">
        <f t="shared" si="127"/>
        <v>#DIV/0!</v>
      </c>
      <c r="S522" s="154" t="e">
        <f t="shared" si="128"/>
        <v>#DIV/0!</v>
      </c>
      <c r="T522" s="149" t="e">
        <f t="shared" si="135"/>
        <v>#DIV/0!</v>
      </c>
      <c r="U522" s="383">
        <f>IF(B522&lt;=Parameters!$K$3,0,IF(I522="Sand",(B522-B521)*$O$5*N522,(B522-B521)*$O$5*T522))</f>
        <v>24.949220977069754</v>
      </c>
      <c r="V522" s="157">
        <f t="shared" si="136"/>
        <v>12186.962132614444</v>
      </c>
      <c r="W522" s="175">
        <f t="shared" si="131"/>
        <v>0.57539731661410654</v>
      </c>
      <c r="X522" s="149">
        <f t="shared" si="132"/>
        <v>0.5932199240890228</v>
      </c>
      <c r="Y522" s="127">
        <f t="shared" si="133"/>
        <v>0.67465334083172668</v>
      </c>
      <c r="Z522" s="175">
        <f t="shared" si="134"/>
        <v>0.75491083210576893</v>
      </c>
      <c r="AA522" s="149">
        <f t="shared" si="129"/>
        <v>48.27</v>
      </c>
      <c r="AB522" s="383">
        <f>IF(ISERROR(AA522),0,IF(B522&lt;=Parameters!$K$3,0,(B522-B521)*$O$5*AA522))</f>
        <v>20.032261883056606</v>
      </c>
      <c r="AC522" s="157">
        <f t="shared" si="137"/>
        <v>10611.37390083</v>
      </c>
    </row>
    <row r="523" spans="1:29">
      <c r="A523" s="186">
        <v>505</v>
      </c>
      <c r="B523" s="187">
        <v>50.4</v>
      </c>
      <c r="C523" s="258">
        <v>19.670000000000002</v>
      </c>
      <c r="D523" s="258">
        <v>2.23</v>
      </c>
      <c r="E523" s="438">
        <f>IF(AND(ISBLANK(B523),ISBLANK(C523)),NA(),IF(B523&lt;=Parameters!$K$3,0,IF(C523&lt;0.1,Parameters!$K$4,C523)))</f>
        <v>19.670000000000002</v>
      </c>
      <c r="F523" s="439"/>
      <c r="G523" s="149">
        <f>B523*Parameters!$K$5</f>
        <v>957.6</v>
      </c>
      <c r="H523" s="383">
        <f>IF(B523&lt;Parameters!$K$6,B523*Parameters!$K$5,Parameters!$K$5*Parameters!$K$6+(B523-Parameters!$K$6)*(Parameters!$K$5-10))</f>
        <v>483.59999999999997</v>
      </c>
      <c r="I523" s="151" t="str">
        <f>IF(ISBLANK(D523),"",IF(D523&gt;Parameters!$K$7,"Clay","Sand"))</f>
        <v>Sand</v>
      </c>
      <c r="J523" s="152">
        <f t="shared" si="121"/>
        <v>0.21125429789326977</v>
      </c>
      <c r="K523" s="320">
        <f t="shared" si="122"/>
        <v>1</v>
      </c>
      <c r="L523" s="320">
        <f t="shared" si="130"/>
        <v>4.8359999999999994</v>
      </c>
      <c r="M523" s="275">
        <f t="shared" si="123"/>
        <v>105.72734096235962</v>
      </c>
      <c r="N523" s="153">
        <f t="shared" si="124"/>
        <v>58.150037529297798</v>
      </c>
      <c r="O523" s="154">
        <f t="shared" si="125"/>
        <v>18.712400000000002</v>
      </c>
      <c r="P523" s="149">
        <f>IF(B523&lt;=Parameters!$K$3,0,IF(I523="Sand",0,O523/Parameters!$K$8*1000))</f>
        <v>0</v>
      </c>
      <c r="Q523" s="127">
        <f t="shared" si="126"/>
        <v>0</v>
      </c>
      <c r="R523" s="154" t="e">
        <f t="shared" si="127"/>
        <v>#DIV/0!</v>
      </c>
      <c r="S523" s="154" t="e">
        <f t="shared" si="128"/>
        <v>#DIV/0!</v>
      </c>
      <c r="T523" s="149" t="e">
        <f t="shared" si="135"/>
        <v>#DIV/0!</v>
      </c>
      <c r="U523" s="383">
        <f>IF(B523&lt;=Parameters!$K$3,0,IF(I523="Sand",(B523-B522)*$O$5*N523,(B523-B522)*$O$5*T523))</f>
        <v>24.132520826528822</v>
      </c>
      <c r="V523" s="157">
        <f t="shared" si="136"/>
        <v>12211.094653440972</v>
      </c>
      <c r="W523" s="175">
        <f t="shared" si="131"/>
        <v>0.56103732226416969</v>
      </c>
      <c r="X523" s="149">
        <f t="shared" si="132"/>
        <v>0.56308069479303391</v>
      </c>
      <c r="Y523" s="127">
        <f t="shared" si="133"/>
        <v>0.67433923195129841</v>
      </c>
      <c r="Z523" s="175">
        <f t="shared" si="134"/>
        <v>0.71764699214880878</v>
      </c>
      <c r="AA523" s="149">
        <f t="shared" si="129"/>
        <v>48.36</v>
      </c>
      <c r="AB523" s="383">
        <f>IF(ISERROR(AA523),0,IF(B523&lt;=Parameters!$K$3,0,(B523-B522)*$O$5*AA523))</f>
        <v>20.069612278116558</v>
      </c>
      <c r="AC523" s="157">
        <f t="shared" si="137"/>
        <v>10631.443513108117</v>
      </c>
    </row>
    <row r="524" spans="1:29">
      <c r="A524" s="186">
        <v>506</v>
      </c>
      <c r="B524" s="187">
        <v>50.5</v>
      </c>
      <c r="C524" s="258">
        <v>18.170000000000002</v>
      </c>
      <c r="D524" s="258">
        <v>2.38</v>
      </c>
      <c r="E524" s="438">
        <f>IF(AND(ISBLANK(B524),ISBLANK(C524)),NA(),IF(B524&lt;=Parameters!$K$3,0,IF(C524&lt;0.1,Parameters!$K$4,C524)))</f>
        <v>18.170000000000002</v>
      </c>
      <c r="F524" s="439"/>
      <c r="G524" s="149">
        <f>B524*Parameters!$K$5</f>
        <v>959.5</v>
      </c>
      <c r="H524" s="383">
        <f>IF(B524&lt;Parameters!$K$6,B524*Parameters!$K$5,Parameters!$K$5*Parameters!$K$6+(B524-Parameters!$K$6)*(Parameters!$K$5-10))</f>
        <v>484.5</v>
      </c>
      <c r="I524" s="151" t="str">
        <f>IF(ISBLANK(D524),"",IF(D524&gt;Parameters!$K$7,"Clay","Sand"))</f>
        <v>Sand</v>
      </c>
      <c r="J524" s="152">
        <f t="shared" si="121"/>
        <v>0.21161205309941389</v>
      </c>
      <c r="K524" s="320">
        <f t="shared" si="122"/>
        <v>1</v>
      </c>
      <c r="L524" s="320">
        <f t="shared" si="130"/>
        <v>4.8449999999999998</v>
      </c>
      <c r="M524" s="275">
        <f t="shared" si="123"/>
        <v>97.830151209856282</v>
      </c>
      <c r="N524" s="153">
        <f t="shared" si="124"/>
        <v>53.80658316542096</v>
      </c>
      <c r="O524" s="154">
        <f t="shared" si="125"/>
        <v>17.210500000000003</v>
      </c>
      <c r="P524" s="149">
        <f>IF(B524&lt;=Parameters!$K$3,0,IF(I524="Sand",0,O524/Parameters!$K$8*1000))</f>
        <v>0</v>
      </c>
      <c r="Q524" s="127">
        <f t="shared" si="126"/>
        <v>0</v>
      </c>
      <c r="R524" s="154" t="e">
        <f t="shared" si="127"/>
        <v>#DIV/0!</v>
      </c>
      <c r="S524" s="154" t="e">
        <f t="shared" si="128"/>
        <v>#DIV/0!</v>
      </c>
      <c r="T524" s="149" t="e">
        <f t="shared" si="135"/>
        <v>#DIV/0!</v>
      </c>
      <c r="U524" s="383">
        <f>IF(B524&lt;=Parameters!$K$3,0,IF(I524="Sand",(B524-B523)*$O$5*N524,(B524-B523)*$O$5*T524))</f>
        <v>22.329968199756664</v>
      </c>
      <c r="V524" s="157">
        <f t="shared" si="136"/>
        <v>12233.424621640728</v>
      </c>
      <c r="W524" s="175">
        <f t="shared" si="131"/>
        <v>0.5289363597489779</v>
      </c>
      <c r="X524" s="149">
        <f t="shared" si="132"/>
        <v>0.49806630236276433</v>
      </c>
      <c r="Y524" s="127">
        <f t="shared" si="133"/>
        <v>0.67402585293462935</v>
      </c>
      <c r="Z524" s="175">
        <f t="shared" si="134"/>
        <v>0.63574998733263721</v>
      </c>
      <c r="AA524" s="149">
        <f t="shared" si="129"/>
        <v>48.45</v>
      </c>
      <c r="AB524" s="383">
        <f>IF(ISERROR(AA524),0,IF(B524&lt;=Parameters!$K$3,0,(B524-B523)*$O$5*AA524))</f>
        <v>20.10696267317509</v>
      </c>
      <c r="AC524" s="157">
        <f t="shared" si="137"/>
        <v>10651.550475781292</v>
      </c>
    </row>
    <row r="525" spans="1:29">
      <c r="A525" s="186">
        <v>507</v>
      </c>
      <c r="B525" s="187">
        <v>50.6</v>
      </c>
      <c r="C525" s="258">
        <v>17.28</v>
      </c>
      <c r="D525" s="258">
        <v>2.41</v>
      </c>
      <c r="E525" s="438">
        <f>IF(AND(ISBLANK(B525),ISBLANK(C525)),NA(),IF(B525&lt;=Parameters!$K$3,0,IF(C525&lt;0.1,Parameters!$K$4,C525)))</f>
        <v>17.28</v>
      </c>
      <c r="F525" s="439"/>
      <c r="G525" s="149">
        <f>B525*Parameters!$K$5</f>
        <v>961.4</v>
      </c>
      <c r="H525" s="383">
        <f>IF(B525&lt;Parameters!$K$6,B525*Parameters!$K$5,Parameters!$K$5*Parameters!$K$6+(B525-Parameters!$K$6)*(Parameters!$K$5-10))</f>
        <v>485.40000000000003</v>
      </c>
      <c r="I525" s="151" t="str">
        <f>IF(ISBLANK(D525),"",IF(D525&gt;Parameters!$K$7,"Clay","Sand"))</f>
        <v>Sand</v>
      </c>
      <c r="J525" s="152">
        <f t="shared" si="121"/>
        <v>0.21197163203861891</v>
      </c>
      <c r="K525" s="320">
        <f t="shared" si="122"/>
        <v>1</v>
      </c>
      <c r="L525" s="320">
        <f t="shared" si="130"/>
        <v>4.8540000000000001</v>
      </c>
      <c r="M525" s="275">
        <f t="shared" si="123"/>
        <v>93.196344570468995</v>
      </c>
      <c r="N525" s="153">
        <f t="shared" si="124"/>
        <v>51.257989513757948</v>
      </c>
      <c r="O525" s="154">
        <f t="shared" si="125"/>
        <v>16.3186</v>
      </c>
      <c r="P525" s="149">
        <f>IF(B525&lt;=Parameters!$K$3,0,IF(I525="Sand",0,O525/Parameters!$K$8*1000))</f>
        <v>0</v>
      </c>
      <c r="Q525" s="127">
        <f t="shared" si="126"/>
        <v>0</v>
      </c>
      <c r="R525" s="154" t="e">
        <f t="shared" si="127"/>
        <v>#DIV/0!</v>
      </c>
      <c r="S525" s="154" t="e">
        <f t="shared" si="128"/>
        <v>#DIV/0!</v>
      </c>
      <c r="T525" s="149" t="e">
        <f t="shared" si="135"/>
        <v>#DIV/0!</v>
      </c>
      <c r="U525" s="383">
        <f>IF(B525&lt;=Parameters!$K$3,0,IF(I525="Sand",(B525-B524)*$O$5*N525,(B525-B524)*$O$5*T525))</f>
        <v>21.272290647164731</v>
      </c>
      <c r="V525" s="157">
        <f t="shared" si="136"/>
        <v>12254.696912287893</v>
      </c>
      <c r="W525" s="175">
        <f t="shared" si="131"/>
        <v>0.50847633974377382</v>
      </c>
      <c r="X525" s="149">
        <f t="shared" si="132"/>
        <v>0.45835612027748207</v>
      </c>
      <c r="Y525" s="127">
        <f t="shared" si="133"/>
        <v>0.67371320073474106</v>
      </c>
      <c r="Z525" s="175">
        <f t="shared" si="134"/>
        <v>0.58594907942797958</v>
      </c>
      <c r="AA525" s="149">
        <f t="shared" si="129"/>
        <v>48.540000000000006</v>
      </c>
      <c r="AB525" s="383">
        <f>IF(ISERROR(AA525),0,IF(B525&lt;=Parameters!$K$3,0,(B525-B524)*$O$5*AA525))</f>
        <v>20.144313068233622</v>
      </c>
      <c r="AC525" s="157">
        <f t="shared" si="137"/>
        <v>10671.694788849525</v>
      </c>
    </row>
    <row r="526" spans="1:29">
      <c r="A526" s="186">
        <v>508</v>
      </c>
      <c r="B526" s="187">
        <v>50.7</v>
      </c>
      <c r="C526" s="258">
        <v>17.239999999999998</v>
      </c>
      <c r="D526" s="258">
        <v>2.38</v>
      </c>
      <c r="E526" s="438">
        <f>IF(AND(ISBLANK(B526),ISBLANK(C526)),NA(),IF(B526&lt;=Parameters!$K$3,0,IF(C526&lt;0.1,Parameters!$K$4,C526)))</f>
        <v>17.239999999999998</v>
      </c>
      <c r="F526" s="439"/>
      <c r="G526" s="149">
        <f>B526*Parameters!$K$5</f>
        <v>963.30000000000007</v>
      </c>
      <c r="H526" s="383">
        <f>IF(B526&lt;Parameters!$K$6,B526*Parameters!$K$5,Parameters!$K$5*Parameters!$K$6+(B526-Parameters!$K$6)*(Parameters!$K$5-10))</f>
        <v>486.3</v>
      </c>
      <c r="I526" s="151" t="str">
        <f>IF(ISBLANK(D526),"",IF(D526&gt;Parameters!$K$7,"Clay","Sand"))</f>
        <v>Sand</v>
      </c>
      <c r="J526" s="152">
        <f t="shared" si="121"/>
        <v>0.21233305025850757</v>
      </c>
      <c r="K526" s="320">
        <f t="shared" si="122"/>
        <v>1</v>
      </c>
      <c r="L526" s="320">
        <f t="shared" si="130"/>
        <v>4.8630000000000004</v>
      </c>
      <c r="M526" s="275">
        <f t="shared" si="123"/>
        <v>93.139147124807167</v>
      </c>
      <c r="N526" s="153">
        <f t="shared" si="124"/>
        <v>51.226530918643945</v>
      </c>
      <c r="O526" s="154">
        <f t="shared" si="125"/>
        <v>16.276699999999998</v>
      </c>
      <c r="P526" s="149">
        <f>IF(B526&lt;=Parameters!$K$3,0,IF(I526="Sand",0,O526/Parameters!$K$8*1000))</f>
        <v>0</v>
      </c>
      <c r="Q526" s="127">
        <f t="shared" si="126"/>
        <v>0</v>
      </c>
      <c r="R526" s="154" t="e">
        <f t="shared" si="127"/>
        <v>#DIV/0!</v>
      </c>
      <c r="S526" s="154" t="e">
        <f t="shared" si="128"/>
        <v>#DIV/0!</v>
      </c>
      <c r="T526" s="149" t="e">
        <f t="shared" si="135"/>
        <v>#DIV/0!</v>
      </c>
      <c r="U526" s="383">
        <f>IF(B526&lt;=Parameters!$K$3,0,IF(I526="Sand",(B526-B525)*$O$5*N526,(B526-B525)*$O$5*T526))</f>
        <v>21.259235192103684</v>
      </c>
      <c r="V526" s="157">
        <f t="shared" si="136"/>
        <v>12275.956147479996</v>
      </c>
      <c r="W526" s="175">
        <f t="shared" si="131"/>
        <v>0.50717885566418097</v>
      </c>
      <c r="X526" s="149">
        <f t="shared" si="132"/>
        <v>0.45588380505369752</v>
      </c>
      <c r="Y526" s="127">
        <f t="shared" si="133"/>
        <v>0.67340127232299407</v>
      </c>
      <c r="Z526" s="175">
        <f t="shared" si="134"/>
        <v>0.58366993619169794</v>
      </c>
      <c r="AA526" s="149">
        <f t="shared" si="129"/>
        <v>48.63</v>
      </c>
      <c r="AB526" s="383">
        <f>IF(ISERROR(AA526),0,IF(B526&lt;=Parameters!$K$3,0,(B526-B525)*$O$5*AA526))</f>
        <v>20.18166346329215</v>
      </c>
      <c r="AC526" s="157">
        <f t="shared" si="137"/>
        <v>10691.876452312817</v>
      </c>
    </row>
    <row r="527" spans="1:29">
      <c r="A527" s="186">
        <v>509</v>
      </c>
      <c r="B527" s="187">
        <v>50.8</v>
      </c>
      <c r="C527" s="258">
        <v>15.55</v>
      </c>
      <c r="D527" s="258">
        <v>2.4300000000000002</v>
      </c>
      <c r="E527" s="438">
        <f>IF(AND(ISBLANK(B527),ISBLANK(C527)),NA(),IF(B527&lt;=Parameters!$K$3,0,IF(C527&lt;0.1,Parameters!$K$4,C527)))</f>
        <v>15.55</v>
      </c>
      <c r="F527" s="439"/>
      <c r="G527" s="149">
        <f>B527*Parameters!$K$5</f>
        <v>965.19999999999993</v>
      </c>
      <c r="H527" s="383">
        <f>IF(B527&lt;Parameters!$K$6,B527*Parameters!$K$5,Parameters!$K$5*Parameters!$K$6+(B527-Parameters!$K$6)*(Parameters!$K$5-10))</f>
        <v>487.2</v>
      </c>
      <c r="I527" s="151" t="str">
        <f>IF(ISBLANK(D527),"",IF(D527&gt;Parameters!$K$7,"Clay","Sand"))</f>
        <v>Sand</v>
      </c>
      <c r="J527" s="152">
        <f t="shared" si="121"/>
        <v>0.2126963234929021</v>
      </c>
      <c r="K527" s="320">
        <f t="shared" si="122"/>
        <v>1</v>
      </c>
      <c r="L527" s="320">
        <f t="shared" si="130"/>
        <v>4.8719999999999999</v>
      </c>
      <c r="M527" s="275">
        <f t="shared" si="123"/>
        <v>84.152645441838033</v>
      </c>
      <c r="N527" s="153">
        <f t="shared" si="124"/>
        <v>46.283954993010923</v>
      </c>
      <c r="O527" s="154">
        <f t="shared" si="125"/>
        <v>14.584800000000001</v>
      </c>
      <c r="P527" s="149">
        <f>IF(B527&lt;=Parameters!$K$3,0,IF(I527="Sand",0,O527/Parameters!$K$8*1000))</f>
        <v>0</v>
      </c>
      <c r="Q527" s="127">
        <f t="shared" si="126"/>
        <v>0</v>
      </c>
      <c r="R527" s="154" t="e">
        <f t="shared" si="127"/>
        <v>#DIV/0!</v>
      </c>
      <c r="S527" s="154" t="e">
        <f t="shared" si="128"/>
        <v>#DIV/0!</v>
      </c>
      <c r="T527" s="149" t="e">
        <f t="shared" si="135"/>
        <v>#DIV/0!</v>
      </c>
      <c r="U527" s="383">
        <f>IF(B527&lt;=Parameters!$K$3,0,IF(I527="Sand",(B527-B526)*$O$5*N527,(B527-B526)*$O$5*T527))</f>
        <v>19.208044487333751</v>
      </c>
      <c r="V527" s="157">
        <f t="shared" si="136"/>
        <v>12295.164191967329</v>
      </c>
      <c r="W527" s="175">
        <f t="shared" si="131"/>
        <v>0.46554040522287005</v>
      </c>
      <c r="X527" s="149">
        <f t="shared" si="132"/>
        <v>0.37949796896361532</v>
      </c>
      <c r="Y527" s="127">
        <f t="shared" si="133"/>
        <v>0.67309006468894539</v>
      </c>
      <c r="Z527" s="175">
        <f t="shared" si="134"/>
        <v>0.48660617527257732</v>
      </c>
      <c r="AA527" s="149">
        <f t="shared" si="129"/>
        <v>48.72</v>
      </c>
      <c r="AB527" s="383">
        <f>IF(ISERROR(AA527),0,IF(B527&lt;=Parameters!$K$3,0,(B527-B526)*$O$5*AA527))</f>
        <v>20.219013858349239</v>
      </c>
      <c r="AC527" s="157">
        <f t="shared" si="137"/>
        <v>10712.095466171168</v>
      </c>
    </row>
    <row r="528" spans="1:29">
      <c r="A528" s="186">
        <v>510</v>
      </c>
      <c r="B528" s="187">
        <v>50.9</v>
      </c>
      <c r="C528" s="258">
        <v>15.33</v>
      </c>
      <c r="D528" s="258">
        <v>2.39</v>
      </c>
      <c r="E528" s="438">
        <f>IF(AND(ISBLANK(B528),ISBLANK(C528)),NA(),IF(B528&lt;=Parameters!$K$3,0,IF(C528&lt;0.1,Parameters!$K$4,C528)))</f>
        <v>15.33</v>
      </c>
      <c r="F528" s="439"/>
      <c r="G528" s="149">
        <f>B528*Parameters!$K$5</f>
        <v>967.1</v>
      </c>
      <c r="H528" s="383">
        <f>IF(B528&lt;Parameters!$K$6,B528*Parameters!$K$5,Parameters!$K$5*Parameters!$K$6+(B528-Parameters!$K$6)*(Parameters!$K$5-10))</f>
        <v>488.09999999999997</v>
      </c>
      <c r="I528" s="151" t="str">
        <f>IF(ISBLANK(D528),"",IF(D528&gt;Parameters!$K$7,"Clay","Sand"))</f>
        <v>Sand</v>
      </c>
      <c r="J528" s="152">
        <f t="shared" si="121"/>
        <v>0.21306146766470099</v>
      </c>
      <c r="K528" s="320">
        <f t="shared" si="122"/>
        <v>1</v>
      </c>
      <c r="L528" s="320">
        <f t="shared" si="130"/>
        <v>4.8809999999999993</v>
      </c>
      <c r="M528" s="275">
        <f t="shared" si="123"/>
        <v>83.104485635145082</v>
      </c>
      <c r="N528" s="153">
        <f t="shared" si="124"/>
        <v>45.707467099329797</v>
      </c>
      <c r="O528" s="154">
        <f t="shared" si="125"/>
        <v>14.3629</v>
      </c>
      <c r="P528" s="149">
        <f>IF(B528&lt;=Parameters!$K$3,0,IF(I528="Sand",0,O528/Parameters!$K$8*1000))</f>
        <v>0</v>
      </c>
      <c r="Q528" s="127">
        <f t="shared" si="126"/>
        <v>0</v>
      </c>
      <c r="R528" s="154" t="e">
        <f t="shared" si="127"/>
        <v>#DIV/0!</v>
      </c>
      <c r="S528" s="154" t="e">
        <f t="shared" si="128"/>
        <v>#DIV/0!</v>
      </c>
      <c r="T528" s="149" t="e">
        <f t="shared" si="135"/>
        <v>#DIV/0!</v>
      </c>
      <c r="U528" s="383">
        <f>IF(B528&lt;=Parameters!$K$3,0,IF(I528="Sand",(B528-B527)*$O$5*N528,(B528-B527)*$O$5*T528))</f>
        <v>18.968799480941232</v>
      </c>
      <c r="V528" s="157">
        <f t="shared" si="136"/>
        <v>12314.13299144827</v>
      </c>
      <c r="W528" s="175">
        <f t="shared" si="131"/>
        <v>0.45947170962677897</v>
      </c>
      <c r="X528" s="149">
        <f t="shared" si="132"/>
        <v>0.3688495975065948</v>
      </c>
      <c r="Y528" s="127">
        <f t="shared" si="133"/>
        <v>0.67277957484020423</v>
      </c>
      <c r="Z528" s="175">
        <f t="shared" si="134"/>
        <v>0.47366485490155441</v>
      </c>
      <c r="AA528" s="149">
        <f t="shared" si="129"/>
        <v>48.81</v>
      </c>
      <c r="AB528" s="383">
        <f>IF(ISERROR(AA528),0,IF(B528&lt;=Parameters!$K$3,0,(B528-B527)*$O$5*AA528))</f>
        <v>20.25636425340921</v>
      </c>
      <c r="AC528" s="157">
        <f t="shared" si="137"/>
        <v>10732.351830424577</v>
      </c>
    </row>
    <row r="529" spans="1:29">
      <c r="A529" s="186">
        <v>511</v>
      </c>
      <c r="B529" s="187">
        <v>51</v>
      </c>
      <c r="C529" s="258">
        <v>15.65</v>
      </c>
      <c r="D529" s="258">
        <v>2.3199999999999998</v>
      </c>
      <c r="E529" s="438">
        <f>IF(AND(ISBLANK(B529),ISBLANK(C529)),NA(),IF(B529&lt;=Parameters!$K$3,0,IF(C529&lt;0.1,Parameters!$K$4,C529)))</f>
        <v>15.65</v>
      </c>
      <c r="F529" s="439"/>
      <c r="G529" s="149">
        <f>B529*Parameters!$K$5</f>
        <v>969</v>
      </c>
      <c r="H529" s="383">
        <f>IF(B529&lt;Parameters!$K$6,B529*Parameters!$K$5,Parameters!$K$5*Parameters!$K$6+(B529-Parameters!$K$6)*(Parameters!$K$5-10))</f>
        <v>489</v>
      </c>
      <c r="I529" s="151" t="str">
        <f>IF(ISBLANK(D529),"",IF(D529&gt;Parameters!$K$7,"Clay","Sand"))</f>
        <v>Sand</v>
      </c>
      <c r="J529" s="152">
        <f t="shared" si="121"/>
        <v>0.2134284988888106</v>
      </c>
      <c r="K529" s="320">
        <f t="shared" si="122"/>
        <v>1</v>
      </c>
      <c r="L529" s="320">
        <f t="shared" si="130"/>
        <v>4.8899999999999997</v>
      </c>
      <c r="M529" s="275">
        <f t="shared" si="123"/>
        <v>84.98536586422847</v>
      </c>
      <c r="N529" s="153">
        <f t="shared" si="124"/>
        <v>46.741951225325664</v>
      </c>
      <c r="O529" s="154">
        <f t="shared" si="125"/>
        <v>14.681000000000001</v>
      </c>
      <c r="P529" s="149">
        <f>IF(B529&lt;=Parameters!$K$3,0,IF(I529="Sand",0,O529/Parameters!$K$8*1000))</f>
        <v>0</v>
      </c>
      <c r="Q529" s="127">
        <f t="shared" si="126"/>
        <v>0</v>
      </c>
      <c r="R529" s="154" t="e">
        <f t="shared" si="127"/>
        <v>#DIV/0!</v>
      </c>
      <c r="S529" s="154" t="e">
        <f t="shared" si="128"/>
        <v>#DIV/0!</v>
      </c>
      <c r="T529" s="149" t="e">
        <f t="shared" si="135"/>
        <v>#DIV/0!</v>
      </c>
      <c r="U529" s="383">
        <f>IF(B529&lt;=Parameters!$K$3,0,IF(I529="Sand",(B529-B528)*$O$5*N529,(B529-B528)*$O$5*T529))</f>
        <v>19.398114934138157</v>
      </c>
      <c r="V529" s="157">
        <f t="shared" si="136"/>
        <v>12333.531106382408</v>
      </c>
      <c r="W529" s="175">
        <f t="shared" si="131"/>
        <v>0.46736696195140071</v>
      </c>
      <c r="X529" s="149">
        <f t="shared" si="132"/>
        <v>0.38272731549780586</v>
      </c>
      <c r="Y529" s="127">
        <f t="shared" si="133"/>
        <v>0.67246979980229193</v>
      </c>
      <c r="Z529" s="175">
        <f t="shared" si="134"/>
        <v>0.49222502335558443</v>
      </c>
      <c r="AA529" s="149">
        <f t="shared" si="129"/>
        <v>48.900000000000006</v>
      </c>
      <c r="AB529" s="383">
        <f>IF(ISERROR(AA529),0,IF(B529&lt;=Parameters!$K$3,0,(B529-B528)*$O$5*AA529))</f>
        <v>20.293714648467741</v>
      </c>
      <c r="AC529" s="157">
        <f t="shared" si="137"/>
        <v>10752.645545073045</v>
      </c>
    </row>
    <row r="530" spans="1:29">
      <c r="A530" s="186">
        <v>512</v>
      </c>
      <c r="B530" s="187">
        <v>51.1</v>
      </c>
      <c r="C530" s="258">
        <v>17.59</v>
      </c>
      <c r="D530" s="258">
        <v>2.19</v>
      </c>
      <c r="E530" s="438">
        <f>IF(AND(ISBLANK(B530),ISBLANK(C530)),NA(),IF(B530&lt;=Parameters!$K$3,0,IF(C530&lt;0.1,Parameters!$K$4,C530)))</f>
        <v>17.59</v>
      </c>
      <c r="F530" s="439"/>
      <c r="G530" s="149">
        <f>B530*Parameters!$K$5</f>
        <v>970.9</v>
      </c>
      <c r="H530" s="383">
        <f>IF(B530&lt;Parameters!$K$6,B530*Parameters!$K$5,Parameters!$K$5*Parameters!$K$6+(B530-Parameters!$K$6)*(Parameters!$K$5-10))</f>
        <v>489.90000000000003</v>
      </c>
      <c r="I530" s="151" t="str">
        <f>IF(ISBLANK(D530),"",IF(D530&gt;Parameters!$K$7,"Clay","Sand"))</f>
        <v>Sand</v>
      </c>
      <c r="J530" s="152">
        <f t="shared" si="121"/>
        <v>0.21379743347513233</v>
      </c>
      <c r="K530" s="320">
        <f t="shared" si="122"/>
        <v>1</v>
      </c>
      <c r="L530" s="320">
        <f t="shared" si="130"/>
        <v>4.899</v>
      </c>
      <c r="M530" s="275">
        <f t="shared" si="123"/>
        <v>95.685410317308509</v>
      </c>
      <c r="N530" s="153">
        <f t="shared" si="124"/>
        <v>52.626975674519684</v>
      </c>
      <c r="O530" s="154">
        <f t="shared" si="125"/>
        <v>16.6191</v>
      </c>
      <c r="P530" s="149">
        <f>IF(B530&lt;=Parameters!$K$3,0,IF(I530="Sand",0,O530/Parameters!$K$8*1000))</f>
        <v>0</v>
      </c>
      <c r="Q530" s="127">
        <f t="shared" si="126"/>
        <v>0</v>
      </c>
      <c r="R530" s="154" t="e">
        <f t="shared" si="127"/>
        <v>#DIV/0!</v>
      </c>
      <c r="S530" s="154" t="e">
        <f t="shared" si="128"/>
        <v>#DIV/0!</v>
      </c>
      <c r="T530" s="149" t="e">
        <f t="shared" si="135"/>
        <v>#DIV/0!</v>
      </c>
      <c r="U530" s="383">
        <f>IF(B530&lt;=Parameters!$K$3,0,IF(I530="Sand",(B530-B529)*$O$5*N530,(B530-B529)*$O$5*T530))</f>
        <v>21.840425913099292</v>
      </c>
      <c r="V530" s="157">
        <f t="shared" si="136"/>
        <v>12355.371532295507</v>
      </c>
      <c r="W530" s="175">
        <f t="shared" si="131"/>
        <v>0.51374305882279114</v>
      </c>
      <c r="X530" s="149">
        <f t="shared" si="132"/>
        <v>0.4684481414471075</v>
      </c>
      <c r="Y530" s="127">
        <f t="shared" si="133"/>
        <v>0.6721607366185014</v>
      </c>
      <c r="Z530" s="175">
        <f t="shared" si="134"/>
        <v>0.6033743281401639</v>
      </c>
      <c r="AA530" s="149">
        <f t="shared" si="129"/>
        <v>48.990000000000009</v>
      </c>
      <c r="AB530" s="383">
        <f>IF(ISERROR(AA530),0,IF(B530&lt;=Parameters!$K$3,0,(B530-B529)*$O$5*AA530))</f>
        <v>20.331065043526269</v>
      </c>
      <c r="AC530" s="157">
        <f t="shared" si="137"/>
        <v>10772.976610116571</v>
      </c>
    </row>
    <row r="531" spans="1:29">
      <c r="A531" s="186">
        <v>513</v>
      </c>
      <c r="B531" s="187">
        <v>51.2</v>
      </c>
      <c r="C531" s="258">
        <v>16.7</v>
      </c>
      <c r="D531" s="258">
        <v>2.2000000000000002</v>
      </c>
      <c r="E531" s="438">
        <f>IF(AND(ISBLANK(B531),ISBLANK(C531)),NA(),IF(B531&lt;=Parameters!$K$3,0,IF(C531&lt;0.1,Parameters!$K$4,C531)))</f>
        <v>16.7</v>
      </c>
      <c r="F531" s="439"/>
      <c r="G531" s="149">
        <f>B531*Parameters!$K$5</f>
        <v>972.80000000000007</v>
      </c>
      <c r="H531" s="383">
        <f>IF(B531&lt;Parameters!$K$6,B531*Parameters!$K$5,Parameters!$K$5*Parameters!$K$6+(B531-Parameters!$K$6)*(Parameters!$K$5-10))</f>
        <v>490.8</v>
      </c>
      <c r="I531" s="151" t="str">
        <f>IF(ISBLANK(D531),"",IF(D531&gt;Parameters!$K$7,"Clay","Sand"))</f>
        <v>Sand</v>
      </c>
      <c r="J531" s="152">
        <f t="shared" ref="J531:J594" si="138">(MAX(($O$3-B531)/$O$1,G$8))^(-C$8)</f>
        <v>0.21416828793160661</v>
      </c>
      <c r="K531" s="320">
        <f t="shared" ref="K531:K594" si="139">(MIN(($O$3-B531)/($O$1*$G$8),1))^$E$8</f>
        <v>1</v>
      </c>
      <c r="L531" s="320">
        <f t="shared" si="130"/>
        <v>4.9080000000000004</v>
      </c>
      <c r="M531" s="275">
        <f t="shared" ref="M531:M594" si="140">$F$8*E531*1000*$O$9^$B$8*J531</f>
        <v>91.001600950400075</v>
      </c>
      <c r="N531" s="153">
        <f t="shared" ref="N531:N594" si="141">(M531)*$S$2^$D$8</f>
        <v>50.050880522720043</v>
      </c>
      <c r="O531" s="154">
        <f t="shared" ref="O531:O594" si="142">IF(E531=0,0,ABS(E531-G531/1000))</f>
        <v>15.7272</v>
      </c>
      <c r="P531" s="149">
        <f>IF(B531&lt;=Parameters!$K$3,0,IF(I531="Sand",0,O531/Parameters!$K$8*1000))</f>
        <v>0</v>
      </c>
      <c r="Q531" s="127">
        <f t="shared" ref="Q531:Q594" si="143">IF(P531="","",P531/H531)</f>
        <v>0</v>
      </c>
      <c r="R531" s="154" t="e">
        <f t="shared" ref="R531:R594" si="144">IF(P531="","",IF(Q531&lt;=1,0.5*(Q531^(-0.5)),0.5*(Q531^(-0.25))))</f>
        <v>#DIV/0!</v>
      </c>
      <c r="S531" s="154" t="e">
        <f t="shared" ref="S531:S594" si="145">IF(R531="","",IF(R531&lt;1,R531,1))</f>
        <v>#DIV/0!</v>
      </c>
      <c r="T531" s="149" t="e">
        <f t="shared" si="135"/>
        <v>#DIV/0!</v>
      </c>
      <c r="U531" s="383">
        <f>IF(B531&lt;=Parameters!$K$3,0,IF(I531="Sand",(B531-B530)*$O$5*N531,(B531-B530)*$O$5*T531))</f>
        <v>20.771335117231743</v>
      </c>
      <c r="V531" s="157">
        <f t="shared" si="136"/>
        <v>12376.142867412738</v>
      </c>
      <c r="W531" s="175">
        <f t="shared" si="131"/>
        <v>0.49260723825364272</v>
      </c>
      <c r="X531" s="149">
        <f t="shared" si="132"/>
        <v>0.42849761440134493</v>
      </c>
      <c r="Y531" s="127">
        <f t="shared" si="133"/>
        <v>0.67185238234975853</v>
      </c>
      <c r="Z531" s="175">
        <f t="shared" si="134"/>
        <v>0.55274331468812499</v>
      </c>
      <c r="AA531" s="149">
        <f t="shared" ref="AA531:AA594" si="146">IF(I531="Sand",IF(Z531&gt;0.1*H531,Z531,0.1*H531),T531)</f>
        <v>49.080000000000005</v>
      </c>
      <c r="AB531" s="383">
        <f>IF(ISERROR(AA531),0,IF(B531&lt;=Parameters!$K$3,0,(B531-B530)*$O$5*AA531))</f>
        <v>20.368415438584798</v>
      </c>
      <c r="AC531" s="157">
        <f t="shared" si="137"/>
        <v>10793.345025555156</v>
      </c>
    </row>
    <row r="532" spans="1:29">
      <c r="A532" s="186">
        <v>514</v>
      </c>
      <c r="B532" s="187">
        <v>51.3</v>
      </c>
      <c r="C532" s="258">
        <v>14.66</v>
      </c>
      <c r="D532" s="258">
        <v>2.31</v>
      </c>
      <c r="E532" s="438">
        <f>IF(AND(ISBLANK(B532),ISBLANK(C532)),NA(),IF(B532&lt;=Parameters!$K$3,0,IF(C532&lt;0.1,Parameters!$K$4,C532)))</f>
        <v>14.66</v>
      </c>
      <c r="F532" s="439"/>
      <c r="G532" s="149">
        <f>B532*Parameters!$K$5</f>
        <v>974.69999999999993</v>
      </c>
      <c r="H532" s="383">
        <f>IF(B532&lt;Parameters!$K$6,B532*Parameters!$K$5,Parameters!$K$5*Parameters!$K$6+(B532-Parameters!$K$6)*(Parameters!$K$5-10))</f>
        <v>491.7</v>
      </c>
      <c r="I532" s="151" t="str">
        <f>IF(ISBLANK(D532),"",IF(D532&gt;Parameters!$K$7,"Clay","Sand"))</f>
        <v>Sand</v>
      </c>
      <c r="J532" s="152">
        <f t="shared" si="138"/>
        <v>0.21454107896731553</v>
      </c>
      <c r="K532" s="320">
        <f t="shared" si="139"/>
        <v>1</v>
      </c>
      <c r="L532" s="320">
        <f t="shared" ref="L532:L595" si="147">H532/100</f>
        <v>4.9169999999999998</v>
      </c>
      <c r="M532" s="275">
        <f t="shared" si="140"/>
        <v>80.024289588551568</v>
      </c>
      <c r="N532" s="153">
        <f t="shared" si="141"/>
        <v>44.013359273703365</v>
      </c>
      <c r="O532" s="154">
        <f t="shared" si="142"/>
        <v>13.6853</v>
      </c>
      <c r="P532" s="149">
        <f>IF(B532&lt;=Parameters!$K$3,0,IF(I532="Sand",0,O532/Parameters!$K$8*1000))</f>
        <v>0</v>
      </c>
      <c r="Q532" s="127">
        <f t="shared" si="143"/>
        <v>0</v>
      </c>
      <c r="R532" s="154" t="e">
        <f t="shared" si="144"/>
        <v>#DIV/0!</v>
      </c>
      <c r="S532" s="154" t="e">
        <f t="shared" si="145"/>
        <v>#DIV/0!</v>
      </c>
      <c r="T532" s="149" t="e">
        <f t="shared" si="135"/>
        <v>#DIV/0!</v>
      </c>
      <c r="U532" s="383">
        <f>IF(B532&lt;=Parameters!$K$3,0,IF(I532="Sand",(B532-B531)*$O$5*N532,(B532-B531)*$O$5*T532))</f>
        <v>18.265737296952224</v>
      </c>
      <c r="V532" s="157">
        <f t="shared" si="136"/>
        <v>12394.40860470969</v>
      </c>
      <c r="W532" s="175">
        <f t="shared" ref="W532:W595" si="148">0.4*LN(E532*1000/(22*SQRT(H532*100)))</f>
        <v>0.44012641675173364</v>
      </c>
      <c r="X532" s="149">
        <f t="shared" ref="X532:X595" si="149">2.1*(W532-0.1)^1.7</f>
        <v>0.33574373169159216</v>
      </c>
      <c r="Y532" s="127">
        <f t="shared" ref="Y532:Y595" si="150">(H532/100)^(-0.25)</f>
        <v>0.67154473407448523</v>
      </c>
      <c r="Z532" s="175">
        <f t="shared" ref="Z532:Z595" si="151">$F$8*(B532/$O$3)*100*X532*Y532</f>
        <v>0.43374201623704073</v>
      </c>
      <c r="AA532" s="149">
        <f t="shared" si="146"/>
        <v>49.17</v>
      </c>
      <c r="AB532" s="383">
        <f>IF(ISERROR(AA532),0,IF(B532&lt;=Parameters!$K$3,0,(B532-B531)*$O$5*AA532))</f>
        <v>20.405765833641876</v>
      </c>
      <c r="AC532" s="157">
        <f t="shared" si="137"/>
        <v>10813.750791388798</v>
      </c>
    </row>
    <row r="533" spans="1:29">
      <c r="A533" s="186">
        <v>515</v>
      </c>
      <c r="B533" s="187">
        <v>51.4</v>
      </c>
      <c r="C533" s="258">
        <v>13.28</v>
      </c>
      <c r="D533" s="258">
        <v>2.33</v>
      </c>
      <c r="E533" s="438">
        <f>IF(AND(ISBLANK(B533),ISBLANK(C533)),NA(),IF(B533&lt;=Parameters!$K$3,0,IF(C533&lt;0.1,Parameters!$K$4,C533)))</f>
        <v>13.28</v>
      </c>
      <c r="F533" s="439"/>
      <c r="G533" s="149">
        <f>B533*Parameters!$K$5</f>
        <v>976.6</v>
      </c>
      <c r="H533" s="383">
        <f>IF(B533&lt;Parameters!$K$6,B533*Parameters!$K$5,Parameters!$K$5*Parameters!$K$6+(B533-Parameters!$K$6)*(Parameters!$K$5-10))</f>
        <v>492.59999999999997</v>
      </c>
      <c r="I533" s="151" t="str">
        <f>IF(ISBLANK(D533),"",IF(D533&gt;Parameters!$K$7,"Clay","Sand"))</f>
        <v>Sand</v>
      </c>
      <c r="J533" s="152">
        <f t="shared" si="138"/>
        <v>0.21491582349564486</v>
      </c>
      <c r="K533" s="320">
        <f t="shared" si="139"/>
        <v>1</v>
      </c>
      <c r="L533" s="320">
        <f t="shared" si="147"/>
        <v>4.9259999999999993</v>
      </c>
      <c r="M533" s="275">
        <f t="shared" si="140"/>
        <v>72.617929816388241</v>
      </c>
      <c r="N533" s="153">
        <f t="shared" si="141"/>
        <v>39.939861399013537</v>
      </c>
      <c r="O533" s="154">
        <f t="shared" si="142"/>
        <v>12.3034</v>
      </c>
      <c r="P533" s="149">
        <f>IF(B533&lt;=Parameters!$K$3,0,IF(I533="Sand",0,O533/Parameters!$K$8*1000))</f>
        <v>0</v>
      </c>
      <c r="Q533" s="127">
        <f t="shared" si="143"/>
        <v>0</v>
      </c>
      <c r="R533" s="154" t="e">
        <f t="shared" si="144"/>
        <v>#DIV/0!</v>
      </c>
      <c r="S533" s="154" t="e">
        <f t="shared" si="145"/>
        <v>#DIV/0!</v>
      </c>
      <c r="T533" s="149" t="e">
        <f t="shared" ref="T533:T596" si="152">IF(P533="","",S533*P533)</f>
        <v>#DIV/0!</v>
      </c>
      <c r="U533" s="383">
        <f>IF(B533&lt;=Parameters!$K$3,0,IF(I533="Sand",(B533-B532)*$O$5*N533,(B533-B532)*$O$5*T533))</f>
        <v>16.575217798178571</v>
      </c>
      <c r="V533" s="157">
        <f t="shared" ref="V533:V596" si="153">V532+U533</f>
        <v>12410.983822507869</v>
      </c>
      <c r="W533" s="175">
        <f t="shared" si="148"/>
        <v>0.40021525353393789</v>
      </c>
      <c r="X533" s="149">
        <f t="shared" si="149"/>
        <v>0.27155323268940612</v>
      </c>
      <c r="Y533" s="127">
        <f t="shared" si="150"/>
        <v>0.6712377888884633</v>
      </c>
      <c r="Z533" s="175">
        <f t="shared" si="151"/>
        <v>0.35133851556989615</v>
      </c>
      <c r="AA533" s="149">
        <f t="shared" si="146"/>
        <v>49.26</v>
      </c>
      <c r="AB533" s="383">
        <f>IF(ISERROR(AA533),0,IF(B533&lt;=Parameters!$K$3,0,(B533-B532)*$O$5*AA533))</f>
        <v>20.443116228701854</v>
      </c>
      <c r="AC533" s="157">
        <f t="shared" si="137"/>
        <v>10834.1939076175</v>
      </c>
    </row>
    <row r="534" spans="1:29">
      <c r="A534" s="186">
        <v>516</v>
      </c>
      <c r="B534" s="187">
        <v>51.5</v>
      </c>
      <c r="C534" s="258">
        <v>13.73</v>
      </c>
      <c r="D534" s="258">
        <v>2.39</v>
      </c>
      <c r="E534" s="438">
        <f>IF(AND(ISBLANK(B534),ISBLANK(C534)),NA(),IF(B534&lt;=Parameters!$K$3,0,IF(C534&lt;0.1,Parameters!$K$4,C534)))</f>
        <v>13.73</v>
      </c>
      <c r="F534" s="439"/>
      <c r="G534" s="149">
        <f>B534*Parameters!$K$5</f>
        <v>978.5</v>
      </c>
      <c r="H534" s="383">
        <f>IF(B534&lt;Parameters!$K$6,B534*Parameters!$K$5,Parameters!$K$5*Parameters!$K$6+(B534-Parameters!$K$6)*(Parameters!$K$5-10))</f>
        <v>493.5</v>
      </c>
      <c r="I534" s="151" t="str">
        <f>IF(ISBLANK(D534),"",IF(D534&gt;Parameters!$K$7,"Clay","Sand"))</f>
        <v>Sand</v>
      </c>
      <c r="J534" s="152">
        <f t="shared" si="138"/>
        <v>0.21529253863750702</v>
      </c>
      <c r="K534" s="320">
        <f t="shared" si="139"/>
        <v>1</v>
      </c>
      <c r="L534" s="320">
        <f t="shared" si="147"/>
        <v>4.9349999999999996</v>
      </c>
      <c r="M534" s="275">
        <f t="shared" si="140"/>
        <v>75.210229291282232</v>
      </c>
      <c r="N534" s="153">
        <f t="shared" si="141"/>
        <v>41.365626110205234</v>
      </c>
      <c r="O534" s="154">
        <f t="shared" si="142"/>
        <v>12.7515</v>
      </c>
      <c r="P534" s="149">
        <f>IF(B534&lt;=Parameters!$K$3,0,IF(I534="Sand",0,O534/Parameters!$K$8*1000))</f>
        <v>0</v>
      </c>
      <c r="Q534" s="127">
        <f t="shared" si="143"/>
        <v>0</v>
      </c>
      <c r="R534" s="154" t="e">
        <f t="shared" si="144"/>
        <v>#DIV/0!</v>
      </c>
      <c r="S534" s="154" t="e">
        <f t="shared" si="145"/>
        <v>#DIV/0!</v>
      </c>
      <c r="T534" s="149" t="e">
        <f t="shared" si="152"/>
        <v>#DIV/0!</v>
      </c>
      <c r="U534" s="383">
        <f>IF(B534&lt;=Parameters!$K$3,0,IF(I534="Sand",(B534-B533)*$O$5*N534,(B534-B533)*$O$5*T534))</f>
        <v>17.16691641177324</v>
      </c>
      <c r="V534" s="157">
        <f t="shared" si="153"/>
        <v>12428.150738919643</v>
      </c>
      <c r="W534" s="175">
        <f t="shared" si="148"/>
        <v>0.41317980918915487</v>
      </c>
      <c r="X534" s="149">
        <f t="shared" si="149"/>
        <v>0.29178884070029676</v>
      </c>
      <c r="Y534" s="127">
        <f t="shared" si="150"/>
        <v>0.67093154390469956</v>
      </c>
      <c r="Z534" s="175">
        <f t="shared" si="151"/>
        <v>0.37808146407519172</v>
      </c>
      <c r="AA534" s="149">
        <f t="shared" si="146"/>
        <v>49.35</v>
      </c>
      <c r="AB534" s="383">
        <f>IF(ISERROR(AA534),0,IF(B534&lt;=Parameters!$K$3,0,(B534-B533)*$O$5*AA534))</f>
        <v>20.480466623760385</v>
      </c>
      <c r="AC534" s="157">
        <f t="shared" si="137"/>
        <v>10854.67437424126</v>
      </c>
    </row>
    <row r="535" spans="1:29">
      <c r="A535" s="186">
        <v>517</v>
      </c>
      <c r="B535" s="187">
        <v>51.6</v>
      </c>
      <c r="C535" s="258">
        <v>13.24</v>
      </c>
      <c r="D535" s="258">
        <v>2.38</v>
      </c>
      <c r="E535" s="438">
        <f>IF(AND(ISBLANK(B535),ISBLANK(C535)),NA(),IF(B535&lt;=Parameters!$K$3,0,IF(C535&lt;0.1,Parameters!$K$4,C535)))</f>
        <v>13.24</v>
      </c>
      <c r="F535" s="439"/>
      <c r="G535" s="149">
        <f>B535*Parameters!$K$5</f>
        <v>980.4</v>
      </c>
      <c r="H535" s="383">
        <f>IF(B535&lt;Parameters!$K$6,B535*Parameters!$K$5,Parameters!$K$5*Parameters!$K$6+(B535-Parameters!$K$6)*(Parameters!$K$5-10))</f>
        <v>494.40000000000003</v>
      </c>
      <c r="I535" s="151" t="str">
        <f>IF(ISBLANK(D535),"",IF(D535&gt;Parameters!$K$7,"Clay","Sand"))</f>
        <v>Sand</v>
      </c>
      <c r="J535" s="152">
        <f t="shared" si="138"/>
        <v>0.21567124172462643</v>
      </c>
      <c r="K535" s="320">
        <f t="shared" si="139"/>
        <v>1</v>
      </c>
      <c r="L535" s="320">
        <f t="shared" si="147"/>
        <v>4.944</v>
      </c>
      <c r="M535" s="275">
        <f t="shared" si="140"/>
        <v>72.653680635287088</v>
      </c>
      <c r="N535" s="153">
        <f t="shared" si="141"/>
        <v>39.9595243494079</v>
      </c>
      <c r="O535" s="154">
        <f t="shared" si="142"/>
        <v>12.259600000000001</v>
      </c>
      <c r="P535" s="149">
        <f>IF(B535&lt;=Parameters!$K$3,0,IF(I535="Sand",0,O535/Parameters!$K$8*1000))</f>
        <v>0</v>
      </c>
      <c r="Q535" s="127">
        <f t="shared" si="143"/>
        <v>0</v>
      </c>
      <c r="R535" s="154" t="e">
        <f t="shared" si="144"/>
        <v>#DIV/0!</v>
      </c>
      <c r="S535" s="154" t="e">
        <f t="shared" si="145"/>
        <v>#DIV/0!</v>
      </c>
      <c r="T535" s="149" t="e">
        <f t="shared" si="152"/>
        <v>#DIV/0!</v>
      </c>
      <c r="U535" s="383">
        <f>IF(B535&lt;=Parameters!$K$3,0,IF(I535="Sand",(B535-B534)*$O$5*N535,(B535-B534)*$O$5*T535))</f>
        <v>16.583378008903523</v>
      </c>
      <c r="V535" s="157">
        <f t="shared" si="153"/>
        <v>12444.734116928546</v>
      </c>
      <c r="W535" s="175">
        <f t="shared" si="148"/>
        <v>0.39827913202675885</v>
      </c>
      <c r="X535" s="149">
        <f t="shared" si="149"/>
        <v>0.26858278625075854</v>
      </c>
      <c r="Y535" s="127">
        <f t="shared" si="150"/>
        <v>0.67062599625329289</v>
      </c>
      <c r="Z535" s="175">
        <f t="shared" si="151"/>
        <v>0.34852948830241681</v>
      </c>
      <c r="AA535" s="149">
        <f t="shared" si="146"/>
        <v>49.440000000000005</v>
      </c>
      <c r="AB535" s="383">
        <f>IF(ISERROR(AA535),0,IF(B535&lt;=Parameters!$K$3,0,(B535-B534)*$O$5*AA535))</f>
        <v>20.517817018818917</v>
      </c>
      <c r="AC535" s="157">
        <f t="shared" si="137"/>
        <v>10875.192191260079</v>
      </c>
    </row>
    <row r="536" spans="1:29">
      <c r="A536" s="186">
        <v>518</v>
      </c>
      <c r="B536" s="187">
        <v>51.7</v>
      </c>
      <c r="C536" s="258">
        <v>13.87</v>
      </c>
      <c r="D536" s="258">
        <v>2.38</v>
      </c>
      <c r="E536" s="438">
        <f>IF(AND(ISBLANK(B536),ISBLANK(C536)),NA(),IF(B536&lt;=Parameters!$K$3,0,IF(C536&lt;0.1,Parameters!$K$4,C536)))</f>
        <v>13.87</v>
      </c>
      <c r="F536" s="439"/>
      <c r="G536" s="149">
        <f>B536*Parameters!$K$5</f>
        <v>982.30000000000007</v>
      </c>
      <c r="H536" s="383">
        <f>IF(B536&lt;Parameters!$K$6,B536*Parameters!$K$5,Parameters!$K$5*Parameters!$K$6+(B536-Parameters!$K$6)*(Parameters!$K$5-10))</f>
        <v>495.3</v>
      </c>
      <c r="I536" s="151" t="str">
        <f>IF(ISBLANK(D536),"",IF(D536&gt;Parameters!$K$7,"Clay","Sand"))</f>
        <v>Sand</v>
      </c>
      <c r="J536" s="152">
        <f t="shared" si="138"/>
        <v>0.21605195030288893</v>
      </c>
      <c r="K536" s="320">
        <f t="shared" si="139"/>
        <v>1</v>
      </c>
      <c r="L536" s="320">
        <f t="shared" si="147"/>
        <v>4.9530000000000003</v>
      </c>
      <c r="M536" s="275">
        <f t="shared" si="140"/>
        <v>76.245119385051709</v>
      </c>
      <c r="N536" s="153">
        <f t="shared" si="141"/>
        <v>41.934815661778444</v>
      </c>
      <c r="O536" s="154">
        <f t="shared" si="142"/>
        <v>12.887699999999999</v>
      </c>
      <c r="P536" s="149">
        <f>IF(B536&lt;=Parameters!$K$3,0,IF(I536="Sand",0,O536/Parameters!$K$8*1000))</f>
        <v>0</v>
      </c>
      <c r="Q536" s="127">
        <f t="shared" si="143"/>
        <v>0</v>
      </c>
      <c r="R536" s="154" t="e">
        <f t="shared" si="144"/>
        <v>#DIV/0!</v>
      </c>
      <c r="S536" s="154" t="e">
        <f t="shared" si="145"/>
        <v>#DIV/0!</v>
      </c>
      <c r="T536" s="149" t="e">
        <f t="shared" si="152"/>
        <v>#DIV/0!</v>
      </c>
      <c r="U536" s="383">
        <f>IF(B536&lt;=Parameters!$K$3,0,IF(I536="Sand",(B536-B535)*$O$5*N536,(B536-B535)*$O$5*T536))</f>
        <v>17.403132574155983</v>
      </c>
      <c r="V536" s="157">
        <f t="shared" si="153"/>
        <v>12462.137249502703</v>
      </c>
      <c r="W536" s="175">
        <f t="shared" si="148"/>
        <v>0.41650965886376784</v>
      </c>
      <c r="X536" s="149">
        <f t="shared" si="149"/>
        <v>0.2970825479755666</v>
      </c>
      <c r="Y536" s="127">
        <f t="shared" si="150"/>
        <v>0.67032114308130197</v>
      </c>
      <c r="Z536" s="175">
        <f t="shared" si="151"/>
        <v>0.38608405761663017</v>
      </c>
      <c r="AA536" s="149">
        <f t="shared" si="146"/>
        <v>49.53</v>
      </c>
      <c r="AB536" s="383">
        <f>IF(ISERROR(AA536),0,IF(B536&lt;=Parameters!$K$3,0,(B536-B535)*$O$5*AA536))</f>
        <v>20.555167413877445</v>
      </c>
      <c r="AC536" s="157">
        <f t="shared" si="137"/>
        <v>10895.747358673956</v>
      </c>
    </row>
    <row r="537" spans="1:29">
      <c r="A537" s="186">
        <v>519</v>
      </c>
      <c r="B537" s="187">
        <v>51.8</v>
      </c>
      <c r="C537" s="258">
        <v>17.079999999999998</v>
      </c>
      <c r="D537" s="258">
        <v>2.2999999999999998</v>
      </c>
      <c r="E537" s="438">
        <f>IF(AND(ISBLANK(B537),ISBLANK(C537)),NA(),IF(B537&lt;=Parameters!$K$3,0,IF(C537&lt;0.1,Parameters!$K$4,C537)))</f>
        <v>17.079999999999998</v>
      </c>
      <c r="F537" s="439"/>
      <c r="G537" s="149">
        <f>B537*Parameters!$K$5</f>
        <v>984.19999999999993</v>
      </c>
      <c r="H537" s="383">
        <f>IF(B537&lt;Parameters!$K$6,B537*Parameters!$K$5,Parameters!$K$5*Parameters!$K$6+(B537-Parameters!$K$6)*(Parameters!$K$5-10))</f>
        <v>496.2</v>
      </c>
      <c r="I537" s="151" t="str">
        <f>IF(ISBLANK(D537),"",IF(D537&gt;Parameters!$K$7,"Clay","Sand"))</f>
        <v>Sand</v>
      </c>
      <c r="J537" s="152">
        <f t="shared" si="138"/>
        <v>0.21643468213575587</v>
      </c>
      <c r="K537" s="320">
        <f t="shared" si="139"/>
        <v>1</v>
      </c>
      <c r="L537" s="320">
        <f t="shared" si="147"/>
        <v>4.9619999999999997</v>
      </c>
      <c r="M537" s="275">
        <f t="shared" si="140"/>
        <v>94.057215511866815</v>
      </c>
      <c r="N537" s="153">
        <f t="shared" si="141"/>
        <v>51.731468531526751</v>
      </c>
      <c r="O537" s="154">
        <f t="shared" si="142"/>
        <v>16.095799999999997</v>
      </c>
      <c r="P537" s="149">
        <f>IF(B537&lt;=Parameters!$K$3,0,IF(I537="Sand",0,O537/Parameters!$K$8*1000))</f>
        <v>0</v>
      </c>
      <c r="Q537" s="127">
        <f t="shared" si="143"/>
        <v>0</v>
      </c>
      <c r="R537" s="154" t="e">
        <f t="shared" si="144"/>
        <v>#DIV/0!</v>
      </c>
      <c r="S537" s="154" t="e">
        <f t="shared" si="145"/>
        <v>#DIV/0!</v>
      </c>
      <c r="T537" s="149" t="e">
        <f t="shared" si="152"/>
        <v>#DIV/0!</v>
      </c>
      <c r="U537" s="383">
        <f>IF(B537&lt;=Parameters!$K$3,0,IF(I537="Sand",(B537-B536)*$O$5*N537,(B537-B536)*$O$5*T537))</f>
        <v>21.468786517891974</v>
      </c>
      <c r="V537" s="157">
        <f t="shared" si="153"/>
        <v>12483.606036020594</v>
      </c>
      <c r="W537" s="175">
        <f t="shared" si="148"/>
        <v>0.49941855414453962</v>
      </c>
      <c r="X537" s="149">
        <f t="shared" si="149"/>
        <v>0.44121197850956301</v>
      </c>
      <c r="Y537" s="127">
        <f t="shared" si="150"/>
        <v>0.67001698155261458</v>
      </c>
      <c r="Z537" s="175">
        <f t="shared" si="151"/>
        <v>0.57424091384288345</v>
      </c>
      <c r="AA537" s="149">
        <f t="shared" si="146"/>
        <v>49.620000000000005</v>
      </c>
      <c r="AB537" s="383">
        <f>IF(ISERROR(AA537),0,IF(B537&lt;=Parameters!$K$3,0,(B537-B536)*$O$5*AA537))</f>
        <v>20.59251780893451</v>
      </c>
      <c r="AC537" s="157">
        <f t="shared" si="137"/>
        <v>10916.339876482891</v>
      </c>
    </row>
    <row r="538" spans="1:29">
      <c r="A538" s="186">
        <v>520</v>
      </c>
      <c r="B538" s="187">
        <v>51.9</v>
      </c>
      <c r="C538" s="258">
        <v>16.829999999999998</v>
      </c>
      <c r="D538" s="258">
        <v>2.37</v>
      </c>
      <c r="E538" s="438">
        <f>IF(AND(ISBLANK(B538),ISBLANK(C538)),NA(),IF(B538&lt;=Parameters!$K$3,0,IF(C538&lt;0.1,Parameters!$K$4,C538)))</f>
        <v>16.829999999999998</v>
      </c>
      <c r="F538" s="439"/>
      <c r="G538" s="149">
        <f>B538*Parameters!$K$5</f>
        <v>986.1</v>
      </c>
      <c r="H538" s="383">
        <f>IF(B538&lt;Parameters!$K$6,B538*Parameters!$K$5,Parameters!$K$5*Parameters!$K$6+(B538-Parameters!$K$6)*(Parameters!$K$5-10))</f>
        <v>497.09999999999997</v>
      </c>
      <c r="I538" s="151" t="str">
        <f>IF(ISBLANK(D538),"",IF(D538&gt;Parameters!$K$7,"Clay","Sand"))</f>
        <v>Sand</v>
      </c>
      <c r="J538" s="152">
        <f t="shared" si="138"/>
        <v>0.21681945520774565</v>
      </c>
      <c r="K538" s="320">
        <f t="shared" si="139"/>
        <v>1</v>
      </c>
      <c r="L538" s="320">
        <f t="shared" si="147"/>
        <v>4.9710000000000001</v>
      </c>
      <c r="M538" s="275">
        <f t="shared" si="140"/>
        <v>92.845265291242441</v>
      </c>
      <c r="N538" s="153">
        <f t="shared" si="141"/>
        <v>51.064895910183346</v>
      </c>
      <c r="O538" s="154">
        <f t="shared" si="142"/>
        <v>15.843899999999998</v>
      </c>
      <c r="P538" s="149">
        <f>IF(B538&lt;=Parameters!$K$3,0,IF(I538="Sand",0,O538/Parameters!$K$8*1000))</f>
        <v>0</v>
      </c>
      <c r="Q538" s="127">
        <f t="shared" si="143"/>
        <v>0</v>
      </c>
      <c r="R538" s="154" t="e">
        <f t="shared" si="144"/>
        <v>#DIV/0!</v>
      </c>
      <c r="S538" s="154" t="e">
        <f t="shared" si="145"/>
        <v>#DIV/0!</v>
      </c>
      <c r="T538" s="149" t="e">
        <f t="shared" si="152"/>
        <v>#DIV/0!</v>
      </c>
      <c r="U538" s="383">
        <f>IF(B538&lt;=Parameters!$K$3,0,IF(I538="Sand",(B538-B537)*$O$5*N538,(B538-B537)*$O$5*T538))</f>
        <v>21.192155954089326</v>
      </c>
      <c r="V538" s="157">
        <f t="shared" si="153"/>
        <v>12504.798191974684</v>
      </c>
      <c r="W538" s="175">
        <f t="shared" si="148"/>
        <v>0.49315805371287075</v>
      </c>
      <c r="X538" s="149">
        <f t="shared" si="149"/>
        <v>0.42952010264091861</v>
      </c>
      <c r="Y538" s="127">
        <f t="shared" si="150"/>
        <v>0.66971350884781766</v>
      </c>
      <c r="Z538" s="175">
        <f t="shared" si="151"/>
        <v>0.55984935156115634</v>
      </c>
      <c r="AA538" s="149">
        <f t="shared" si="146"/>
        <v>49.71</v>
      </c>
      <c r="AB538" s="383">
        <f>IF(ISERROR(AA538),0,IF(B538&lt;=Parameters!$K$3,0,(B538-B537)*$O$5*AA538))</f>
        <v>20.629868203994505</v>
      </c>
      <c r="AC538" s="157">
        <f t="shared" si="137"/>
        <v>10936.969744686885</v>
      </c>
    </row>
    <row r="539" spans="1:29">
      <c r="A539" s="186">
        <v>521</v>
      </c>
      <c r="B539" s="187">
        <v>52</v>
      </c>
      <c r="C539" s="258">
        <v>15.2</v>
      </c>
      <c r="D539" s="258">
        <v>2.4500000000000002</v>
      </c>
      <c r="E539" s="438">
        <f>IF(AND(ISBLANK(B539),ISBLANK(C539)),NA(),IF(B539&lt;=Parameters!$K$3,0,IF(C539&lt;0.1,Parameters!$K$4,C539)))</f>
        <v>15.2</v>
      </c>
      <c r="F539" s="439"/>
      <c r="G539" s="149">
        <f>B539*Parameters!$K$5</f>
        <v>988</v>
      </c>
      <c r="H539" s="383">
        <f>IF(B539&lt;Parameters!$K$6,B539*Parameters!$K$5,Parameters!$K$5*Parameters!$K$6+(B539-Parameters!$K$6)*(Parameters!$K$5-10))</f>
        <v>498</v>
      </c>
      <c r="I539" s="151" t="str">
        <f>IF(ISBLANK(D539),"",IF(D539&gt;Parameters!$K$7,"Clay","Sand"))</f>
        <v>Sand</v>
      </c>
      <c r="J539" s="152">
        <f t="shared" si="138"/>
        <v>0.2172062877279832</v>
      </c>
      <c r="K539" s="320">
        <f t="shared" si="139"/>
        <v>1</v>
      </c>
      <c r="L539" s="320">
        <f t="shared" si="147"/>
        <v>4.9800000000000004</v>
      </c>
      <c r="M539" s="275">
        <f t="shared" si="140"/>
        <v>84.002725616847371</v>
      </c>
      <c r="N539" s="153">
        <f t="shared" si="141"/>
        <v>46.201499089266058</v>
      </c>
      <c r="O539" s="154">
        <f t="shared" si="142"/>
        <v>14.212</v>
      </c>
      <c r="P539" s="149">
        <f>IF(B539&lt;=Parameters!$K$3,0,IF(I539="Sand",0,O539/Parameters!$K$8*1000))</f>
        <v>0</v>
      </c>
      <c r="Q539" s="127">
        <f t="shared" si="143"/>
        <v>0</v>
      </c>
      <c r="R539" s="154" t="e">
        <f t="shared" si="144"/>
        <v>#DIV/0!</v>
      </c>
      <c r="S539" s="154" t="e">
        <f t="shared" si="145"/>
        <v>#DIV/0!</v>
      </c>
      <c r="T539" s="149" t="e">
        <f t="shared" si="152"/>
        <v>#DIV/0!</v>
      </c>
      <c r="U539" s="383">
        <f>IF(B539&lt;=Parameters!$K$3,0,IF(I539="Sand",(B539-B538)*$O$5*N539,(B539-B538)*$O$5*T539))</f>
        <v>19.173824925337573</v>
      </c>
      <c r="V539" s="157">
        <f t="shared" si="153"/>
        <v>12523.972016900021</v>
      </c>
      <c r="W539" s="175">
        <f t="shared" si="148"/>
        <v>0.45204924878787189</v>
      </c>
      <c r="X539" s="149">
        <f t="shared" si="149"/>
        <v>0.35599599492600814</v>
      </c>
      <c r="Y539" s="127">
        <f t="shared" si="150"/>
        <v>0.66941072216406927</v>
      </c>
      <c r="Z539" s="175">
        <f t="shared" si="151"/>
        <v>0.46469969529932414</v>
      </c>
      <c r="AA539" s="149">
        <f t="shared" si="146"/>
        <v>49.800000000000004</v>
      </c>
      <c r="AB539" s="383">
        <f>IF(ISERROR(AA539),0,IF(B539&lt;=Parameters!$K$3,0,(B539-B538)*$O$5*AA539))</f>
        <v>20.667218599053037</v>
      </c>
      <c r="AC539" s="157">
        <f t="shared" si="137"/>
        <v>10957.636963285939</v>
      </c>
    </row>
    <row r="540" spans="1:29">
      <c r="A540" s="186">
        <v>522</v>
      </c>
      <c r="B540" s="187">
        <v>52.1</v>
      </c>
      <c r="C540" s="258">
        <v>13.71</v>
      </c>
      <c r="D540" s="258">
        <v>2.5</v>
      </c>
      <c r="E540" s="438">
        <f>IF(AND(ISBLANK(B540),ISBLANK(C540)),NA(),IF(B540&lt;=Parameters!$K$3,0,IF(C540&lt;0.1,Parameters!$K$4,C540)))</f>
        <v>13.71</v>
      </c>
      <c r="F540" s="439"/>
      <c r="G540" s="149">
        <f>B540*Parameters!$K$5</f>
        <v>989.9</v>
      </c>
      <c r="H540" s="383">
        <f>IF(B540&lt;Parameters!$K$6,B540*Parameters!$K$5,Parameters!$K$5*Parameters!$K$6+(B540-Parameters!$K$6)*(Parameters!$K$5-10))</f>
        <v>498.90000000000003</v>
      </c>
      <c r="I540" s="151" t="str">
        <f>IF(ISBLANK(D540),"",IF(D540&gt;Parameters!$K$7,"Clay","Sand"))</f>
        <v>Sand</v>
      </c>
      <c r="J540" s="152">
        <f t="shared" si="138"/>
        <v>0.21759519813381928</v>
      </c>
      <c r="K540" s="320">
        <f t="shared" si="139"/>
        <v>1</v>
      </c>
      <c r="L540" s="320">
        <f t="shared" si="147"/>
        <v>4.9890000000000008</v>
      </c>
      <c r="M540" s="275">
        <f t="shared" si="140"/>
        <v>75.90391184493572</v>
      </c>
      <c r="N540" s="153">
        <f t="shared" si="141"/>
        <v>41.747151514714652</v>
      </c>
      <c r="O540" s="154">
        <f t="shared" si="142"/>
        <v>12.7201</v>
      </c>
      <c r="P540" s="149">
        <f>IF(B540&lt;=Parameters!$K$3,0,IF(I540="Sand",0,O540/Parameters!$K$8*1000))</f>
        <v>0</v>
      </c>
      <c r="Q540" s="127">
        <f t="shared" si="143"/>
        <v>0</v>
      </c>
      <c r="R540" s="154" t="e">
        <f t="shared" si="144"/>
        <v>#DIV/0!</v>
      </c>
      <c r="S540" s="154" t="e">
        <f t="shared" si="145"/>
        <v>#DIV/0!</v>
      </c>
      <c r="T540" s="149" t="e">
        <f t="shared" si="152"/>
        <v>#DIV/0!</v>
      </c>
      <c r="U540" s="383">
        <f>IF(B540&lt;=Parameters!$K$3,0,IF(I540="Sand",(B540-B539)*$O$5*N540,(B540-B539)*$O$5*T540))</f>
        <v>17.325251129365373</v>
      </c>
      <c r="V540" s="157">
        <f t="shared" si="153"/>
        <v>12541.297268029386</v>
      </c>
      <c r="W540" s="175">
        <f t="shared" si="148"/>
        <v>0.41042015550820105</v>
      </c>
      <c r="X540" s="149">
        <f t="shared" si="149"/>
        <v>0.28743135708182377</v>
      </c>
      <c r="Y540" s="127">
        <f t="shared" si="150"/>
        <v>0.66910861871497163</v>
      </c>
      <c r="Z540" s="175">
        <f t="shared" si="151"/>
        <v>0.37575066720282974</v>
      </c>
      <c r="AA540" s="149">
        <f t="shared" si="146"/>
        <v>49.890000000000008</v>
      </c>
      <c r="AB540" s="383">
        <f>IF(ISERROR(AA540),0,IF(B540&lt;=Parameters!$K$3,0,(B540-B539)*$O$5*AA540))</f>
        <v>20.704568994111565</v>
      </c>
      <c r="AC540" s="157">
        <f t="shared" si="137"/>
        <v>10978.34153228005</v>
      </c>
    </row>
    <row r="541" spans="1:29">
      <c r="A541" s="186">
        <v>523</v>
      </c>
      <c r="B541" s="187">
        <v>52.2</v>
      </c>
      <c r="C541" s="258">
        <v>14.67</v>
      </c>
      <c r="D541" s="258">
        <v>2.46</v>
      </c>
      <c r="E541" s="438">
        <f>IF(AND(ISBLANK(B541),ISBLANK(C541)),NA(),IF(B541&lt;=Parameters!$K$3,0,IF(C541&lt;0.1,Parameters!$K$4,C541)))</f>
        <v>14.67</v>
      </c>
      <c r="F541" s="439"/>
      <c r="G541" s="149">
        <f>B541*Parameters!$K$5</f>
        <v>991.80000000000007</v>
      </c>
      <c r="H541" s="383">
        <f>IF(B541&lt;Parameters!$K$6,B541*Parameters!$K$5,Parameters!$K$5*Parameters!$K$6+(B541-Parameters!$K$6)*(Parameters!$K$5-10))</f>
        <v>499.8</v>
      </c>
      <c r="I541" s="151" t="str">
        <f>IF(ISBLANK(D541),"",IF(D541&gt;Parameters!$K$7,"Clay","Sand"))</f>
        <v>Sand</v>
      </c>
      <c r="J541" s="152">
        <f t="shared" si="138"/>
        <v>0.21798620509452155</v>
      </c>
      <c r="K541" s="320">
        <f t="shared" si="139"/>
        <v>1</v>
      </c>
      <c r="L541" s="320">
        <f t="shared" si="147"/>
        <v>4.9980000000000002</v>
      </c>
      <c r="M541" s="275">
        <f t="shared" si="140"/>
        <v>81.364792524876037</v>
      </c>
      <c r="N541" s="153">
        <f t="shared" si="141"/>
        <v>44.750635888681828</v>
      </c>
      <c r="O541" s="154">
        <f t="shared" si="142"/>
        <v>13.6782</v>
      </c>
      <c r="P541" s="149">
        <f>IF(B541&lt;=Parameters!$K$3,0,IF(I541="Sand",0,O541/Parameters!$K$8*1000))</f>
        <v>0</v>
      </c>
      <c r="Q541" s="127">
        <f t="shared" si="143"/>
        <v>0</v>
      </c>
      <c r="R541" s="154" t="e">
        <f t="shared" si="144"/>
        <v>#DIV/0!</v>
      </c>
      <c r="S541" s="154" t="e">
        <f t="shared" si="145"/>
        <v>#DIV/0!</v>
      </c>
      <c r="T541" s="149" t="e">
        <f t="shared" si="152"/>
        <v>#DIV/0!</v>
      </c>
      <c r="U541" s="383">
        <f>IF(B541&lt;=Parameters!$K$3,0,IF(I541="Sand",(B541-B540)*$O$5*N541,(B541-B540)*$O$5*T541))</f>
        <v>18.5717103284742</v>
      </c>
      <c r="V541" s="157">
        <f t="shared" si="153"/>
        <v>12559.868978357861</v>
      </c>
      <c r="W541" s="175">
        <f t="shared" si="148"/>
        <v>0.43713132623369594</v>
      </c>
      <c r="X541" s="149">
        <f t="shared" si="149"/>
        <v>0.33073319023975156</v>
      </c>
      <c r="Y541" s="127">
        <f t="shared" si="150"/>
        <v>0.66880719573044445</v>
      </c>
      <c r="Z541" s="175">
        <f t="shared" si="151"/>
        <v>0.43299261365474639</v>
      </c>
      <c r="AA541" s="149">
        <f t="shared" si="146"/>
        <v>49.980000000000004</v>
      </c>
      <c r="AB541" s="383">
        <f>IF(ISERROR(AA541),0,IF(B541&lt;=Parameters!$K$3,0,(B541-B540)*$O$5*AA541))</f>
        <v>20.741919389170093</v>
      </c>
      <c r="AC541" s="157">
        <f t="shared" si="137"/>
        <v>10999.083451669219</v>
      </c>
    </row>
    <row r="542" spans="1:29">
      <c r="A542" s="186">
        <v>524</v>
      </c>
      <c r="B542" s="187">
        <v>52.3</v>
      </c>
      <c r="C542" s="258">
        <v>15.7</v>
      </c>
      <c r="D542" s="258">
        <v>2.38</v>
      </c>
      <c r="E542" s="438">
        <f>IF(AND(ISBLANK(B542),ISBLANK(C542)),NA(),IF(B542&lt;=Parameters!$K$3,0,IF(C542&lt;0.1,Parameters!$K$4,C542)))</f>
        <v>15.7</v>
      </c>
      <c r="F542" s="439"/>
      <c r="G542" s="149">
        <f>B542*Parameters!$K$5</f>
        <v>993.69999999999993</v>
      </c>
      <c r="H542" s="383">
        <f>IF(B542&lt;Parameters!$K$6,B542*Parameters!$K$5,Parameters!$K$5*Parameters!$K$6+(B542-Parameters!$K$6)*(Parameters!$K$5-10))</f>
        <v>500.7</v>
      </c>
      <c r="I542" s="151" t="str">
        <f>IF(ISBLANK(D542),"",IF(D542&gt;Parameters!$K$7,"Clay","Sand"))</f>
        <v>Sand</v>
      </c>
      <c r="J542" s="152">
        <f t="shared" si="138"/>
        <v>0.21837932751503877</v>
      </c>
      <c r="K542" s="320">
        <f t="shared" si="139"/>
        <v>1</v>
      </c>
      <c r="L542" s="320">
        <f t="shared" si="147"/>
        <v>5.0069999999999997</v>
      </c>
      <c r="M542" s="275">
        <f t="shared" si="140"/>
        <v>87.234559690965312</v>
      </c>
      <c r="N542" s="153">
        <f t="shared" si="141"/>
        <v>47.979007830030923</v>
      </c>
      <c r="O542" s="154">
        <f t="shared" si="142"/>
        <v>14.706299999999999</v>
      </c>
      <c r="P542" s="149">
        <f>IF(B542&lt;=Parameters!$K$3,0,IF(I542="Sand",0,O542/Parameters!$K$8*1000))</f>
        <v>0</v>
      </c>
      <c r="Q542" s="127">
        <f t="shared" si="143"/>
        <v>0</v>
      </c>
      <c r="R542" s="154" t="e">
        <f t="shared" si="144"/>
        <v>#DIV/0!</v>
      </c>
      <c r="S542" s="154" t="e">
        <f t="shared" si="145"/>
        <v>#DIV/0!</v>
      </c>
      <c r="T542" s="149" t="e">
        <f t="shared" si="152"/>
        <v>#DIV/0!</v>
      </c>
      <c r="U542" s="383">
        <f>IF(B542&lt;=Parameters!$K$3,0,IF(I542="Sand",(B542-B541)*$O$5*N542,(B542-B541)*$O$5*T542))</f>
        <v>19.911498855197905</v>
      </c>
      <c r="V542" s="157">
        <f t="shared" si="153"/>
        <v>12579.780477213058</v>
      </c>
      <c r="W542" s="175">
        <f t="shared" si="148"/>
        <v>0.46391395412643538</v>
      </c>
      <c r="X542" s="149">
        <f t="shared" si="149"/>
        <v>0.37663189865508573</v>
      </c>
      <c r="Y542" s="127">
        <f t="shared" si="150"/>
        <v>0.66850645045660118</v>
      </c>
      <c r="Z542" s="175">
        <f t="shared" si="151"/>
        <v>0.49380519931646094</v>
      </c>
      <c r="AA542" s="149">
        <f t="shared" si="146"/>
        <v>50.07</v>
      </c>
      <c r="AB542" s="383">
        <f>IF(ISERROR(AA542),0,IF(B542&lt;=Parameters!$K$3,0,(B542-B541)*$O$5*AA542))</f>
        <v>20.779269784227143</v>
      </c>
      <c r="AC542" s="157">
        <f t="shared" si="137"/>
        <v>11019.862721453446</v>
      </c>
    </row>
    <row r="543" spans="1:29">
      <c r="A543" s="186">
        <v>525</v>
      </c>
      <c r="B543" s="187">
        <v>52.4</v>
      </c>
      <c r="C543" s="258">
        <v>18.649999999999999</v>
      </c>
      <c r="D543" s="258">
        <v>2.27</v>
      </c>
      <c r="E543" s="438">
        <f>IF(AND(ISBLANK(B543),ISBLANK(C543)),NA(),IF(B543&lt;=Parameters!$K$3,0,IF(C543&lt;0.1,Parameters!$K$4,C543)))</f>
        <v>18.649999999999999</v>
      </c>
      <c r="F543" s="439"/>
      <c r="G543" s="149">
        <f>B543*Parameters!$K$5</f>
        <v>995.6</v>
      </c>
      <c r="H543" s="383">
        <f>IF(B543&lt;Parameters!$K$6,B543*Parameters!$K$5,Parameters!$K$5*Parameters!$K$6+(B543-Parameters!$K$6)*(Parameters!$K$5-10))</f>
        <v>501.59999999999997</v>
      </c>
      <c r="I543" s="151" t="str">
        <f>IF(ISBLANK(D543),"",IF(D543&gt;Parameters!$K$7,"Clay","Sand"))</f>
        <v>Sand</v>
      </c>
      <c r="J543" s="152">
        <f t="shared" si="138"/>
        <v>0.21877458453984025</v>
      </c>
      <c r="K543" s="320">
        <f t="shared" si="139"/>
        <v>1</v>
      </c>
      <c r="L543" s="320">
        <f t="shared" si="147"/>
        <v>5.016</v>
      </c>
      <c r="M543" s="275">
        <f t="shared" si="140"/>
        <v>103.81332486902349</v>
      </c>
      <c r="N543" s="153">
        <f t="shared" si="141"/>
        <v>57.097328677962921</v>
      </c>
      <c r="O543" s="154">
        <f t="shared" si="142"/>
        <v>17.654399999999999</v>
      </c>
      <c r="P543" s="149">
        <f>IF(B543&lt;=Parameters!$K$3,0,IF(I543="Sand",0,O543/Parameters!$K$8*1000))</f>
        <v>0</v>
      </c>
      <c r="Q543" s="127">
        <f t="shared" si="143"/>
        <v>0</v>
      </c>
      <c r="R543" s="154" t="e">
        <f t="shared" si="144"/>
        <v>#DIV/0!</v>
      </c>
      <c r="S543" s="154" t="e">
        <f t="shared" si="145"/>
        <v>#DIV/0!</v>
      </c>
      <c r="T543" s="149" t="e">
        <f t="shared" si="152"/>
        <v>#DIV/0!</v>
      </c>
      <c r="U543" s="383">
        <f>IF(B543&lt;=Parameters!$K$3,0,IF(I543="Sand",(B543-B542)*$O$5*N543,(B543-B542)*$O$5*T543))</f>
        <v>23.695642032318059</v>
      </c>
      <c r="V543" s="157">
        <f t="shared" si="153"/>
        <v>12603.476119245377</v>
      </c>
      <c r="W543" s="175">
        <f t="shared" si="148"/>
        <v>0.53242895362409781</v>
      </c>
      <c r="X543" s="149">
        <f t="shared" si="149"/>
        <v>0.5049802521734299</v>
      </c>
      <c r="Y543" s="127">
        <f t="shared" si="150"/>
        <v>0.66820638015562472</v>
      </c>
      <c r="Z543" s="175">
        <f t="shared" si="151"/>
        <v>0.66305196678734346</v>
      </c>
      <c r="AA543" s="149">
        <f t="shared" si="146"/>
        <v>50.16</v>
      </c>
      <c r="AB543" s="383">
        <f>IF(ISERROR(AA543),0,IF(B543&lt;=Parameters!$K$3,0,(B543-B542)*$O$5*AA543))</f>
        <v>20.816620179287149</v>
      </c>
      <c r="AC543" s="157">
        <f t="shared" si="137"/>
        <v>11040.679341632733</v>
      </c>
    </row>
    <row r="544" spans="1:29">
      <c r="A544" s="186">
        <v>526</v>
      </c>
      <c r="B544" s="187">
        <v>52.5</v>
      </c>
      <c r="C544" s="258">
        <v>11.01</v>
      </c>
      <c r="D544" s="258">
        <v>2.5</v>
      </c>
      <c r="E544" s="438">
        <f>IF(AND(ISBLANK(B544),ISBLANK(C544)),NA(),IF(B544&lt;=Parameters!$K$3,0,IF(C544&lt;0.1,Parameters!$K$4,C544)))</f>
        <v>11.01</v>
      </c>
      <c r="F544" s="439"/>
      <c r="G544" s="149">
        <f>B544*Parameters!$K$5</f>
        <v>997.5</v>
      </c>
      <c r="H544" s="383">
        <f>IF(B544&lt;Parameters!$K$6,B544*Parameters!$K$5,Parameters!$K$5*Parameters!$K$6+(B544-Parameters!$K$6)*(Parameters!$K$5-10))</f>
        <v>502.5</v>
      </c>
      <c r="I544" s="151" t="str">
        <f>IF(ISBLANK(D544),"",IF(D544&gt;Parameters!$K$7,"Clay","Sand"))</f>
        <v>Sand</v>
      </c>
      <c r="J544" s="152">
        <f t="shared" si="138"/>
        <v>0.21917199555683123</v>
      </c>
      <c r="K544" s="320">
        <f t="shared" si="139"/>
        <v>1</v>
      </c>
      <c r="L544" s="320">
        <f t="shared" si="147"/>
        <v>5.0250000000000004</v>
      </c>
      <c r="M544" s="275">
        <f t="shared" si="140"/>
        <v>61.3973713145622</v>
      </c>
      <c r="N544" s="153">
        <f t="shared" si="141"/>
        <v>33.768554223009211</v>
      </c>
      <c r="O544" s="154">
        <f t="shared" si="142"/>
        <v>10.012499999999999</v>
      </c>
      <c r="P544" s="149">
        <f>IF(B544&lt;=Parameters!$K$3,0,IF(I544="Sand",0,O544/Parameters!$K$8*1000))</f>
        <v>0</v>
      </c>
      <c r="Q544" s="127">
        <f t="shared" si="143"/>
        <v>0</v>
      </c>
      <c r="R544" s="154" t="e">
        <f t="shared" si="144"/>
        <v>#DIV/0!</v>
      </c>
      <c r="S544" s="154" t="e">
        <f t="shared" si="145"/>
        <v>#DIV/0!</v>
      </c>
      <c r="T544" s="149" t="e">
        <f t="shared" si="152"/>
        <v>#DIV/0!</v>
      </c>
      <c r="U544" s="383">
        <f>IF(B544&lt;=Parameters!$K$3,0,IF(I544="Sand",(B544-B543)*$O$5*N544,(B544-B543)*$O$5*T544))</f>
        <v>14.014098230941904</v>
      </c>
      <c r="V544" s="157">
        <f t="shared" si="153"/>
        <v>12617.490217476319</v>
      </c>
      <c r="W544" s="175">
        <f t="shared" si="148"/>
        <v>0.32125354535909945</v>
      </c>
      <c r="X544" s="149">
        <f t="shared" si="149"/>
        <v>0.16163399240548057</v>
      </c>
      <c r="Y544" s="127">
        <f t="shared" si="150"/>
        <v>0.66790698210564503</v>
      </c>
      <c r="Z544" s="175">
        <f t="shared" si="151"/>
        <v>0.21253930439417407</v>
      </c>
      <c r="AA544" s="149">
        <f t="shared" si="146"/>
        <v>50.25</v>
      </c>
      <c r="AB544" s="383">
        <f>IF(ISERROR(AA544),0,IF(B544&lt;=Parameters!$K$3,0,(B544-B543)*$O$5*AA544))</f>
        <v>20.853970574345681</v>
      </c>
      <c r="AC544" s="157">
        <f t="shared" si="137"/>
        <v>11061.533312207079</v>
      </c>
    </row>
    <row r="545" spans="1:29">
      <c r="A545" s="186">
        <v>527</v>
      </c>
      <c r="B545" s="187">
        <v>52.6</v>
      </c>
      <c r="C545" s="258">
        <v>15.76</v>
      </c>
      <c r="D545" s="258">
        <v>2.4700000000000002</v>
      </c>
      <c r="E545" s="438">
        <f>IF(AND(ISBLANK(B545),ISBLANK(C545)),NA(),IF(B545&lt;=Parameters!$K$3,0,IF(C545&lt;0.1,Parameters!$K$4,C545)))</f>
        <v>15.76</v>
      </c>
      <c r="F545" s="439"/>
      <c r="G545" s="149">
        <f>B545*Parameters!$K$5</f>
        <v>999.4</v>
      </c>
      <c r="H545" s="383">
        <f>IF(B545&lt;Parameters!$K$6,B545*Parameters!$K$5,Parameters!$K$5*Parameters!$K$6+(B545-Parameters!$K$6)*(Parameters!$K$5-10))</f>
        <v>503.40000000000003</v>
      </c>
      <c r="I545" s="151" t="str">
        <f>IF(ISBLANK(D545),"",IF(D545&gt;Parameters!$K$7,"Clay","Sand"))</f>
        <v>Sand</v>
      </c>
      <c r="J545" s="152">
        <f t="shared" si="138"/>
        <v>0.21957158020134754</v>
      </c>
      <c r="K545" s="320">
        <f t="shared" si="139"/>
        <v>1</v>
      </c>
      <c r="L545" s="320">
        <f t="shared" si="147"/>
        <v>5.0340000000000007</v>
      </c>
      <c r="M545" s="275">
        <f t="shared" si="140"/>
        <v>88.046021652977018</v>
      </c>
      <c r="N545" s="153">
        <f t="shared" si="141"/>
        <v>48.425311909137363</v>
      </c>
      <c r="O545" s="154">
        <f t="shared" si="142"/>
        <v>14.7606</v>
      </c>
      <c r="P545" s="149">
        <f>IF(B545&lt;=Parameters!$K$3,0,IF(I545="Sand",0,O545/Parameters!$K$8*1000))</f>
        <v>0</v>
      </c>
      <c r="Q545" s="127">
        <f t="shared" si="143"/>
        <v>0</v>
      </c>
      <c r="R545" s="154" t="e">
        <f t="shared" si="144"/>
        <v>#DIV/0!</v>
      </c>
      <c r="S545" s="154" t="e">
        <f t="shared" si="145"/>
        <v>#DIV/0!</v>
      </c>
      <c r="T545" s="149" t="e">
        <f t="shared" si="152"/>
        <v>#DIV/0!</v>
      </c>
      <c r="U545" s="383">
        <f>IF(B545&lt;=Parameters!$K$3,0,IF(I545="Sand",(B545-B544)*$O$5*N545,(B545-B544)*$O$5*T545))</f>
        <v>20.096717007097752</v>
      </c>
      <c r="V545" s="157">
        <f t="shared" si="153"/>
        <v>12637.586934483417</v>
      </c>
      <c r="W545" s="175">
        <f t="shared" si="148"/>
        <v>0.46436411028356039</v>
      </c>
      <c r="X545" s="149">
        <f t="shared" si="149"/>
        <v>0.37742425122077211</v>
      </c>
      <c r="Y545" s="127">
        <f t="shared" si="150"/>
        <v>0.66760825360061871</v>
      </c>
      <c r="Z545" s="175">
        <f t="shared" si="151"/>
        <v>0.49701387295438115</v>
      </c>
      <c r="AA545" s="149">
        <f t="shared" si="146"/>
        <v>50.34</v>
      </c>
      <c r="AB545" s="383">
        <f>IF(ISERROR(AA545),0,IF(B545&lt;=Parameters!$K$3,0,(B545-B544)*$O$5*AA545))</f>
        <v>20.891320969404212</v>
      </c>
      <c r="AC545" s="157">
        <f t="shared" si="137"/>
        <v>11082.424633176483</v>
      </c>
    </row>
    <row r="546" spans="1:29">
      <c r="A546" s="186">
        <v>528</v>
      </c>
      <c r="B546" s="187">
        <v>52.7</v>
      </c>
      <c r="C546" s="258">
        <v>19.5</v>
      </c>
      <c r="D546" s="258">
        <v>2.1800000000000002</v>
      </c>
      <c r="E546" s="438">
        <f>IF(AND(ISBLANK(B546),ISBLANK(C546)),NA(),IF(B546&lt;=Parameters!$K$3,0,IF(C546&lt;0.1,Parameters!$K$4,C546)))</f>
        <v>19.5</v>
      </c>
      <c r="F546" s="439"/>
      <c r="G546" s="149">
        <f>B546*Parameters!$K$5</f>
        <v>1001.3000000000001</v>
      </c>
      <c r="H546" s="383">
        <f>IF(B546&lt;Parameters!$K$6,B546*Parameters!$K$5,Parameters!$K$5*Parameters!$K$6+(B546-Parameters!$K$6)*(Parameters!$K$5-10))</f>
        <v>504.3</v>
      </c>
      <c r="I546" s="151" t="str">
        <f>IF(ISBLANK(D546),"",IF(D546&gt;Parameters!$K$7,"Clay","Sand"))</f>
        <v>Sand</v>
      </c>
      <c r="J546" s="152">
        <f t="shared" si="138"/>
        <v>0.21997335836023049</v>
      </c>
      <c r="K546" s="320">
        <f t="shared" si="139"/>
        <v>1</v>
      </c>
      <c r="L546" s="320">
        <f t="shared" si="147"/>
        <v>5.0430000000000001</v>
      </c>
      <c r="M546" s="275">
        <f t="shared" si="140"/>
        <v>109.13953354624502</v>
      </c>
      <c r="N546" s="153">
        <f t="shared" si="141"/>
        <v>60.026743450434765</v>
      </c>
      <c r="O546" s="154">
        <f t="shared" si="142"/>
        <v>18.498699999999999</v>
      </c>
      <c r="P546" s="149">
        <f>IF(B546&lt;=Parameters!$K$3,0,IF(I546="Sand",0,O546/Parameters!$K$8*1000))</f>
        <v>0</v>
      </c>
      <c r="Q546" s="127">
        <f t="shared" si="143"/>
        <v>0</v>
      </c>
      <c r="R546" s="154" t="e">
        <f t="shared" si="144"/>
        <v>#DIV/0!</v>
      </c>
      <c r="S546" s="154" t="e">
        <f t="shared" si="145"/>
        <v>#DIV/0!</v>
      </c>
      <c r="T546" s="149" t="e">
        <f t="shared" si="152"/>
        <v>#DIV/0!</v>
      </c>
      <c r="U546" s="383">
        <f>IF(B546&lt;=Parameters!$K$3,0,IF(I546="Sand",(B546-B545)*$O$5*N546,(B546-B545)*$O$5*T546))</f>
        <v>24.911362021674904</v>
      </c>
      <c r="V546" s="157">
        <f t="shared" si="153"/>
        <v>12662.498296505091</v>
      </c>
      <c r="W546" s="175">
        <f t="shared" si="148"/>
        <v>0.54918261346325481</v>
      </c>
      <c r="X546" s="149">
        <f t="shared" si="149"/>
        <v>0.53868922497773175</v>
      </c>
      <c r="Y546" s="127">
        <f t="shared" si="150"/>
        <v>0.66731019195020758</v>
      </c>
      <c r="Z546" s="175">
        <f t="shared" si="151"/>
        <v>0.71040814100241434</v>
      </c>
      <c r="AA546" s="149">
        <f t="shared" si="146"/>
        <v>50.430000000000007</v>
      </c>
      <c r="AB546" s="383">
        <f>IF(ISERROR(AA546),0,IF(B546&lt;=Parameters!$K$3,0,(B546-B545)*$O$5*AA546))</f>
        <v>20.928671364462744</v>
      </c>
      <c r="AC546" s="157">
        <f t="shared" si="137"/>
        <v>11103.353304540946</v>
      </c>
    </row>
    <row r="547" spans="1:29">
      <c r="A547" s="186">
        <v>529</v>
      </c>
      <c r="B547" s="187">
        <v>52.8</v>
      </c>
      <c r="C547" s="258">
        <v>15.27</v>
      </c>
      <c r="D547" s="258">
        <v>2.42</v>
      </c>
      <c r="E547" s="438">
        <f>IF(AND(ISBLANK(B547),ISBLANK(C547)),NA(),IF(B547&lt;=Parameters!$K$3,0,IF(C547&lt;0.1,Parameters!$K$4,C547)))</f>
        <v>15.27</v>
      </c>
      <c r="F547" s="439"/>
      <c r="G547" s="149">
        <f>B547*Parameters!$K$5</f>
        <v>1003.1999999999999</v>
      </c>
      <c r="H547" s="383">
        <f>IF(B547&lt;Parameters!$K$6,B547*Parameters!$K$5,Parameters!$K$5*Parameters!$K$6+(B547-Parameters!$K$6)*(Parameters!$K$5-10))</f>
        <v>505.2</v>
      </c>
      <c r="I547" s="151" t="str">
        <f>IF(ISBLANK(D547),"",IF(D547&gt;Parameters!$K$7,"Clay","Sand"))</f>
        <v>Sand</v>
      </c>
      <c r="J547" s="152">
        <f t="shared" si="138"/>
        <v>0.22037735017598387</v>
      </c>
      <c r="K547" s="320">
        <f t="shared" si="139"/>
        <v>1</v>
      </c>
      <c r="L547" s="320">
        <f t="shared" si="147"/>
        <v>5.0519999999999996</v>
      </c>
      <c r="M547" s="275">
        <f t="shared" si="140"/>
        <v>85.621610119329375</v>
      </c>
      <c r="N547" s="153">
        <f t="shared" si="141"/>
        <v>47.091885565631159</v>
      </c>
      <c r="O547" s="154">
        <f t="shared" si="142"/>
        <v>14.2668</v>
      </c>
      <c r="P547" s="149">
        <f>IF(B547&lt;=Parameters!$K$3,0,IF(I547="Sand",0,O547/Parameters!$K$8*1000))</f>
        <v>0</v>
      </c>
      <c r="Q547" s="127">
        <f t="shared" si="143"/>
        <v>0</v>
      </c>
      <c r="R547" s="154" t="e">
        <f t="shared" si="144"/>
        <v>#DIV/0!</v>
      </c>
      <c r="S547" s="154" t="e">
        <f t="shared" si="145"/>
        <v>#DIV/0!</v>
      </c>
      <c r="T547" s="149" t="e">
        <f t="shared" si="152"/>
        <v>#DIV/0!</v>
      </c>
      <c r="U547" s="383">
        <f>IF(B547&lt;=Parameters!$K$3,0,IF(I547="Sand",(B547-B546)*$O$5*N547,(B547-B546)*$O$5*T547))</f>
        <v>19.543339221414058</v>
      </c>
      <c r="V547" s="157">
        <f t="shared" si="153"/>
        <v>12682.041635726506</v>
      </c>
      <c r="W547" s="175">
        <f t="shared" si="148"/>
        <v>0.45101626264885947</v>
      </c>
      <c r="X547" s="149">
        <f t="shared" si="149"/>
        <v>0.3542220557028648</v>
      </c>
      <c r="Y547" s="127">
        <f t="shared" si="150"/>
        <v>0.66701279447966066</v>
      </c>
      <c r="Z547" s="175">
        <f t="shared" si="151"/>
        <v>0.46781587361658172</v>
      </c>
      <c r="AA547" s="149">
        <f t="shared" si="146"/>
        <v>50.52</v>
      </c>
      <c r="AB547" s="383">
        <f>IF(ISERROR(AA547),0,IF(B547&lt;=Parameters!$K$3,0,(B547-B546)*$O$5*AA547))</f>
        <v>20.96602175951978</v>
      </c>
      <c r="AC547" s="157">
        <f t="shared" si="137"/>
        <v>11124.319326300465</v>
      </c>
    </row>
    <row r="548" spans="1:29">
      <c r="A548" s="186">
        <v>530</v>
      </c>
      <c r="B548" s="187">
        <v>52.9</v>
      </c>
      <c r="C548" s="258">
        <v>15.31</v>
      </c>
      <c r="D548" s="258">
        <v>2.48</v>
      </c>
      <c r="E548" s="438">
        <f>IF(AND(ISBLANK(B548),ISBLANK(C548)),NA(),IF(B548&lt;=Parameters!$K$3,0,IF(C548&lt;0.1,Parameters!$K$4,C548)))</f>
        <v>15.31</v>
      </c>
      <c r="F548" s="439"/>
      <c r="G548" s="149">
        <f>B548*Parameters!$K$5</f>
        <v>1005.1</v>
      </c>
      <c r="H548" s="383">
        <f>IF(B548&lt;Parameters!$K$6,B548*Parameters!$K$5,Parameters!$K$5*Parameters!$K$6+(B548-Parameters!$K$6)*(Parameters!$K$5-10))</f>
        <v>506.09999999999997</v>
      </c>
      <c r="I548" s="151" t="str">
        <f>IF(ISBLANK(D548),"",IF(D548&gt;Parameters!$K$7,"Clay","Sand"))</f>
        <v>Sand</v>
      </c>
      <c r="J548" s="152">
        <f t="shared" si="138"/>
        <v>0.22078357605101545</v>
      </c>
      <c r="K548" s="320">
        <f t="shared" si="139"/>
        <v>1</v>
      </c>
      <c r="L548" s="320">
        <f t="shared" si="147"/>
        <v>5.0609999999999999</v>
      </c>
      <c r="M548" s="275">
        <f t="shared" si="140"/>
        <v>86.004138664262911</v>
      </c>
      <c r="N548" s="153">
        <f t="shared" si="141"/>
        <v>47.302276265344602</v>
      </c>
      <c r="O548" s="154">
        <f t="shared" si="142"/>
        <v>14.3049</v>
      </c>
      <c r="P548" s="149">
        <f>IF(B548&lt;=Parameters!$K$3,0,IF(I548="Sand",0,O548/Parameters!$K$8*1000))</f>
        <v>0</v>
      </c>
      <c r="Q548" s="127">
        <f t="shared" si="143"/>
        <v>0</v>
      </c>
      <c r="R548" s="154" t="e">
        <f t="shared" si="144"/>
        <v>#DIV/0!</v>
      </c>
      <c r="S548" s="154" t="e">
        <f t="shared" si="145"/>
        <v>#DIV/0!</v>
      </c>
      <c r="T548" s="149" t="e">
        <f t="shared" si="152"/>
        <v>#DIV/0!</v>
      </c>
      <c r="U548" s="383">
        <f>IF(B548&lt;=Parameters!$K$3,0,IF(I548="Sand",(B548-B547)*$O$5*N548,(B548-B547)*$O$5*T548))</f>
        <v>19.630652285314756</v>
      </c>
      <c r="V548" s="157">
        <f t="shared" si="153"/>
        <v>12701.672288011821</v>
      </c>
      <c r="W548" s="175">
        <f t="shared" si="148"/>
        <v>0.45170672127574085</v>
      </c>
      <c r="X548" s="149">
        <f t="shared" si="149"/>
        <v>0.35540737068947348</v>
      </c>
      <c r="Y548" s="127">
        <f t="shared" si="150"/>
        <v>0.66671605852969618</v>
      </c>
      <c r="Z548" s="175">
        <f t="shared" si="151"/>
        <v>0.47006107094490146</v>
      </c>
      <c r="AA548" s="149">
        <f t="shared" si="146"/>
        <v>50.61</v>
      </c>
      <c r="AB548" s="383">
        <f>IF(ISERROR(AA548),0,IF(B548&lt;=Parameters!$K$3,0,(B548-B547)*$O$5*AA548))</f>
        <v>21.0033721545798</v>
      </c>
      <c r="AC548" s="157">
        <f t="shared" si="137"/>
        <v>11145.322698455046</v>
      </c>
    </row>
    <row r="549" spans="1:29">
      <c r="A549" s="186">
        <v>531</v>
      </c>
      <c r="B549" s="187">
        <v>53</v>
      </c>
      <c r="C549" s="258">
        <v>13.65</v>
      </c>
      <c r="D549" s="258">
        <v>2.52</v>
      </c>
      <c r="E549" s="438">
        <f>IF(AND(ISBLANK(B549),ISBLANK(C549)),NA(),IF(B549&lt;=Parameters!$K$3,0,IF(C549&lt;0.1,Parameters!$K$4,C549)))</f>
        <v>13.65</v>
      </c>
      <c r="F549" s="439"/>
      <c r="G549" s="149">
        <f>B549*Parameters!$K$5</f>
        <v>1007</v>
      </c>
      <c r="H549" s="383">
        <f>IF(B549&lt;Parameters!$K$6,B549*Parameters!$K$5,Parameters!$K$5*Parameters!$K$6+(B549-Parameters!$K$6)*(Parameters!$K$5-10))</f>
        <v>507</v>
      </c>
      <c r="I549" s="151" t="str">
        <f>IF(ISBLANK(D549),"",IF(D549&gt;Parameters!$K$7,"Clay","Sand"))</f>
        <v>Sand</v>
      </c>
      <c r="J549" s="152">
        <f t="shared" si="138"/>
        <v>0.22119205665196462</v>
      </c>
      <c r="K549" s="320">
        <f t="shared" si="139"/>
        <v>1</v>
      </c>
      <c r="L549" s="320">
        <f t="shared" si="147"/>
        <v>5.07</v>
      </c>
      <c r="M549" s="275">
        <f t="shared" si="140"/>
        <v>76.820932530010168</v>
      </c>
      <c r="N549" s="153">
        <f t="shared" si="141"/>
        <v>42.251512891505598</v>
      </c>
      <c r="O549" s="154">
        <f t="shared" si="142"/>
        <v>12.643000000000001</v>
      </c>
      <c r="P549" s="149">
        <f>IF(B549&lt;=Parameters!$K$3,0,IF(I549="Sand",0,O549/Parameters!$K$8*1000))</f>
        <v>0</v>
      </c>
      <c r="Q549" s="127">
        <f t="shared" si="143"/>
        <v>0</v>
      </c>
      <c r="R549" s="154" t="e">
        <f t="shared" si="144"/>
        <v>#DIV/0!</v>
      </c>
      <c r="S549" s="154" t="e">
        <f t="shared" si="145"/>
        <v>#DIV/0!</v>
      </c>
      <c r="T549" s="149" t="e">
        <f t="shared" si="152"/>
        <v>#DIV/0!</v>
      </c>
      <c r="U549" s="383">
        <f>IF(B549&lt;=Parameters!$K$3,0,IF(I549="Sand",(B549-B548)*$O$5*N549,(B549-B548)*$O$5*T549))</f>
        <v>17.534563314647659</v>
      </c>
      <c r="V549" s="157">
        <f t="shared" si="153"/>
        <v>12719.206851326469</v>
      </c>
      <c r="W549" s="175">
        <f t="shared" si="148"/>
        <v>0.40544470098606111</v>
      </c>
      <c r="X549" s="149">
        <f t="shared" si="149"/>
        <v>0.27964348546315959</v>
      </c>
      <c r="Y549" s="127">
        <f t="shared" si="150"/>
        <v>0.66641998145638426</v>
      </c>
      <c r="Z549" s="175">
        <f t="shared" si="151"/>
        <v>0.37039051271355544</v>
      </c>
      <c r="AA549" s="149">
        <f t="shared" si="146"/>
        <v>50.7</v>
      </c>
      <c r="AB549" s="383">
        <f>IF(ISERROR(AA549),0,IF(B549&lt;=Parameters!$K$3,0,(B549-B548)*$O$5*AA549))</f>
        <v>21.040722549638328</v>
      </c>
      <c r="AC549" s="157">
        <f t="shared" si="137"/>
        <v>11166.363421004684</v>
      </c>
    </row>
    <row r="550" spans="1:29">
      <c r="A550" s="186">
        <v>532</v>
      </c>
      <c r="B550" s="187">
        <v>53.1</v>
      </c>
      <c r="C550" s="258">
        <v>14.64</v>
      </c>
      <c r="D550" s="258">
        <v>2.5299999999999998</v>
      </c>
      <c r="E550" s="438">
        <f>IF(AND(ISBLANK(B550),ISBLANK(C550)),NA(),IF(B550&lt;=Parameters!$K$3,0,IF(C550&lt;0.1,Parameters!$K$4,C550)))</f>
        <v>14.64</v>
      </c>
      <c r="F550" s="439"/>
      <c r="G550" s="149">
        <f>B550*Parameters!$K$5</f>
        <v>1008.9</v>
      </c>
      <c r="H550" s="383">
        <f>IF(B550&lt;Parameters!$K$6,B550*Parameters!$K$5,Parameters!$K$5*Parameters!$K$6+(B550-Parameters!$K$6)*(Parameters!$K$5-10))</f>
        <v>507.90000000000003</v>
      </c>
      <c r="I550" s="151" t="str">
        <f>IF(ISBLANK(D550),"",IF(D550&gt;Parameters!$K$7,"Clay","Sand"))</f>
        <v>Sand</v>
      </c>
      <c r="J550" s="152">
        <f t="shared" si="138"/>
        <v>0.22160281291411851</v>
      </c>
      <c r="K550" s="320">
        <f t="shared" si="139"/>
        <v>1</v>
      </c>
      <c r="L550" s="320">
        <f t="shared" si="147"/>
        <v>5.0790000000000006</v>
      </c>
      <c r="M550" s="275">
        <f t="shared" si="140"/>
        <v>82.545564561963033</v>
      </c>
      <c r="N550" s="153">
        <f t="shared" si="141"/>
        <v>45.400060509079672</v>
      </c>
      <c r="O550" s="154">
        <f t="shared" si="142"/>
        <v>13.6311</v>
      </c>
      <c r="P550" s="149">
        <f>IF(B550&lt;=Parameters!$K$3,0,IF(I550="Sand",0,O550/Parameters!$K$8*1000))</f>
        <v>0</v>
      </c>
      <c r="Q550" s="127">
        <f t="shared" si="143"/>
        <v>0</v>
      </c>
      <c r="R550" s="154" t="e">
        <f t="shared" si="144"/>
        <v>#DIV/0!</v>
      </c>
      <c r="S550" s="154" t="e">
        <f t="shared" si="145"/>
        <v>#DIV/0!</v>
      </c>
      <c r="T550" s="149" t="e">
        <f t="shared" si="152"/>
        <v>#DIV/0!</v>
      </c>
      <c r="U550" s="383">
        <f>IF(B550&lt;=Parameters!$K$3,0,IF(I550="Sand",(B550-B549)*$O$5*N550,(B550-B549)*$O$5*T550))</f>
        <v>18.841224396614148</v>
      </c>
      <c r="V550" s="157">
        <f t="shared" si="153"/>
        <v>12738.048075723083</v>
      </c>
      <c r="W550" s="175">
        <f t="shared" si="148"/>
        <v>0.4330971809037365</v>
      </c>
      <c r="X550" s="149">
        <f t="shared" si="149"/>
        <v>0.32403350753347204</v>
      </c>
      <c r="Y550" s="127">
        <f t="shared" si="150"/>
        <v>0.66612456063103176</v>
      </c>
      <c r="Z550" s="175">
        <f t="shared" si="151"/>
        <v>0.42980469723987202</v>
      </c>
      <c r="AA550" s="149">
        <f t="shared" si="146"/>
        <v>50.790000000000006</v>
      </c>
      <c r="AB550" s="383">
        <f>IF(ISERROR(AA550),0,IF(B550&lt;=Parameters!$K$3,0,(B550-B549)*$O$5*AA550))</f>
        <v>21.07807294469686</v>
      </c>
      <c r="AC550" s="157">
        <f t="shared" si="137"/>
        <v>11187.44149394938</v>
      </c>
    </row>
    <row r="551" spans="1:29">
      <c r="A551" s="186">
        <v>533</v>
      </c>
      <c r="B551" s="187">
        <v>53.2</v>
      </c>
      <c r="C551" s="258">
        <v>12.92</v>
      </c>
      <c r="D551" s="258">
        <v>2.4900000000000002</v>
      </c>
      <c r="E551" s="438">
        <f>IF(AND(ISBLANK(B551),ISBLANK(C551)),NA(),IF(B551&lt;=Parameters!$K$3,0,IF(C551&lt;0.1,Parameters!$K$4,C551)))</f>
        <v>12.92</v>
      </c>
      <c r="F551" s="439"/>
      <c r="G551" s="149">
        <f>B551*Parameters!$K$5</f>
        <v>1010.8000000000001</v>
      </c>
      <c r="H551" s="383">
        <f>IF(B551&lt;Parameters!$K$6,B551*Parameters!$K$5,Parameters!$K$5*Parameters!$K$6+(B551-Parameters!$K$6)*(Parameters!$K$5-10))</f>
        <v>508.8</v>
      </c>
      <c r="I551" s="151" t="str">
        <f>IF(ISBLANK(D551),"",IF(D551&gt;Parameters!$K$7,"Clay","Sand"))</f>
        <v>Sand</v>
      </c>
      <c r="J551" s="152">
        <f t="shared" si="138"/>
        <v>0.22201586604591889</v>
      </c>
      <c r="K551" s="320">
        <f t="shared" si="139"/>
        <v>1</v>
      </c>
      <c r="L551" s="320">
        <f t="shared" si="147"/>
        <v>5.0880000000000001</v>
      </c>
      <c r="M551" s="275">
        <f t="shared" si="140"/>
        <v>72.983371531990187</v>
      </c>
      <c r="N551" s="153">
        <f t="shared" si="141"/>
        <v>40.140854342594608</v>
      </c>
      <c r="O551" s="154">
        <f t="shared" si="142"/>
        <v>11.9092</v>
      </c>
      <c r="P551" s="149">
        <f>IF(B551&lt;=Parameters!$K$3,0,IF(I551="Sand",0,O551/Parameters!$K$8*1000))</f>
        <v>0</v>
      </c>
      <c r="Q551" s="127">
        <f t="shared" si="143"/>
        <v>0</v>
      </c>
      <c r="R551" s="154" t="e">
        <f t="shared" si="144"/>
        <v>#DIV/0!</v>
      </c>
      <c r="S551" s="154" t="e">
        <f t="shared" si="145"/>
        <v>#DIV/0!</v>
      </c>
      <c r="T551" s="149" t="e">
        <f t="shared" si="152"/>
        <v>#DIV/0!</v>
      </c>
      <c r="U551" s="383">
        <f>IF(B551&lt;=Parameters!$K$3,0,IF(I551="Sand",(B551-B550)*$O$5*N551,(B551-B550)*$O$5*T551))</f>
        <v>16.658630752031126</v>
      </c>
      <c r="V551" s="157">
        <f t="shared" si="153"/>
        <v>12754.706706475115</v>
      </c>
      <c r="W551" s="175">
        <f t="shared" si="148"/>
        <v>0.38275068998851003</v>
      </c>
      <c r="X551" s="149">
        <f t="shared" si="149"/>
        <v>0.24524803677105486</v>
      </c>
      <c r="Y551" s="127">
        <f t="shared" si="150"/>
        <v>0.66582979344006743</v>
      </c>
      <c r="Z551" s="175">
        <f t="shared" si="151"/>
        <v>0.32577043208138273</v>
      </c>
      <c r="AA551" s="149">
        <f t="shared" si="146"/>
        <v>50.88</v>
      </c>
      <c r="AB551" s="383">
        <f>IF(ISERROR(AA551),0,IF(B551&lt;=Parameters!$K$3,0,(B551-B550)*$O$5*AA551))</f>
        <v>21.115423339755388</v>
      </c>
      <c r="AC551" s="157">
        <f t="shared" si="137"/>
        <v>11208.556917289136</v>
      </c>
    </row>
    <row r="552" spans="1:29">
      <c r="A552" s="186">
        <v>534</v>
      </c>
      <c r="B552" s="187">
        <v>53.3</v>
      </c>
      <c r="C552" s="258">
        <v>7.31</v>
      </c>
      <c r="D552" s="258">
        <v>2.86</v>
      </c>
      <c r="E552" s="438">
        <f>IF(AND(ISBLANK(B552),ISBLANK(C552)),NA(),IF(B552&lt;=Parameters!$K$3,0,IF(C552&lt;0.1,Parameters!$K$4,C552)))</f>
        <v>7.31</v>
      </c>
      <c r="F552" s="439"/>
      <c r="G552" s="149">
        <f>B552*Parameters!$K$5</f>
        <v>1012.6999999999999</v>
      </c>
      <c r="H552" s="383">
        <f>IF(B552&lt;Parameters!$K$6,B552*Parameters!$K$5,Parameters!$K$5*Parameters!$K$6+(B552-Parameters!$K$6)*(Parameters!$K$5-10))</f>
        <v>509.7</v>
      </c>
      <c r="I552" s="151" t="str">
        <f>IF(ISBLANK(D552),"",IF(D552&gt;Parameters!$K$7,"Clay","Sand"))</f>
        <v>Clay</v>
      </c>
      <c r="J552" s="152">
        <f t="shared" si="138"/>
        <v>0.22243123753356139</v>
      </c>
      <c r="K552" s="320">
        <f t="shared" si="139"/>
        <v>1</v>
      </c>
      <c r="L552" s="320">
        <f t="shared" si="147"/>
        <v>5.0969999999999995</v>
      </c>
      <c r="M552" s="275">
        <f t="shared" si="140"/>
        <v>41.370479231082676</v>
      </c>
      <c r="N552" s="153">
        <f t="shared" si="141"/>
        <v>22.753763577095473</v>
      </c>
      <c r="O552" s="154">
        <f t="shared" si="142"/>
        <v>6.2972999999999999</v>
      </c>
      <c r="P552" s="149">
        <f>IF(B552&lt;=Parameters!$K$3,0,IF(I552="Sand",0,O552/Parameters!$K$8*1000))</f>
        <v>449.80714285714282</v>
      </c>
      <c r="Q552" s="127">
        <f t="shared" si="143"/>
        <v>0.88249390397712935</v>
      </c>
      <c r="R552" s="154">
        <f t="shared" si="144"/>
        <v>0.53224813371399204</v>
      </c>
      <c r="S552" s="154">
        <f t="shared" si="145"/>
        <v>0.53224813371399204</v>
      </c>
      <c r="T552" s="149">
        <f t="shared" si="152"/>
        <v>239.40901231693726</v>
      </c>
      <c r="U552" s="383">
        <f>IF(B552&lt;=Parameters!$K$3,0,IF(I552="Sand",(B552-B551)*$O$5*N552,(B552-B551)*$O$5*T552))</f>
        <v>99.355791006770488</v>
      </c>
      <c r="V552" s="157">
        <f t="shared" si="153"/>
        <v>12854.062497481886</v>
      </c>
      <c r="W552" s="175">
        <f t="shared" si="148"/>
        <v>0.15458393908738588</v>
      </c>
      <c r="X552" s="149">
        <f t="shared" si="149"/>
        <v>1.4970268161195517E-2</v>
      </c>
      <c r="Y552" s="127">
        <f t="shared" si="150"/>
        <v>0.66553567728492846</v>
      </c>
      <c r="Z552" s="175">
        <f t="shared" si="151"/>
        <v>1.9914041060146766E-2</v>
      </c>
      <c r="AA552" s="149">
        <f t="shared" si="146"/>
        <v>239.40901231693726</v>
      </c>
      <c r="AB552" s="383">
        <f>IF(ISERROR(AA552),0,IF(B552&lt;=Parameters!$K$3,0,(B552-B551)*$O$5*AA552))</f>
        <v>99.355791006770488</v>
      </c>
      <c r="AC552" s="157">
        <f t="shared" si="137"/>
        <v>11307.912708295906</v>
      </c>
    </row>
    <row r="553" spans="1:29">
      <c r="A553" s="186">
        <v>535</v>
      </c>
      <c r="B553" s="187">
        <v>53.4</v>
      </c>
      <c r="C553" s="258">
        <v>17.010000000000002</v>
      </c>
      <c r="D553" s="258">
        <v>2.4300000000000002</v>
      </c>
      <c r="E553" s="438">
        <f>IF(AND(ISBLANK(B553),ISBLANK(C553)),NA(),IF(B553&lt;=Parameters!$K$3,0,IF(C553&lt;0.1,Parameters!$K$4,C553)))</f>
        <v>17.010000000000002</v>
      </c>
      <c r="F553" s="439"/>
      <c r="G553" s="149">
        <f>B553*Parameters!$K$5</f>
        <v>1014.6</v>
      </c>
      <c r="H553" s="383">
        <f>IF(B553&lt;Parameters!$K$6,B553*Parameters!$K$5,Parameters!$K$5*Parameters!$K$6+(B553-Parameters!$K$6)*(Parameters!$K$5-10))</f>
        <v>510.59999999999997</v>
      </c>
      <c r="I553" s="151" t="str">
        <f>IF(ISBLANK(D553),"",IF(D553&gt;Parameters!$K$7,"Clay","Sand"))</f>
        <v>Sand</v>
      </c>
      <c r="J553" s="152">
        <f t="shared" si="138"/>
        <v>0.22284894914569001</v>
      </c>
      <c r="K553" s="320">
        <f t="shared" si="139"/>
        <v>1</v>
      </c>
      <c r="L553" s="320">
        <f t="shared" si="147"/>
        <v>5.1059999999999999</v>
      </c>
      <c r="M553" s="275">
        <f t="shared" si="140"/>
        <v>96.447794458129977</v>
      </c>
      <c r="N553" s="153">
        <f t="shared" si="141"/>
        <v>53.046286951971489</v>
      </c>
      <c r="O553" s="154">
        <f t="shared" si="142"/>
        <v>15.995400000000002</v>
      </c>
      <c r="P553" s="149">
        <f>IF(B553&lt;=Parameters!$K$3,0,IF(I553="Sand",0,O553/Parameters!$K$8*1000))</f>
        <v>0</v>
      </c>
      <c r="Q553" s="127">
        <f t="shared" si="143"/>
        <v>0</v>
      </c>
      <c r="R553" s="154" t="e">
        <f t="shared" si="144"/>
        <v>#DIV/0!</v>
      </c>
      <c r="S553" s="154" t="e">
        <f t="shared" si="145"/>
        <v>#DIV/0!</v>
      </c>
      <c r="T553" s="149" t="e">
        <f t="shared" si="152"/>
        <v>#DIV/0!</v>
      </c>
      <c r="U553" s="383">
        <f>IF(B553&lt;=Parameters!$K$3,0,IF(I553="Sand",(B553-B552)*$O$5*N553,(B553-B552)*$O$5*T553))</f>
        <v>22.014441933825086</v>
      </c>
      <c r="V553" s="157">
        <f t="shared" si="153"/>
        <v>12876.076939415711</v>
      </c>
      <c r="W553" s="175">
        <f t="shared" si="148"/>
        <v>0.49205435465354175</v>
      </c>
      <c r="X553" s="149">
        <f t="shared" si="149"/>
        <v>0.42747229636671219</v>
      </c>
      <c r="Y553" s="127">
        <f t="shared" si="150"/>
        <v>0.66524220958194791</v>
      </c>
      <c r="Z553" s="175">
        <f t="shared" si="151"/>
        <v>0.56945616147754685</v>
      </c>
      <c r="AA553" s="149">
        <f t="shared" si="146"/>
        <v>51.06</v>
      </c>
      <c r="AB553" s="383">
        <f>IF(ISERROR(AA553),0,IF(B553&lt;=Parameters!$K$3,0,(B553-B552)*$O$5*AA553))</f>
        <v>21.190124129872448</v>
      </c>
      <c r="AC553" s="157">
        <f t="shared" si="137"/>
        <v>11329.102832425779</v>
      </c>
    </row>
    <row r="554" spans="1:29">
      <c r="A554" s="186">
        <v>536</v>
      </c>
      <c r="B554" s="187">
        <v>53.5</v>
      </c>
      <c r="C554" s="258">
        <v>10.97</v>
      </c>
      <c r="D554" s="258">
        <v>2.65</v>
      </c>
      <c r="E554" s="438">
        <f>IF(AND(ISBLANK(B554),ISBLANK(C554)),NA(),IF(B554&lt;=Parameters!$K$3,0,IF(C554&lt;0.1,Parameters!$K$4,C554)))</f>
        <v>10.97</v>
      </c>
      <c r="F554" s="439"/>
      <c r="G554" s="149">
        <f>B554*Parameters!$K$5</f>
        <v>1016.5</v>
      </c>
      <c r="H554" s="383">
        <f>IF(B554&lt;Parameters!$K$6,B554*Parameters!$K$5,Parameters!$K$5*Parameters!$K$6+(B554-Parameters!$K$6)*(Parameters!$K$5-10))</f>
        <v>511.5</v>
      </c>
      <c r="I554" s="151" t="str">
        <f>IF(ISBLANK(D554),"",IF(D554&gt;Parameters!$K$7,"Clay","Sand"))</f>
        <v>Clay</v>
      </c>
      <c r="J554" s="152">
        <f t="shared" si="138"/>
        <v>0.22326902293818904</v>
      </c>
      <c r="K554" s="320">
        <f t="shared" si="139"/>
        <v>1</v>
      </c>
      <c r="L554" s="320">
        <f t="shared" si="147"/>
        <v>5.1150000000000002</v>
      </c>
      <c r="M554" s="275">
        <f t="shared" si="140"/>
        <v>62.31785495761595</v>
      </c>
      <c r="N554" s="153">
        <f t="shared" si="141"/>
        <v>34.274820226688774</v>
      </c>
      <c r="O554" s="154">
        <f t="shared" si="142"/>
        <v>9.9535</v>
      </c>
      <c r="P554" s="149">
        <f>IF(B554&lt;=Parameters!$K$3,0,IF(I554="Sand",0,O554/Parameters!$K$8*1000))</f>
        <v>710.96428571428567</v>
      </c>
      <c r="Q554" s="127">
        <f t="shared" si="143"/>
        <v>1.3899595028627285</v>
      </c>
      <c r="R554" s="154">
        <f t="shared" si="144"/>
        <v>0.46048921968536954</v>
      </c>
      <c r="S554" s="154">
        <f t="shared" si="145"/>
        <v>0.46048921968536954</v>
      </c>
      <c r="T554" s="149">
        <f t="shared" si="152"/>
        <v>327.39138915273753</v>
      </c>
      <c r="U554" s="383">
        <f>IF(B554&lt;=Parameters!$K$3,0,IF(I554="Sand",(B554-B553)*$O$5*N554,(B554-B553)*$O$5*T554))</f>
        <v>135.86886359572824</v>
      </c>
      <c r="V554" s="157">
        <f t="shared" si="153"/>
        <v>13011.945803011438</v>
      </c>
      <c r="W554" s="175">
        <f t="shared" si="148"/>
        <v>0.31624728568842952</v>
      </c>
      <c r="X554" s="149">
        <f t="shared" si="149"/>
        <v>0.15546600016376233</v>
      </c>
      <c r="Y554" s="127">
        <f t="shared" si="150"/>
        <v>0.66494938776224299</v>
      </c>
      <c r="Z554" s="175">
        <f t="shared" si="151"/>
        <v>0.20740014963864414</v>
      </c>
      <c r="AA554" s="149">
        <f t="shared" si="146"/>
        <v>327.39138915273753</v>
      </c>
      <c r="AB554" s="383">
        <f>IF(ISERROR(AA554),0,IF(B554&lt;=Parameters!$K$3,0,(B554-B553)*$O$5*AA554))</f>
        <v>135.86886359572824</v>
      </c>
      <c r="AC554" s="157">
        <f t="shared" si="137"/>
        <v>11464.971696021506</v>
      </c>
    </row>
    <row r="555" spans="1:29">
      <c r="A555" s="186">
        <v>537</v>
      </c>
      <c r="B555" s="187">
        <v>53.6</v>
      </c>
      <c r="C555" s="258">
        <v>17.239999999999998</v>
      </c>
      <c r="D555" s="258">
        <v>2.42</v>
      </c>
      <c r="E555" s="438">
        <f>IF(AND(ISBLANK(B555),ISBLANK(C555)),NA(),IF(B555&lt;=Parameters!$K$3,0,IF(C555&lt;0.1,Parameters!$K$4,C555)))</f>
        <v>17.239999999999998</v>
      </c>
      <c r="F555" s="439"/>
      <c r="G555" s="149">
        <f>B555*Parameters!$K$5</f>
        <v>1018.4</v>
      </c>
      <c r="H555" s="383">
        <f>IF(B555&lt;Parameters!$K$6,B555*Parameters!$K$5,Parameters!$K$5*Parameters!$K$6+(B555-Parameters!$K$6)*(Parameters!$K$5-10))</f>
        <v>512.40000000000009</v>
      </c>
      <c r="I555" s="151" t="str">
        <f>IF(ISBLANK(D555),"",IF(D555&gt;Parameters!$K$7,"Clay","Sand"))</f>
        <v>Sand</v>
      </c>
      <c r="J555" s="152">
        <f t="shared" si="138"/>
        <v>0.22369148125907429</v>
      </c>
      <c r="K555" s="320">
        <f t="shared" si="139"/>
        <v>1</v>
      </c>
      <c r="L555" s="320">
        <f t="shared" si="147"/>
        <v>5.1240000000000006</v>
      </c>
      <c r="M555" s="275">
        <f t="shared" si="140"/>
        <v>98.121483010722159</v>
      </c>
      <c r="N555" s="153">
        <f t="shared" si="141"/>
        <v>53.966815655897193</v>
      </c>
      <c r="O555" s="154">
        <f t="shared" si="142"/>
        <v>16.221599999999999</v>
      </c>
      <c r="P555" s="149">
        <f>IF(B555&lt;=Parameters!$K$3,0,IF(I555="Sand",0,O555/Parameters!$K$8*1000))</f>
        <v>0</v>
      </c>
      <c r="Q555" s="127">
        <f t="shared" si="143"/>
        <v>0</v>
      </c>
      <c r="R555" s="154" t="e">
        <f t="shared" si="144"/>
        <v>#DIV/0!</v>
      </c>
      <c r="S555" s="154" t="e">
        <f t="shared" si="145"/>
        <v>#DIV/0!</v>
      </c>
      <c r="T555" s="149" t="e">
        <f t="shared" si="152"/>
        <v>#DIV/0!</v>
      </c>
      <c r="U555" s="383">
        <f>IF(B555&lt;=Parameters!$K$3,0,IF(I555="Sand",(B555-B554)*$O$5*N555,(B555-B554)*$O$5*T555))</f>
        <v>22.396465386651101</v>
      </c>
      <c r="V555" s="157">
        <f t="shared" si="153"/>
        <v>13034.34226839809</v>
      </c>
      <c r="W555" s="175">
        <f t="shared" si="148"/>
        <v>0.49672288514161322</v>
      </c>
      <c r="X555" s="149">
        <f t="shared" si="149"/>
        <v>0.43616179952424061</v>
      </c>
      <c r="Y555" s="127">
        <f t="shared" si="150"/>
        <v>0.66465720927160532</v>
      </c>
      <c r="Z555" s="175">
        <f t="shared" si="151"/>
        <v>0.58269514976995285</v>
      </c>
      <c r="AA555" s="149">
        <f t="shared" si="146"/>
        <v>51.240000000000009</v>
      </c>
      <c r="AB555" s="383">
        <f>IF(ISERROR(AA555),0,IF(B555&lt;=Parameters!$K$3,0,(B555-B554)*$O$5*AA555))</f>
        <v>21.264824919989511</v>
      </c>
      <c r="AC555" s="157">
        <f t="shared" si="137"/>
        <v>11486.236520941497</v>
      </c>
    </row>
    <row r="556" spans="1:29">
      <c r="A556" s="186">
        <v>538</v>
      </c>
      <c r="B556" s="187">
        <v>53.7</v>
      </c>
      <c r="C556" s="258">
        <v>16.53</v>
      </c>
      <c r="D556" s="258">
        <v>2.36</v>
      </c>
      <c r="E556" s="438">
        <f>IF(AND(ISBLANK(B556),ISBLANK(C556)),NA(),IF(B556&lt;=Parameters!$K$3,0,IF(C556&lt;0.1,Parameters!$K$4,C556)))</f>
        <v>16.53</v>
      </c>
      <c r="F556" s="439"/>
      <c r="G556" s="149">
        <f>B556*Parameters!$K$5</f>
        <v>1020.3000000000001</v>
      </c>
      <c r="H556" s="383">
        <f>IF(B556&lt;Parameters!$K$6,B556*Parameters!$K$5,Parameters!$K$5*Parameters!$K$6+(B556-Parameters!$K$6)*(Parameters!$K$5-10))</f>
        <v>513.29999999999995</v>
      </c>
      <c r="I556" s="151" t="str">
        <f>IF(ISBLANK(D556),"",IF(D556&gt;Parameters!$K$7,"Clay","Sand"))</f>
        <v>Sand</v>
      </c>
      <c r="J556" s="152">
        <f t="shared" si="138"/>
        <v>0.22411634675348713</v>
      </c>
      <c r="K556" s="320">
        <f t="shared" si="139"/>
        <v>1</v>
      </c>
      <c r="L556" s="320">
        <f t="shared" si="147"/>
        <v>5.1329999999999991</v>
      </c>
      <c r="M556" s="275">
        <f t="shared" si="140"/>
        <v>94.259207664833085</v>
      </c>
      <c r="N556" s="153">
        <f t="shared" si="141"/>
        <v>51.8425642156582</v>
      </c>
      <c r="O556" s="154">
        <f t="shared" si="142"/>
        <v>15.5097</v>
      </c>
      <c r="P556" s="149">
        <f>IF(B556&lt;=Parameters!$K$3,0,IF(I556="Sand",0,O556/Parameters!$K$8*1000))</f>
        <v>0</v>
      </c>
      <c r="Q556" s="127">
        <f t="shared" si="143"/>
        <v>0</v>
      </c>
      <c r="R556" s="154" t="e">
        <f t="shared" si="144"/>
        <v>#DIV/0!</v>
      </c>
      <c r="S556" s="154" t="e">
        <f t="shared" si="145"/>
        <v>#DIV/0!</v>
      </c>
      <c r="T556" s="149" t="e">
        <f t="shared" si="152"/>
        <v>#DIV/0!</v>
      </c>
      <c r="U556" s="383">
        <f>IF(B556&lt;=Parameters!$K$3,0,IF(I556="Sand",(B556-B555)*$O$5*N556,(B556-B555)*$O$5*T556))</f>
        <v>21.514891714466916</v>
      </c>
      <c r="V556" s="157">
        <f t="shared" si="153"/>
        <v>13055.857160112557</v>
      </c>
      <c r="W556" s="175">
        <f t="shared" si="148"/>
        <v>0.47954976387183196</v>
      </c>
      <c r="X556" s="149">
        <f t="shared" si="149"/>
        <v>0.40455365405738791</v>
      </c>
      <c r="Y556" s="127">
        <f t="shared" si="150"/>
        <v>0.66436567157039061</v>
      </c>
      <c r="Z556" s="175">
        <f t="shared" si="151"/>
        <v>0.54123872907906523</v>
      </c>
      <c r="AA556" s="149">
        <f t="shared" si="146"/>
        <v>51.33</v>
      </c>
      <c r="AB556" s="383">
        <f>IF(ISERROR(AA556),0,IF(B556&lt;=Parameters!$K$3,0,(B556-B555)*$O$5*AA556))</f>
        <v>21.302175315048036</v>
      </c>
      <c r="AC556" s="157">
        <f t="shared" si="137"/>
        <v>11507.538696256544</v>
      </c>
    </row>
    <row r="557" spans="1:29">
      <c r="A557" s="186">
        <v>539</v>
      </c>
      <c r="B557" s="187">
        <v>53.8</v>
      </c>
      <c r="C557" s="258">
        <v>15.22</v>
      </c>
      <c r="D557" s="258">
        <v>2.46</v>
      </c>
      <c r="E557" s="438">
        <f>IF(AND(ISBLANK(B557),ISBLANK(C557)),NA(),IF(B557&lt;=Parameters!$K$3,0,IF(C557&lt;0.1,Parameters!$K$4,C557)))</f>
        <v>15.22</v>
      </c>
      <c r="F557" s="439"/>
      <c r="G557" s="149">
        <f>B557*Parameters!$K$5</f>
        <v>1022.1999999999999</v>
      </c>
      <c r="H557" s="383">
        <f>IF(B557&lt;Parameters!$K$6,B557*Parameters!$K$5,Parameters!$K$5*Parameters!$K$6+(B557-Parameters!$K$6)*(Parameters!$K$5-10))</f>
        <v>514.20000000000005</v>
      </c>
      <c r="I557" s="151" t="str">
        <f>IF(ISBLANK(D557),"",IF(D557&gt;Parameters!$K$7,"Clay","Sand"))</f>
        <v>Sand</v>
      </c>
      <c r="J557" s="152">
        <f t="shared" si="138"/>
        <v>0.22454364236879271</v>
      </c>
      <c r="K557" s="320">
        <f t="shared" si="139"/>
        <v>1</v>
      </c>
      <c r="L557" s="320">
        <f t="shared" si="147"/>
        <v>5.1420000000000003</v>
      </c>
      <c r="M557" s="275">
        <f t="shared" si="140"/>
        <v>86.954650177441863</v>
      </c>
      <c r="N557" s="153">
        <f t="shared" si="141"/>
        <v>47.82505759759303</v>
      </c>
      <c r="O557" s="154">
        <f t="shared" si="142"/>
        <v>14.197800000000001</v>
      </c>
      <c r="P557" s="149">
        <f>IF(B557&lt;=Parameters!$K$3,0,IF(I557="Sand",0,O557/Parameters!$K$8*1000))</f>
        <v>0</v>
      </c>
      <c r="Q557" s="127">
        <f t="shared" si="143"/>
        <v>0</v>
      </c>
      <c r="R557" s="154" t="e">
        <f t="shared" si="144"/>
        <v>#DIV/0!</v>
      </c>
      <c r="S557" s="154" t="e">
        <f t="shared" si="145"/>
        <v>#DIV/0!</v>
      </c>
      <c r="T557" s="149" t="e">
        <f t="shared" si="152"/>
        <v>#DIV/0!</v>
      </c>
      <c r="U557" s="383">
        <f>IF(B557&lt;=Parameters!$K$3,0,IF(I557="Sand",(B557-B556)*$O$5*N557,(B557-B556)*$O$5*T557))</f>
        <v>19.847608832965602</v>
      </c>
      <c r="V557" s="157">
        <f t="shared" si="153"/>
        <v>13075.704768945523</v>
      </c>
      <c r="W557" s="175">
        <f t="shared" si="148"/>
        <v>0.4461727750589683</v>
      </c>
      <c r="X557" s="149">
        <f t="shared" si="149"/>
        <v>0.34595311149395364</v>
      </c>
      <c r="Y557" s="127">
        <f t="shared" si="150"/>
        <v>0.66407477213341093</v>
      </c>
      <c r="Z557" s="175">
        <f t="shared" si="151"/>
        <v>0.46349789520785689</v>
      </c>
      <c r="AA557" s="149">
        <f t="shared" si="146"/>
        <v>51.420000000000009</v>
      </c>
      <c r="AB557" s="383">
        <f>IF(ISERROR(AA557),0,IF(B557&lt;=Parameters!$K$3,0,(B557-B556)*$O$5*AA557))</f>
        <v>21.33952571010505</v>
      </c>
      <c r="AC557" s="157">
        <f t="shared" ref="AC557:AC620" si="154">AC556+AB557</f>
        <v>11528.87822196665</v>
      </c>
    </row>
    <row r="558" spans="1:29">
      <c r="A558" s="186">
        <v>540</v>
      </c>
      <c r="B558" s="187">
        <v>53.9</v>
      </c>
      <c r="C558" s="258">
        <v>14.86</v>
      </c>
      <c r="D558" s="258">
        <v>2.4900000000000002</v>
      </c>
      <c r="E558" s="438">
        <f>IF(AND(ISBLANK(B558),ISBLANK(C558)),NA(),IF(B558&lt;=Parameters!$K$3,0,IF(C558&lt;0.1,Parameters!$K$4,C558)))</f>
        <v>14.86</v>
      </c>
      <c r="F558" s="439"/>
      <c r="G558" s="149">
        <f>B558*Parameters!$K$5</f>
        <v>1024.0999999999999</v>
      </c>
      <c r="H558" s="383">
        <f>IF(B558&lt;Parameters!$K$6,B558*Parameters!$K$5,Parameters!$K$5*Parameters!$K$6+(B558-Parameters!$K$6)*(Parameters!$K$5-10))</f>
        <v>515.09999999999991</v>
      </c>
      <c r="I558" s="151" t="str">
        <f>IF(ISBLANK(D558),"",IF(D558&gt;Parameters!$K$7,"Clay","Sand"))</f>
        <v>Sand</v>
      </c>
      <c r="J558" s="152">
        <f t="shared" si="138"/>
        <v>0.22497339135978586</v>
      </c>
      <c r="K558" s="320">
        <f t="shared" si="139"/>
        <v>1</v>
      </c>
      <c r="L558" s="320">
        <f t="shared" si="147"/>
        <v>5.1509999999999989</v>
      </c>
      <c r="M558" s="275">
        <f t="shared" si="140"/>
        <v>85.060388356919589</v>
      </c>
      <c r="N558" s="153">
        <f t="shared" si="141"/>
        <v>46.783213596305778</v>
      </c>
      <c r="O558" s="154">
        <f t="shared" si="142"/>
        <v>13.835899999999999</v>
      </c>
      <c r="P558" s="149">
        <f>IF(B558&lt;=Parameters!$K$3,0,IF(I558="Sand",0,O558/Parameters!$K$8*1000))</f>
        <v>0</v>
      </c>
      <c r="Q558" s="127">
        <f t="shared" si="143"/>
        <v>0</v>
      </c>
      <c r="R558" s="154" t="e">
        <f t="shared" si="144"/>
        <v>#DIV/0!</v>
      </c>
      <c r="S558" s="154" t="e">
        <f t="shared" si="145"/>
        <v>#DIV/0!</v>
      </c>
      <c r="T558" s="149" t="e">
        <f t="shared" si="152"/>
        <v>#DIV/0!</v>
      </c>
      <c r="U558" s="383">
        <f>IF(B558&lt;=Parameters!$K$3,0,IF(I558="Sand",(B558-B557)*$O$5*N558,(B558-B557)*$O$5*T558))</f>
        <v>19.415238999217703</v>
      </c>
      <c r="V558" s="157">
        <f t="shared" si="153"/>
        <v>13095.120007944741</v>
      </c>
      <c r="W558" s="175">
        <f t="shared" si="148"/>
        <v>0.43624809745344761</v>
      </c>
      <c r="X558" s="149">
        <f t="shared" si="149"/>
        <v>0.32926154783163858</v>
      </c>
      <c r="Y558" s="127">
        <f t="shared" si="150"/>
        <v>0.66378450844982728</v>
      </c>
      <c r="Z558" s="175">
        <f t="shared" si="151"/>
        <v>0.44176180204463256</v>
      </c>
      <c r="AA558" s="149">
        <f t="shared" si="146"/>
        <v>51.509999999999991</v>
      </c>
      <c r="AB558" s="383">
        <f>IF(ISERROR(AA558),0,IF(B558&lt;=Parameters!$K$3,0,(B558-B557)*$O$5*AA558))</f>
        <v>21.376876105165092</v>
      </c>
      <c r="AC558" s="157">
        <f t="shared" si="154"/>
        <v>11550.255098071815</v>
      </c>
    </row>
    <row r="559" spans="1:29">
      <c r="A559" s="186">
        <v>541</v>
      </c>
      <c r="B559" s="187">
        <v>54</v>
      </c>
      <c r="C559" s="258">
        <v>14.6</v>
      </c>
      <c r="D559" s="258">
        <v>2.4700000000000002</v>
      </c>
      <c r="E559" s="438">
        <f>IF(AND(ISBLANK(B559),ISBLANK(C559)),NA(),IF(B559&lt;=Parameters!$K$3,0,IF(C559&lt;0.1,Parameters!$K$4,C559)))</f>
        <v>14.6</v>
      </c>
      <c r="F559" s="439"/>
      <c r="G559" s="149">
        <f>B559*Parameters!$K$5</f>
        <v>1026</v>
      </c>
      <c r="H559" s="383">
        <f>IF(B559&lt;Parameters!$K$6,B559*Parameters!$K$5,Parameters!$K$5*Parameters!$K$6+(B559-Parameters!$K$6)*(Parameters!$K$5-10))</f>
        <v>516</v>
      </c>
      <c r="I559" s="151" t="str">
        <f>IF(ISBLANK(D559),"",IF(D559&gt;Parameters!$K$7,"Clay","Sand"))</f>
        <v>Sand</v>
      </c>
      <c r="J559" s="152">
        <f t="shared" si="138"/>
        <v>0.22540561729400688</v>
      </c>
      <c r="K559" s="320">
        <f t="shared" si="139"/>
        <v>1</v>
      </c>
      <c r="L559" s="320">
        <f t="shared" si="147"/>
        <v>5.16</v>
      </c>
      <c r="M559" s="275">
        <f t="shared" si="140"/>
        <v>83.732679139873127</v>
      </c>
      <c r="N559" s="153">
        <f t="shared" si="141"/>
        <v>46.052973526930224</v>
      </c>
      <c r="O559" s="154">
        <f t="shared" si="142"/>
        <v>13.574</v>
      </c>
      <c r="P559" s="149">
        <f>IF(B559&lt;=Parameters!$K$3,0,IF(I559="Sand",0,O559/Parameters!$K$8*1000))</f>
        <v>0</v>
      </c>
      <c r="Q559" s="127">
        <f t="shared" si="143"/>
        <v>0</v>
      </c>
      <c r="R559" s="154" t="e">
        <f t="shared" si="144"/>
        <v>#DIV/0!</v>
      </c>
      <c r="S559" s="154" t="e">
        <f t="shared" si="145"/>
        <v>#DIV/0!</v>
      </c>
      <c r="T559" s="149" t="e">
        <f t="shared" si="152"/>
        <v>#DIV/0!</v>
      </c>
      <c r="U559" s="383">
        <f>IF(B559&lt;=Parameters!$K$3,0,IF(I559="Sand",(B559-B558)*$O$5*N559,(B559-B558)*$O$5*T559))</f>
        <v>19.112186165009422</v>
      </c>
      <c r="V559" s="157">
        <f t="shared" si="153"/>
        <v>13114.232194109751</v>
      </c>
      <c r="W559" s="175">
        <f t="shared" si="148"/>
        <v>0.42883835144131405</v>
      </c>
      <c r="X559" s="149">
        <f t="shared" si="149"/>
        <v>0.31702205778362957</v>
      </c>
      <c r="Y559" s="127">
        <f t="shared" si="150"/>
        <v>0.66349487802304241</v>
      </c>
      <c r="Z559" s="175">
        <f t="shared" si="151"/>
        <v>0.42594358590852049</v>
      </c>
      <c r="AA559" s="149">
        <f t="shared" si="146"/>
        <v>51.6</v>
      </c>
      <c r="AB559" s="383">
        <f>IF(ISERROR(AA559),0,IF(B559&lt;=Parameters!$K$3,0,(B559-B558)*$O$5*AA559))</f>
        <v>21.414226500223624</v>
      </c>
      <c r="AC559" s="157">
        <f t="shared" si="154"/>
        <v>11571.669324572038</v>
      </c>
    </row>
    <row r="560" spans="1:29">
      <c r="A560" s="186">
        <v>542</v>
      </c>
      <c r="B560" s="187">
        <v>54.1</v>
      </c>
      <c r="C560" s="258">
        <v>14.7</v>
      </c>
      <c r="D560" s="258">
        <v>2.4300000000000002</v>
      </c>
      <c r="E560" s="438">
        <f>IF(AND(ISBLANK(B560),ISBLANK(C560)),NA(),IF(B560&lt;=Parameters!$K$3,0,IF(C560&lt;0.1,Parameters!$K$4,C560)))</f>
        <v>14.7</v>
      </c>
      <c r="F560" s="439"/>
      <c r="G560" s="149">
        <f>B560*Parameters!$K$5</f>
        <v>1027.9000000000001</v>
      </c>
      <c r="H560" s="383">
        <f>IF(B560&lt;Parameters!$K$6,B560*Parameters!$K$5,Parameters!$K$5*Parameters!$K$6+(B560-Parameters!$K$6)*(Parameters!$K$5-10))</f>
        <v>516.90000000000009</v>
      </c>
      <c r="I560" s="151" t="str">
        <f>IF(ISBLANK(D560),"",IF(D560&gt;Parameters!$K$7,"Clay","Sand"))</f>
        <v>Sand</v>
      </c>
      <c r="J560" s="152">
        <f t="shared" si="138"/>
        <v>0.22584034405717018</v>
      </c>
      <c r="K560" s="320">
        <f t="shared" si="139"/>
        <v>1</v>
      </c>
      <c r="L560" s="320">
        <f t="shared" si="147"/>
        <v>5.1690000000000005</v>
      </c>
      <c r="M560" s="275">
        <f t="shared" si="140"/>
        <v>84.46878710941921</v>
      </c>
      <c r="N560" s="153">
        <f t="shared" si="141"/>
        <v>46.457832910180571</v>
      </c>
      <c r="O560" s="154">
        <f t="shared" si="142"/>
        <v>13.672099999999999</v>
      </c>
      <c r="P560" s="149">
        <f>IF(B560&lt;=Parameters!$K$3,0,IF(I560="Sand",0,O560/Parameters!$K$8*1000))</f>
        <v>0</v>
      </c>
      <c r="Q560" s="127">
        <f t="shared" si="143"/>
        <v>0</v>
      </c>
      <c r="R560" s="154" t="e">
        <f t="shared" si="144"/>
        <v>#DIV/0!</v>
      </c>
      <c r="S560" s="154" t="e">
        <f t="shared" si="145"/>
        <v>#DIV/0!</v>
      </c>
      <c r="T560" s="149" t="e">
        <f t="shared" si="152"/>
        <v>#DIV/0!</v>
      </c>
      <c r="U560" s="383">
        <f>IF(B560&lt;=Parameters!$K$3,0,IF(I560="Sand",(B560-B559)*$O$5*N560,(B560-B559)*$O$5*T560))</f>
        <v>19.280204586204459</v>
      </c>
      <c r="V560" s="157">
        <f t="shared" si="153"/>
        <v>13133.512398695955</v>
      </c>
      <c r="W560" s="175">
        <f t="shared" si="148"/>
        <v>0.4312202041253877</v>
      </c>
      <c r="X560" s="149">
        <f t="shared" si="149"/>
        <v>0.32093559658141491</v>
      </c>
      <c r="Y560" s="127">
        <f t="shared" si="150"/>
        <v>0.6632058783705963</v>
      </c>
      <c r="Z560" s="175">
        <f t="shared" si="151"/>
        <v>0.43181208172148333</v>
      </c>
      <c r="AA560" s="149">
        <f t="shared" si="146"/>
        <v>51.690000000000012</v>
      </c>
      <c r="AB560" s="383">
        <f>IF(ISERROR(AA560),0,IF(B560&lt;=Parameters!$K$3,0,(B560-B559)*$O$5*AA560))</f>
        <v>21.451576895282159</v>
      </c>
      <c r="AC560" s="157">
        <f t="shared" si="154"/>
        <v>11593.12090146732</v>
      </c>
    </row>
    <row r="561" spans="1:29">
      <c r="A561" s="186">
        <v>543</v>
      </c>
      <c r="B561" s="187">
        <v>54.2</v>
      </c>
      <c r="C561" s="258">
        <v>15.23</v>
      </c>
      <c r="D561" s="258">
        <v>2.39</v>
      </c>
      <c r="E561" s="438">
        <f>IF(AND(ISBLANK(B561),ISBLANK(C561)),NA(),IF(B561&lt;=Parameters!$K$3,0,IF(C561&lt;0.1,Parameters!$K$4,C561)))</f>
        <v>15.23</v>
      </c>
      <c r="F561" s="439"/>
      <c r="G561" s="149">
        <f>B561*Parameters!$K$5</f>
        <v>1029.8</v>
      </c>
      <c r="H561" s="383">
        <f>IF(B561&lt;Parameters!$K$6,B561*Parameters!$K$5,Parameters!$K$5*Parameters!$K$6+(B561-Parameters!$K$6)*(Parameters!$K$5-10))</f>
        <v>517.79999999999995</v>
      </c>
      <c r="I561" s="151" t="str">
        <f>IF(ISBLANK(D561),"",IF(D561&gt;Parameters!$K$7,"Clay","Sand"))</f>
        <v>Sand</v>
      </c>
      <c r="J561" s="152">
        <f t="shared" si="138"/>
        <v>0.22627759585870827</v>
      </c>
      <c r="K561" s="320">
        <f t="shared" si="139"/>
        <v>1</v>
      </c>
      <c r="L561" s="320">
        <f t="shared" si="147"/>
        <v>5.1779999999999999</v>
      </c>
      <c r="M561" s="275">
        <f t="shared" si="140"/>
        <v>87.683697641369534</v>
      </c>
      <c r="N561" s="153">
        <f t="shared" si="141"/>
        <v>48.226033702753249</v>
      </c>
      <c r="O561" s="154">
        <f t="shared" si="142"/>
        <v>14.200200000000001</v>
      </c>
      <c r="P561" s="149">
        <f>IF(B561&lt;=Parameters!$K$3,0,IF(I561="Sand",0,O561/Parameters!$K$8*1000))</f>
        <v>0</v>
      </c>
      <c r="Q561" s="127">
        <f t="shared" si="143"/>
        <v>0</v>
      </c>
      <c r="R561" s="154" t="e">
        <f t="shared" si="144"/>
        <v>#DIV/0!</v>
      </c>
      <c r="S561" s="154" t="e">
        <f t="shared" si="145"/>
        <v>#DIV/0!</v>
      </c>
      <c r="T561" s="149" t="e">
        <f t="shared" si="152"/>
        <v>#DIV/0!</v>
      </c>
      <c r="U561" s="383">
        <f>IF(B561&lt;=Parameters!$K$3,0,IF(I561="Sand",(B561-B560)*$O$5*N561,(B561-B560)*$O$5*T561))</f>
        <v>20.014015676708844</v>
      </c>
      <c r="V561" s="157">
        <f t="shared" si="153"/>
        <v>13153.526414372664</v>
      </c>
      <c r="W561" s="175">
        <f t="shared" si="148"/>
        <v>0.445040146351251</v>
      </c>
      <c r="X561" s="149">
        <f t="shared" si="149"/>
        <v>0.34403106876983502</v>
      </c>
      <c r="Y561" s="127">
        <f t="shared" si="150"/>
        <v>0.66291750702406127</v>
      </c>
      <c r="Z561" s="175">
        <f t="shared" si="151"/>
        <v>0.46354052399499573</v>
      </c>
      <c r="AA561" s="149">
        <f t="shared" si="146"/>
        <v>51.78</v>
      </c>
      <c r="AB561" s="383">
        <f>IF(ISERROR(AA561),0,IF(B561&lt;=Parameters!$K$3,0,(B561-B560)*$O$5*AA561))</f>
        <v>21.488927290340683</v>
      </c>
      <c r="AC561" s="157">
        <f t="shared" si="154"/>
        <v>11614.609828757661</v>
      </c>
    </row>
    <row r="562" spans="1:29">
      <c r="A562" s="186">
        <v>544</v>
      </c>
      <c r="B562" s="187">
        <v>54.3</v>
      </c>
      <c r="C562" s="258">
        <v>15.61</v>
      </c>
      <c r="D562" s="258">
        <v>2.37</v>
      </c>
      <c r="E562" s="438">
        <f>IF(AND(ISBLANK(B562),ISBLANK(C562)),NA(),IF(B562&lt;=Parameters!$K$3,0,IF(C562&lt;0.1,Parameters!$K$4,C562)))</f>
        <v>15.61</v>
      </c>
      <c r="F562" s="439"/>
      <c r="G562" s="149">
        <f>B562*Parameters!$K$5</f>
        <v>1031.7</v>
      </c>
      <c r="H562" s="383">
        <f>IF(B562&lt;Parameters!$K$6,B562*Parameters!$K$5,Parameters!$K$5*Parameters!$K$6+(B562-Parameters!$K$6)*(Parameters!$K$5-10))</f>
        <v>518.70000000000005</v>
      </c>
      <c r="I562" s="151" t="str">
        <f>IF(ISBLANK(D562),"",IF(D562&gt;Parameters!$K$7,"Clay","Sand"))</f>
        <v>Sand</v>
      </c>
      <c r="J562" s="152">
        <f t="shared" si="138"/>
        <v>0.22671739723743464</v>
      </c>
      <c r="K562" s="320">
        <f t="shared" si="139"/>
        <v>1</v>
      </c>
      <c r="L562" s="320">
        <f t="shared" si="147"/>
        <v>5.1870000000000003</v>
      </c>
      <c r="M562" s="275">
        <f t="shared" si="140"/>
        <v>90.046149573738347</v>
      </c>
      <c r="N562" s="153">
        <f t="shared" si="141"/>
        <v>49.525382265556097</v>
      </c>
      <c r="O562" s="154">
        <f t="shared" si="142"/>
        <v>14.578299999999999</v>
      </c>
      <c r="P562" s="149">
        <f>IF(B562&lt;=Parameters!$K$3,0,IF(I562="Sand",0,O562/Parameters!$K$8*1000))</f>
        <v>0</v>
      </c>
      <c r="Q562" s="127">
        <f t="shared" si="143"/>
        <v>0</v>
      </c>
      <c r="R562" s="154" t="e">
        <f t="shared" si="144"/>
        <v>#DIV/0!</v>
      </c>
      <c r="S562" s="154" t="e">
        <f t="shared" si="145"/>
        <v>#DIV/0!</v>
      </c>
      <c r="T562" s="149" t="e">
        <f t="shared" si="152"/>
        <v>#DIV/0!</v>
      </c>
      <c r="U562" s="383">
        <f>IF(B562&lt;=Parameters!$K$3,0,IF(I562="Sand",(B562-B561)*$O$5*N562,(B562-B561)*$O$5*T562))</f>
        <v>20.553251033812035</v>
      </c>
      <c r="V562" s="157">
        <f t="shared" si="153"/>
        <v>13174.079665406476</v>
      </c>
      <c r="W562" s="175">
        <f t="shared" si="148"/>
        <v>0.45455065059137562</v>
      </c>
      <c r="X562" s="149">
        <f t="shared" si="149"/>
        <v>0.36030673649199269</v>
      </c>
      <c r="Y562" s="127">
        <f t="shared" si="150"/>
        <v>0.66262976152893815</v>
      </c>
      <c r="Z562" s="175">
        <f t="shared" si="151"/>
        <v>0.48615462005728038</v>
      </c>
      <c r="AA562" s="149">
        <f t="shared" si="146"/>
        <v>51.870000000000005</v>
      </c>
      <c r="AB562" s="383">
        <f>IF(ISERROR(AA562),0,IF(B562&lt;=Parameters!$K$3,0,(B562-B561)*$O$5*AA562))</f>
        <v>21.526277685397684</v>
      </c>
      <c r="AC562" s="157">
        <f t="shared" si="154"/>
        <v>11636.136106443058</v>
      </c>
    </row>
    <row r="563" spans="1:29">
      <c r="A563" s="186">
        <v>545</v>
      </c>
      <c r="B563" s="187">
        <v>54.4</v>
      </c>
      <c r="C563" s="258">
        <v>15.64</v>
      </c>
      <c r="D563" s="258">
        <v>2.37</v>
      </c>
      <c r="E563" s="438">
        <f>IF(AND(ISBLANK(B563),ISBLANK(C563)),NA(),IF(B563&lt;=Parameters!$K$3,0,IF(C563&lt;0.1,Parameters!$K$4,C563)))</f>
        <v>15.64</v>
      </c>
      <c r="F563" s="439"/>
      <c r="G563" s="149">
        <f>B563*Parameters!$K$5</f>
        <v>1033.5999999999999</v>
      </c>
      <c r="H563" s="383">
        <f>IF(B563&lt;Parameters!$K$6,B563*Parameters!$K$5,Parameters!$K$5*Parameters!$K$6+(B563-Parameters!$K$6)*(Parameters!$K$5-10))</f>
        <v>519.59999999999991</v>
      </c>
      <c r="I563" s="151" t="str">
        <f>IF(ISBLANK(D563),"",IF(D563&gt;Parameters!$K$7,"Clay","Sand"))</f>
        <v>Sand</v>
      </c>
      <c r="J563" s="152">
        <f t="shared" si="138"/>
        <v>0.22715977306732812</v>
      </c>
      <c r="K563" s="320">
        <f t="shared" si="139"/>
        <v>1</v>
      </c>
      <c r="L563" s="320">
        <f t="shared" si="147"/>
        <v>5.1959999999999988</v>
      </c>
      <c r="M563" s="275">
        <f t="shared" si="140"/>
        <v>90.39524195269324</v>
      </c>
      <c r="N563" s="153">
        <f t="shared" si="141"/>
        <v>49.717383073981289</v>
      </c>
      <c r="O563" s="154">
        <f t="shared" si="142"/>
        <v>14.606400000000001</v>
      </c>
      <c r="P563" s="149">
        <f>IF(B563&lt;=Parameters!$K$3,0,IF(I563="Sand",0,O563/Parameters!$K$8*1000))</f>
        <v>0</v>
      </c>
      <c r="Q563" s="127">
        <f t="shared" si="143"/>
        <v>0</v>
      </c>
      <c r="R563" s="154" t="e">
        <f t="shared" si="144"/>
        <v>#DIV/0!</v>
      </c>
      <c r="S563" s="154" t="e">
        <f t="shared" si="145"/>
        <v>#DIV/0!</v>
      </c>
      <c r="T563" s="149" t="e">
        <f t="shared" si="152"/>
        <v>#DIV/0!</v>
      </c>
      <c r="U563" s="383">
        <f>IF(B563&lt;=Parameters!$K$3,0,IF(I563="Sand",(B563-B562)*$O$5*N563,(B563-B562)*$O$5*T563))</f>
        <v>20.632932212105032</v>
      </c>
      <c r="V563" s="157">
        <f t="shared" si="153"/>
        <v>13194.712597618582</v>
      </c>
      <c r="W563" s="175">
        <f t="shared" si="148"/>
        <v>0.45497193013948733</v>
      </c>
      <c r="X563" s="149">
        <f t="shared" si="149"/>
        <v>0.36103484137691322</v>
      </c>
      <c r="Y563" s="127">
        <f t="shared" si="150"/>
        <v>0.66234263944455407</v>
      </c>
      <c r="Z563" s="175">
        <f t="shared" si="151"/>
        <v>0.48782269032882231</v>
      </c>
      <c r="AA563" s="149">
        <f t="shared" si="146"/>
        <v>51.959999999999994</v>
      </c>
      <c r="AB563" s="383">
        <f>IF(ISERROR(AA563),0,IF(B563&lt;=Parameters!$K$3,0,(B563-B562)*$O$5*AA563))</f>
        <v>21.56362808045774</v>
      </c>
      <c r="AC563" s="157">
        <f t="shared" si="154"/>
        <v>11657.699734523516</v>
      </c>
    </row>
    <row r="564" spans="1:29">
      <c r="A564" s="186">
        <v>546</v>
      </c>
      <c r="B564" s="187">
        <v>54.5</v>
      </c>
      <c r="C564" s="258">
        <v>16.82</v>
      </c>
      <c r="D564" s="258">
        <v>2.31</v>
      </c>
      <c r="E564" s="438">
        <f>IF(AND(ISBLANK(B564),ISBLANK(C564)),NA(),IF(B564&lt;=Parameters!$K$3,0,IF(C564&lt;0.1,Parameters!$K$4,C564)))</f>
        <v>16.82</v>
      </c>
      <c r="F564" s="439"/>
      <c r="G564" s="149">
        <f>B564*Parameters!$K$5</f>
        <v>1035.5</v>
      </c>
      <c r="H564" s="383">
        <f>IF(B564&lt;Parameters!$K$6,B564*Parameters!$K$5,Parameters!$K$5*Parameters!$K$6+(B564-Parameters!$K$6)*(Parameters!$K$5-10))</f>
        <v>520.5</v>
      </c>
      <c r="I564" s="151" t="str">
        <f>IF(ISBLANK(D564),"",IF(D564&gt;Parameters!$K$7,"Clay","Sand"))</f>
        <v>Sand</v>
      </c>
      <c r="J564" s="152">
        <f t="shared" si="138"/>
        <v>0.22760474856344157</v>
      </c>
      <c r="K564" s="320">
        <f t="shared" si="139"/>
        <v>1</v>
      </c>
      <c r="L564" s="320">
        <f t="shared" si="147"/>
        <v>5.2050000000000001</v>
      </c>
      <c r="M564" s="275">
        <f t="shared" si="140"/>
        <v>97.405775132721914</v>
      </c>
      <c r="N564" s="153">
        <f t="shared" si="141"/>
        <v>53.573176322997057</v>
      </c>
      <c r="O564" s="154">
        <f t="shared" si="142"/>
        <v>15.7845</v>
      </c>
      <c r="P564" s="149">
        <f>IF(B564&lt;=Parameters!$K$3,0,IF(I564="Sand",0,O564/Parameters!$K$8*1000))</f>
        <v>0</v>
      </c>
      <c r="Q564" s="127">
        <f t="shared" si="143"/>
        <v>0</v>
      </c>
      <c r="R564" s="154" t="e">
        <f t="shared" si="144"/>
        <v>#DIV/0!</v>
      </c>
      <c r="S564" s="154" t="e">
        <f t="shared" si="145"/>
        <v>#DIV/0!</v>
      </c>
      <c r="T564" s="149" t="e">
        <f t="shared" si="152"/>
        <v>#DIV/0!</v>
      </c>
      <c r="U564" s="383">
        <f>IF(B564&lt;=Parameters!$K$3,0,IF(I564="Sand",(B564-B563)*$O$5*N564,(B564-B563)*$O$5*T564))</f>
        <v>22.233103335602255</v>
      </c>
      <c r="V564" s="157">
        <f t="shared" si="153"/>
        <v>13216.945700954184</v>
      </c>
      <c r="W564" s="175">
        <f t="shared" si="148"/>
        <v>0.48372057725882628</v>
      </c>
      <c r="X564" s="149">
        <f t="shared" si="149"/>
        <v>0.41214017035332723</v>
      </c>
      <c r="Y564" s="127">
        <f t="shared" si="150"/>
        <v>0.66205613834396071</v>
      </c>
      <c r="Z564" s="175">
        <f t="shared" si="151"/>
        <v>0.55765748120286585</v>
      </c>
      <c r="AA564" s="149">
        <f t="shared" si="146"/>
        <v>52.050000000000004</v>
      </c>
      <c r="AB564" s="383">
        <f>IF(ISERROR(AA564),0,IF(B564&lt;=Parameters!$K$3,0,(B564-B563)*$O$5*AA564))</f>
        <v>21.600978475516275</v>
      </c>
      <c r="AC564" s="157">
        <f t="shared" si="154"/>
        <v>11679.300712999033</v>
      </c>
    </row>
    <row r="565" spans="1:29">
      <c r="A565" s="186">
        <v>547</v>
      </c>
      <c r="B565" s="187">
        <v>54.6</v>
      </c>
      <c r="C565" s="258">
        <v>16.600000000000001</v>
      </c>
      <c r="D565" s="258">
        <v>2.3199999999999998</v>
      </c>
      <c r="E565" s="438">
        <f>IF(AND(ISBLANK(B565),ISBLANK(C565)),NA(),IF(B565&lt;=Parameters!$K$3,0,IF(C565&lt;0.1,Parameters!$K$4,C565)))</f>
        <v>16.600000000000001</v>
      </c>
      <c r="F565" s="439"/>
      <c r="G565" s="149">
        <f>B565*Parameters!$K$5</f>
        <v>1037.4000000000001</v>
      </c>
      <c r="H565" s="383">
        <f>IF(B565&lt;Parameters!$K$6,B565*Parameters!$K$5,Parameters!$K$5*Parameters!$K$6+(B565-Parameters!$K$6)*(Parameters!$K$5-10))</f>
        <v>521.40000000000009</v>
      </c>
      <c r="I565" s="151" t="str">
        <f>IF(ISBLANK(D565),"",IF(D565&gt;Parameters!$K$7,"Clay","Sand"))</f>
        <v>Sand</v>
      </c>
      <c r="J565" s="152">
        <f t="shared" si="138"/>
        <v>0.22805234928793877</v>
      </c>
      <c r="K565" s="320">
        <f t="shared" si="139"/>
        <v>1</v>
      </c>
      <c r="L565" s="320">
        <f t="shared" si="147"/>
        <v>5.2140000000000013</v>
      </c>
      <c r="M565" s="275">
        <f t="shared" si="140"/>
        <v>96.320789842805524</v>
      </c>
      <c r="N565" s="153">
        <f t="shared" si="141"/>
        <v>52.976434413543046</v>
      </c>
      <c r="O565" s="154">
        <f t="shared" si="142"/>
        <v>15.562600000000002</v>
      </c>
      <c r="P565" s="149">
        <f>IF(B565&lt;=Parameters!$K$3,0,IF(I565="Sand",0,O565/Parameters!$K$8*1000))</f>
        <v>0</v>
      </c>
      <c r="Q565" s="127">
        <f t="shared" si="143"/>
        <v>0</v>
      </c>
      <c r="R565" s="154" t="e">
        <f t="shared" si="144"/>
        <v>#DIV/0!</v>
      </c>
      <c r="S565" s="154" t="e">
        <f t="shared" si="145"/>
        <v>#DIV/0!</v>
      </c>
      <c r="T565" s="149" t="e">
        <f t="shared" si="152"/>
        <v>#DIV/0!</v>
      </c>
      <c r="U565" s="383">
        <f>IF(B565&lt;=Parameters!$K$3,0,IF(I565="Sand",(B565-B564)*$O$5*N565,(B565-B564)*$O$5*T565))</f>
        <v>21.985452823756827</v>
      </c>
      <c r="V565" s="157">
        <f t="shared" si="153"/>
        <v>13238.931153777941</v>
      </c>
      <c r="W565" s="175">
        <f t="shared" si="148"/>
        <v>0.47810867089702902</v>
      </c>
      <c r="X565" s="149">
        <f t="shared" si="149"/>
        <v>0.40194587622704675</v>
      </c>
      <c r="Y565" s="127">
        <f t="shared" si="150"/>
        <v>0.66177025581383364</v>
      </c>
      <c r="Z565" s="175">
        <f t="shared" si="151"/>
        <v>0.54462645237154561</v>
      </c>
      <c r="AA565" s="149">
        <f t="shared" si="146"/>
        <v>52.140000000000015</v>
      </c>
      <c r="AB565" s="383">
        <f>IF(ISERROR(AA565),0,IF(B565&lt;=Parameters!$K$3,0,(B565-B564)*$O$5*AA565))</f>
        <v>21.63832887057481</v>
      </c>
      <c r="AC565" s="157">
        <f t="shared" si="154"/>
        <v>11700.939041869608</v>
      </c>
    </row>
    <row r="566" spans="1:29">
      <c r="A566" s="186">
        <v>548</v>
      </c>
      <c r="B566" s="187">
        <v>54.7</v>
      </c>
      <c r="C566" s="258">
        <v>16.420000000000002</v>
      </c>
      <c r="D566" s="258">
        <v>2.33</v>
      </c>
      <c r="E566" s="438">
        <f>IF(AND(ISBLANK(B566),ISBLANK(C566)),NA(),IF(B566&lt;=Parameters!$K$3,0,IF(C566&lt;0.1,Parameters!$K$4,C566)))</f>
        <v>16.420000000000002</v>
      </c>
      <c r="F566" s="439"/>
      <c r="G566" s="149">
        <f>B566*Parameters!$K$5</f>
        <v>1039.3</v>
      </c>
      <c r="H566" s="383">
        <f>IF(B566&lt;Parameters!$K$6,B566*Parameters!$K$5,Parameters!$K$5*Parameters!$K$6+(B566-Parameters!$K$6)*(Parameters!$K$5-10))</f>
        <v>522.29999999999995</v>
      </c>
      <c r="I566" s="151" t="str">
        <f>IF(ISBLANK(D566),"",IF(D566&gt;Parameters!$K$7,"Clay","Sand"))</f>
        <v>Sand</v>
      </c>
      <c r="J566" s="152">
        <f t="shared" si="138"/>
        <v>0.22850260115626225</v>
      </c>
      <c r="K566" s="320">
        <f t="shared" si="139"/>
        <v>1</v>
      </c>
      <c r="L566" s="320">
        <f t="shared" si="147"/>
        <v>5.2229999999999999</v>
      </c>
      <c r="M566" s="275">
        <f t="shared" si="140"/>
        <v>95.464455026619277</v>
      </c>
      <c r="N566" s="153">
        <f t="shared" si="141"/>
        <v>52.505450264640608</v>
      </c>
      <c r="O566" s="154">
        <f t="shared" si="142"/>
        <v>15.380700000000001</v>
      </c>
      <c r="P566" s="149">
        <f>IF(B566&lt;=Parameters!$K$3,0,IF(I566="Sand",0,O566/Parameters!$K$8*1000))</f>
        <v>0</v>
      </c>
      <c r="Q566" s="127">
        <f t="shared" si="143"/>
        <v>0</v>
      </c>
      <c r="R566" s="154" t="e">
        <f t="shared" si="144"/>
        <v>#DIV/0!</v>
      </c>
      <c r="S566" s="154" t="e">
        <f t="shared" si="145"/>
        <v>#DIV/0!</v>
      </c>
      <c r="T566" s="149" t="e">
        <f t="shared" si="152"/>
        <v>#DIV/0!</v>
      </c>
      <c r="U566" s="383">
        <f>IF(B566&lt;=Parameters!$K$3,0,IF(I566="Sand",(B566-B565)*$O$5*N566,(B566-B565)*$O$5*T566))</f>
        <v>21.789992334558924</v>
      </c>
      <c r="V566" s="157">
        <f t="shared" si="153"/>
        <v>13260.721146112501</v>
      </c>
      <c r="W566" s="175">
        <f t="shared" si="148"/>
        <v>0.47340270757317254</v>
      </c>
      <c r="X566" s="149">
        <f t="shared" si="149"/>
        <v>0.39347847666960023</v>
      </c>
      <c r="Y566" s="127">
        <f t="shared" si="150"/>
        <v>0.66148498945437217</v>
      </c>
      <c r="Z566" s="175">
        <f t="shared" si="151"/>
        <v>0.53389956741262956</v>
      </c>
      <c r="AA566" s="149">
        <f t="shared" si="146"/>
        <v>52.23</v>
      </c>
      <c r="AB566" s="383">
        <f>IF(ISERROR(AA566),0,IF(B566&lt;=Parameters!$K$3,0,(B566-B565)*$O$5*AA566))</f>
        <v>21.675679265633331</v>
      </c>
      <c r="AC566" s="157">
        <f t="shared" si="154"/>
        <v>11722.61472113524</v>
      </c>
    </row>
    <row r="567" spans="1:29">
      <c r="A567" s="186">
        <v>549</v>
      </c>
      <c r="B567" s="187">
        <v>54.8</v>
      </c>
      <c r="C567" s="258">
        <v>15.18</v>
      </c>
      <c r="D567" s="258">
        <v>2.36</v>
      </c>
      <c r="E567" s="438">
        <f>IF(AND(ISBLANK(B567),ISBLANK(C567)),NA(),IF(B567&lt;=Parameters!$K$3,0,IF(C567&lt;0.1,Parameters!$K$4,C567)))</f>
        <v>15.18</v>
      </c>
      <c r="F567" s="439"/>
      <c r="G567" s="149">
        <f>B567*Parameters!$K$5</f>
        <v>1041.2</v>
      </c>
      <c r="H567" s="383">
        <f>IF(B567&lt;Parameters!$K$6,B567*Parameters!$K$5,Parameters!$K$5*Parameters!$K$6+(B567-Parameters!$K$6)*(Parameters!$K$5-10))</f>
        <v>523.20000000000005</v>
      </c>
      <c r="I567" s="151" t="str">
        <f>IF(ISBLANK(D567),"",IF(D567&gt;Parameters!$K$7,"Clay","Sand"))</f>
        <v>Sand</v>
      </c>
      <c r="J567" s="152">
        <f t="shared" si="138"/>
        <v>0.22895553044343547</v>
      </c>
      <c r="K567" s="320">
        <f t="shared" si="139"/>
        <v>1</v>
      </c>
      <c r="L567" s="320">
        <f t="shared" si="147"/>
        <v>5.2320000000000002</v>
      </c>
      <c r="M567" s="275">
        <f t="shared" si="140"/>
        <v>88.430138790377441</v>
      </c>
      <c r="N567" s="153">
        <f t="shared" si="141"/>
        <v>48.636576334707598</v>
      </c>
      <c r="O567" s="154">
        <f t="shared" si="142"/>
        <v>14.1388</v>
      </c>
      <c r="P567" s="149">
        <f>IF(B567&lt;=Parameters!$K$3,0,IF(I567="Sand",0,O567/Parameters!$K$8*1000))</f>
        <v>0</v>
      </c>
      <c r="Q567" s="127">
        <f t="shared" si="143"/>
        <v>0</v>
      </c>
      <c r="R567" s="154" t="e">
        <f t="shared" si="144"/>
        <v>#DIV/0!</v>
      </c>
      <c r="S567" s="154" t="e">
        <f t="shared" si="145"/>
        <v>#DIV/0!</v>
      </c>
      <c r="T567" s="149" t="e">
        <f t="shared" si="152"/>
        <v>#DIV/0!</v>
      </c>
      <c r="U567" s="383">
        <f>IF(B567&lt;=Parameters!$K$3,0,IF(I567="Sand",(B567-B566)*$O$5*N567,(B567-B566)*$O$5*T567))</f>
        <v>20.184392671061445</v>
      </c>
      <c r="V567" s="157">
        <f t="shared" si="153"/>
        <v>13280.905538783561</v>
      </c>
      <c r="W567" s="175">
        <f t="shared" si="148"/>
        <v>0.44164984181030598</v>
      </c>
      <c r="X567" s="149">
        <f t="shared" si="149"/>
        <v>0.33830418906357307</v>
      </c>
      <c r="Y567" s="127">
        <f t="shared" si="150"/>
        <v>0.66120033687920043</v>
      </c>
      <c r="Z567" s="175">
        <f t="shared" si="151"/>
        <v>0.45967646396066481</v>
      </c>
      <c r="AA567" s="149">
        <f t="shared" si="146"/>
        <v>52.320000000000007</v>
      </c>
      <c r="AB567" s="383">
        <f>IF(ISERROR(AA567),0,IF(B567&lt;=Parameters!$K$3,0,(B567-B566)*$O$5*AA567))</f>
        <v>21.713029660690321</v>
      </c>
      <c r="AC567" s="157">
        <f t="shared" si="154"/>
        <v>11744.32775079593</v>
      </c>
    </row>
    <row r="568" spans="1:29">
      <c r="A568" s="186">
        <v>550</v>
      </c>
      <c r="B568" s="187">
        <v>54.9</v>
      </c>
      <c r="C568" s="258">
        <v>18.14</v>
      </c>
      <c r="D568" s="258">
        <v>2.1800000000000002</v>
      </c>
      <c r="E568" s="438">
        <f>IF(AND(ISBLANK(B568),ISBLANK(C568)),NA(),IF(B568&lt;=Parameters!$K$3,0,IF(C568&lt;0.1,Parameters!$K$4,C568)))</f>
        <v>18.14</v>
      </c>
      <c r="F568" s="439"/>
      <c r="G568" s="149">
        <f>B568*Parameters!$K$5</f>
        <v>1043.0999999999999</v>
      </c>
      <c r="H568" s="383">
        <f>IF(B568&lt;Parameters!$K$6,B568*Parameters!$K$5,Parameters!$K$5*Parameters!$K$6+(B568-Parameters!$K$6)*(Parameters!$K$5-10))</f>
        <v>524.09999999999991</v>
      </c>
      <c r="I568" s="151" t="str">
        <f>IF(ISBLANK(D568),"",IF(D568&gt;Parameters!$K$7,"Clay","Sand"))</f>
        <v>Sand</v>
      </c>
      <c r="J568" s="152">
        <f t="shared" si="138"/>
        <v>0.22941116379050333</v>
      </c>
      <c r="K568" s="320">
        <f t="shared" si="139"/>
        <v>1</v>
      </c>
      <c r="L568" s="320">
        <f t="shared" si="147"/>
        <v>5.2409999999999988</v>
      </c>
      <c r="M568" s="275">
        <f t="shared" si="140"/>
        <v>105.88372890844198</v>
      </c>
      <c r="N568" s="153">
        <f t="shared" si="141"/>
        <v>58.236050899643097</v>
      </c>
      <c r="O568" s="154">
        <f t="shared" si="142"/>
        <v>17.096900000000002</v>
      </c>
      <c r="P568" s="149">
        <f>IF(B568&lt;=Parameters!$K$3,0,IF(I568="Sand",0,O568/Parameters!$K$8*1000))</f>
        <v>0</v>
      </c>
      <c r="Q568" s="127">
        <f t="shared" si="143"/>
        <v>0</v>
      </c>
      <c r="R568" s="154" t="e">
        <f t="shared" si="144"/>
        <v>#DIV/0!</v>
      </c>
      <c r="S568" s="154" t="e">
        <f t="shared" si="145"/>
        <v>#DIV/0!</v>
      </c>
      <c r="T568" s="149" t="e">
        <f t="shared" si="152"/>
        <v>#DIV/0!</v>
      </c>
      <c r="U568" s="383">
        <f>IF(B568&lt;=Parameters!$K$3,0,IF(I568="Sand",(B568-B567)*$O$5*N568,(B568-B567)*$O$5*T568))</f>
        <v>24.168216752781184</v>
      </c>
      <c r="V568" s="157">
        <f t="shared" si="153"/>
        <v>13305.073755536343</v>
      </c>
      <c r="W568" s="175">
        <f t="shared" si="148"/>
        <v>0.5125623697650824</v>
      </c>
      <c r="X568" s="149">
        <f t="shared" si="149"/>
        <v>0.46617785241724602</v>
      </c>
      <c r="Y568" s="127">
        <f t="shared" si="150"/>
        <v>0.66091629571526989</v>
      </c>
      <c r="Z568" s="175">
        <f t="shared" si="151"/>
        <v>0.63431022041585339</v>
      </c>
      <c r="AA568" s="149">
        <f t="shared" si="146"/>
        <v>52.41</v>
      </c>
      <c r="AB568" s="383">
        <f>IF(ISERROR(AA568),0,IF(B568&lt;=Parameters!$K$3,0,(B568-B567)*$O$5*AA568))</f>
        <v>21.750380055750391</v>
      </c>
      <c r="AC568" s="157">
        <f t="shared" si="154"/>
        <v>11766.07813085168</v>
      </c>
    </row>
    <row r="569" spans="1:29">
      <c r="A569" s="186">
        <v>551</v>
      </c>
      <c r="B569" s="187">
        <v>55</v>
      </c>
      <c r="C569" s="258">
        <v>18.170000000000002</v>
      </c>
      <c r="D569" s="258">
        <v>2.16</v>
      </c>
      <c r="E569" s="438">
        <f>IF(AND(ISBLANK(B569),ISBLANK(C569)),NA(),IF(B569&lt;=Parameters!$K$3,0,IF(C569&lt;0.1,Parameters!$K$4,C569)))</f>
        <v>18.170000000000002</v>
      </c>
      <c r="F569" s="439"/>
      <c r="G569" s="149">
        <f>B569*Parameters!$K$5</f>
        <v>1045</v>
      </c>
      <c r="H569" s="383">
        <f>IF(B569&lt;Parameters!$K$6,B569*Parameters!$K$5,Parameters!$K$5*Parameters!$K$6+(B569-Parameters!$K$6)*(Parameters!$K$5-10))</f>
        <v>525</v>
      </c>
      <c r="I569" s="151" t="str">
        <f>IF(ISBLANK(D569),"",IF(D569&gt;Parameters!$K$7,"Clay","Sand"))</f>
        <v>Sand</v>
      </c>
      <c r="J569" s="152">
        <f t="shared" si="138"/>
        <v>0.2298695282111137</v>
      </c>
      <c r="K569" s="320">
        <f t="shared" si="139"/>
        <v>1</v>
      </c>
      <c r="L569" s="320">
        <f t="shared" si="147"/>
        <v>5.25</v>
      </c>
      <c r="M569" s="275">
        <f t="shared" si="140"/>
        <v>106.27074580135938</v>
      </c>
      <c r="N569" s="153">
        <f t="shared" si="141"/>
        <v>58.448910190747668</v>
      </c>
      <c r="O569" s="154">
        <f t="shared" si="142"/>
        <v>17.125</v>
      </c>
      <c r="P569" s="149">
        <f>IF(B569&lt;=Parameters!$K$3,0,IF(I569="Sand",0,O569/Parameters!$K$8*1000))</f>
        <v>0</v>
      </c>
      <c r="Q569" s="127">
        <f t="shared" si="143"/>
        <v>0</v>
      </c>
      <c r="R569" s="154" t="e">
        <f t="shared" si="144"/>
        <v>#DIV/0!</v>
      </c>
      <c r="S569" s="154" t="e">
        <f t="shared" si="145"/>
        <v>#DIV/0!</v>
      </c>
      <c r="T569" s="149" t="e">
        <f t="shared" si="152"/>
        <v>#DIV/0!</v>
      </c>
      <c r="U569" s="383">
        <f>IF(B569&lt;=Parameters!$K$3,0,IF(I569="Sand",(B569-B568)*$O$5*N569,(B569-B568)*$O$5*T569))</f>
        <v>24.256554292943786</v>
      </c>
      <c r="V569" s="157">
        <f t="shared" si="153"/>
        <v>13329.330309829287</v>
      </c>
      <c r="W569" s="175">
        <f t="shared" si="148"/>
        <v>0.51288019349681746</v>
      </c>
      <c r="X569" s="149">
        <f t="shared" si="149"/>
        <v>0.46678853332281539</v>
      </c>
      <c r="Y569" s="127">
        <f t="shared" si="150"/>
        <v>0.6606328636027613</v>
      </c>
      <c r="Z569" s="175">
        <f t="shared" si="151"/>
        <v>0.63602518127359287</v>
      </c>
      <c r="AA569" s="149">
        <f t="shared" si="146"/>
        <v>52.5</v>
      </c>
      <c r="AB569" s="383">
        <f>IF(ISERROR(AA569),0,IF(B569&lt;=Parameters!$K$3,0,(B569-B568)*$O$5*AA569))</f>
        <v>21.787730450808919</v>
      </c>
      <c r="AC569" s="157">
        <f t="shared" si="154"/>
        <v>11787.865861302489</v>
      </c>
    </row>
    <row r="570" spans="1:29">
      <c r="A570" s="186">
        <v>552</v>
      </c>
      <c r="B570" s="187">
        <v>55.1</v>
      </c>
      <c r="C570" s="258">
        <v>12.41</v>
      </c>
      <c r="D570" s="258">
        <v>2.44</v>
      </c>
      <c r="E570" s="438">
        <f>IF(AND(ISBLANK(B570),ISBLANK(C570)),NA(),IF(B570&lt;=Parameters!$K$3,0,IF(C570&lt;0.1,Parameters!$K$4,C570)))</f>
        <v>12.41</v>
      </c>
      <c r="F570" s="439"/>
      <c r="G570" s="149">
        <f>B570*Parameters!$K$5</f>
        <v>1046.9000000000001</v>
      </c>
      <c r="H570" s="383">
        <f>IF(B570&lt;Parameters!$K$6,B570*Parameters!$K$5,Parameters!$K$5*Parameters!$K$6+(B570-Parameters!$K$6)*(Parameters!$K$5-10))</f>
        <v>525.90000000000009</v>
      </c>
      <c r="I570" s="151" t="str">
        <f>IF(ISBLANK(D570),"",IF(D570&gt;Parameters!$K$7,"Clay","Sand"))</f>
        <v>Sand</v>
      </c>
      <c r="J570" s="152">
        <f t="shared" si="138"/>
        <v>0.23033065109824477</v>
      </c>
      <c r="K570" s="320">
        <f t="shared" si="139"/>
        <v>1</v>
      </c>
      <c r="L570" s="320">
        <f t="shared" si="147"/>
        <v>5.2590000000000012</v>
      </c>
      <c r="M570" s="275">
        <f t="shared" si="140"/>
        <v>72.727877528587896</v>
      </c>
      <c r="N570" s="153">
        <f t="shared" si="141"/>
        <v>40.000332640723343</v>
      </c>
      <c r="O570" s="154">
        <f t="shared" si="142"/>
        <v>11.363099999999999</v>
      </c>
      <c r="P570" s="149">
        <f>IF(B570&lt;=Parameters!$K$3,0,IF(I570="Sand",0,O570/Parameters!$K$8*1000))</f>
        <v>0</v>
      </c>
      <c r="Q570" s="127">
        <f t="shared" si="143"/>
        <v>0</v>
      </c>
      <c r="R570" s="154" t="e">
        <f t="shared" si="144"/>
        <v>#DIV/0!</v>
      </c>
      <c r="S570" s="154" t="e">
        <f t="shared" si="145"/>
        <v>#DIV/0!</v>
      </c>
      <c r="T570" s="149" t="e">
        <f t="shared" si="152"/>
        <v>#DIV/0!</v>
      </c>
      <c r="U570" s="383">
        <f>IF(B570&lt;=Parameters!$K$3,0,IF(I570="Sand",(B570-B569)*$O$5*N570,(B570-B569)*$O$5*T570))</f>
        <v>16.60031362892903</v>
      </c>
      <c r="V570" s="157">
        <f t="shared" si="153"/>
        <v>13345.930623458216</v>
      </c>
      <c r="W570" s="175">
        <f t="shared" si="148"/>
        <v>0.36002991661945688</v>
      </c>
      <c r="X570" s="149">
        <f t="shared" si="149"/>
        <v>0.21269580929292101</v>
      </c>
      <c r="Y570" s="127">
        <f t="shared" si="150"/>
        <v>0.66035003819498961</v>
      </c>
      <c r="Z570" s="175">
        <f t="shared" si="151"/>
        <v>0.29021242826460947</v>
      </c>
      <c r="AA570" s="149">
        <f t="shared" si="146"/>
        <v>52.590000000000011</v>
      </c>
      <c r="AB570" s="383">
        <f>IF(ISERROR(AA570),0,IF(B570&lt;=Parameters!$K$3,0,(B570-B569)*$O$5*AA570))</f>
        <v>21.825080845867454</v>
      </c>
      <c r="AC570" s="157">
        <f t="shared" si="154"/>
        <v>11809.690942148356</v>
      </c>
    </row>
    <row r="571" spans="1:29">
      <c r="A571" s="186">
        <v>553</v>
      </c>
      <c r="B571" s="187">
        <v>55.2</v>
      </c>
      <c r="C571" s="258">
        <v>18.16</v>
      </c>
      <c r="D571" s="258">
        <v>2.41</v>
      </c>
      <c r="E571" s="438">
        <f>IF(AND(ISBLANK(B571),ISBLANK(C571)),NA(),IF(B571&lt;=Parameters!$K$3,0,IF(C571&lt;0.1,Parameters!$K$4,C571)))</f>
        <v>18.16</v>
      </c>
      <c r="F571" s="439"/>
      <c r="G571" s="149">
        <f>B571*Parameters!$K$5</f>
        <v>1048.8</v>
      </c>
      <c r="H571" s="383">
        <f>IF(B571&lt;Parameters!$K$6,B571*Parameters!$K$5,Parameters!$K$5*Parameters!$K$6+(B571-Parameters!$K$6)*(Parameters!$K$5-10))</f>
        <v>526.79999999999995</v>
      </c>
      <c r="I571" s="151" t="str">
        <f>IF(ISBLANK(D571),"",IF(D571&gt;Parameters!$K$7,"Clay","Sand"))</f>
        <v>Sand</v>
      </c>
      <c r="J571" s="152">
        <f t="shared" si="138"/>
        <v>0.23079456023108097</v>
      </c>
      <c r="K571" s="320">
        <f t="shared" si="139"/>
        <v>1</v>
      </c>
      <c r="L571" s="320">
        <f t="shared" si="147"/>
        <v>5.2679999999999998</v>
      </c>
      <c r="M571" s="275">
        <f t="shared" si="140"/>
        <v>106.63967411815989</v>
      </c>
      <c r="N571" s="153">
        <f t="shared" si="141"/>
        <v>58.651820764987946</v>
      </c>
      <c r="O571" s="154">
        <f t="shared" si="142"/>
        <v>17.1112</v>
      </c>
      <c r="P571" s="149">
        <f>IF(B571&lt;=Parameters!$K$3,0,IF(I571="Sand",0,O571/Parameters!$K$8*1000))</f>
        <v>0</v>
      </c>
      <c r="Q571" s="127">
        <f t="shared" si="143"/>
        <v>0</v>
      </c>
      <c r="R571" s="154" t="e">
        <f t="shared" si="144"/>
        <v>#DIV/0!</v>
      </c>
      <c r="S571" s="154" t="e">
        <f t="shared" si="145"/>
        <v>#DIV/0!</v>
      </c>
      <c r="T571" s="149" t="e">
        <f t="shared" si="152"/>
        <v>#DIV/0!</v>
      </c>
      <c r="U571" s="383">
        <f>IF(B571&lt;=Parameters!$K$3,0,IF(I571="Sand",(B571-B570)*$O$5*N571,(B571-B570)*$O$5*T571))</f>
        <v>24.340763071937424</v>
      </c>
      <c r="V571" s="157">
        <f t="shared" si="153"/>
        <v>13370.271386530154</v>
      </c>
      <c r="W571" s="175">
        <f t="shared" si="148"/>
        <v>0.51197544834734399</v>
      </c>
      <c r="X571" s="149">
        <f t="shared" si="149"/>
        <v>0.46505098045019067</v>
      </c>
      <c r="Y571" s="127">
        <f t="shared" si="150"/>
        <v>0.66006781715830742</v>
      </c>
      <c r="Z571" s="175">
        <f t="shared" si="151"/>
        <v>0.63541793405349223</v>
      </c>
      <c r="AA571" s="149">
        <f t="shared" si="146"/>
        <v>52.68</v>
      </c>
      <c r="AB571" s="383">
        <f>IF(ISERROR(AA571),0,IF(B571&lt;=Parameters!$K$3,0,(B571-B570)*$O$5*AA571))</f>
        <v>21.862431240925979</v>
      </c>
      <c r="AC571" s="157">
        <f t="shared" si="154"/>
        <v>11831.553373389283</v>
      </c>
    </row>
    <row r="572" spans="1:29">
      <c r="A572" s="186">
        <v>554</v>
      </c>
      <c r="B572" s="187">
        <v>55.3</v>
      </c>
      <c r="C572" s="258">
        <v>16.760000000000002</v>
      </c>
      <c r="D572" s="258">
        <v>2.39</v>
      </c>
      <c r="E572" s="438">
        <f>IF(AND(ISBLANK(B572),ISBLANK(C572)),NA(),IF(B572&lt;=Parameters!$K$3,0,IF(C572&lt;0.1,Parameters!$K$4,C572)))</f>
        <v>16.760000000000002</v>
      </c>
      <c r="F572" s="439"/>
      <c r="G572" s="149">
        <f>B572*Parameters!$K$5</f>
        <v>1050.7</v>
      </c>
      <c r="H572" s="383">
        <f>IF(B572&lt;Parameters!$K$6,B572*Parameters!$K$5,Parameters!$K$5*Parameters!$K$6+(B572-Parameters!$K$6)*(Parameters!$K$5-10))</f>
        <v>527.70000000000005</v>
      </c>
      <c r="I572" s="151" t="str">
        <f>IF(ISBLANK(D572),"",IF(D572&gt;Parameters!$K$7,"Clay","Sand"))</f>
        <v>Sand</v>
      </c>
      <c r="J572" s="152">
        <f t="shared" si="138"/>
        <v>0.23126128378204208</v>
      </c>
      <c r="K572" s="320">
        <f t="shared" si="139"/>
        <v>1</v>
      </c>
      <c r="L572" s="320">
        <f t="shared" si="147"/>
        <v>5.2770000000000001</v>
      </c>
      <c r="M572" s="275">
        <f t="shared" si="140"/>
        <v>98.617580468145832</v>
      </c>
      <c r="N572" s="153">
        <f t="shared" si="141"/>
        <v>54.239669257480209</v>
      </c>
      <c r="O572" s="154">
        <f t="shared" si="142"/>
        <v>15.709300000000002</v>
      </c>
      <c r="P572" s="149">
        <f>IF(B572&lt;=Parameters!$K$3,0,IF(I572="Sand",0,O572/Parameters!$K$8*1000))</f>
        <v>0</v>
      </c>
      <c r="Q572" s="127">
        <f t="shared" si="143"/>
        <v>0</v>
      </c>
      <c r="R572" s="154" t="e">
        <f t="shared" si="144"/>
        <v>#DIV/0!</v>
      </c>
      <c r="S572" s="154" t="e">
        <f t="shared" si="145"/>
        <v>#DIV/0!</v>
      </c>
      <c r="T572" s="149" t="e">
        <f t="shared" si="152"/>
        <v>#DIV/0!</v>
      </c>
      <c r="U572" s="383">
        <f>IF(B572&lt;=Parameters!$K$3,0,IF(I572="Sand",(B572-B571)*$O$5*N572,(B572-B571)*$O$5*T572))</f>
        <v>22.509700829008036</v>
      </c>
      <c r="V572" s="157">
        <f t="shared" si="153"/>
        <v>13392.781087359162</v>
      </c>
      <c r="W572" s="175">
        <f t="shared" si="148"/>
        <v>0.47954354299116053</v>
      </c>
      <c r="X572" s="149">
        <f t="shared" si="149"/>
        <v>0.4045423819347938</v>
      </c>
      <c r="Y572" s="127">
        <f t="shared" si="150"/>
        <v>0.65978619817201078</v>
      </c>
      <c r="Z572" s="175">
        <f t="shared" si="151"/>
        <v>0.55350768201540945</v>
      </c>
      <c r="AA572" s="149">
        <f t="shared" si="146"/>
        <v>52.77000000000001</v>
      </c>
      <c r="AB572" s="383">
        <f>IF(ISERROR(AA572),0,IF(B572&lt;=Parameters!$K$3,0,(B572-B571)*$O$5*AA572))</f>
        <v>21.899781635982954</v>
      </c>
      <c r="AC572" s="157">
        <f t="shared" si="154"/>
        <v>11853.453155025265</v>
      </c>
    </row>
    <row r="573" spans="1:29">
      <c r="A573" s="186">
        <v>555</v>
      </c>
      <c r="B573" s="187">
        <v>55.4</v>
      </c>
      <c r="C573" s="258">
        <v>18.43</v>
      </c>
      <c r="D573" s="258">
        <v>2.34</v>
      </c>
      <c r="E573" s="438">
        <f>IF(AND(ISBLANK(B573),ISBLANK(C573)),NA(),IF(B573&lt;=Parameters!$K$3,0,IF(C573&lt;0.1,Parameters!$K$4,C573)))</f>
        <v>18.43</v>
      </c>
      <c r="F573" s="439"/>
      <c r="G573" s="149">
        <f>B573*Parameters!$K$5</f>
        <v>1052.5999999999999</v>
      </c>
      <c r="H573" s="383">
        <f>IF(B573&lt;Parameters!$K$6,B573*Parameters!$K$5,Parameters!$K$5*Parameters!$K$6+(B573-Parameters!$K$6)*(Parameters!$K$5-10))</f>
        <v>528.59999999999991</v>
      </c>
      <c r="I573" s="151" t="str">
        <f>IF(ISBLANK(D573),"",IF(D573&gt;Parameters!$K$7,"Clay","Sand"))</f>
        <v>Sand</v>
      </c>
      <c r="J573" s="152">
        <f t="shared" si="138"/>
        <v>0.23173085032396942</v>
      </c>
      <c r="K573" s="320">
        <f t="shared" si="139"/>
        <v>1</v>
      </c>
      <c r="L573" s="320">
        <f t="shared" si="147"/>
        <v>5.2859999999999987</v>
      </c>
      <c r="M573" s="275">
        <f t="shared" si="140"/>
        <v>108.66422505035993</v>
      </c>
      <c r="N573" s="153">
        <f t="shared" si="141"/>
        <v>59.765323777697965</v>
      </c>
      <c r="O573" s="154">
        <f t="shared" si="142"/>
        <v>17.377400000000002</v>
      </c>
      <c r="P573" s="149">
        <f>IF(B573&lt;=Parameters!$K$3,0,IF(I573="Sand",0,O573/Parameters!$K$8*1000))</f>
        <v>0</v>
      </c>
      <c r="Q573" s="127">
        <f t="shared" si="143"/>
        <v>0</v>
      </c>
      <c r="R573" s="154" t="e">
        <f t="shared" si="144"/>
        <v>#DIV/0!</v>
      </c>
      <c r="S573" s="154" t="e">
        <f t="shared" si="145"/>
        <v>#DIV/0!</v>
      </c>
      <c r="T573" s="149" t="e">
        <f t="shared" si="152"/>
        <v>#DIV/0!</v>
      </c>
      <c r="U573" s="383">
        <f>IF(B573&lt;=Parameters!$K$3,0,IF(I573="Sand",(B573-B572)*$O$5*N573,(B573-B572)*$O$5*T573))</f>
        <v>24.802871709977225</v>
      </c>
      <c r="V573" s="157">
        <f t="shared" si="153"/>
        <v>13417.583959069139</v>
      </c>
      <c r="W573" s="175">
        <f t="shared" si="148"/>
        <v>0.51719660129056522</v>
      </c>
      <c r="X573" s="149">
        <f t="shared" si="149"/>
        <v>0.47511483356625028</v>
      </c>
      <c r="Y573" s="127">
        <f t="shared" si="150"/>
        <v>0.65950517892824556</v>
      </c>
      <c r="Z573" s="175">
        <f t="shared" si="151"/>
        <v>0.65096529037764628</v>
      </c>
      <c r="AA573" s="149">
        <f t="shared" si="146"/>
        <v>52.859999999999992</v>
      </c>
      <c r="AB573" s="383">
        <f>IF(ISERROR(AA573),0,IF(B573&lt;=Parameters!$K$3,0,(B573-B572)*$O$5*AA573))</f>
        <v>21.937132031043035</v>
      </c>
      <c r="AC573" s="157">
        <f t="shared" si="154"/>
        <v>11875.390287056309</v>
      </c>
    </row>
    <row r="574" spans="1:29">
      <c r="A574" s="186">
        <v>556</v>
      </c>
      <c r="B574" s="187">
        <v>55.5</v>
      </c>
      <c r="C574" s="258">
        <v>17.93</v>
      </c>
      <c r="D574" s="258">
        <v>2.2799999999999998</v>
      </c>
      <c r="E574" s="438">
        <f>IF(AND(ISBLANK(B574),ISBLANK(C574)),NA(),IF(B574&lt;=Parameters!$K$3,0,IF(C574&lt;0.1,Parameters!$K$4,C574)))</f>
        <v>17.93</v>
      </c>
      <c r="F574" s="439"/>
      <c r="G574" s="149">
        <f>B574*Parameters!$K$5</f>
        <v>1054.5</v>
      </c>
      <c r="H574" s="383">
        <f>IF(B574&lt;Parameters!$K$6,B574*Parameters!$K$5,Parameters!$K$5*Parameters!$K$6+(B574-Parameters!$K$6)*(Parameters!$K$5-10))</f>
        <v>529.5</v>
      </c>
      <c r="I574" s="151" t="str">
        <f>IF(ISBLANK(D574),"",IF(D574&gt;Parameters!$K$7,"Clay","Sand"))</f>
        <v>Sand</v>
      </c>
      <c r="J574" s="152">
        <f t="shared" si="138"/>
        <v>0.23220328883747268</v>
      </c>
      <c r="K574" s="320">
        <f t="shared" si="139"/>
        <v>1</v>
      </c>
      <c r="L574" s="320">
        <f t="shared" si="147"/>
        <v>5.2949999999999999</v>
      </c>
      <c r="M574" s="275">
        <f t="shared" si="140"/>
        <v>105.93172705497462</v>
      </c>
      <c r="N574" s="153">
        <f t="shared" si="141"/>
        <v>58.262449880236041</v>
      </c>
      <c r="O574" s="154">
        <f t="shared" si="142"/>
        <v>16.875499999999999</v>
      </c>
      <c r="P574" s="149">
        <f>IF(B574&lt;=Parameters!$K$3,0,IF(I574="Sand",0,O574/Parameters!$K$8*1000))</f>
        <v>0</v>
      </c>
      <c r="Q574" s="127">
        <f t="shared" si="143"/>
        <v>0</v>
      </c>
      <c r="R574" s="154" t="e">
        <f t="shared" si="144"/>
        <v>#DIV/0!</v>
      </c>
      <c r="S574" s="154" t="e">
        <f t="shared" si="145"/>
        <v>#DIV/0!</v>
      </c>
      <c r="T574" s="149" t="e">
        <f t="shared" si="152"/>
        <v>#DIV/0!</v>
      </c>
      <c r="U574" s="383">
        <f>IF(B574&lt;=Parameters!$K$3,0,IF(I574="Sand",(B574-B573)*$O$5*N574,(B574-B573)*$O$5*T574))</f>
        <v>24.179172445606614</v>
      </c>
      <c r="V574" s="157">
        <f t="shared" si="153"/>
        <v>13441.763131514746</v>
      </c>
      <c r="W574" s="175">
        <f t="shared" si="148"/>
        <v>0.50585457509043463</v>
      </c>
      <c r="X574" s="149">
        <f t="shared" si="149"/>
        <v>0.45336611033094942</v>
      </c>
      <c r="Y574" s="127">
        <f t="shared" si="150"/>
        <v>0.65922475713191453</v>
      </c>
      <c r="Z574" s="175">
        <f t="shared" si="151"/>
        <v>0.62202352877247102</v>
      </c>
      <c r="AA574" s="149">
        <f t="shared" si="146"/>
        <v>52.95</v>
      </c>
      <c r="AB574" s="383">
        <f>IF(ISERROR(AA574),0,IF(B574&lt;=Parameters!$K$3,0,(B574-B573)*$O$5*AA574))</f>
        <v>21.97448242610157</v>
      </c>
      <c r="AC574" s="157">
        <f t="shared" si="154"/>
        <v>11897.36476948241</v>
      </c>
    </row>
    <row r="575" spans="1:29">
      <c r="A575" s="186">
        <v>557</v>
      </c>
      <c r="B575" s="187">
        <v>55.6</v>
      </c>
      <c r="C575" s="258">
        <v>18.649999999999999</v>
      </c>
      <c r="D575" s="258">
        <v>2.33</v>
      </c>
      <c r="E575" s="438">
        <f>IF(AND(ISBLANK(B575),ISBLANK(C575)),NA(),IF(B575&lt;=Parameters!$K$3,0,IF(C575&lt;0.1,Parameters!$K$4,C575)))</f>
        <v>18.649999999999999</v>
      </c>
      <c r="F575" s="439"/>
      <c r="G575" s="149">
        <f>B575*Parameters!$K$5</f>
        <v>1056.4000000000001</v>
      </c>
      <c r="H575" s="383">
        <f>IF(B575&lt;Parameters!$K$6,B575*Parameters!$K$5,Parameters!$K$5*Parameters!$K$6+(B575-Parameters!$K$6)*(Parameters!$K$5-10))</f>
        <v>530.40000000000009</v>
      </c>
      <c r="I575" s="151" t="str">
        <f>IF(ISBLANK(D575),"",IF(D575&gt;Parameters!$K$7,"Clay","Sand"))</f>
        <v>Sand</v>
      </c>
      <c r="J575" s="152">
        <f t="shared" si="138"/>
        <v>0.23267862871844311</v>
      </c>
      <c r="K575" s="320">
        <f t="shared" si="139"/>
        <v>1</v>
      </c>
      <c r="L575" s="320">
        <f t="shared" si="147"/>
        <v>5.3040000000000012</v>
      </c>
      <c r="M575" s="275">
        <f t="shared" si="140"/>
        <v>110.41109790716037</v>
      </c>
      <c r="N575" s="153">
        <f t="shared" si="141"/>
        <v>60.726103848938209</v>
      </c>
      <c r="O575" s="154">
        <f t="shared" si="142"/>
        <v>17.593599999999999</v>
      </c>
      <c r="P575" s="149">
        <f>IF(B575&lt;=Parameters!$K$3,0,IF(I575="Sand",0,O575/Parameters!$K$8*1000))</f>
        <v>0</v>
      </c>
      <c r="Q575" s="127">
        <f t="shared" si="143"/>
        <v>0</v>
      </c>
      <c r="R575" s="154" t="e">
        <f t="shared" si="144"/>
        <v>#DIV/0!</v>
      </c>
      <c r="S575" s="154" t="e">
        <f t="shared" si="145"/>
        <v>#DIV/0!</v>
      </c>
      <c r="T575" s="149" t="e">
        <f t="shared" si="152"/>
        <v>#DIV/0!</v>
      </c>
      <c r="U575" s="383">
        <f>IF(B575&lt;=Parameters!$K$3,0,IF(I575="Sand",(B575-B574)*$O$5*N575,(B575-B574)*$O$5*T575))</f>
        <v>25.201599656923729</v>
      </c>
      <c r="V575" s="157">
        <f t="shared" si="153"/>
        <v>13466.964731171671</v>
      </c>
      <c r="W575" s="175">
        <f t="shared" si="148"/>
        <v>0.52126326371350939</v>
      </c>
      <c r="X575" s="149">
        <f t="shared" si="149"/>
        <v>0.48301475149553613</v>
      </c>
      <c r="Y575" s="127">
        <f t="shared" si="150"/>
        <v>0.65894493050058567</v>
      </c>
      <c r="Z575" s="175">
        <f t="shared" si="151"/>
        <v>0.66361405406764107</v>
      </c>
      <c r="AA575" s="149">
        <f t="shared" si="146"/>
        <v>53.040000000000013</v>
      </c>
      <c r="AB575" s="383">
        <f>IF(ISERROR(AA575),0,IF(B575&lt;=Parameters!$K$3,0,(B575-B574)*$O$5*AA575))</f>
        <v>22.011832821160102</v>
      </c>
      <c r="AC575" s="157">
        <f t="shared" si="154"/>
        <v>11919.37660230357</v>
      </c>
    </row>
    <row r="576" spans="1:29">
      <c r="A576" s="186">
        <v>558</v>
      </c>
      <c r="B576" s="187">
        <v>55.7</v>
      </c>
      <c r="C576" s="258">
        <v>20.89</v>
      </c>
      <c r="D576" s="258">
        <v>2.29</v>
      </c>
      <c r="E576" s="438">
        <f>IF(AND(ISBLANK(B576),ISBLANK(C576)),NA(),IF(B576&lt;=Parameters!$K$3,0,IF(C576&lt;0.1,Parameters!$K$4,C576)))</f>
        <v>20.89</v>
      </c>
      <c r="F576" s="439"/>
      <c r="G576" s="149">
        <f>B576*Parameters!$K$5</f>
        <v>1058.3</v>
      </c>
      <c r="H576" s="383">
        <f>IF(B576&lt;Parameters!$K$6,B576*Parameters!$K$5,Parameters!$K$5*Parameters!$K$6+(B576-Parameters!$K$6)*(Parameters!$K$5-10))</f>
        <v>531.29999999999995</v>
      </c>
      <c r="I576" s="151" t="str">
        <f>IF(ISBLANK(D576),"",IF(D576&gt;Parameters!$K$7,"Clay","Sand"))</f>
        <v>Sand</v>
      </c>
      <c r="J576" s="152">
        <f t="shared" si="138"/>
        <v>0.23315689978573545</v>
      </c>
      <c r="K576" s="320">
        <f t="shared" si="139"/>
        <v>1</v>
      </c>
      <c r="L576" s="320">
        <f t="shared" si="147"/>
        <v>5.3129999999999997</v>
      </c>
      <c r="M576" s="275">
        <f t="shared" si="140"/>
        <v>123.92647841677653</v>
      </c>
      <c r="N576" s="153">
        <f t="shared" si="141"/>
        <v>68.159563129227095</v>
      </c>
      <c r="O576" s="154">
        <f t="shared" si="142"/>
        <v>19.831700000000001</v>
      </c>
      <c r="P576" s="149">
        <f>IF(B576&lt;=Parameters!$K$3,0,IF(I576="Sand",0,O576/Parameters!$K$8*1000))</f>
        <v>0</v>
      </c>
      <c r="Q576" s="127">
        <f t="shared" si="143"/>
        <v>0</v>
      </c>
      <c r="R576" s="154" t="e">
        <f t="shared" si="144"/>
        <v>#DIV/0!</v>
      </c>
      <c r="S576" s="154" t="e">
        <f t="shared" si="145"/>
        <v>#DIV/0!</v>
      </c>
      <c r="T576" s="149" t="e">
        <f t="shared" si="152"/>
        <v>#DIV/0!</v>
      </c>
      <c r="U576" s="383">
        <f>IF(B576&lt;=Parameters!$K$3,0,IF(I576="Sand",(B576-B575)*$O$5*N576,(B576-B575)*$O$5*T576))</f>
        <v>28.286517887704651</v>
      </c>
      <c r="V576" s="157">
        <f t="shared" si="153"/>
        <v>13495.251249059376</v>
      </c>
      <c r="W576" s="175">
        <f t="shared" si="148"/>
        <v>0.56629395658792048</v>
      </c>
      <c r="X576" s="149">
        <f t="shared" si="149"/>
        <v>0.57403838286412157</v>
      </c>
      <c r="Y576" s="127">
        <f t="shared" si="150"/>
        <v>0.65866569676440034</v>
      </c>
      <c r="Z576" s="175">
        <f t="shared" si="151"/>
        <v>0.7897551038258227</v>
      </c>
      <c r="AA576" s="149">
        <f t="shared" si="146"/>
        <v>53.129999999999995</v>
      </c>
      <c r="AB576" s="383">
        <f>IF(ISERROR(AA576),0,IF(B576&lt;=Parameters!$K$3,0,(B576-B575)*$O$5*AA576))</f>
        <v>22.049183216218626</v>
      </c>
      <c r="AC576" s="157">
        <f t="shared" si="154"/>
        <v>11941.425785519788</v>
      </c>
    </row>
    <row r="577" spans="1:29">
      <c r="A577" s="186">
        <v>559</v>
      </c>
      <c r="B577" s="187">
        <v>55.8</v>
      </c>
      <c r="C577" s="258">
        <v>21.69</v>
      </c>
      <c r="D577" s="258">
        <v>2.2599999999999998</v>
      </c>
      <c r="E577" s="438">
        <f>IF(AND(ISBLANK(B577),ISBLANK(C577)),NA(),IF(B577&lt;=Parameters!$K$3,0,IF(C577&lt;0.1,Parameters!$K$4,C577)))</f>
        <v>21.69</v>
      </c>
      <c r="F577" s="439"/>
      <c r="G577" s="149">
        <f>B577*Parameters!$K$5</f>
        <v>1060.2</v>
      </c>
      <c r="H577" s="383">
        <f>IF(B577&lt;Parameters!$K$6,B577*Parameters!$K$5,Parameters!$K$5*Parameters!$K$6+(B577-Parameters!$K$6)*(Parameters!$K$5-10))</f>
        <v>532.20000000000005</v>
      </c>
      <c r="I577" s="151" t="str">
        <f>IF(ISBLANK(D577),"",IF(D577&gt;Parameters!$K$7,"Clay","Sand"))</f>
        <v>Sand</v>
      </c>
      <c r="J577" s="152">
        <f t="shared" si="138"/>
        <v>0.23363813228902539</v>
      </c>
      <c r="K577" s="320">
        <f t="shared" si="139"/>
        <v>1</v>
      </c>
      <c r="L577" s="320">
        <f t="shared" si="147"/>
        <v>5.3220000000000001</v>
      </c>
      <c r="M577" s="275">
        <f t="shared" si="140"/>
        <v>128.93792430794846</v>
      </c>
      <c r="N577" s="153">
        <f t="shared" si="141"/>
        <v>70.915858369371662</v>
      </c>
      <c r="O577" s="154">
        <f t="shared" si="142"/>
        <v>20.629800000000003</v>
      </c>
      <c r="P577" s="149">
        <f>IF(B577&lt;=Parameters!$K$3,0,IF(I577="Sand",0,O577/Parameters!$K$8*1000))</f>
        <v>0</v>
      </c>
      <c r="Q577" s="127">
        <f t="shared" si="143"/>
        <v>0</v>
      </c>
      <c r="R577" s="154" t="e">
        <f t="shared" si="144"/>
        <v>#DIV/0!</v>
      </c>
      <c r="S577" s="154" t="e">
        <f t="shared" si="145"/>
        <v>#DIV/0!</v>
      </c>
      <c r="T577" s="149" t="e">
        <f t="shared" si="152"/>
        <v>#DIV/0!</v>
      </c>
      <c r="U577" s="383">
        <f>IF(B577&lt;=Parameters!$K$3,0,IF(I577="Sand",(B577-B576)*$O$5*N577,(B577-B576)*$O$5*T577))</f>
        <v>29.430392511228604</v>
      </c>
      <c r="V577" s="157">
        <f t="shared" si="153"/>
        <v>13524.681641570605</v>
      </c>
      <c r="W577" s="175">
        <f t="shared" si="148"/>
        <v>0.58098775127870561</v>
      </c>
      <c r="X577" s="149">
        <f t="shared" si="149"/>
        <v>0.60512782540278021</v>
      </c>
      <c r="Y577" s="127">
        <f t="shared" si="150"/>
        <v>0.65838705366598282</v>
      </c>
      <c r="Z577" s="175">
        <f t="shared" si="151"/>
        <v>0.83366942227686658</v>
      </c>
      <c r="AA577" s="149">
        <f t="shared" si="146"/>
        <v>53.220000000000006</v>
      </c>
      <c r="AB577" s="383">
        <f>IF(ISERROR(AA577),0,IF(B577&lt;=Parameters!$K$3,0,(B577-B576)*$O$5*AA577))</f>
        <v>22.086533611275588</v>
      </c>
      <c r="AC577" s="157">
        <f t="shared" si="154"/>
        <v>11963.512319131063</v>
      </c>
    </row>
    <row r="578" spans="1:29">
      <c r="A578" s="186">
        <v>560</v>
      </c>
      <c r="B578" s="187">
        <v>55.9</v>
      </c>
      <c r="C578" s="258">
        <v>24.98</v>
      </c>
      <c r="D578" s="258">
        <v>2.1</v>
      </c>
      <c r="E578" s="438">
        <f>IF(AND(ISBLANK(B578),ISBLANK(C578)),NA(),IF(B578&lt;=Parameters!$K$3,0,IF(C578&lt;0.1,Parameters!$K$4,C578)))</f>
        <v>24.98</v>
      </c>
      <c r="F578" s="439"/>
      <c r="G578" s="149">
        <f>B578*Parameters!$K$5</f>
        <v>1062.0999999999999</v>
      </c>
      <c r="H578" s="383">
        <f>IF(B578&lt;Parameters!$K$6,B578*Parameters!$K$5,Parameters!$K$5*Parameters!$K$6+(B578-Parameters!$K$6)*(Parameters!$K$5-10))</f>
        <v>533.09999999999991</v>
      </c>
      <c r="I578" s="151" t="str">
        <f>IF(ISBLANK(D578),"",IF(D578&gt;Parameters!$K$7,"Clay","Sand"))</f>
        <v>Sand</v>
      </c>
      <c r="J578" s="152">
        <f t="shared" si="138"/>
        <v>0.23412235691684538</v>
      </c>
      <c r="K578" s="320">
        <f t="shared" si="139"/>
        <v>1</v>
      </c>
      <c r="L578" s="320">
        <f t="shared" si="147"/>
        <v>5.3309999999999995</v>
      </c>
      <c r="M578" s="275">
        <f t="shared" si="140"/>
        <v>148.80335330857949</v>
      </c>
      <c r="N578" s="153">
        <f t="shared" si="141"/>
        <v>81.841844319718732</v>
      </c>
      <c r="O578" s="154">
        <f t="shared" si="142"/>
        <v>23.917899999999999</v>
      </c>
      <c r="P578" s="149">
        <f>IF(B578&lt;=Parameters!$K$3,0,IF(I578="Sand",0,O578/Parameters!$K$8*1000))</f>
        <v>0</v>
      </c>
      <c r="Q578" s="127">
        <f t="shared" si="143"/>
        <v>0</v>
      </c>
      <c r="R578" s="154" t="e">
        <f t="shared" si="144"/>
        <v>#DIV/0!</v>
      </c>
      <c r="S578" s="154" t="e">
        <f t="shared" si="145"/>
        <v>#DIV/0!</v>
      </c>
      <c r="T578" s="149" t="e">
        <f t="shared" si="152"/>
        <v>#DIV/0!</v>
      </c>
      <c r="U578" s="383">
        <f>IF(B578&lt;=Parameters!$K$3,0,IF(I578="Sand",(B578-B577)*$O$5*N578,(B578-B577)*$O$5*T578))</f>
        <v>33.96472464066855</v>
      </c>
      <c r="V578" s="157">
        <f t="shared" si="153"/>
        <v>13558.646366211275</v>
      </c>
      <c r="W578" s="175">
        <f t="shared" si="148"/>
        <v>0.63713949016513993</v>
      </c>
      <c r="X578" s="149">
        <f t="shared" si="149"/>
        <v>0.73007476137485239</v>
      </c>
      <c r="Y578" s="127">
        <f t="shared" si="150"/>
        <v>0.65810899896035113</v>
      </c>
      <c r="Z578" s="175">
        <f t="shared" si="151"/>
        <v>1.0071826598978</v>
      </c>
      <c r="AA578" s="149">
        <f t="shared" si="146"/>
        <v>53.309999999999995</v>
      </c>
      <c r="AB578" s="383">
        <f>IF(ISERROR(AA578),0,IF(B578&lt;=Parameters!$K$3,0,(B578-B577)*$O$5*AA578))</f>
        <v>22.123884006335686</v>
      </c>
      <c r="AC578" s="157">
        <f t="shared" si="154"/>
        <v>11985.636203137399</v>
      </c>
    </row>
    <row r="579" spans="1:29">
      <c r="A579" s="186">
        <v>561</v>
      </c>
      <c r="B579" s="187">
        <v>56</v>
      </c>
      <c r="C579" s="258">
        <v>26.47</v>
      </c>
      <c r="D579" s="258">
        <v>1.97</v>
      </c>
      <c r="E579" s="438">
        <f>IF(AND(ISBLANK(B579),ISBLANK(C579)),NA(),IF(B579&lt;=Parameters!$K$3,0,IF(C579&lt;0.1,Parameters!$K$4,C579)))</f>
        <v>26.47</v>
      </c>
      <c r="F579" s="439"/>
      <c r="G579" s="149">
        <f>B579*Parameters!$K$5</f>
        <v>1064</v>
      </c>
      <c r="H579" s="383">
        <f>IF(B579&lt;Parameters!$K$6,B579*Parameters!$K$5,Parameters!$K$5*Parameters!$K$6+(B579-Parameters!$K$6)*(Parameters!$K$5-10))</f>
        <v>534</v>
      </c>
      <c r="I579" s="151" t="str">
        <f>IF(ISBLANK(D579),"",IF(D579&gt;Parameters!$K$7,"Clay","Sand"))</f>
        <v>Sand</v>
      </c>
      <c r="J579" s="152">
        <f t="shared" si="138"/>
        <v>0.23460960480480475</v>
      </c>
      <c r="K579" s="320">
        <f t="shared" si="139"/>
        <v>1</v>
      </c>
      <c r="L579" s="320">
        <f t="shared" si="147"/>
        <v>5.34</v>
      </c>
      <c r="M579" s="275">
        <f t="shared" si="140"/>
        <v>158.00729051096766</v>
      </c>
      <c r="N579" s="153">
        <f t="shared" si="141"/>
        <v>86.904009781032215</v>
      </c>
      <c r="O579" s="154">
        <f t="shared" si="142"/>
        <v>25.405999999999999</v>
      </c>
      <c r="P579" s="149">
        <f>IF(B579&lt;=Parameters!$K$3,0,IF(I579="Sand",0,O579/Parameters!$K$8*1000))</f>
        <v>0</v>
      </c>
      <c r="Q579" s="127">
        <f t="shared" si="143"/>
        <v>0</v>
      </c>
      <c r="R579" s="154" t="e">
        <f t="shared" si="144"/>
        <v>#DIV/0!</v>
      </c>
      <c r="S579" s="154" t="e">
        <f t="shared" si="145"/>
        <v>#DIV/0!</v>
      </c>
      <c r="T579" s="149" t="e">
        <f t="shared" si="152"/>
        <v>#DIV/0!</v>
      </c>
      <c r="U579" s="383">
        <f>IF(B579&lt;=Parameters!$K$3,0,IF(I579="Sand",(B579-B578)*$O$5*N579,(B579-B578)*$O$5*T579))</f>
        <v>36.065545527687462</v>
      </c>
      <c r="V579" s="157">
        <f t="shared" si="153"/>
        <v>13594.711911738963</v>
      </c>
      <c r="W579" s="175">
        <f t="shared" si="148"/>
        <v>0.65997673175547522</v>
      </c>
      <c r="X579" s="149">
        <f t="shared" si="149"/>
        <v>0.78362496471929088</v>
      </c>
      <c r="Y579" s="127">
        <f t="shared" si="150"/>
        <v>0.65783153041482845</v>
      </c>
      <c r="Z579" s="175">
        <f t="shared" si="151"/>
        <v>1.0825357406063696</v>
      </c>
      <c r="AA579" s="149">
        <f t="shared" si="146"/>
        <v>53.400000000000006</v>
      </c>
      <c r="AB579" s="383">
        <f>IF(ISERROR(AA579),0,IF(B579&lt;=Parameters!$K$3,0,(B579-B578)*$O$5*AA579))</f>
        <v>22.161234401394218</v>
      </c>
      <c r="AC579" s="157">
        <f t="shared" si="154"/>
        <v>12007.797437538793</v>
      </c>
    </row>
    <row r="580" spans="1:29">
      <c r="A580" s="186">
        <v>562</v>
      </c>
      <c r="B580" s="187">
        <v>56.1</v>
      </c>
      <c r="C580" s="258">
        <v>24.33</v>
      </c>
      <c r="D580" s="258">
        <v>1.74</v>
      </c>
      <c r="E580" s="438">
        <f>IF(AND(ISBLANK(B580),ISBLANK(C580)),NA(),IF(B580&lt;=Parameters!$K$3,0,IF(C580&lt;0.1,Parameters!$K$4,C580)))</f>
        <v>24.33</v>
      </c>
      <c r="F580" s="439"/>
      <c r="G580" s="149">
        <f>B580*Parameters!$K$5</f>
        <v>1065.9000000000001</v>
      </c>
      <c r="H580" s="383">
        <f>IF(B580&lt;Parameters!$K$6,B580*Parameters!$K$5,Parameters!$K$5*Parameters!$K$6+(B580-Parameters!$K$6)*(Parameters!$K$5-10))</f>
        <v>534.90000000000009</v>
      </c>
      <c r="I580" s="151" t="str">
        <f>IF(ISBLANK(D580),"",IF(D580&gt;Parameters!$K$7,"Clay","Sand"))</f>
        <v>Sand</v>
      </c>
      <c r="J580" s="152">
        <f t="shared" si="138"/>
        <v>0.23509990754399854</v>
      </c>
      <c r="K580" s="320">
        <f t="shared" si="139"/>
        <v>1</v>
      </c>
      <c r="L580" s="320">
        <f t="shared" si="147"/>
        <v>5.3490000000000011</v>
      </c>
      <c r="M580" s="275">
        <f t="shared" si="140"/>
        <v>145.53651258023152</v>
      </c>
      <c r="N580" s="153">
        <f t="shared" si="141"/>
        <v>80.045081919127341</v>
      </c>
      <c r="O580" s="154">
        <f t="shared" si="142"/>
        <v>23.264099999999999</v>
      </c>
      <c r="P580" s="149">
        <f>IF(B580&lt;=Parameters!$K$3,0,IF(I580="Sand",0,O580/Parameters!$K$8*1000))</f>
        <v>0</v>
      </c>
      <c r="Q580" s="127">
        <f t="shared" si="143"/>
        <v>0</v>
      </c>
      <c r="R580" s="154" t="e">
        <f t="shared" si="144"/>
        <v>#DIV/0!</v>
      </c>
      <c r="S580" s="154" t="e">
        <f t="shared" si="145"/>
        <v>#DIV/0!</v>
      </c>
      <c r="T580" s="149" t="e">
        <f t="shared" si="152"/>
        <v>#DIV/0!</v>
      </c>
      <c r="U580" s="383">
        <f>IF(B580&lt;=Parameters!$K$3,0,IF(I580="Sand",(B580-B579)*$O$5*N580,(B580-B579)*$O$5*T580))</f>
        <v>33.219060357464102</v>
      </c>
      <c r="V580" s="157">
        <f t="shared" si="153"/>
        <v>13627.930972096427</v>
      </c>
      <c r="W580" s="175">
        <f t="shared" si="148"/>
        <v>0.62591919306264188</v>
      </c>
      <c r="X580" s="149">
        <f t="shared" si="149"/>
        <v>0.70433882643620582</v>
      </c>
      <c r="Y580" s="127">
        <f t="shared" si="150"/>
        <v>0.65755464580895417</v>
      </c>
      <c r="Z580" s="175">
        <f t="shared" si="151"/>
        <v>0.97433344160148327</v>
      </c>
      <c r="AA580" s="149">
        <f t="shared" si="146"/>
        <v>53.490000000000009</v>
      </c>
      <c r="AB580" s="383">
        <f>IF(ISERROR(AA580),0,IF(B580&lt;=Parameters!$K$3,0,(B580-B579)*$O$5*AA580))</f>
        <v>22.198584796452749</v>
      </c>
      <c r="AC580" s="157">
        <f t="shared" si="154"/>
        <v>12029.996022335246</v>
      </c>
    </row>
    <row r="581" spans="1:29">
      <c r="A581" s="186">
        <v>563</v>
      </c>
      <c r="B581" s="187">
        <v>56.2</v>
      </c>
      <c r="C581" s="258">
        <v>24.95</v>
      </c>
      <c r="D581" s="258">
        <v>1.75</v>
      </c>
      <c r="E581" s="438">
        <f>IF(AND(ISBLANK(B581),ISBLANK(C581)),NA(),IF(B581&lt;=Parameters!$K$3,0,IF(C581&lt;0.1,Parameters!$K$4,C581)))</f>
        <v>24.95</v>
      </c>
      <c r="F581" s="439"/>
      <c r="G581" s="149">
        <f>B581*Parameters!$K$5</f>
        <v>1067.8</v>
      </c>
      <c r="H581" s="383">
        <f>IF(B581&lt;Parameters!$K$6,B581*Parameters!$K$5,Parameters!$K$5*Parameters!$K$6+(B581-Parameters!$K$6)*(Parameters!$K$5-10))</f>
        <v>535.79999999999995</v>
      </c>
      <c r="I581" s="151" t="str">
        <f>IF(ISBLANK(D581),"",IF(D581&gt;Parameters!$K$7,"Clay","Sand"))</f>
        <v>Sand</v>
      </c>
      <c r="J581" s="152">
        <f t="shared" si="138"/>
        <v>0.23559329718961078</v>
      </c>
      <c r="K581" s="320">
        <f t="shared" si="139"/>
        <v>1</v>
      </c>
      <c r="L581" s="320">
        <f t="shared" si="147"/>
        <v>5.3579999999999997</v>
      </c>
      <c r="M581" s="275">
        <f t="shared" si="140"/>
        <v>149.55842291632817</v>
      </c>
      <c r="N581" s="153">
        <f t="shared" si="141"/>
        <v>82.257132603980494</v>
      </c>
      <c r="O581" s="154">
        <f t="shared" si="142"/>
        <v>23.882200000000001</v>
      </c>
      <c r="P581" s="149">
        <f>IF(B581&lt;=Parameters!$K$3,0,IF(I581="Sand",0,O581/Parameters!$K$8*1000))</f>
        <v>0</v>
      </c>
      <c r="Q581" s="127">
        <f t="shared" si="143"/>
        <v>0</v>
      </c>
      <c r="R581" s="154" t="e">
        <f t="shared" si="144"/>
        <v>#DIV/0!</v>
      </c>
      <c r="S581" s="154" t="e">
        <f t="shared" si="145"/>
        <v>#DIV/0!</v>
      </c>
      <c r="T581" s="149" t="e">
        <f t="shared" si="152"/>
        <v>#DIV/0!</v>
      </c>
      <c r="U581" s="383">
        <f>IF(B581&lt;=Parameters!$K$3,0,IF(I581="Sand",(B581-B580)*$O$5*N581,(B581-B580)*$O$5*T581))</f>
        <v>34.137071101561389</v>
      </c>
      <c r="V581" s="157">
        <f t="shared" si="153"/>
        <v>13662.068043197987</v>
      </c>
      <c r="W581" s="175">
        <f t="shared" si="148"/>
        <v>0.63564843050881958</v>
      </c>
      <c r="X581" s="149">
        <f t="shared" si="149"/>
        <v>0.7266328322613107</v>
      </c>
      <c r="Y581" s="127">
        <f t="shared" si="150"/>
        <v>0.65727834293439713</v>
      </c>
      <c r="Z581" s="175">
        <f t="shared" si="151"/>
        <v>1.0065420503912565</v>
      </c>
      <c r="AA581" s="149">
        <f t="shared" si="146"/>
        <v>53.58</v>
      </c>
      <c r="AB581" s="383">
        <f>IF(ISERROR(AA581),0,IF(B581&lt;=Parameters!$K$3,0,(B581-B580)*$O$5*AA581))</f>
        <v>22.235935191511274</v>
      </c>
      <c r="AC581" s="157">
        <f t="shared" si="154"/>
        <v>12052.231957526757</v>
      </c>
    </row>
    <row r="582" spans="1:29">
      <c r="A582" s="186">
        <v>564</v>
      </c>
      <c r="B582" s="187">
        <v>56.3</v>
      </c>
      <c r="C582" s="258">
        <v>24.82</v>
      </c>
      <c r="D582" s="258">
        <v>1.85</v>
      </c>
      <c r="E582" s="438">
        <f>IF(AND(ISBLANK(B582),ISBLANK(C582)),NA(),IF(B582&lt;=Parameters!$K$3,0,IF(C582&lt;0.1,Parameters!$K$4,C582)))</f>
        <v>24.82</v>
      </c>
      <c r="F582" s="439"/>
      <c r="G582" s="149">
        <f>B582*Parameters!$K$5</f>
        <v>1069.7</v>
      </c>
      <c r="H582" s="383">
        <f>IF(B582&lt;Parameters!$K$6,B582*Parameters!$K$5,Parameters!$K$5*Parameters!$K$6+(B582-Parameters!$K$6)*(Parameters!$K$5-10))</f>
        <v>536.70000000000005</v>
      </c>
      <c r="I582" s="151" t="str">
        <f>IF(ISBLANK(D582),"",IF(D582&gt;Parameters!$K$7,"Clay","Sand"))</f>
        <v>Sand</v>
      </c>
      <c r="J582" s="152">
        <f t="shared" si="138"/>
        <v>0.23608980626971712</v>
      </c>
      <c r="K582" s="320">
        <f t="shared" si="139"/>
        <v>1</v>
      </c>
      <c r="L582" s="320">
        <f t="shared" si="147"/>
        <v>5.3670000000000009</v>
      </c>
      <c r="M582" s="275">
        <f t="shared" si="140"/>
        <v>149.09271027769759</v>
      </c>
      <c r="N582" s="153">
        <f t="shared" si="141"/>
        <v>82.000990652733677</v>
      </c>
      <c r="O582" s="154">
        <f t="shared" si="142"/>
        <v>23.750299999999999</v>
      </c>
      <c r="P582" s="149">
        <f>IF(B582&lt;=Parameters!$K$3,0,IF(I582="Sand",0,O582/Parameters!$K$8*1000))</f>
        <v>0</v>
      </c>
      <c r="Q582" s="127">
        <f t="shared" si="143"/>
        <v>0</v>
      </c>
      <c r="R582" s="154" t="e">
        <f t="shared" si="144"/>
        <v>#DIV/0!</v>
      </c>
      <c r="S582" s="154" t="e">
        <f t="shared" si="145"/>
        <v>#DIV/0!</v>
      </c>
      <c r="T582" s="149" t="e">
        <f t="shared" si="152"/>
        <v>#DIV/0!</v>
      </c>
      <c r="U582" s="383">
        <f>IF(B582&lt;=Parameters!$K$3,0,IF(I582="Sand",(B582-B581)*$O$5*N582,(B582-B581)*$O$5*T582))</f>
        <v>34.030771067446402</v>
      </c>
      <c r="V582" s="157">
        <f t="shared" si="153"/>
        <v>13696.098814265433</v>
      </c>
      <c r="W582" s="175">
        <f t="shared" si="148"/>
        <v>0.63322314912593802</v>
      </c>
      <c r="X582" s="149">
        <f t="shared" si="149"/>
        <v>0.72104868137375178</v>
      </c>
      <c r="Y582" s="127">
        <f t="shared" si="150"/>
        <v>0.65700261959486916</v>
      </c>
      <c r="Z582" s="175">
        <f t="shared" si="151"/>
        <v>1.0001643046035875</v>
      </c>
      <c r="AA582" s="149">
        <f t="shared" si="146"/>
        <v>53.670000000000009</v>
      </c>
      <c r="AB582" s="383">
        <f>IF(ISERROR(AA582),0,IF(B582&lt;=Parameters!$K$3,0,(B582-B581)*$O$5*AA582))</f>
        <v>22.273285586568225</v>
      </c>
      <c r="AC582" s="157">
        <f t="shared" si="154"/>
        <v>12074.505243113326</v>
      </c>
    </row>
    <row r="583" spans="1:29">
      <c r="A583" s="186">
        <v>565</v>
      </c>
      <c r="B583" s="187">
        <v>56.4</v>
      </c>
      <c r="C583" s="258">
        <v>23.87</v>
      </c>
      <c r="D583" s="258">
        <v>1.97</v>
      </c>
      <c r="E583" s="438">
        <f>IF(AND(ISBLANK(B583),ISBLANK(C583)),NA(),IF(B583&lt;=Parameters!$K$3,0,IF(C583&lt;0.1,Parameters!$K$4,C583)))</f>
        <v>23.87</v>
      </c>
      <c r="F583" s="439"/>
      <c r="G583" s="149">
        <f>B583*Parameters!$K$5</f>
        <v>1071.5999999999999</v>
      </c>
      <c r="H583" s="383">
        <f>IF(B583&lt;Parameters!$K$6,B583*Parameters!$K$5,Parameters!$K$5*Parameters!$K$6+(B583-Parameters!$K$6)*(Parameters!$K$5-10))</f>
        <v>537.59999999999991</v>
      </c>
      <c r="I583" s="151" t="str">
        <f>IF(ISBLANK(D583),"",IF(D583&gt;Parameters!$K$7,"Clay","Sand"))</f>
        <v>Sand</v>
      </c>
      <c r="J583" s="152">
        <f t="shared" si="138"/>
        <v>0.23658946779429221</v>
      </c>
      <c r="K583" s="320">
        <f t="shared" si="139"/>
        <v>1</v>
      </c>
      <c r="L583" s="320">
        <f t="shared" si="147"/>
        <v>5.3759999999999994</v>
      </c>
      <c r="M583" s="275">
        <f t="shared" si="140"/>
        <v>143.68956267522464</v>
      </c>
      <c r="N583" s="153">
        <f t="shared" si="141"/>
        <v>79.02925947137355</v>
      </c>
      <c r="O583" s="154">
        <f t="shared" si="142"/>
        <v>22.798400000000001</v>
      </c>
      <c r="P583" s="149">
        <f>IF(B583&lt;=Parameters!$K$3,0,IF(I583="Sand",0,O583/Parameters!$K$8*1000))</f>
        <v>0</v>
      </c>
      <c r="Q583" s="127">
        <f t="shared" si="143"/>
        <v>0</v>
      </c>
      <c r="R583" s="154" t="e">
        <f t="shared" si="144"/>
        <v>#DIV/0!</v>
      </c>
      <c r="S583" s="154" t="e">
        <f t="shared" si="145"/>
        <v>#DIV/0!</v>
      </c>
      <c r="T583" s="149" t="e">
        <f t="shared" si="152"/>
        <v>#DIV/0!</v>
      </c>
      <c r="U583" s="383">
        <f>IF(B583&lt;=Parameters!$K$3,0,IF(I583="Sand",(B583-B582)*$O$5*N583,(B583-B582)*$O$5*T583))</f>
        <v>32.797489582653803</v>
      </c>
      <c r="V583" s="157">
        <f t="shared" si="153"/>
        <v>13728.896303848087</v>
      </c>
      <c r="W583" s="175">
        <f t="shared" si="148"/>
        <v>0.61727711135041785</v>
      </c>
      <c r="X583" s="149">
        <f t="shared" si="149"/>
        <v>0.68477648781584388</v>
      </c>
      <c r="Y583" s="127">
        <f t="shared" si="150"/>
        <v>0.65672747360603956</v>
      </c>
      <c r="Z583" s="175">
        <f t="shared" si="151"/>
        <v>0.95113989193146542</v>
      </c>
      <c r="AA583" s="149">
        <f t="shared" si="146"/>
        <v>53.759999999999991</v>
      </c>
      <c r="AB583" s="383">
        <f>IF(ISERROR(AA583),0,IF(B583&lt;=Parameters!$K$3,0,(B583-B582)*$O$5*AA583))</f>
        <v>22.31063598162833</v>
      </c>
      <c r="AC583" s="157">
        <f t="shared" si="154"/>
        <v>12096.815879094955</v>
      </c>
    </row>
    <row r="584" spans="1:29">
      <c r="A584" s="186">
        <v>566</v>
      </c>
      <c r="B584" s="187">
        <v>56.5</v>
      </c>
      <c r="C584" s="258">
        <v>20.62</v>
      </c>
      <c r="D584" s="258">
        <v>2.11</v>
      </c>
      <c r="E584" s="438">
        <f>IF(AND(ISBLANK(B584),ISBLANK(C584)),NA(),IF(B584&lt;=Parameters!$K$3,0,IF(C584&lt;0.1,Parameters!$K$4,C584)))</f>
        <v>20.62</v>
      </c>
      <c r="F584" s="439"/>
      <c r="G584" s="149">
        <f>B584*Parameters!$K$5</f>
        <v>1073.5</v>
      </c>
      <c r="H584" s="383">
        <f>IF(B584&lt;Parameters!$K$6,B584*Parameters!$K$5,Parameters!$K$5*Parameters!$K$6+(B584-Parameters!$K$6)*(Parameters!$K$5-10))</f>
        <v>538.5</v>
      </c>
      <c r="I584" s="151" t="str">
        <f>IF(ISBLANK(D584),"",IF(D584&gt;Parameters!$K$7,"Clay","Sand"))</f>
        <v>Sand</v>
      </c>
      <c r="J584" s="152">
        <f t="shared" si="138"/>
        <v>0.23709231526442776</v>
      </c>
      <c r="K584" s="320">
        <f t="shared" si="139"/>
        <v>1</v>
      </c>
      <c r="L584" s="320">
        <f t="shared" si="147"/>
        <v>5.3849999999999998</v>
      </c>
      <c r="M584" s="275">
        <f t="shared" si="140"/>
        <v>124.3894464861018</v>
      </c>
      <c r="N584" s="153">
        <f t="shared" si="141"/>
        <v>68.414195567356003</v>
      </c>
      <c r="O584" s="154">
        <f t="shared" si="142"/>
        <v>19.546500000000002</v>
      </c>
      <c r="P584" s="149">
        <f>IF(B584&lt;=Parameters!$K$3,0,IF(I584="Sand",0,O584/Parameters!$K$8*1000))</f>
        <v>0</v>
      </c>
      <c r="Q584" s="127">
        <f t="shared" si="143"/>
        <v>0</v>
      </c>
      <c r="R584" s="154" t="e">
        <f t="shared" si="144"/>
        <v>#DIV/0!</v>
      </c>
      <c r="S584" s="154" t="e">
        <f t="shared" si="145"/>
        <v>#DIV/0!</v>
      </c>
      <c r="T584" s="149" t="e">
        <f t="shared" si="152"/>
        <v>#DIV/0!</v>
      </c>
      <c r="U584" s="383">
        <f>IF(B584&lt;=Parameters!$K$3,0,IF(I584="Sand",(B584-B583)*$O$5*N584,(B584-B583)*$O$5*T584))</f>
        <v>28.392191467247219</v>
      </c>
      <c r="V584" s="157">
        <f t="shared" si="153"/>
        <v>13757.288495315333</v>
      </c>
      <c r="W584" s="175">
        <f t="shared" si="148"/>
        <v>0.5583981851681471</v>
      </c>
      <c r="X584" s="149">
        <f t="shared" si="149"/>
        <v>0.55761212278278038</v>
      </c>
      <c r="Y584" s="127">
        <f t="shared" si="150"/>
        <v>0.65645290279544943</v>
      </c>
      <c r="Z584" s="175">
        <f t="shared" si="151"/>
        <v>0.77556016724474697</v>
      </c>
      <c r="AA584" s="149">
        <f t="shared" si="146"/>
        <v>53.85</v>
      </c>
      <c r="AB584" s="383">
        <f>IF(ISERROR(AA584),0,IF(B584&lt;=Parameters!$K$3,0,(B584-B583)*$O$5*AA584))</f>
        <v>22.347986376686865</v>
      </c>
      <c r="AC584" s="157">
        <f t="shared" si="154"/>
        <v>12119.163865471641</v>
      </c>
    </row>
    <row r="585" spans="1:29">
      <c r="A585" s="186">
        <v>567</v>
      </c>
      <c r="B585" s="187">
        <v>56.6</v>
      </c>
      <c r="C585" s="258">
        <v>18</v>
      </c>
      <c r="D585" s="258">
        <v>2.25</v>
      </c>
      <c r="E585" s="438">
        <f>IF(AND(ISBLANK(B585),ISBLANK(C585)),NA(),IF(B585&lt;=Parameters!$K$3,0,IF(C585&lt;0.1,Parameters!$K$4,C585)))</f>
        <v>18</v>
      </c>
      <c r="F585" s="439"/>
      <c r="G585" s="149">
        <f>B585*Parameters!$K$5</f>
        <v>1075.4000000000001</v>
      </c>
      <c r="H585" s="383">
        <f>IF(B585&lt;Parameters!$K$6,B585*Parameters!$K$5,Parameters!$K$5*Parameters!$K$6+(B585-Parameters!$K$6)*(Parameters!$K$5-10))</f>
        <v>539.40000000000009</v>
      </c>
      <c r="I585" s="151" t="str">
        <f>IF(ISBLANK(D585),"",IF(D585&gt;Parameters!$K$7,"Clay","Sand"))</f>
        <v>Sand</v>
      </c>
      <c r="J585" s="152">
        <f t="shared" si="138"/>
        <v>0.23759838268176714</v>
      </c>
      <c r="K585" s="320">
        <f t="shared" si="139"/>
        <v>1</v>
      </c>
      <c r="L585" s="320">
        <f t="shared" si="147"/>
        <v>5.394000000000001</v>
      </c>
      <c r="M585" s="275">
        <f t="shared" si="140"/>
        <v>108.81615643975385</v>
      </c>
      <c r="N585" s="153">
        <f t="shared" si="141"/>
        <v>59.848886041864624</v>
      </c>
      <c r="O585" s="154">
        <f t="shared" si="142"/>
        <v>16.924599999999998</v>
      </c>
      <c r="P585" s="149">
        <f>IF(B585&lt;=Parameters!$K$3,0,IF(I585="Sand",0,O585/Parameters!$K$8*1000))</f>
        <v>0</v>
      </c>
      <c r="Q585" s="127">
        <f t="shared" si="143"/>
        <v>0</v>
      </c>
      <c r="R585" s="154" t="e">
        <f t="shared" si="144"/>
        <v>#DIV/0!</v>
      </c>
      <c r="S585" s="154" t="e">
        <f t="shared" si="145"/>
        <v>#DIV/0!</v>
      </c>
      <c r="T585" s="149" t="e">
        <f t="shared" si="152"/>
        <v>#DIV/0!</v>
      </c>
      <c r="U585" s="383">
        <f>IF(B585&lt;=Parameters!$K$3,0,IF(I585="Sand",(B585-B584)*$O$5*N585,(B585-B584)*$O$5*T585))</f>
        <v>24.837550416406227</v>
      </c>
      <c r="V585" s="157">
        <f t="shared" si="153"/>
        <v>13782.12604573174</v>
      </c>
      <c r="W585" s="175">
        <f t="shared" si="148"/>
        <v>0.5037083140692501</v>
      </c>
      <c r="X585" s="149">
        <f t="shared" si="149"/>
        <v>0.44929788438987367</v>
      </c>
      <c r="Y585" s="127">
        <f t="shared" si="150"/>
        <v>0.65617890500242781</v>
      </c>
      <c r="Z585" s="175">
        <f t="shared" si="151"/>
        <v>0.62575501233806918</v>
      </c>
      <c r="AA585" s="149">
        <f t="shared" si="146"/>
        <v>53.940000000000012</v>
      </c>
      <c r="AB585" s="383">
        <f>IF(ISERROR(AA585),0,IF(B585&lt;=Parameters!$K$3,0,(B585-B584)*$O$5*AA585))</f>
        <v>22.385336771745397</v>
      </c>
      <c r="AC585" s="157">
        <f t="shared" si="154"/>
        <v>12141.549202243386</v>
      </c>
    </row>
    <row r="586" spans="1:29">
      <c r="A586" s="186">
        <v>568</v>
      </c>
      <c r="B586" s="187">
        <v>56.7</v>
      </c>
      <c r="C586" s="258">
        <v>9.3000000000000007</v>
      </c>
      <c r="D586" s="258">
        <v>2.76</v>
      </c>
      <c r="E586" s="438">
        <f>IF(AND(ISBLANK(B586),ISBLANK(C586)),NA(),IF(B586&lt;=Parameters!$K$3,0,IF(C586&lt;0.1,Parameters!$K$4,C586)))</f>
        <v>9.3000000000000007</v>
      </c>
      <c r="F586" s="439"/>
      <c r="G586" s="149">
        <f>B586*Parameters!$K$5</f>
        <v>1077.3</v>
      </c>
      <c r="H586" s="383">
        <f>IF(B586&lt;Parameters!$K$6,B586*Parameters!$K$5,Parameters!$K$5*Parameters!$K$6+(B586-Parameters!$K$6)*(Parameters!$K$5-10))</f>
        <v>540.29999999999995</v>
      </c>
      <c r="I586" s="151" t="str">
        <f>IF(ISBLANK(D586),"",IF(D586&gt;Parameters!$K$7,"Clay","Sand"))</f>
        <v>Clay</v>
      </c>
      <c r="J586" s="152">
        <f t="shared" si="138"/>
        <v>0.23810770455816224</v>
      </c>
      <c r="K586" s="320">
        <f t="shared" si="139"/>
        <v>1</v>
      </c>
      <c r="L586" s="320">
        <f t="shared" si="147"/>
        <v>5.4029999999999996</v>
      </c>
      <c r="M586" s="275">
        <f t="shared" si="140"/>
        <v>56.3421990380197</v>
      </c>
      <c r="N586" s="153">
        <f t="shared" si="141"/>
        <v>30.988209470910839</v>
      </c>
      <c r="O586" s="154">
        <f t="shared" si="142"/>
        <v>8.2227000000000015</v>
      </c>
      <c r="P586" s="149">
        <f>IF(B586&lt;=Parameters!$K$3,0,IF(I586="Sand",0,O586/Parameters!$K$8*1000))</f>
        <v>587.3357142857144</v>
      </c>
      <c r="Q586" s="127">
        <f t="shared" si="143"/>
        <v>1.0870548108193863</v>
      </c>
      <c r="R586" s="154">
        <f t="shared" si="144"/>
        <v>0.48967411123099014</v>
      </c>
      <c r="S586" s="154">
        <f t="shared" si="145"/>
        <v>0.48967411123099014</v>
      </c>
      <c r="T586" s="149">
        <f t="shared" si="152"/>
        <v>287.60309388707594</v>
      </c>
      <c r="U586" s="383">
        <f>IF(B586&lt;=Parameters!$K$3,0,IF(I586="Sand",(B586-B585)*$O$5*N586,(B586-B585)*$O$5*T586))</f>
        <v>119.35654640819622</v>
      </c>
      <c r="V586" s="157">
        <f t="shared" si="153"/>
        <v>13901.482592139937</v>
      </c>
      <c r="W586" s="175">
        <f t="shared" si="148"/>
        <v>0.23923194494559039</v>
      </c>
      <c r="X586" s="149">
        <f t="shared" si="149"/>
        <v>7.3548768879213119E-2</v>
      </c>
      <c r="Y586" s="127">
        <f t="shared" si="150"/>
        <v>0.65590547807800881</v>
      </c>
      <c r="Z586" s="175">
        <f t="shared" si="151"/>
        <v>0.10257251217977689</v>
      </c>
      <c r="AA586" s="149">
        <f t="shared" si="146"/>
        <v>287.60309388707594</v>
      </c>
      <c r="AB586" s="383">
        <f>IF(ISERROR(AA586),0,IF(B586&lt;=Parameters!$K$3,0,(B586-B585)*$O$5*AA586))</f>
        <v>119.35654640819622</v>
      </c>
      <c r="AC586" s="157">
        <f t="shared" si="154"/>
        <v>12260.905748651583</v>
      </c>
    </row>
    <row r="587" spans="1:29">
      <c r="A587" s="186">
        <v>569</v>
      </c>
      <c r="B587" s="187">
        <v>56.8</v>
      </c>
      <c r="C587" s="258">
        <v>5.24</v>
      </c>
      <c r="D587" s="258">
        <v>3.19</v>
      </c>
      <c r="E587" s="438">
        <f>IF(AND(ISBLANK(B587),ISBLANK(C587)),NA(),IF(B587&lt;=Parameters!$K$3,0,IF(C587&lt;0.1,Parameters!$K$4,C587)))</f>
        <v>5.24</v>
      </c>
      <c r="F587" s="439"/>
      <c r="G587" s="149">
        <f>B587*Parameters!$K$5</f>
        <v>1079.2</v>
      </c>
      <c r="H587" s="383">
        <f>IF(B587&lt;Parameters!$K$6,B587*Parameters!$K$5,Parameters!$K$5*Parameters!$K$6+(B587-Parameters!$K$6)*(Parameters!$K$5-10))</f>
        <v>541.20000000000005</v>
      </c>
      <c r="I587" s="151" t="str">
        <f>IF(ISBLANK(D587),"",IF(D587&gt;Parameters!$K$7,"Clay","Sand"))</f>
        <v>Clay</v>
      </c>
      <c r="J587" s="152">
        <f t="shared" si="138"/>
        <v>0.23862031592555943</v>
      </c>
      <c r="K587" s="320">
        <f t="shared" si="139"/>
        <v>1</v>
      </c>
      <c r="L587" s="320">
        <f t="shared" si="147"/>
        <v>5.4120000000000008</v>
      </c>
      <c r="M587" s="275">
        <f t="shared" si="140"/>
        <v>31.813840545212472</v>
      </c>
      <c r="N587" s="153">
        <f t="shared" si="141"/>
        <v>17.497612299866862</v>
      </c>
      <c r="O587" s="154">
        <f t="shared" si="142"/>
        <v>4.1608000000000001</v>
      </c>
      <c r="P587" s="149">
        <f>IF(B587&lt;=Parameters!$K$3,0,IF(I587="Sand",0,O587/Parameters!$K$8*1000))</f>
        <v>297.20000000000005</v>
      </c>
      <c r="Q587" s="127">
        <f t="shared" si="143"/>
        <v>0.54915003695491504</v>
      </c>
      <c r="R587" s="154">
        <f t="shared" si="144"/>
        <v>0.67472141701500399</v>
      </c>
      <c r="S587" s="154">
        <f t="shared" si="145"/>
        <v>0.67472141701500399</v>
      </c>
      <c r="T587" s="149">
        <f t="shared" si="152"/>
        <v>200.52720513685921</v>
      </c>
      <c r="U587" s="383">
        <f>IF(B587&lt;=Parameters!$K$3,0,IF(I587="Sand",(B587-B586)*$O$5*N587,(B587-B586)*$O$5*T587))</f>
        <v>83.219670353821783</v>
      </c>
      <c r="V587" s="157">
        <f t="shared" si="153"/>
        <v>13984.702262493758</v>
      </c>
      <c r="W587" s="175">
        <f t="shared" si="148"/>
        <v>9.4219131257638408E-3</v>
      </c>
      <c r="X587" s="149" t="e">
        <f t="shared" si="149"/>
        <v>#NUM!</v>
      </c>
      <c r="Y587" s="127">
        <f t="shared" si="150"/>
        <v>0.65563261988484722</v>
      </c>
      <c r="Z587" s="175" t="e">
        <f t="shared" si="151"/>
        <v>#NUM!</v>
      </c>
      <c r="AA587" s="149">
        <f t="shared" si="146"/>
        <v>200.52720513685921</v>
      </c>
      <c r="AB587" s="383">
        <f>IF(ISERROR(AA587),0,IF(B587&lt;=Parameters!$K$3,0,(B587-B586)*$O$5*AA587))</f>
        <v>83.219670353821783</v>
      </c>
      <c r="AC587" s="157">
        <f t="shared" si="154"/>
        <v>12344.125419005404</v>
      </c>
    </row>
    <row r="588" spans="1:29">
      <c r="A588" s="186">
        <v>570</v>
      </c>
      <c r="B588" s="187">
        <v>56.9</v>
      </c>
      <c r="C588" s="258">
        <v>5.73</v>
      </c>
      <c r="D588" s="258">
        <v>3.03</v>
      </c>
      <c r="E588" s="438">
        <f>IF(AND(ISBLANK(B588),ISBLANK(C588)),NA(),IF(B588&lt;=Parameters!$K$3,0,IF(C588&lt;0.1,Parameters!$K$4,C588)))</f>
        <v>5.73</v>
      </c>
      <c r="F588" s="439"/>
      <c r="G588" s="149">
        <f>B588*Parameters!$K$5</f>
        <v>1081.0999999999999</v>
      </c>
      <c r="H588" s="383">
        <f>IF(B588&lt;Parameters!$K$6,B588*Parameters!$K$5,Parameters!$K$5*Parameters!$K$6+(B588-Parameters!$K$6)*(Parameters!$K$5-10))</f>
        <v>542.09999999999991</v>
      </c>
      <c r="I588" s="151" t="str">
        <f>IF(ISBLANK(D588),"",IF(D588&gt;Parameters!$K$7,"Clay","Sand"))</f>
        <v>Clay</v>
      </c>
      <c r="J588" s="152">
        <f t="shared" si="138"/>
        <v>0.23913625234612002</v>
      </c>
      <c r="K588" s="320">
        <f t="shared" si="139"/>
        <v>1</v>
      </c>
      <c r="L588" s="320">
        <f t="shared" si="147"/>
        <v>5.4209999999999994</v>
      </c>
      <c r="M588" s="275">
        <f t="shared" si="140"/>
        <v>34.864018029308234</v>
      </c>
      <c r="N588" s="153">
        <f t="shared" si="141"/>
        <v>19.175209916119531</v>
      </c>
      <c r="O588" s="154">
        <f t="shared" si="142"/>
        <v>4.6489000000000003</v>
      </c>
      <c r="P588" s="149">
        <f>IF(B588&lt;=Parameters!$K$3,0,IF(I588="Sand",0,O588/Parameters!$K$8*1000))</f>
        <v>332.06428571428575</v>
      </c>
      <c r="Q588" s="127">
        <f t="shared" si="143"/>
        <v>0.61255171686826382</v>
      </c>
      <c r="R588" s="154">
        <f t="shared" si="144"/>
        <v>0.63884959471182934</v>
      </c>
      <c r="S588" s="154">
        <f t="shared" si="145"/>
        <v>0.63884959471182934</v>
      </c>
      <c r="T588" s="149">
        <f t="shared" si="152"/>
        <v>212.13913434684454</v>
      </c>
      <c r="U588" s="383">
        <f>IF(B588&lt;=Parameters!$K$3,0,IF(I588="Sand",(B588-B587)*$O$5*N588,(B588-B587)*$O$5*T588))</f>
        <v>88.038671946990277</v>
      </c>
      <c r="V588" s="157">
        <f t="shared" si="153"/>
        <v>14072.740934440748</v>
      </c>
      <c r="W588" s="175">
        <f t="shared" si="148"/>
        <v>4.4847208089311009E-2</v>
      </c>
      <c r="X588" s="149" t="e">
        <f t="shared" si="149"/>
        <v>#NUM!</v>
      </c>
      <c r="Y588" s="127">
        <f t="shared" si="150"/>
        <v>0.65536032829713853</v>
      </c>
      <c r="Z588" s="175" t="e">
        <f t="shared" si="151"/>
        <v>#NUM!</v>
      </c>
      <c r="AA588" s="149">
        <f t="shared" si="146"/>
        <v>212.13913434684454</v>
      </c>
      <c r="AB588" s="383">
        <f>IF(ISERROR(AA588),0,IF(B588&lt;=Parameters!$K$3,0,(B588-B587)*$O$5*AA588))</f>
        <v>88.038671946990277</v>
      </c>
      <c r="AC588" s="157">
        <f t="shared" si="154"/>
        <v>12432.164090952394</v>
      </c>
    </row>
    <row r="589" spans="1:29">
      <c r="A589" s="186">
        <v>571</v>
      </c>
      <c r="B589" s="187">
        <v>57</v>
      </c>
      <c r="C589" s="258">
        <v>7.74</v>
      </c>
      <c r="D589" s="258">
        <v>2.8</v>
      </c>
      <c r="E589" s="438">
        <f>IF(AND(ISBLANK(B589),ISBLANK(C589)),NA(),IF(B589&lt;=Parameters!$K$3,0,IF(C589&lt;0.1,Parameters!$K$4,C589)))</f>
        <v>7.74</v>
      </c>
      <c r="F589" s="439"/>
      <c r="G589" s="149">
        <f>B589*Parameters!$K$5</f>
        <v>1083</v>
      </c>
      <c r="H589" s="383">
        <f>IF(B589&lt;Parameters!$K$6,B589*Parameters!$K$5,Parameters!$K$5*Parameters!$K$6+(B589-Parameters!$K$6)*(Parameters!$K$5-10))</f>
        <v>543</v>
      </c>
      <c r="I589" s="151" t="str">
        <f>IF(ISBLANK(D589),"",IF(D589&gt;Parameters!$K$7,"Clay","Sand"))</f>
        <v>Clay</v>
      </c>
      <c r="J589" s="152">
        <f t="shared" si="138"/>
        <v>0.23965554992258295</v>
      </c>
      <c r="K589" s="320">
        <f t="shared" si="139"/>
        <v>1</v>
      </c>
      <c r="L589" s="320">
        <f t="shared" si="147"/>
        <v>5.43</v>
      </c>
      <c r="M589" s="275">
        <f t="shared" si="140"/>
        <v>47.196071255218435</v>
      </c>
      <c r="N589" s="153">
        <f t="shared" si="141"/>
        <v>25.957839190370141</v>
      </c>
      <c r="O589" s="154">
        <f t="shared" si="142"/>
        <v>6.657</v>
      </c>
      <c r="P589" s="149">
        <f>IF(B589&lt;=Parameters!$K$3,0,IF(I589="Sand",0,O589/Parameters!$K$8*1000))</f>
        <v>475.5</v>
      </c>
      <c r="Q589" s="127">
        <f t="shared" si="143"/>
        <v>0.87569060773480667</v>
      </c>
      <c r="R589" s="154">
        <f t="shared" si="144"/>
        <v>0.53431166840200695</v>
      </c>
      <c r="S589" s="154">
        <f t="shared" si="145"/>
        <v>0.53431166840200695</v>
      </c>
      <c r="T589" s="149">
        <f t="shared" si="152"/>
        <v>254.06519832515431</v>
      </c>
      <c r="U589" s="383">
        <f>IF(B589&lt;=Parameters!$K$3,0,IF(I589="Sand",(B589-B588)*$O$5*N589,(B589-B588)*$O$5*T589))</f>
        <v>105.4381725340909</v>
      </c>
      <c r="V589" s="157">
        <f t="shared" si="153"/>
        <v>14178.17910697484</v>
      </c>
      <c r="W589" s="175">
        <f t="shared" si="148"/>
        <v>0.16478990410577746</v>
      </c>
      <c r="X589" s="149">
        <f t="shared" si="149"/>
        <v>2.0034650372371836E-2</v>
      </c>
      <c r="Y589" s="127">
        <f t="shared" si="150"/>
        <v>0.65508860120053569</v>
      </c>
      <c r="Z589" s="175">
        <f t="shared" si="151"/>
        <v>2.8053556950554805E-2</v>
      </c>
      <c r="AA589" s="149">
        <f t="shared" si="146"/>
        <v>254.06519832515431</v>
      </c>
      <c r="AB589" s="383">
        <f>IF(ISERROR(AA589),0,IF(B589&lt;=Parameters!$K$3,0,(B589-B588)*$O$5*AA589))</f>
        <v>105.4381725340909</v>
      </c>
      <c r="AC589" s="157">
        <f t="shared" si="154"/>
        <v>12537.602263486486</v>
      </c>
    </row>
    <row r="590" spans="1:29">
      <c r="A590" s="186">
        <v>572</v>
      </c>
      <c r="B590" s="187">
        <v>57.1</v>
      </c>
      <c r="C590" s="258">
        <v>23.51</v>
      </c>
      <c r="D590" s="258">
        <v>2</v>
      </c>
      <c r="E590" s="438">
        <f>IF(AND(ISBLANK(B590),ISBLANK(C590)),NA(),IF(B590&lt;=Parameters!$K$3,0,IF(C590&lt;0.1,Parameters!$K$4,C590)))</f>
        <v>23.51</v>
      </c>
      <c r="F590" s="439"/>
      <c r="G590" s="149">
        <f>B590*Parameters!$K$5</f>
        <v>1084.9000000000001</v>
      </c>
      <c r="H590" s="383">
        <f>IF(B590&lt;Parameters!$K$6,B590*Parameters!$K$5,Parameters!$K$5*Parameters!$K$6+(B590-Parameters!$K$6)*(Parameters!$K$5-10))</f>
        <v>543.90000000000009</v>
      </c>
      <c r="I590" s="151" t="str">
        <f>IF(ISBLANK(D590),"",IF(D590&gt;Parameters!$K$7,"Clay","Sand"))</f>
        <v>Sand</v>
      </c>
      <c r="J590" s="152">
        <f t="shared" si="138"/>
        <v>0.2401782453088761</v>
      </c>
      <c r="K590" s="320">
        <f t="shared" si="139"/>
        <v>1</v>
      </c>
      <c r="L590" s="320">
        <f t="shared" si="147"/>
        <v>5.4390000000000009</v>
      </c>
      <c r="M590" s="275">
        <f t="shared" si="140"/>
        <v>143.66920660201862</v>
      </c>
      <c r="N590" s="153">
        <f t="shared" si="141"/>
        <v>79.018063631110252</v>
      </c>
      <c r="O590" s="154">
        <f t="shared" si="142"/>
        <v>22.4251</v>
      </c>
      <c r="P590" s="149">
        <f>IF(B590&lt;=Parameters!$K$3,0,IF(I590="Sand",0,O590/Parameters!$K$8*1000))</f>
        <v>0</v>
      </c>
      <c r="Q590" s="127">
        <f t="shared" si="143"/>
        <v>0</v>
      </c>
      <c r="R590" s="154" t="e">
        <f t="shared" si="144"/>
        <v>#DIV/0!</v>
      </c>
      <c r="S590" s="154" t="e">
        <f t="shared" si="145"/>
        <v>#DIV/0!</v>
      </c>
      <c r="T590" s="149" t="e">
        <f t="shared" si="152"/>
        <v>#DIV/0!</v>
      </c>
      <c r="U590" s="383">
        <f>IF(B590&lt;=Parameters!$K$3,0,IF(I590="Sand",(B590-B589)*$O$5*N590,(B590-B589)*$O$5*T590))</f>
        <v>32.792843259799959</v>
      </c>
      <c r="V590" s="157">
        <f t="shared" si="153"/>
        <v>14210.97195023464</v>
      </c>
      <c r="W590" s="175">
        <f t="shared" si="148"/>
        <v>0.60886835678691842</v>
      </c>
      <c r="X590" s="149">
        <f t="shared" si="149"/>
        <v>0.66596062548388468</v>
      </c>
      <c r="Y590" s="127">
        <f t="shared" si="150"/>
        <v>0.65481743649206969</v>
      </c>
      <c r="Z590" s="175">
        <f t="shared" si="151"/>
        <v>0.93376193059676715</v>
      </c>
      <c r="AA590" s="149">
        <f t="shared" si="146"/>
        <v>54.390000000000015</v>
      </c>
      <c r="AB590" s="383">
        <f>IF(ISERROR(AA590),0,IF(B590&lt;=Parameters!$K$3,0,(B590-B589)*$O$5*AA590))</f>
        <v>22.572088747038048</v>
      </c>
      <c r="AC590" s="157">
        <f t="shared" si="154"/>
        <v>12560.174352233524</v>
      </c>
    </row>
    <row r="591" spans="1:29">
      <c r="A591" s="186">
        <v>573</v>
      </c>
      <c r="B591" s="187">
        <v>57.2</v>
      </c>
      <c r="C591" s="258">
        <v>23.12</v>
      </c>
      <c r="D591" s="258">
        <v>1.96</v>
      </c>
      <c r="E591" s="438">
        <f>IF(AND(ISBLANK(B591),ISBLANK(C591)),NA(),IF(B591&lt;=Parameters!$K$3,0,IF(C591&lt;0.1,Parameters!$K$4,C591)))</f>
        <v>23.12</v>
      </c>
      <c r="F591" s="439"/>
      <c r="G591" s="149">
        <f>B591*Parameters!$K$5</f>
        <v>1086.8</v>
      </c>
      <c r="H591" s="383">
        <f>IF(B591&lt;Parameters!$K$6,B591*Parameters!$K$5,Parameters!$K$5*Parameters!$K$6+(B591-Parameters!$K$6)*(Parameters!$K$5-10))</f>
        <v>544.79999999999995</v>
      </c>
      <c r="I591" s="151" t="str">
        <f>IF(ISBLANK(D591),"",IF(D591&gt;Parameters!$K$7,"Clay","Sand"))</f>
        <v>Sand</v>
      </c>
      <c r="J591" s="152">
        <f t="shared" si="138"/>
        <v>0.24070437572098288</v>
      </c>
      <c r="K591" s="320">
        <f t="shared" si="139"/>
        <v>1</v>
      </c>
      <c r="L591" s="320">
        <f t="shared" si="147"/>
        <v>5.4479999999999995</v>
      </c>
      <c r="M591" s="275">
        <f t="shared" si="140"/>
        <v>141.59542185378211</v>
      </c>
      <c r="N591" s="153">
        <f t="shared" si="141"/>
        <v>77.877482019580171</v>
      </c>
      <c r="O591" s="154">
        <f t="shared" si="142"/>
        <v>22.033200000000001</v>
      </c>
      <c r="P591" s="149">
        <f>IF(B591&lt;=Parameters!$K$3,0,IF(I591="Sand",0,O591/Parameters!$K$8*1000))</f>
        <v>0</v>
      </c>
      <c r="Q591" s="127">
        <f t="shared" si="143"/>
        <v>0</v>
      </c>
      <c r="R591" s="154" t="e">
        <f t="shared" si="144"/>
        <v>#DIV/0!</v>
      </c>
      <c r="S591" s="154" t="e">
        <f t="shared" si="145"/>
        <v>#DIV/0!</v>
      </c>
      <c r="T591" s="149" t="e">
        <f t="shared" si="152"/>
        <v>#DIV/0!</v>
      </c>
      <c r="U591" s="383">
        <f>IF(B591&lt;=Parameters!$K$3,0,IF(I591="Sand",(B591-B590)*$O$5*N591,(B591-B590)*$O$5*T591))</f>
        <v>32.319496884387256</v>
      </c>
      <c r="V591" s="157">
        <f t="shared" si="153"/>
        <v>14243.291447119027</v>
      </c>
      <c r="W591" s="175">
        <f t="shared" si="148"/>
        <v>0.60184655960652045</v>
      </c>
      <c r="X591" s="149">
        <f t="shared" si="149"/>
        <v>0.65041404644554124</v>
      </c>
      <c r="Y591" s="127">
        <f t="shared" si="150"/>
        <v>0.65454683208006936</v>
      </c>
      <c r="Z591" s="175">
        <f t="shared" si="151"/>
        <v>0.91318324306060594</v>
      </c>
      <c r="AA591" s="149">
        <f t="shared" si="146"/>
        <v>54.48</v>
      </c>
      <c r="AB591" s="383">
        <f>IF(ISERROR(AA591),0,IF(B591&lt;=Parameters!$K$3,0,(B591-B590)*$O$5*AA591))</f>
        <v>22.609439142096569</v>
      </c>
      <c r="AC591" s="157">
        <f t="shared" si="154"/>
        <v>12582.783791375621</v>
      </c>
    </row>
    <row r="592" spans="1:29">
      <c r="A592" s="186">
        <v>574</v>
      </c>
      <c r="B592" s="187">
        <v>57.3</v>
      </c>
      <c r="C592" s="258">
        <v>20.5</v>
      </c>
      <c r="D592" s="258">
        <v>1.94</v>
      </c>
      <c r="E592" s="438">
        <f>IF(AND(ISBLANK(B592),ISBLANK(C592)),NA(),IF(B592&lt;=Parameters!$K$3,0,IF(C592&lt;0.1,Parameters!$K$4,C592)))</f>
        <v>20.5</v>
      </c>
      <c r="F592" s="439"/>
      <c r="G592" s="149">
        <f>B592*Parameters!$K$5</f>
        <v>1088.7</v>
      </c>
      <c r="H592" s="383">
        <f>IF(B592&lt;Parameters!$K$6,B592*Parameters!$K$5,Parameters!$K$5*Parameters!$K$6+(B592-Parameters!$K$6)*(Parameters!$K$5-10))</f>
        <v>545.70000000000005</v>
      </c>
      <c r="I592" s="151" t="str">
        <f>IF(ISBLANK(D592),"",IF(D592&gt;Parameters!$K$7,"Clay","Sand"))</f>
        <v>Sand</v>
      </c>
      <c r="J592" s="152">
        <f t="shared" si="138"/>
        <v>0.24123397894807222</v>
      </c>
      <c r="K592" s="320">
        <f t="shared" si="139"/>
        <v>1</v>
      </c>
      <c r="L592" s="320">
        <f t="shared" si="147"/>
        <v>5.4570000000000007</v>
      </c>
      <c r="M592" s="275">
        <f t="shared" si="140"/>
        <v>125.82581089568356</v>
      </c>
      <c r="N592" s="153">
        <f t="shared" si="141"/>
        <v>69.204195992625969</v>
      </c>
      <c r="O592" s="154">
        <f t="shared" si="142"/>
        <v>19.411300000000001</v>
      </c>
      <c r="P592" s="149">
        <f>IF(B592&lt;=Parameters!$K$3,0,IF(I592="Sand",0,O592/Parameters!$K$8*1000))</f>
        <v>0</v>
      </c>
      <c r="Q592" s="127">
        <f t="shared" si="143"/>
        <v>0</v>
      </c>
      <c r="R592" s="154" t="e">
        <f t="shared" si="144"/>
        <v>#DIV/0!</v>
      </c>
      <c r="S592" s="154" t="e">
        <f t="shared" si="145"/>
        <v>#DIV/0!</v>
      </c>
      <c r="T592" s="149" t="e">
        <f t="shared" si="152"/>
        <v>#DIV/0!</v>
      </c>
      <c r="U592" s="383">
        <f>IF(B592&lt;=Parameters!$K$3,0,IF(I592="Sand",(B592-B591)*$O$5*N592,(B592-B591)*$O$5*T592))</f>
        <v>28.720045111470061</v>
      </c>
      <c r="V592" s="157">
        <f t="shared" si="153"/>
        <v>14272.011492230497</v>
      </c>
      <c r="W592" s="175">
        <f t="shared" si="148"/>
        <v>0.55340717267121797</v>
      </c>
      <c r="X592" s="149">
        <f t="shared" si="149"/>
        <v>0.5473303756460538</v>
      </c>
      <c r="Y592" s="127">
        <f t="shared" si="150"/>
        <v>0.65427678588408167</v>
      </c>
      <c r="Z592" s="175">
        <f t="shared" si="151"/>
        <v>0.76947931988927509</v>
      </c>
      <c r="AA592" s="149">
        <f t="shared" si="146"/>
        <v>54.570000000000007</v>
      </c>
      <c r="AB592" s="383">
        <f>IF(ISERROR(AA592),0,IF(B592&lt;=Parameters!$K$3,0,(B592-B591)*$O$5*AA592))</f>
        <v>22.646789537153492</v>
      </c>
      <c r="AC592" s="157">
        <f t="shared" si="154"/>
        <v>12605.430580912775</v>
      </c>
    </row>
    <row r="593" spans="1:29">
      <c r="A593" s="186">
        <v>575</v>
      </c>
      <c r="B593" s="187">
        <v>57.4</v>
      </c>
      <c r="C593" s="258">
        <v>22.26</v>
      </c>
      <c r="D593" s="258">
        <v>1.93</v>
      </c>
      <c r="E593" s="438">
        <f>IF(AND(ISBLANK(B593),ISBLANK(C593)),NA(),IF(B593&lt;=Parameters!$K$3,0,IF(C593&lt;0.1,Parameters!$K$4,C593)))</f>
        <v>22.26</v>
      </c>
      <c r="F593" s="439"/>
      <c r="G593" s="149">
        <f>B593*Parameters!$K$5</f>
        <v>1090.5999999999999</v>
      </c>
      <c r="H593" s="383">
        <f>IF(B593&lt;Parameters!$K$6,B593*Parameters!$K$5,Parameters!$K$5*Parameters!$K$6+(B593-Parameters!$K$6)*(Parameters!$K$5-10))</f>
        <v>546.59999999999991</v>
      </c>
      <c r="I593" s="151" t="str">
        <f>IF(ISBLANK(D593),"",IF(D593&gt;Parameters!$K$7,"Clay","Sand"))</f>
        <v>Sand</v>
      </c>
      <c r="J593" s="152">
        <f t="shared" si="138"/>
        <v>0.24176709336389909</v>
      </c>
      <c r="K593" s="320">
        <f t="shared" si="139"/>
        <v>1</v>
      </c>
      <c r="L593" s="320">
        <f t="shared" si="147"/>
        <v>5.4659999999999993</v>
      </c>
      <c r="M593" s="275">
        <f t="shared" si="140"/>
        <v>136.93035872092224</v>
      </c>
      <c r="N593" s="153">
        <f t="shared" si="141"/>
        <v>75.311697296507234</v>
      </c>
      <c r="O593" s="154">
        <f t="shared" si="142"/>
        <v>21.169400000000003</v>
      </c>
      <c r="P593" s="149">
        <f>IF(B593&lt;=Parameters!$K$3,0,IF(I593="Sand",0,O593/Parameters!$K$8*1000))</f>
        <v>0</v>
      </c>
      <c r="Q593" s="127">
        <f t="shared" si="143"/>
        <v>0</v>
      </c>
      <c r="R593" s="154" t="e">
        <f t="shared" si="144"/>
        <v>#DIV/0!</v>
      </c>
      <c r="S593" s="154" t="e">
        <f t="shared" si="145"/>
        <v>#DIV/0!</v>
      </c>
      <c r="T593" s="149" t="e">
        <f t="shared" si="152"/>
        <v>#DIV/0!</v>
      </c>
      <c r="U593" s="383">
        <f>IF(B593&lt;=Parameters!$K$3,0,IF(I593="Sand",(B593-B592)*$O$5*N593,(B593-B592)*$O$5*T593))</f>
        <v>31.254684961699326</v>
      </c>
      <c r="V593" s="157">
        <f t="shared" si="153"/>
        <v>14303.266177192196</v>
      </c>
      <c r="W593" s="175">
        <f t="shared" si="148"/>
        <v>0.58602417669207618</v>
      </c>
      <c r="X593" s="149">
        <f t="shared" si="149"/>
        <v>0.61593896550075888</v>
      </c>
      <c r="Y593" s="127">
        <f t="shared" si="150"/>
        <v>0.65400729583479378</v>
      </c>
      <c r="Z593" s="175">
        <f t="shared" si="151"/>
        <v>0.86708851247989405</v>
      </c>
      <c r="AA593" s="149">
        <f t="shared" si="146"/>
        <v>54.66</v>
      </c>
      <c r="AB593" s="383">
        <f>IF(ISERROR(AA593),0,IF(B593&lt;=Parameters!$K$3,0,(B593-B592)*$O$5*AA593))</f>
        <v>22.684139932213629</v>
      </c>
      <c r="AC593" s="157">
        <f t="shared" si="154"/>
        <v>12628.114720844987</v>
      </c>
    </row>
    <row r="594" spans="1:29">
      <c r="A594" s="186">
        <v>576</v>
      </c>
      <c r="B594" s="187">
        <v>57.5</v>
      </c>
      <c r="C594" s="258">
        <v>22.95</v>
      </c>
      <c r="D594" s="258">
        <v>1.87</v>
      </c>
      <c r="E594" s="438">
        <f>IF(AND(ISBLANK(B594),ISBLANK(C594)),NA(),IF(B594&lt;=Parameters!$K$3,0,IF(C594&lt;0.1,Parameters!$K$4,C594)))</f>
        <v>22.95</v>
      </c>
      <c r="F594" s="439"/>
      <c r="G594" s="149">
        <f>B594*Parameters!$K$5</f>
        <v>1092.5</v>
      </c>
      <c r="H594" s="383">
        <f>IF(B594&lt;Parameters!$K$6,B594*Parameters!$K$5,Parameters!$K$5*Parameters!$K$6+(B594-Parameters!$K$6)*(Parameters!$K$5-10))</f>
        <v>547.5</v>
      </c>
      <c r="I594" s="151" t="str">
        <f>IF(ISBLANK(D594),"",IF(D594&gt;Parameters!$K$7,"Clay","Sand"))</f>
        <v>Sand</v>
      </c>
      <c r="J594" s="152">
        <f t="shared" si="138"/>
        <v>0.24230375793848327</v>
      </c>
      <c r="K594" s="320">
        <f t="shared" si="139"/>
        <v>1</v>
      </c>
      <c r="L594" s="320">
        <f t="shared" si="147"/>
        <v>5.4749999999999996</v>
      </c>
      <c r="M594" s="275">
        <f t="shared" si="140"/>
        <v>141.48820479551986</v>
      </c>
      <c r="N594" s="153">
        <f t="shared" si="141"/>
        <v>77.818512637535932</v>
      </c>
      <c r="O594" s="154">
        <f t="shared" si="142"/>
        <v>21.857499999999998</v>
      </c>
      <c r="P594" s="149">
        <f>IF(B594&lt;=Parameters!$K$3,0,IF(I594="Sand",0,O594/Parameters!$K$8*1000))</f>
        <v>0</v>
      </c>
      <c r="Q594" s="127">
        <f t="shared" si="143"/>
        <v>0</v>
      </c>
      <c r="R594" s="154" t="e">
        <f t="shared" si="144"/>
        <v>#DIV/0!</v>
      </c>
      <c r="S594" s="154" t="e">
        <f t="shared" si="145"/>
        <v>#DIV/0!</v>
      </c>
      <c r="T594" s="149" t="e">
        <f t="shared" si="152"/>
        <v>#DIV/0!</v>
      </c>
      <c r="U594" s="383">
        <f>IF(B594&lt;=Parameters!$K$3,0,IF(I594="Sand",(B594-B593)*$O$5*N594,(B594-B593)*$O$5*T594))</f>
        <v>32.295024331990483</v>
      </c>
      <c r="V594" s="157">
        <f t="shared" si="153"/>
        <v>14335.561201524186</v>
      </c>
      <c r="W594" s="175">
        <f t="shared" si="148"/>
        <v>0.59790577531640066</v>
      </c>
      <c r="X594" s="149">
        <f t="shared" si="149"/>
        <v>0.64175531350228865</v>
      </c>
      <c r="Y594" s="127">
        <f t="shared" si="150"/>
        <v>0.65373835987395468</v>
      </c>
      <c r="Z594" s="175">
        <f t="shared" si="151"/>
        <v>0.90463326750522943</v>
      </c>
      <c r="AA594" s="149">
        <f t="shared" si="146"/>
        <v>54.75</v>
      </c>
      <c r="AB594" s="383">
        <f>IF(ISERROR(AA594),0,IF(B594&lt;=Parameters!$K$3,0,(B594-B593)*$O$5*AA594))</f>
        <v>22.721490327272161</v>
      </c>
      <c r="AC594" s="157">
        <f t="shared" si="154"/>
        <v>12650.83621117226</v>
      </c>
    </row>
    <row r="595" spans="1:29">
      <c r="A595" s="186">
        <v>577</v>
      </c>
      <c r="B595" s="187">
        <v>57.6</v>
      </c>
      <c r="C595" s="258">
        <v>22.19</v>
      </c>
      <c r="D595" s="258">
        <v>1.83</v>
      </c>
      <c r="E595" s="438">
        <f>IF(AND(ISBLANK(B595),ISBLANK(C595)),NA(),IF(B595&lt;=Parameters!$K$3,0,IF(C595&lt;0.1,Parameters!$K$4,C595)))</f>
        <v>22.19</v>
      </c>
      <c r="F595" s="439"/>
      <c r="G595" s="149">
        <f>B595*Parameters!$K$5</f>
        <v>1094.4000000000001</v>
      </c>
      <c r="H595" s="383">
        <f>IF(B595&lt;Parameters!$K$6,B595*Parameters!$K$5,Parameters!$K$5*Parameters!$K$6+(B595-Parameters!$K$6)*(Parameters!$K$5-10))</f>
        <v>548.40000000000009</v>
      </c>
      <c r="I595" s="151" t="str">
        <f>IF(ISBLANK(D595),"",IF(D595&gt;Parameters!$K$7,"Clay","Sand"))</f>
        <v>Sand</v>
      </c>
      <c r="J595" s="152">
        <f t="shared" ref="J595:J658" si="155">(MAX(($O$3-B595)/$O$1,G$8))^(-C$8)</f>
        <v>0.24284401225007443</v>
      </c>
      <c r="K595" s="320">
        <f t="shared" ref="K595:K658" si="156">(MIN(($O$3-B595)/($O$1*$G$8),1))^$E$8</f>
        <v>1</v>
      </c>
      <c r="L595" s="320">
        <f t="shared" si="147"/>
        <v>5.4840000000000009</v>
      </c>
      <c r="M595" s="275">
        <f t="shared" ref="M595:M658" si="157">$F$8*E595*1000*$O$9^$B$8*J595</f>
        <v>137.10777986667446</v>
      </c>
      <c r="N595" s="153">
        <f t="shared" ref="N595:N658" si="158">(M595)*$S$2^$D$8</f>
        <v>75.409278926670964</v>
      </c>
      <c r="O595" s="154">
        <f t="shared" ref="O595:O658" si="159">IF(E595=0,0,ABS(E595-G595/1000))</f>
        <v>21.095600000000001</v>
      </c>
      <c r="P595" s="149">
        <f>IF(B595&lt;=Parameters!$K$3,0,IF(I595="Sand",0,O595/Parameters!$K$8*1000))</f>
        <v>0</v>
      </c>
      <c r="Q595" s="127">
        <f t="shared" ref="Q595:Q658" si="160">IF(P595="","",P595/H595)</f>
        <v>0</v>
      </c>
      <c r="R595" s="154" t="e">
        <f t="shared" ref="R595:R658" si="161">IF(P595="","",IF(Q595&lt;=1,0.5*(Q595^(-0.5)),0.5*(Q595^(-0.25))))</f>
        <v>#DIV/0!</v>
      </c>
      <c r="S595" s="154" t="e">
        <f t="shared" ref="S595:S658" si="162">IF(R595="","",IF(R595&lt;1,R595,1))</f>
        <v>#DIV/0!</v>
      </c>
      <c r="T595" s="149" t="e">
        <f t="shared" si="152"/>
        <v>#DIV/0!</v>
      </c>
      <c r="U595" s="383">
        <f>IF(B595&lt;=Parameters!$K$3,0,IF(I595="Sand",(B595-B594)*$O$5*N595,(B595-B594)*$O$5*T595))</f>
        <v>31.295181766555665</v>
      </c>
      <c r="V595" s="157">
        <f t="shared" si="153"/>
        <v>14366.856383290742</v>
      </c>
      <c r="W595" s="175">
        <f t="shared" si="148"/>
        <v>0.58410679829207934</v>
      </c>
      <c r="X595" s="149">
        <f t="shared" si="149"/>
        <v>0.61181384869706457</v>
      </c>
      <c r="Y595" s="127">
        <f t="shared" si="150"/>
        <v>0.65346997595429845</v>
      </c>
      <c r="Z595" s="175">
        <f t="shared" si="151"/>
        <v>0.86357227895260746</v>
      </c>
      <c r="AA595" s="149">
        <f t="shared" ref="AA595:AA658" si="163">IF(I595="Sand",IF(Z595&gt;0.1*H595,Z595,0.1*H595),T595)</f>
        <v>54.840000000000011</v>
      </c>
      <c r="AB595" s="383">
        <f>IF(ISERROR(AA595),0,IF(B595&lt;=Parameters!$K$3,0,(B595-B594)*$O$5*AA595))</f>
        <v>22.758840722330692</v>
      </c>
      <c r="AC595" s="157">
        <f t="shared" si="154"/>
        <v>12673.59505189459</v>
      </c>
    </row>
    <row r="596" spans="1:29">
      <c r="A596" s="186">
        <v>578</v>
      </c>
      <c r="B596" s="187">
        <v>57.7</v>
      </c>
      <c r="C596" s="258">
        <v>22.8</v>
      </c>
      <c r="D596" s="258">
        <v>1.84</v>
      </c>
      <c r="E596" s="438">
        <f>IF(AND(ISBLANK(B596),ISBLANK(C596)),NA(),IF(B596&lt;=Parameters!$K$3,0,IF(C596&lt;0.1,Parameters!$K$4,C596)))</f>
        <v>22.8</v>
      </c>
      <c r="F596" s="439"/>
      <c r="G596" s="149">
        <f>B596*Parameters!$K$5</f>
        <v>1096.3</v>
      </c>
      <c r="H596" s="383">
        <f>IF(B596&lt;Parameters!$K$6,B596*Parameters!$K$5,Parameters!$K$5*Parameters!$K$6+(B596-Parameters!$K$6)*(Parameters!$K$5-10))</f>
        <v>549.29999999999995</v>
      </c>
      <c r="I596" s="151" t="str">
        <f>IF(ISBLANK(D596),"",IF(D596&gt;Parameters!$K$7,"Clay","Sand"))</f>
        <v>Sand</v>
      </c>
      <c r="J596" s="152">
        <f t="shared" si="155"/>
        <v>0.2433878964974121</v>
      </c>
      <c r="K596" s="320">
        <f t="shared" si="156"/>
        <v>1</v>
      </c>
      <c r="L596" s="320">
        <f t="shared" ref="L596:L659" si="164">H596/100</f>
        <v>5.4929999999999994</v>
      </c>
      <c r="M596" s="275">
        <f t="shared" si="157"/>
        <v>141.19236764594649</v>
      </c>
      <c r="N596" s="153">
        <f t="shared" si="158"/>
        <v>77.655802205270575</v>
      </c>
      <c r="O596" s="154">
        <f t="shared" si="159"/>
        <v>21.703700000000001</v>
      </c>
      <c r="P596" s="149">
        <f>IF(B596&lt;=Parameters!$K$3,0,IF(I596="Sand",0,O596/Parameters!$K$8*1000))</f>
        <v>0</v>
      </c>
      <c r="Q596" s="127">
        <f t="shared" si="160"/>
        <v>0</v>
      </c>
      <c r="R596" s="154" t="e">
        <f t="shared" si="161"/>
        <v>#DIV/0!</v>
      </c>
      <c r="S596" s="154" t="e">
        <f t="shared" si="162"/>
        <v>#DIV/0!</v>
      </c>
      <c r="T596" s="149" t="e">
        <f t="shared" si="152"/>
        <v>#DIV/0!</v>
      </c>
      <c r="U596" s="383">
        <f>IF(B596&lt;=Parameters!$K$3,0,IF(I596="Sand",(B596-B595)*$O$5*N596,(B596-B595)*$O$5*T596))</f>
        <v>32.227498788376536</v>
      </c>
      <c r="V596" s="157">
        <f t="shared" si="153"/>
        <v>14399.083882079118</v>
      </c>
      <c r="W596" s="175">
        <f t="shared" ref="W596:W659" si="165">0.4*LN(E596*1000/(22*SQRT(H596*100)))</f>
        <v>0.59462635936635333</v>
      </c>
      <c r="X596" s="149">
        <f t="shared" ref="X596:X659" si="166">2.1*(W596-0.1)^1.7</f>
        <v>0.63458621146976002</v>
      </c>
      <c r="Y596" s="127">
        <f t="shared" ref="Y596:Y659" si="167">(H596/100)^(-0.25)</f>
        <v>0.65320214203946747</v>
      </c>
      <c r="Z596" s="175">
        <f t="shared" ref="Z596:Z659" si="168">$F$8*(B596/$O$3)*100*X596*Y596</f>
        <v>0.89690266092643944</v>
      </c>
      <c r="AA596" s="149">
        <f t="shared" si="163"/>
        <v>54.93</v>
      </c>
      <c r="AB596" s="383">
        <f>IF(ISERROR(AA596),0,IF(B596&lt;=Parameters!$K$3,0,(B596-B595)*$O$5*AA596))</f>
        <v>22.79619111738922</v>
      </c>
      <c r="AC596" s="157">
        <f t="shared" si="154"/>
        <v>12696.39124301198</v>
      </c>
    </row>
    <row r="597" spans="1:29">
      <c r="A597" s="186">
        <v>579</v>
      </c>
      <c r="B597" s="187">
        <v>57.8</v>
      </c>
      <c r="C597" s="258">
        <v>22.85</v>
      </c>
      <c r="D597" s="258">
        <v>1.93</v>
      </c>
      <c r="E597" s="438">
        <f>IF(AND(ISBLANK(B597),ISBLANK(C597)),NA(),IF(B597&lt;=Parameters!$K$3,0,IF(C597&lt;0.1,Parameters!$K$4,C597)))</f>
        <v>22.85</v>
      </c>
      <c r="F597" s="439"/>
      <c r="G597" s="149">
        <f>B597*Parameters!$K$5</f>
        <v>1098.2</v>
      </c>
      <c r="H597" s="383">
        <f>IF(B597&lt;Parameters!$K$6,B597*Parameters!$K$5,Parameters!$K$5*Parameters!$K$6+(B597-Parameters!$K$6)*(Parameters!$K$5-10))</f>
        <v>550.20000000000005</v>
      </c>
      <c r="I597" s="151" t="str">
        <f>IF(ISBLANK(D597),"",IF(D597&gt;Parameters!$K$7,"Clay","Sand"))</f>
        <v>Sand</v>
      </c>
      <c r="J597" s="152">
        <f t="shared" si="155"/>
        <v>0.2439354515122894</v>
      </c>
      <c r="K597" s="320">
        <f t="shared" si="156"/>
        <v>1</v>
      </c>
      <c r="L597" s="320">
        <f t="shared" si="164"/>
        <v>5.5020000000000007</v>
      </c>
      <c r="M597" s="275">
        <f t="shared" si="157"/>
        <v>141.82034014108797</v>
      </c>
      <c r="N597" s="153">
        <f t="shared" si="158"/>
        <v>78.001187077598388</v>
      </c>
      <c r="O597" s="154">
        <f t="shared" si="159"/>
        <v>21.751800000000003</v>
      </c>
      <c r="P597" s="149">
        <f>IF(B597&lt;=Parameters!$K$3,0,IF(I597="Sand",0,O597/Parameters!$K$8*1000))</f>
        <v>0</v>
      </c>
      <c r="Q597" s="127">
        <f t="shared" si="160"/>
        <v>0</v>
      </c>
      <c r="R597" s="154" t="e">
        <f t="shared" si="161"/>
        <v>#DIV/0!</v>
      </c>
      <c r="S597" s="154" t="e">
        <f t="shared" si="162"/>
        <v>#DIV/0!</v>
      </c>
      <c r="T597" s="149" t="e">
        <f t="shared" ref="T597:T660" si="169">IF(P597="","",S597*P597)</f>
        <v>#DIV/0!</v>
      </c>
      <c r="U597" s="383">
        <f>IF(B597&lt;=Parameters!$K$3,0,IF(I597="Sand",(B597-B596)*$O$5*N597,(B597-B596)*$O$5*T597))</f>
        <v>32.370835026470722</v>
      </c>
      <c r="V597" s="157">
        <f t="shared" ref="V597:V660" si="170">V596+U597</f>
        <v>14431.454717105589</v>
      </c>
      <c r="W597" s="175">
        <f t="shared" si="165"/>
        <v>0.59517517028990086</v>
      </c>
      <c r="X597" s="149">
        <f t="shared" si="166"/>
        <v>0.63578365115111934</v>
      </c>
      <c r="Y597" s="127">
        <f t="shared" si="167"/>
        <v>0.65293485610393642</v>
      </c>
      <c r="Z597" s="175">
        <f t="shared" si="168"/>
        <v>0.89978410244042917</v>
      </c>
      <c r="AA597" s="149">
        <f t="shared" si="163"/>
        <v>55.02000000000001</v>
      </c>
      <c r="AB597" s="383">
        <f>IF(ISERROR(AA597),0,IF(B597&lt;=Parameters!$K$3,0,(B597-B596)*$O$5*AA597))</f>
        <v>22.833541512446129</v>
      </c>
      <c r="AC597" s="157">
        <f t="shared" si="154"/>
        <v>12719.224784524426</v>
      </c>
    </row>
    <row r="598" spans="1:29">
      <c r="A598" s="186">
        <v>580</v>
      </c>
      <c r="B598" s="187">
        <v>57.9</v>
      </c>
      <c r="C598" s="258">
        <v>22.31</v>
      </c>
      <c r="D598" s="258">
        <v>1.81</v>
      </c>
      <c r="E598" s="438">
        <f>IF(AND(ISBLANK(B598),ISBLANK(C598)),NA(),IF(B598&lt;=Parameters!$K$3,0,IF(C598&lt;0.1,Parameters!$K$4,C598)))</f>
        <v>22.31</v>
      </c>
      <c r="F598" s="439"/>
      <c r="G598" s="149">
        <f>B598*Parameters!$K$5</f>
        <v>1100.0999999999999</v>
      </c>
      <c r="H598" s="383">
        <f>IF(B598&lt;Parameters!$K$6,B598*Parameters!$K$5,Parameters!$K$5*Parameters!$K$6+(B598-Parameters!$K$6)*(Parameters!$K$5-10))</f>
        <v>551.09999999999991</v>
      </c>
      <c r="I598" s="151" t="str">
        <f>IF(ISBLANK(D598),"",IF(D598&gt;Parameters!$K$7,"Clay","Sand"))</f>
        <v>Sand</v>
      </c>
      <c r="J598" s="152">
        <f t="shared" si="155"/>
        <v>0.24448671877242859</v>
      </c>
      <c r="K598" s="320">
        <f t="shared" si="156"/>
        <v>1</v>
      </c>
      <c r="L598" s="320">
        <f t="shared" si="164"/>
        <v>5.5109999999999992</v>
      </c>
      <c r="M598" s="275">
        <f t="shared" si="157"/>
        <v>138.78171145704022</v>
      </c>
      <c r="N598" s="153">
        <f t="shared" si="158"/>
        <v>76.329941301372131</v>
      </c>
      <c r="O598" s="154">
        <f t="shared" si="159"/>
        <v>21.209899999999998</v>
      </c>
      <c r="P598" s="149">
        <f>IF(B598&lt;=Parameters!$K$3,0,IF(I598="Sand",0,O598/Parameters!$K$8*1000))</f>
        <v>0</v>
      </c>
      <c r="Q598" s="127">
        <f t="shared" si="160"/>
        <v>0</v>
      </c>
      <c r="R598" s="154" t="e">
        <f t="shared" si="161"/>
        <v>#DIV/0!</v>
      </c>
      <c r="S598" s="154" t="e">
        <f t="shared" si="162"/>
        <v>#DIV/0!</v>
      </c>
      <c r="T598" s="149" t="e">
        <f t="shared" si="169"/>
        <v>#DIV/0!</v>
      </c>
      <c r="U598" s="383">
        <f>IF(B598&lt;=Parameters!$K$3,0,IF(I598="Sand",(B598-B597)*$O$5*N598,(B598-B597)*$O$5*T598))</f>
        <v>31.677260693340248</v>
      </c>
      <c r="V598" s="157">
        <f t="shared" si="170"/>
        <v>14463.13197779893</v>
      </c>
      <c r="W598" s="175">
        <f t="shared" si="165"/>
        <v>0.58528184025184882</v>
      </c>
      <c r="X598" s="149">
        <f t="shared" si="166"/>
        <v>0.61434052216395341</v>
      </c>
      <c r="Y598" s="127">
        <f t="shared" si="167"/>
        <v>0.65266811613293729</v>
      </c>
      <c r="Z598" s="175">
        <f t="shared" si="168"/>
        <v>0.87058542323385446</v>
      </c>
      <c r="AA598" s="149">
        <f t="shared" si="163"/>
        <v>55.109999999999992</v>
      </c>
      <c r="AB598" s="383">
        <f>IF(ISERROR(AA598),0,IF(B598&lt;=Parameters!$K$3,0,(B598-B597)*$O$5*AA598))</f>
        <v>22.870891907506277</v>
      </c>
      <c r="AC598" s="157">
        <f t="shared" si="154"/>
        <v>12742.095676431933</v>
      </c>
    </row>
    <row r="599" spans="1:29">
      <c r="A599" s="186">
        <v>581</v>
      </c>
      <c r="B599" s="187">
        <v>58</v>
      </c>
      <c r="C599" s="258">
        <v>24.48</v>
      </c>
      <c r="D599" s="258">
        <v>1.88</v>
      </c>
      <c r="E599" s="438">
        <f>IF(AND(ISBLANK(B599),ISBLANK(C599)),NA(),IF(B599&lt;=Parameters!$K$3,0,IF(C599&lt;0.1,Parameters!$K$4,C599)))</f>
        <v>24.48</v>
      </c>
      <c r="F599" s="439"/>
      <c r="G599" s="149">
        <f>B599*Parameters!$K$5</f>
        <v>1102</v>
      </c>
      <c r="H599" s="383">
        <f>IF(B599&lt;Parameters!$K$6,B599*Parameters!$K$5,Parameters!$K$5*Parameters!$K$6+(B599-Parameters!$K$6)*(Parameters!$K$5-10))</f>
        <v>552</v>
      </c>
      <c r="I599" s="151" t="str">
        <f>IF(ISBLANK(D599),"",IF(D599&gt;Parameters!$K$7,"Clay","Sand"))</f>
        <v>Sand</v>
      </c>
      <c r="J599" s="152">
        <f t="shared" si="155"/>
        <v>0.24504174041467819</v>
      </c>
      <c r="K599" s="320">
        <f t="shared" si="156"/>
        <v>1</v>
      </c>
      <c r="L599" s="320">
        <f t="shared" si="164"/>
        <v>5.52</v>
      </c>
      <c r="M599" s="275">
        <f t="shared" si="157"/>
        <v>152.6261251412968</v>
      </c>
      <c r="N599" s="153">
        <f t="shared" si="158"/>
        <v>83.944368827713248</v>
      </c>
      <c r="O599" s="154">
        <f t="shared" si="159"/>
        <v>23.378</v>
      </c>
      <c r="P599" s="149">
        <f>IF(B599&lt;=Parameters!$K$3,0,IF(I599="Sand",0,O599/Parameters!$K$8*1000))</f>
        <v>0</v>
      </c>
      <c r="Q599" s="127">
        <f t="shared" si="160"/>
        <v>0</v>
      </c>
      <c r="R599" s="154" t="e">
        <f t="shared" si="161"/>
        <v>#DIV/0!</v>
      </c>
      <c r="S599" s="154" t="e">
        <f t="shared" si="162"/>
        <v>#DIV/0!</v>
      </c>
      <c r="T599" s="149" t="e">
        <f t="shared" si="169"/>
        <v>#DIV/0!</v>
      </c>
      <c r="U599" s="383">
        <f>IF(B599&lt;=Parameters!$K$3,0,IF(I599="Sand",(B599-B598)*$O$5*N599,(B599-B598)*$O$5*T599))</f>
        <v>34.83728154060006</v>
      </c>
      <c r="V599" s="157">
        <f t="shared" si="170"/>
        <v>14497.96925933953</v>
      </c>
      <c r="W599" s="175">
        <f t="shared" si="165"/>
        <v>0.6220840668541413</v>
      </c>
      <c r="X599" s="149">
        <f t="shared" si="166"/>
        <v>0.69562958120074947</v>
      </c>
      <c r="Y599" s="127">
        <f t="shared" si="167"/>
        <v>0.65240192012238463</v>
      </c>
      <c r="Z599" s="175">
        <f t="shared" si="168"/>
        <v>0.98708041197072582</v>
      </c>
      <c r="AA599" s="149">
        <f t="shared" si="163"/>
        <v>55.2</v>
      </c>
      <c r="AB599" s="383">
        <f>IF(ISERROR(AA599),0,IF(B599&lt;=Parameters!$K$3,0,(B599-B598)*$O$5*AA599))</f>
        <v>22.908242302564808</v>
      </c>
      <c r="AC599" s="157">
        <f t="shared" si="154"/>
        <v>12765.003918734497</v>
      </c>
    </row>
    <row r="600" spans="1:29">
      <c r="A600" s="186">
        <v>582</v>
      </c>
      <c r="B600" s="187">
        <v>58.1</v>
      </c>
      <c r="C600" s="258">
        <v>25.8</v>
      </c>
      <c r="D600" s="258">
        <v>1.87</v>
      </c>
      <c r="E600" s="438">
        <f>IF(AND(ISBLANK(B600),ISBLANK(C600)),NA(),IF(B600&lt;=Parameters!$K$3,0,IF(C600&lt;0.1,Parameters!$K$4,C600)))</f>
        <v>25.8</v>
      </c>
      <c r="F600" s="439"/>
      <c r="G600" s="149">
        <f>B600*Parameters!$K$5</f>
        <v>1103.9000000000001</v>
      </c>
      <c r="H600" s="383">
        <f>IF(B600&lt;Parameters!$K$6,B600*Parameters!$K$5,Parameters!$K$5*Parameters!$K$6+(B600-Parameters!$K$6)*(Parameters!$K$5-10))</f>
        <v>552.90000000000009</v>
      </c>
      <c r="I600" s="151" t="str">
        <f>IF(ISBLANK(D600),"",IF(D600&gt;Parameters!$K$7,"Clay","Sand"))</f>
        <v>Sand</v>
      </c>
      <c r="J600" s="152">
        <f t="shared" si="155"/>
        <v>0.24560055924854152</v>
      </c>
      <c r="K600" s="320">
        <f t="shared" si="156"/>
        <v>1</v>
      </c>
      <c r="L600" s="320">
        <f t="shared" si="164"/>
        <v>5.5290000000000008</v>
      </c>
      <c r="M600" s="275">
        <f t="shared" si="157"/>
        <v>161.22279800266233</v>
      </c>
      <c r="N600" s="153">
        <f t="shared" si="158"/>
        <v>88.672538901464293</v>
      </c>
      <c r="O600" s="154">
        <f t="shared" si="159"/>
        <v>24.696100000000001</v>
      </c>
      <c r="P600" s="149">
        <f>IF(B600&lt;=Parameters!$K$3,0,IF(I600="Sand",0,O600/Parameters!$K$8*1000))</f>
        <v>0</v>
      </c>
      <c r="Q600" s="127">
        <f t="shared" si="160"/>
        <v>0</v>
      </c>
      <c r="R600" s="154" t="e">
        <f t="shared" si="161"/>
        <v>#DIV/0!</v>
      </c>
      <c r="S600" s="154" t="e">
        <f t="shared" si="162"/>
        <v>#DIV/0!</v>
      </c>
      <c r="T600" s="149" t="e">
        <f t="shared" si="169"/>
        <v>#DIV/0!</v>
      </c>
      <c r="U600" s="383">
        <f>IF(B600&lt;=Parameters!$K$3,0,IF(I600="Sand",(B600-B599)*$O$5*N600,(B600-B599)*$O$5*T600))</f>
        <v>36.79949287569471</v>
      </c>
      <c r="V600" s="157">
        <f t="shared" si="170"/>
        <v>14534.768752215225</v>
      </c>
      <c r="W600" s="175">
        <f t="shared" si="165"/>
        <v>0.6427654591541615</v>
      </c>
      <c r="X600" s="149">
        <f t="shared" si="166"/>
        <v>0.74312186202387687</v>
      </c>
      <c r="Y600" s="127">
        <f t="shared" si="167"/>
        <v>0.6521362660788016</v>
      </c>
      <c r="Z600" s="175">
        <f t="shared" si="168"/>
        <v>1.0558586707296476</v>
      </c>
      <c r="AA600" s="149">
        <f t="shared" si="163"/>
        <v>55.290000000000013</v>
      </c>
      <c r="AB600" s="383">
        <f>IF(ISERROR(AA600),0,IF(B600&lt;=Parameters!$K$3,0,(B600-B599)*$O$5*AA600))</f>
        <v>22.945592697623344</v>
      </c>
      <c r="AC600" s="157">
        <f t="shared" si="154"/>
        <v>12787.94951143212</v>
      </c>
    </row>
    <row r="601" spans="1:29">
      <c r="A601" s="186">
        <v>583</v>
      </c>
      <c r="B601" s="187">
        <v>58.2</v>
      </c>
      <c r="C601" s="258">
        <v>30.68</v>
      </c>
      <c r="D601" s="258">
        <v>1.77</v>
      </c>
      <c r="E601" s="438">
        <f>IF(AND(ISBLANK(B601),ISBLANK(C601)),NA(),IF(B601&lt;=Parameters!$K$3,0,IF(C601&lt;0.1,Parameters!$K$4,C601)))</f>
        <v>30.68</v>
      </c>
      <c r="F601" s="439"/>
      <c r="G601" s="149">
        <f>B601*Parameters!$K$5</f>
        <v>1105.8</v>
      </c>
      <c r="H601" s="383">
        <f>IF(B601&lt;Parameters!$K$6,B601*Parameters!$K$5,Parameters!$K$5*Parameters!$K$6+(B601-Parameters!$K$6)*(Parameters!$K$5-10))</f>
        <v>553.79999999999995</v>
      </c>
      <c r="I601" s="151" t="str">
        <f>IF(ISBLANK(D601),"",IF(D601&gt;Parameters!$K$7,"Clay","Sand"))</f>
        <v>Sand</v>
      </c>
      <c r="J601" s="152">
        <f t="shared" si="155"/>
        <v>0.24616321877004568</v>
      </c>
      <c r="K601" s="320">
        <f t="shared" si="156"/>
        <v>1</v>
      </c>
      <c r="L601" s="320">
        <f t="shared" si="164"/>
        <v>5.5379999999999994</v>
      </c>
      <c r="M601" s="275">
        <f t="shared" si="157"/>
        <v>192.15686909378294</v>
      </c>
      <c r="N601" s="153">
        <f t="shared" si="158"/>
        <v>105.68627800158063</v>
      </c>
      <c r="O601" s="154">
        <f t="shared" si="159"/>
        <v>29.574200000000001</v>
      </c>
      <c r="P601" s="149">
        <f>IF(B601&lt;=Parameters!$K$3,0,IF(I601="Sand",0,O601/Parameters!$K$8*1000))</f>
        <v>0</v>
      </c>
      <c r="Q601" s="127">
        <f t="shared" si="160"/>
        <v>0</v>
      </c>
      <c r="R601" s="154" t="e">
        <f t="shared" si="161"/>
        <v>#DIV/0!</v>
      </c>
      <c r="S601" s="154" t="e">
        <f t="shared" si="162"/>
        <v>#DIV/0!</v>
      </c>
      <c r="T601" s="149" t="e">
        <f t="shared" si="169"/>
        <v>#DIV/0!</v>
      </c>
      <c r="U601" s="383">
        <f>IF(B601&lt;=Parameters!$K$3,0,IF(I601="Sand",(B601-B600)*$O$5*N601,(B601-B600)*$O$5*T601))</f>
        <v>43.860269284718008</v>
      </c>
      <c r="V601" s="157">
        <f t="shared" si="170"/>
        <v>14578.629021499943</v>
      </c>
      <c r="W601" s="175">
        <f t="shared" si="165"/>
        <v>0.71173476150416015</v>
      </c>
      <c r="X601" s="149">
        <f t="shared" si="166"/>
        <v>0.91070278841823282</v>
      </c>
      <c r="Y601" s="127">
        <f t="shared" si="167"/>
        <v>0.65187115201924717</v>
      </c>
      <c r="Z601" s="175">
        <f t="shared" si="168"/>
        <v>1.2956648615062518</v>
      </c>
      <c r="AA601" s="149">
        <f t="shared" si="163"/>
        <v>55.379999999999995</v>
      </c>
      <c r="AB601" s="383">
        <f>IF(ISERROR(AA601),0,IF(B601&lt;=Parameters!$K$3,0,(B601-B600)*$O$5*AA601))</f>
        <v>22.982943092681865</v>
      </c>
      <c r="AC601" s="157">
        <f t="shared" si="154"/>
        <v>12810.932454524802</v>
      </c>
    </row>
    <row r="602" spans="1:29">
      <c r="A602" s="186">
        <v>584</v>
      </c>
      <c r="B602" s="187">
        <v>58.3</v>
      </c>
      <c r="C602" s="258">
        <v>26.22</v>
      </c>
      <c r="D602" s="258">
        <v>2.0499999999999998</v>
      </c>
      <c r="E602" s="438">
        <f>IF(AND(ISBLANK(B602),ISBLANK(C602)),NA(),IF(B602&lt;=Parameters!$K$3,0,IF(C602&lt;0.1,Parameters!$K$4,C602)))</f>
        <v>26.22</v>
      </c>
      <c r="F602" s="439"/>
      <c r="G602" s="149">
        <f>B602*Parameters!$K$5</f>
        <v>1107.7</v>
      </c>
      <c r="H602" s="383">
        <f>IF(B602&lt;Parameters!$K$6,B602*Parameters!$K$5,Parameters!$K$5*Parameters!$K$6+(B602-Parameters!$K$6)*(Parameters!$K$5-10))</f>
        <v>554.70000000000005</v>
      </c>
      <c r="I602" s="151" t="str">
        <f>IF(ISBLANK(D602),"",IF(D602&gt;Parameters!$K$7,"Clay","Sand"))</f>
        <v>Sand</v>
      </c>
      <c r="J602" s="152">
        <f t="shared" si="155"/>
        <v>0.2467297631759621</v>
      </c>
      <c r="K602" s="320">
        <f t="shared" si="156"/>
        <v>1</v>
      </c>
      <c r="L602" s="320">
        <f t="shared" si="164"/>
        <v>5.5470000000000006</v>
      </c>
      <c r="M602" s="275">
        <f t="shared" si="157"/>
        <v>164.60068032468646</v>
      </c>
      <c r="N602" s="153">
        <f t="shared" si="158"/>
        <v>90.53037417857756</v>
      </c>
      <c r="O602" s="154">
        <f t="shared" si="159"/>
        <v>25.112299999999998</v>
      </c>
      <c r="P602" s="149">
        <f>IF(B602&lt;=Parameters!$K$3,0,IF(I602="Sand",0,O602/Parameters!$K$8*1000))</f>
        <v>0</v>
      </c>
      <c r="Q602" s="127">
        <f t="shared" si="160"/>
        <v>0</v>
      </c>
      <c r="R602" s="154" t="e">
        <f t="shared" si="161"/>
        <v>#DIV/0!</v>
      </c>
      <c r="S602" s="154" t="e">
        <f t="shared" si="162"/>
        <v>#DIV/0!</v>
      </c>
      <c r="T602" s="149" t="e">
        <f t="shared" si="169"/>
        <v>#DIV/0!</v>
      </c>
      <c r="U602" s="383">
        <f>IF(B602&lt;=Parameters!$K$3,0,IF(I602="Sand",(B602-B601)*$O$5*N602,(B602-B601)*$O$5*T602))</f>
        <v>37.570502670734847</v>
      </c>
      <c r="V602" s="157">
        <f t="shared" si="170"/>
        <v>14616.199524170677</v>
      </c>
      <c r="W602" s="175">
        <f t="shared" si="165"/>
        <v>0.64857459897389402</v>
      </c>
      <c r="X602" s="149">
        <f t="shared" si="166"/>
        <v>0.75669345060304116</v>
      </c>
      <c r="Y602" s="127">
        <f t="shared" si="167"/>
        <v>0.65160657597124194</v>
      </c>
      <c r="Z602" s="175">
        <f t="shared" si="168"/>
        <v>1.0779664791054853</v>
      </c>
      <c r="AA602" s="149">
        <f t="shared" si="163"/>
        <v>55.470000000000006</v>
      </c>
      <c r="AB602" s="383">
        <f>IF(ISERROR(AA602),0,IF(B602&lt;=Parameters!$K$3,0,(B602-B601)*$O$5*AA602))</f>
        <v>23.020293487738762</v>
      </c>
      <c r="AC602" s="157">
        <f t="shared" si="154"/>
        <v>12833.95274801254</v>
      </c>
    </row>
    <row r="603" spans="1:29">
      <c r="A603" s="186">
        <v>585</v>
      </c>
      <c r="B603" s="187">
        <v>58.4</v>
      </c>
      <c r="C603" s="258">
        <v>23.58</v>
      </c>
      <c r="D603" s="258">
        <v>2.09</v>
      </c>
      <c r="E603" s="438">
        <f>IF(AND(ISBLANK(B603),ISBLANK(C603)),NA(),IF(B603&lt;=Parameters!$K$3,0,IF(C603&lt;0.1,Parameters!$K$4,C603)))</f>
        <v>23.58</v>
      </c>
      <c r="F603" s="439"/>
      <c r="G603" s="149">
        <f>B603*Parameters!$K$5</f>
        <v>1109.5999999999999</v>
      </c>
      <c r="H603" s="383">
        <f>IF(B603&lt;Parameters!$K$6,B603*Parameters!$K$5,Parameters!$K$5*Parameters!$K$6+(B603-Parameters!$K$6)*(Parameters!$K$5-10))</f>
        <v>555.59999999999991</v>
      </c>
      <c r="I603" s="151" t="str">
        <f>IF(ISBLANK(D603),"",IF(D603&gt;Parameters!$K$7,"Clay","Sand"))</f>
        <v>Sand</v>
      </c>
      <c r="J603" s="152">
        <f t="shared" si="155"/>
        <v>0.24730023737838869</v>
      </c>
      <c r="K603" s="320">
        <f t="shared" si="156"/>
        <v>1</v>
      </c>
      <c r="L603" s="320">
        <f t="shared" si="164"/>
        <v>5.5559999999999992</v>
      </c>
      <c r="M603" s="275">
        <f t="shared" si="157"/>
        <v>148.36987494986116</v>
      </c>
      <c r="N603" s="153">
        <f t="shared" si="158"/>
        <v>81.603431222423637</v>
      </c>
      <c r="O603" s="154">
        <f t="shared" si="159"/>
        <v>22.470399999999998</v>
      </c>
      <c r="P603" s="149">
        <f>IF(B603&lt;=Parameters!$K$3,0,IF(I603="Sand",0,O603/Parameters!$K$8*1000))</f>
        <v>0</v>
      </c>
      <c r="Q603" s="127">
        <f t="shared" si="160"/>
        <v>0</v>
      </c>
      <c r="R603" s="154" t="e">
        <f t="shared" si="161"/>
        <v>#DIV/0!</v>
      </c>
      <c r="S603" s="154" t="e">
        <f t="shared" si="162"/>
        <v>#DIV/0!</v>
      </c>
      <c r="T603" s="149" t="e">
        <f t="shared" si="169"/>
        <v>#DIV/0!</v>
      </c>
      <c r="U603" s="383">
        <f>IF(B603&lt;=Parameters!$K$3,0,IF(I603="Sand",(B603-B602)*$O$5*N603,(B603-B602)*$O$5*T603))</f>
        <v>33.865782158767445</v>
      </c>
      <c r="V603" s="157">
        <f t="shared" si="170"/>
        <v>14650.065306329445</v>
      </c>
      <c r="W603" s="175">
        <f t="shared" si="165"/>
        <v>0.6058009289195625</v>
      </c>
      <c r="X603" s="149">
        <f t="shared" si="166"/>
        <v>0.65915060216414856</v>
      </c>
      <c r="Y603" s="127">
        <f t="shared" si="167"/>
        <v>0.65134253597269842</v>
      </c>
      <c r="Z603" s="175">
        <f t="shared" si="168"/>
        <v>0.94023888631534569</v>
      </c>
      <c r="AA603" s="149">
        <f t="shared" si="163"/>
        <v>55.559999999999995</v>
      </c>
      <c r="AB603" s="383">
        <f>IF(ISERROR(AA603),0,IF(B603&lt;=Parameters!$K$3,0,(B603-B602)*$O$5*AA603))</f>
        <v>23.057643882798924</v>
      </c>
      <c r="AC603" s="157">
        <f t="shared" si="154"/>
        <v>12857.010391895339</v>
      </c>
    </row>
    <row r="604" spans="1:29">
      <c r="A604" s="186">
        <v>586</v>
      </c>
      <c r="B604" s="187">
        <v>58.5</v>
      </c>
      <c r="C604" s="258">
        <v>24.65</v>
      </c>
      <c r="D604" s="258">
        <v>1.94</v>
      </c>
      <c r="E604" s="438">
        <f>IF(AND(ISBLANK(B604),ISBLANK(C604)),NA(),IF(B604&lt;=Parameters!$K$3,0,IF(C604&lt;0.1,Parameters!$K$4,C604)))</f>
        <v>24.65</v>
      </c>
      <c r="F604" s="439"/>
      <c r="G604" s="149">
        <f>B604*Parameters!$K$5</f>
        <v>1111.5</v>
      </c>
      <c r="H604" s="383">
        <f>IF(B604&lt;Parameters!$K$6,B604*Parameters!$K$5,Parameters!$K$5*Parameters!$K$6+(B604-Parameters!$K$6)*(Parameters!$K$5-10))</f>
        <v>556.5</v>
      </c>
      <c r="I604" s="151" t="str">
        <f>IF(ISBLANK(D604),"",IF(D604&gt;Parameters!$K$7,"Clay","Sand"))</f>
        <v>Sand</v>
      </c>
      <c r="J604" s="152">
        <f t="shared" si="155"/>
        <v>0.24787468701970414</v>
      </c>
      <c r="K604" s="320">
        <f t="shared" si="156"/>
        <v>1</v>
      </c>
      <c r="L604" s="320">
        <f t="shared" si="164"/>
        <v>5.5650000000000004</v>
      </c>
      <c r="M604" s="275">
        <f t="shared" si="157"/>
        <v>155.46280491106253</v>
      </c>
      <c r="N604" s="153">
        <f t="shared" si="158"/>
        <v>85.504542701084404</v>
      </c>
      <c r="O604" s="154">
        <f t="shared" si="159"/>
        <v>23.538499999999999</v>
      </c>
      <c r="P604" s="149">
        <f>IF(B604&lt;=Parameters!$K$3,0,IF(I604="Sand",0,O604/Parameters!$K$8*1000))</f>
        <v>0</v>
      </c>
      <c r="Q604" s="127">
        <f t="shared" si="160"/>
        <v>0</v>
      </c>
      <c r="R604" s="154" t="e">
        <f t="shared" si="161"/>
        <v>#DIV/0!</v>
      </c>
      <c r="S604" s="154" t="e">
        <f t="shared" si="162"/>
        <v>#DIV/0!</v>
      </c>
      <c r="T604" s="149" t="e">
        <f t="shared" si="169"/>
        <v>#DIV/0!</v>
      </c>
      <c r="U604" s="383">
        <f>IF(B604&lt;=Parameters!$K$3,0,IF(I604="Sand",(B604-B603)*$O$5*N604,(B604-B603)*$O$5*T604))</f>
        <v>35.48476054649349</v>
      </c>
      <c r="V604" s="157">
        <f t="shared" si="170"/>
        <v>14685.550066875938</v>
      </c>
      <c r="W604" s="175">
        <f t="shared" si="165"/>
        <v>0.62322841910426996</v>
      </c>
      <c r="X604" s="149">
        <f t="shared" si="166"/>
        <v>0.69822363647250651</v>
      </c>
      <c r="Y604" s="127">
        <f t="shared" si="167"/>
        <v>0.6510790300718472</v>
      </c>
      <c r="Z604" s="175">
        <f t="shared" si="168"/>
        <v>0.99727604731701802</v>
      </c>
      <c r="AA604" s="149">
        <f t="shared" si="163"/>
        <v>55.650000000000006</v>
      </c>
      <c r="AB604" s="383">
        <f>IF(ISERROR(AA604),0,IF(B604&lt;=Parameters!$K$3,0,(B604-B603)*$O$5*AA604))</f>
        <v>23.09499427785746</v>
      </c>
      <c r="AC604" s="157">
        <f t="shared" si="154"/>
        <v>12880.105386173196</v>
      </c>
    </row>
    <row r="605" spans="1:29">
      <c r="A605" s="186">
        <v>587</v>
      </c>
      <c r="B605" s="187">
        <v>58.6</v>
      </c>
      <c r="C605" s="258">
        <v>26.43</v>
      </c>
      <c r="D605" s="258">
        <v>1.84</v>
      </c>
      <c r="E605" s="438">
        <f>IF(AND(ISBLANK(B605),ISBLANK(C605)),NA(),IF(B605&lt;=Parameters!$K$3,0,IF(C605&lt;0.1,Parameters!$K$4,C605)))</f>
        <v>26.43</v>
      </c>
      <c r="F605" s="439"/>
      <c r="G605" s="149">
        <f>B605*Parameters!$K$5</f>
        <v>1113.4000000000001</v>
      </c>
      <c r="H605" s="383">
        <f>IF(B605&lt;Parameters!$K$6,B605*Parameters!$K$5,Parameters!$K$5*Parameters!$K$6+(B605-Parameters!$K$6)*(Parameters!$K$5-10))</f>
        <v>557.40000000000009</v>
      </c>
      <c r="I605" s="151" t="str">
        <f>IF(ISBLANK(D605),"",IF(D605&gt;Parameters!$K$7,"Clay","Sand"))</f>
        <v>Sand</v>
      </c>
      <c r="J605" s="152">
        <f t="shared" si="155"/>
        <v>0.24845315848790658</v>
      </c>
      <c r="K605" s="320">
        <f t="shared" si="156"/>
        <v>1</v>
      </c>
      <c r="L605" s="320">
        <f t="shared" si="164"/>
        <v>5.5740000000000007</v>
      </c>
      <c r="M605" s="275">
        <f t="shared" si="157"/>
        <v>167.07792844559793</v>
      </c>
      <c r="N605" s="153">
        <f t="shared" si="158"/>
        <v>91.892860645078869</v>
      </c>
      <c r="O605" s="154">
        <f t="shared" si="159"/>
        <v>25.316600000000001</v>
      </c>
      <c r="P605" s="149">
        <f>IF(B605&lt;=Parameters!$K$3,0,IF(I605="Sand",0,O605/Parameters!$K$8*1000))</f>
        <v>0</v>
      </c>
      <c r="Q605" s="127">
        <f t="shared" si="160"/>
        <v>0</v>
      </c>
      <c r="R605" s="154" t="e">
        <f t="shared" si="161"/>
        <v>#DIV/0!</v>
      </c>
      <c r="S605" s="154" t="e">
        <f t="shared" si="162"/>
        <v>#DIV/0!</v>
      </c>
      <c r="T605" s="149" t="e">
        <f t="shared" si="169"/>
        <v>#DIV/0!</v>
      </c>
      <c r="U605" s="383">
        <f>IF(B605&lt;=Parameters!$K$3,0,IF(I605="Sand",(B605-B604)*$O$5*N605,(B605-B604)*$O$5*T605))</f>
        <v>38.135940535023344</v>
      </c>
      <c r="V605" s="157">
        <f t="shared" si="170"/>
        <v>14723.686007410961</v>
      </c>
      <c r="W605" s="175">
        <f t="shared" si="165"/>
        <v>0.65079436148881975</v>
      </c>
      <c r="X605" s="149">
        <f t="shared" si="166"/>
        <v>0.76190604700655029</v>
      </c>
      <c r="Y605" s="127">
        <f t="shared" si="167"/>
        <v>0.65081605632716766</v>
      </c>
      <c r="Z605" s="175">
        <f t="shared" si="168"/>
        <v>1.0896538636481627</v>
      </c>
      <c r="AA605" s="149">
        <f t="shared" si="163"/>
        <v>55.740000000000009</v>
      </c>
      <c r="AB605" s="383">
        <f>IF(ISERROR(AA605),0,IF(B605&lt;=Parameters!$K$3,0,(B605-B604)*$O$5*AA605))</f>
        <v>23.132344672915988</v>
      </c>
      <c r="AC605" s="157">
        <f t="shared" si="154"/>
        <v>12903.237730846113</v>
      </c>
    </row>
    <row r="606" spans="1:29">
      <c r="A606" s="186">
        <v>588</v>
      </c>
      <c r="B606" s="187">
        <v>58.7</v>
      </c>
      <c r="C606" s="258">
        <v>26.02</v>
      </c>
      <c r="D606" s="258">
        <v>1.86</v>
      </c>
      <c r="E606" s="438">
        <f>IF(AND(ISBLANK(B606),ISBLANK(C606)),NA(),IF(B606&lt;=Parameters!$K$3,0,IF(C606&lt;0.1,Parameters!$K$4,C606)))</f>
        <v>26.02</v>
      </c>
      <c r="F606" s="439"/>
      <c r="G606" s="149">
        <f>B606*Parameters!$K$5</f>
        <v>1115.3</v>
      </c>
      <c r="H606" s="383">
        <f>IF(B606&lt;Parameters!$K$6,B606*Parameters!$K$5,Parameters!$K$5*Parameters!$K$6+(B606-Parameters!$K$6)*(Parameters!$K$5-10))</f>
        <v>558.29999999999995</v>
      </c>
      <c r="I606" s="151" t="str">
        <f>IF(ISBLANK(D606),"",IF(D606&gt;Parameters!$K$7,"Clay","Sand"))</f>
        <v>Sand</v>
      </c>
      <c r="J606" s="152">
        <f t="shared" si="155"/>
        <v>0.24903569893234784</v>
      </c>
      <c r="K606" s="320">
        <f t="shared" si="156"/>
        <v>1</v>
      </c>
      <c r="L606" s="320">
        <f t="shared" si="164"/>
        <v>5.5829999999999993</v>
      </c>
      <c r="M606" s="275">
        <f t="shared" si="157"/>
        <v>164.87176832686563</v>
      </c>
      <c r="N606" s="153">
        <f t="shared" si="158"/>
        <v>90.679472579776103</v>
      </c>
      <c r="O606" s="154">
        <f t="shared" si="159"/>
        <v>24.904699999999998</v>
      </c>
      <c r="P606" s="149">
        <f>IF(B606&lt;=Parameters!$K$3,0,IF(I606="Sand",0,O606/Parameters!$K$8*1000))</f>
        <v>0</v>
      </c>
      <c r="Q606" s="127">
        <f t="shared" si="160"/>
        <v>0</v>
      </c>
      <c r="R606" s="154" t="e">
        <f t="shared" si="161"/>
        <v>#DIV/0!</v>
      </c>
      <c r="S606" s="154" t="e">
        <f t="shared" si="162"/>
        <v>#DIV/0!</v>
      </c>
      <c r="T606" s="149" t="e">
        <f t="shared" si="169"/>
        <v>#DIV/0!</v>
      </c>
      <c r="U606" s="383">
        <f>IF(B606&lt;=Parameters!$K$3,0,IF(I606="Sand",(B606-B605)*$O$5*N606,(B606-B605)*$O$5*T606))</f>
        <v>37.632379161708194</v>
      </c>
      <c r="V606" s="157">
        <f t="shared" si="170"/>
        <v>14761.31838657267</v>
      </c>
      <c r="W606" s="175">
        <f t="shared" si="165"/>
        <v>0.64421799182239115</v>
      </c>
      <c r="X606" s="149">
        <f t="shared" si="166"/>
        <v>0.74650585266426972</v>
      </c>
      <c r="Y606" s="127">
        <f t="shared" si="167"/>
        <v>0.65055361280731716</v>
      </c>
      <c r="Z606" s="175">
        <f t="shared" si="168"/>
        <v>1.0690196273508952</v>
      </c>
      <c r="AA606" s="149">
        <f t="shared" si="163"/>
        <v>55.83</v>
      </c>
      <c r="AB606" s="383">
        <f>IF(ISERROR(AA606),0,IF(B606&lt;=Parameters!$K$3,0,(B606-B605)*$O$5*AA606))</f>
        <v>23.169695067974516</v>
      </c>
      <c r="AC606" s="157">
        <f t="shared" si="154"/>
        <v>12926.407425914087</v>
      </c>
    </row>
    <row r="607" spans="1:29">
      <c r="A607" s="186">
        <v>589</v>
      </c>
      <c r="B607" s="187">
        <v>58.8</v>
      </c>
      <c r="C607" s="258">
        <v>26.71</v>
      </c>
      <c r="D607" s="258">
        <v>1.8</v>
      </c>
      <c r="E607" s="438">
        <f>IF(AND(ISBLANK(B607),ISBLANK(C607)),NA(),IF(B607&lt;=Parameters!$K$3,0,IF(C607&lt;0.1,Parameters!$K$4,C607)))</f>
        <v>26.71</v>
      </c>
      <c r="F607" s="439"/>
      <c r="G607" s="149">
        <f>B607*Parameters!$K$5</f>
        <v>1117.2</v>
      </c>
      <c r="H607" s="383">
        <f>IF(B607&lt;Parameters!$K$6,B607*Parameters!$K$5,Parameters!$K$5*Parameters!$K$6+(B607-Parameters!$K$6)*(Parameters!$K$5-10))</f>
        <v>559.20000000000005</v>
      </c>
      <c r="I607" s="151" t="str">
        <f>IF(ISBLANK(D607),"",IF(D607&gt;Parameters!$K$7,"Clay","Sand"))</f>
        <v>Sand</v>
      </c>
      <c r="J607" s="152">
        <f t="shared" si="155"/>
        <v>0.24962235627987522</v>
      </c>
      <c r="K607" s="320">
        <f t="shared" si="156"/>
        <v>1</v>
      </c>
      <c r="L607" s="320">
        <f t="shared" si="164"/>
        <v>5.5920000000000005</v>
      </c>
      <c r="M607" s="275">
        <f t="shared" si="157"/>
        <v>169.64253868980185</v>
      </c>
      <c r="N607" s="153">
        <f t="shared" si="158"/>
        <v>93.303396279391023</v>
      </c>
      <c r="O607" s="154">
        <f t="shared" si="159"/>
        <v>25.5928</v>
      </c>
      <c r="P607" s="149">
        <f>IF(B607&lt;=Parameters!$K$3,0,IF(I607="Sand",0,O607/Parameters!$K$8*1000))</f>
        <v>0</v>
      </c>
      <c r="Q607" s="127">
        <f t="shared" si="160"/>
        <v>0</v>
      </c>
      <c r="R607" s="154" t="e">
        <f t="shared" si="161"/>
        <v>#DIV/0!</v>
      </c>
      <c r="S607" s="154" t="e">
        <f t="shared" si="162"/>
        <v>#DIV/0!</v>
      </c>
      <c r="T607" s="149" t="e">
        <f t="shared" si="169"/>
        <v>#DIV/0!</v>
      </c>
      <c r="U607" s="383">
        <f>IF(B607&lt;=Parameters!$K$3,0,IF(I607="Sand",(B607-B606)*$O$5*N607,(B607-B606)*$O$5*T607))</f>
        <v>38.721319014861614</v>
      </c>
      <c r="V607" s="157">
        <f t="shared" si="170"/>
        <v>14800.039705587531</v>
      </c>
      <c r="W607" s="175">
        <f t="shared" si="165"/>
        <v>0.65436486571673802</v>
      </c>
      <c r="X607" s="149">
        <f t="shared" si="166"/>
        <v>0.77032143240293061</v>
      </c>
      <c r="Y607" s="127">
        <f t="shared" si="167"/>
        <v>0.65029169759106109</v>
      </c>
      <c r="Z607" s="175">
        <f t="shared" si="168"/>
        <v>1.1045586584896154</v>
      </c>
      <c r="AA607" s="149">
        <f t="shared" si="163"/>
        <v>55.920000000000009</v>
      </c>
      <c r="AB607" s="383">
        <f>IF(ISERROR(AA607),0,IF(B607&lt;=Parameters!$K$3,0,(B607-B606)*$O$5*AA607))</f>
        <v>23.207045463031395</v>
      </c>
      <c r="AC607" s="157">
        <f t="shared" si="154"/>
        <v>12949.614471377119</v>
      </c>
    </row>
    <row r="608" spans="1:29">
      <c r="A608" s="186">
        <v>590</v>
      </c>
      <c r="B608" s="187">
        <v>58.9</v>
      </c>
      <c r="C608" s="258">
        <v>22.75</v>
      </c>
      <c r="D608" s="258">
        <v>2.08</v>
      </c>
      <c r="E608" s="438">
        <f>IF(AND(ISBLANK(B608),ISBLANK(C608)),NA(),IF(B608&lt;=Parameters!$K$3,0,IF(C608&lt;0.1,Parameters!$K$4,C608)))</f>
        <v>22.75</v>
      </c>
      <c r="F608" s="439"/>
      <c r="G608" s="149">
        <f>B608*Parameters!$K$5</f>
        <v>1119.0999999999999</v>
      </c>
      <c r="H608" s="383">
        <f>IF(B608&lt;Parameters!$K$6,B608*Parameters!$K$5,Parameters!$K$5*Parameters!$K$6+(B608-Parameters!$K$6)*(Parameters!$K$5-10))</f>
        <v>560.09999999999991</v>
      </c>
      <c r="I608" s="151" t="str">
        <f>IF(ISBLANK(D608),"",IF(D608&gt;Parameters!$K$7,"Clay","Sand"))</f>
        <v>Sand</v>
      </c>
      <c r="J608" s="152">
        <f t="shared" si="155"/>
        <v>0.25021317925139364</v>
      </c>
      <c r="K608" s="320">
        <f t="shared" si="156"/>
        <v>1</v>
      </c>
      <c r="L608" s="320">
        <f t="shared" si="164"/>
        <v>5.6009999999999991</v>
      </c>
      <c r="M608" s="275">
        <f t="shared" si="157"/>
        <v>144.83348432078461</v>
      </c>
      <c r="N608" s="153">
        <f t="shared" si="158"/>
        <v>79.658416376431546</v>
      </c>
      <c r="O608" s="154">
        <f t="shared" si="159"/>
        <v>21.6309</v>
      </c>
      <c r="P608" s="149">
        <f>IF(B608&lt;=Parameters!$K$3,0,IF(I608="Sand",0,O608/Parameters!$K$8*1000))</f>
        <v>0</v>
      </c>
      <c r="Q608" s="127">
        <f t="shared" si="160"/>
        <v>0</v>
      </c>
      <c r="R608" s="154" t="e">
        <f t="shared" si="161"/>
        <v>#DIV/0!</v>
      </c>
      <c r="S608" s="154" t="e">
        <f t="shared" si="162"/>
        <v>#DIV/0!</v>
      </c>
      <c r="T608" s="149" t="e">
        <f t="shared" si="169"/>
        <v>#DIV/0!</v>
      </c>
      <c r="U608" s="383">
        <f>IF(B608&lt;=Parameters!$K$3,0,IF(I608="Sand",(B608-B607)*$O$5*N608,(B608-B607)*$O$5*T608))</f>
        <v>33.05859245996178</v>
      </c>
      <c r="V608" s="157">
        <f t="shared" si="170"/>
        <v>14833.098298047493</v>
      </c>
      <c r="W608" s="175">
        <f t="shared" si="165"/>
        <v>0.58985408336753664</v>
      </c>
      <c r="X608" s="149">
        <f t="shared" si="166"/>
        <v>0.62421290092019199</v>
      </c>
      <c r="Y608" s="127">
        <f t="shared" si="167"/>
        <v>0.65003030876720469</v>
      </c>
      <c r="Z608" s="175">
        <f t="shared" si="168"/>
        <v>0.89621644680388901</v>
      </c>
      <c r="AA608" s="149">
        <f t="shared" si="163"/>
        <v>56.009999999999991</v>
      </c>
      <c r="AB608" s="383">
        <f>IF(ISERROR(AA608),0,IF(B608&lt;=Parameters!$K$3,0,(B608-B607)*$O$5*AA608))</f>
        <v>23.244395858091572</v>
      </c>
      <c r="AC608" s="157">
        <f t="shared" si="154"/>
        <v>12972.858867235211</v>
      </c>
    </row>
    <row r="609" spans="1:29">
      <c r="A609" s="186">
        <v>591</v>
      </c>
      <c r="B609" s="187">
        <v>59</v>
      </c>
      <c r="C609" s="258">
        <v>23.77</v>
      </c>
      <c r="D609" s="258">
        <v>1.97</v>
      </c>
      <c r="E609" s="438">
        <f>IF(AND(ISBLANK(B609),ISBLANK(C609)),NA(),IF(B609&lt;=Parameters!$K$3,0,IF(C609&lt;0.1,Parameters!$K$4,C609)))</f>
        <v>23.77</v>
      </c>
      <c r="F609" s="439"/>
      <c r="G609" s="149">
        <f>B609*Parameters!$K$5</f>
        <v>1121</v>
      </c>
      <c r="H609" s="383">
        <f>IF(B609&lt;Parameters!$K$6,B609*Parameters!$K$5,Parameters!$K$5*Parameters!$K$6+(B609-Parameters!$K$6)*(Parameters!$K$5-10))</f>
        <v>561</v>
      </c>
      <c r="I609" s="151" t="str">
        <f>IF(ISBLANK(D609),"",IF(D609&gt;Parameters!$K$7,"Clay","Sand"))</f>
        <v>Sand</v>
      </c>
      <c r="J609" s="152">
        <f t="shared" si="155"/>
        <v>0.25080821737886083</v>
      </c>
      <c r="K609" s="320">
        <f t="shared" si="156"/>
        <v>1</v>
      </c>
      <c r="L609" s="320">
        <f t="shared" si="164"/>
        <v>5.61</v>
      </c>
      <c r="M609" s="275">
        <f t="shared" si="157"/>
        <v>151.68699221108452</v>
      </c>
      <c r="N609" s="153">
        <f t="shared" si="158"/>
        <v>83.427845716096485</v>
      </c>
      <c r="O609" s="154">
        <f t="shared" si="159"/>
        <v>22.649000000000001</v>
      </c>
      <c r="P609" s="149">
        <f>IF(B609&lt;=Parameters!$K$3,0,IF(I609="Sand",0,O609/Parameters!$K$8*1000))</f>
        <v>0</v>
      </c>
      <c r="Q609" s="127">
        <f t="shared" si="160"/>
        <v>0</v>
      </c>
      <c r="R609" s="154" t="e">
        <f t="shared" si="161"/>
        <v>#DIV/0!</v>
      </c>
      <c r="S609" s="154" t="e">
        <f t="shared" si="162"/>
        <v>#DIV/0!</v>
      </c>
      <c r="T609" s="149" t="e">
        <f t="shared" si="169"/>
        <v>#DIV/0!</v>
      </c>
      <c r="U609" s="383">
        <f>IF(B609&lt;=Parameters!$K$3,0,IF(I609="Sand",(B609-B608)*$O$5*N609,(B609-B608)*$O$5*T609))</f>
        <v>34.622922181980648</v>
      </c>
      <c r="V609" s="157">
        <f t="shared" si="170"/>
        <v>14867.721220229474</v>
      </c>
      <c r="W609" s="175">
        <f t="shared" si="165"/>
        <v>0.60707662449621203</v>
      </c>
      <c r="X609" s="149">
        <f t="shared" si="166"/>
        <v>0.66197928403737427</v>
      </c>
      <c r="Y609" s="127">
        <f t="shared" si="167"/>
        <v>0.64976944443452322</v>
      </c>
      <c r="Z609" s="175">
        <f t="shared" si="168"/>
        <v>0.95167127945068342</v>
      </c>
      <c r="AA609" s="149">
        <f t="shared" si="163"/>
        <v>56.1</v>
      </c>
      <c r="AB609" s="383">
        <f>IF(ISERROR(AA609),0,IF(B609&lt;=Parameters!$K$3,0,(B609-B608)*$O$5*AA609))</f>
        <v>23.281746253150104</v>
      </c>
      <c r="AC609" s="157">
        <f t="shared" si="154"/>
        <v>12996.14061348836</v>
      </c>
    </row>
    <row r="610" spans="1:29">
      <c r="A610" s="186">
        <v>592</v>
      </c>
      <c r="B610" s="187">
        <v>59.1</v>
      </c>
      <c r="C610" s="258">
        <v>26.22</v>
      </c>
      <c r="D610" s="258">
        <v>1.81</v>
      </c>
      <c r="E610" s="438">
        <f>IF(AND(ISBLANK(B610),ISBLANK(C610)),NA(),IF(B610&lt;=Parameters!$K$3,0,IF(C610&lt;0.1,Parameters!$K$4,C610)))</f>
        <v>26.22</v>
      </c>
      <c r="F610" s="439"/>
      <c r="G610" s="149">
        <f>B610*Parameters!$K$5</f>
        <v>1122.9000000000001</v>
      </c>
      <c r="H610" s="383">
        <f>IF(B610&lt;Parameters!$K$6,B610*Parameters!$K$5,Parameters!$K$5*Parameters!$K$6+(B610-Parameters!$K$6)*(Parameters!$K$5-10))</f>
        <v>561.90000000000009</v>
      </c>
      <c r="I610" s="151" t="str">
        <f>IF(ISBLANK(D610),"",IF(D610&gt;Parameters!$K$7,"Clay","Sand"))</f>
        <v>Sand</v>
      </c>
      <c r="J610" s="152">
        <f t="shared" si="155"/>
        <v>0.25140752102272967</v>
      </c>
      <c r="K610" s="320">
        <f t="shared" si="156"/>
        <v>1</v>
      </c>
      <c r="L610" s="320">
        <f t="shared" si="164"/>
        <v>5.6190000000000007</v>
      </c>
      <c r="M610" s="275">
        <f t="shared" si="157"/>
        <v>167.72135013793056</v>
      </c>
      <c r="N610" s="153">
        <f t="shared" si="158"/>
        <v>92.246742575861816</v>
      </c>
      <c r="O610" s="154">
        <f t="shared" si="159"/>
        <v>25.097099999999998</v>
      </c>
      <c r="P610" s="149">
        <f>IF(B610&lt;=Parameters!$K$3,0,IF(I610="Sand",0,O610/Parameters!$K$8*1000))</f>
        <v>0</v>
      </c>
      <c r="Q610" s="127">
        <f t="shared" si="160"/>
        <v>0</v>
      </c>
      <c r="R610" s="154" t="e">
        <f t="shared" si="161"/>
        <v>#DIV/0!</v>
      </c>
      <c r="S610" s="154" t="e">
        <f t="shared" si="162"/>
        <v>#DIV/0!</v>
      </c>
      <c r="T610" s="149" t="e">
        <f t="shared" si="169"/>
        <v>#DIV/0!</v>
      </c>
      <c r="U610" s="383">
        <f>IF(B610&lt;=Parameters!$K$3,0,IF(I610="Sand",(B610-B609)*$O$5*N610,(B610-B609)*$O$5*T610))</f>
        <v>38.282803089676882</v>
      </c>
      <c r="V610" s="157">
        <f t="shared" si="170"/>
        <v>14906.00402331915</v>
      </c>
      <c r="W610" s="175">
        <f t="shared" si="165"/>
        <v>0.64599530476250111</v>
      </c>
      <c r="X610" s="149">
        <f t="shared" si="166"/>
        <v>0.75065509799351848</v>
      </c>
      <c r="Y610" s="127">
        <f t="shared" si="167"/>
        <v>0.64950910270169571</v>
      </c>
      <c r="Z610" s="175">
        <f t="shared" si="168"/>
        <v>1.0805489085356554</v>
      </c>
      <c r="AA610" s="149">
        <f t="shared" si="163"/>
        <v>56.190000000000012</v>
      </c>
      <c r="AB610" s="383">
        <f>IF(ISERROR(AA610),0,IF(B610&lt;=Parameters!$K$3,0,(B610-B609)*$O$5*AA610))</f>
        <v>23.319096648208639</v>
      </c>
      <c r="AC610" s="157">
        <f t="shared" si="154"/>
        <v>13019.459710136569</v>
      </c>
    </row>
    <row r="611" spans="1:29">
      <c r="A611" s="186">
        <v>593</v>
      </c>
      <c r="B611" s="187">
        <v>59.2</v>
      </c>
      <c r="C611" s="258">
        <v>23.08</v>
      </c>
      <c r="D611" s="258">
        <v>1.77</v>
      </c>
      <c r="E611" s="438">
        <f>IF(AND(ISBLANK(B611),ISBLANK(C611)),NA(),IF(B611&lt;=Parameters!$K$3,0,IF(C611&lt;0.1,Parameters!$K$4,C611)))</f>
        <v>23.08</v>
      </c>
      <c r="F611" s="439"/>
      <c r="G611" s="149">
        <f>B611*Parameters!$K$5</f>
        <v>1124.8</v>
      </c>
      <c r="H611" s="383">
        <f>IF(B611&lt;Parameters!$K$6,B611*Parameters!$K$5,Parameters!$K$5*Parameters!$K$6+(B611-Parameters!$K$6)*(Parameters!$K$5-10))</f>
        <v>562.79999999999995</v>
      </c>
      <c r="I611" s="151" t="str">
        <f>IF(ISBLANK(D611),"",IF(D611&gt;Parameters!$K$7,"Clay","Sand"))</f>
        <v>Sand</v>
      </c>
      <c r="J611" s="152">
        <f t="shared" si="155"/>
        <v>0.25201114138985087</v>
      </c>
      <c r="K611" s="320">
        <f t="shared" si="156"/>
        <v>1</v>
      </c>
      <c r="L611" s="320">
        <f t="shared" si="164"/>
        <v>5.6279999999999992</v>
      </c>
      <c r="M611" s="275">
        <f t="shared" si="157"/>
        <v>147.9901950131198</v>
      </c>
      <c r="N611" s="153">
        <f t="shared" si="158"/>
        <v>81.394607257215895</v>
      </c>
      <c r="O611" s="154">
        <f t="shared" si="159"/>
        <v>21.955199999999998</v>
      </c>
      <c r="P611" s="149">
        <f>IF(B611&lt;=Parameters!$K$3,0,IF(I611="Sand",0,O611/Parameters!$K$8*1000))</f>
        <v>0</v>
      </c>
      <c r="Q611" s="127">
        <f t="shared" si="160"/>
        <v>0</v>
      </c>
      <c r="R611" s="154" t="e">
        <f t="shared" si="161"/>
        <v>#DIV/0!</v>
      </c>
      <c r="S611" s="154" t="e">
        <f t="shared" si="162"/>
        <v>#DIV/0!</v>
      </c>
      <c r="T611" s="149" t="e">
        <f t="shared" si="169"/>
        <v>#DIV/0!</v>
      </c>
      <c r="U611" s="383">
        <f>IF(B611&lt;=Parameters!$K$3,0,IF(I611="Sand",(B611-B610)*$O$5*N611,(B611-B610)*$O$5*T611))</f>
        <v>33.779119296565248</v>
      </c>
      <c r="V611" s="157">
        <f t="shared" si="170"/>
        <v>14939.783142615715</v>
      </c>
      <c r="W611" s="175">
        <f t="shared" si="165"/>
        <v>0.59465280465982306</v>
      </c>
      <c r="X611" s="149">
        <f t="shared" si="166"/>
        <v>0.63464389061468762</v>
      </c>
      <c r="Y611" s="127">
        <f t="shared" si="167"/>
        <v>0.64924928168723606</v>
      </c>
      <c r="Z611" s="175">
        <f t="shared" si="168"/>
        <v>0.91473344004148871</v>
      </c>
      <c r="AA611" s="149">
        <f t="shared" si="163"/>
        <v>56.28</v>
      </c>
      <c r="AB611" s="383">
        <f>IF(ISERROR(AA611),0,IF(B611&lt;=Parameters!$K$3,0,(B611-B610)*$O$5*AA611))</f>
        <v>23.356447043267163</v>
      </c>
      <c r="AC611" s="157">
        <f t="shared" si="154"/>
        <v>13042.816157179835</v>
      </c>
    </row>
    <row r="612" spans="1:29">
      <c r="A612" s="186">
        <v>594</v>
      </c>
      <c r="B612" s="187">
        <v>59.3</v>
      </c>
      <c r="C612" s="258">
        <v>20.51</v>
      </c>
      <c r="D612" s="258">
        <v>2.0499999999999998</v>
      </c>
      <c r="E612" s="438">
        <f>IF(AND(ISBLANK(B612),ISBLANK(C612)),NA(),IF(B612&lt;=Parameters!$K$3,0,IF(C612&lt;0.1,Parameters!$K$4,C612)))</f>
        <v>20.51</v>
      </c>
      <c r="F612" s="439"/>
      <c r="G612" s="149">
        <f>B612*Parameters!$K$5</f>
        <v>1126.7</v>
      </c>
      <c r="H612" s="383">
        <f>IF(B612&lt;Parameters!$K$6,B612*Parameters!$K$5,Parameters!$K$5*Parameters!$K$6+(B612-Parameters!$K$6)*(Parameters!$K$5-10))</f>
        <v>563.70000000000005</v>
      </c>
      <c r="I612" s="151" t="str">
        <f>IF(ISBLANK(D612),"",IF(D612&gt;Parameters!$K$7,"Clay","Sand"))</f>
        <v>Sand</v>
      </c>
      <c r="J612" s="152">
        <f t="shared" si="155"/>
        <v>0.25261913055185059</v>
      </c>
      <c r="K612" s="320">
        <f t="shared" si="156"/>
        <v>1</v>
      </c>
      <c r="L612" s="320">
        <f t="shared" si="164"/>
        <v>5.6370000000000005</v>
      </c>
      <c r="M612" s="275">
        <f t="shared" si="157"/>
        <v>131.82849471441313</v>
      </c>
      <c r="N612" s="153">
        <f t="shared" si="158"/>
        <v>72.505672092927227</v>
      </c>
      <c r="O612" s="154">
        <f t="shared" si="159"/>
        <v>19.383300000000002</v>
      </c>
      <c r="P612" s="149">
        <f>IF(B612&lt;=Parameters!$K$3,0,IF(I612="Sand",0,O612/Parameters!$K$8*1000))</f>
        <v>0</v>
      </c>
      <c r="Q612" s="127">
        <f t="shared" si="160"/>
        <v>0</v>
      </c>
      <c r="R612" s="154" t="e">
        <f t="shared" si="161"/>
        <v>#DIV/0!</v>
      </c>
      <c r="S612" s="154" t="e">
        <f t="shared" si="162"/>
        <v>#DIV/0!</v>
      </c>
      <c r="T612" s="149" t="e">
        <f t="shared" si="169"/>
        <v>#DIV/0!</v>
      </c>
      <c r="U612" s="383">
        <f>IF(B612&lt;=Parameters!$K$3,0,IF(I612="Sand",(B612-B611)*$O$5*N612,(B612-B611)*$O$5*T612))</f>
        <v>30.090172185053802</v>
      </c>
      <c r="V612" s="157">
        <f t="shared" si="170"/>
        <v>14969.873314800769</v>
      </c>
      <c r="W612" s="175">
        <f t="shared" si="165"/>
        <v>0.54711168286812006</v>
      </c>
      <c r="X612" s="149">
        <f t="shared" si="166"/>
        <v>0.53447392850415198</v>
      </c>
      <c r="Y612" s="127">
        <f t="shared" si="167"/>
        <v>0.64898997951942705</v>
      </c>
      <c r="Z612" s="175">
        <f t="shared" si="168"/>
        <v>0.77134821292781752</v>
      </c>
      <c r="AA612" s="149">
        <f t="shared" si="163"/>
        <v>56.370000000000005</v>
      </c>
      <c r="AB612" s="383">
        <f>IF(ISERROR(AA612),0,IF(B612&lt;=Parameters!$K$3,0,(B612-B611)*$O$5*AA612))</f>
        <v>23.393797438324029</v>
      </c>
      <c r="AC612" s="157">
        <f t="shared" si="154"/>
        <v>13066.20995461816</v>
      </c>
    </row>
    <row r="613" spans="1:29">
      <c r="A613" s="186">
        <v>595</v>
      </c>
      <c r="B613" s="187">
        <v>59.4</v>
      </c>
      <c r="C613" s="258">
        <v>29.89</v>
      </c>
      <c r="D613" s="258">
        <v>2.21</v>
      </c>
      <c r="E613" s="438">
        <f>IF(AND(ISBLANK(B613),ISBLANK(C613)),NA(),IF(B613&lt;=Parameters!$K$3,0,IF(C613&lt;0.1,Parameters!$K$4,C613)))</f>
        <v>29.89</v>
      </c>
      <c r="F613" s="439"/>
      <c r="G613" s="149">
        <f>B613*Parameters!$K$5</f>
        <v>1128.5999999999999</v>
      </c>
      <c r="H613" s="383">
        <f>IF(B613&lt;Parameters!$K$6,B613*Parameters!$K$5,Parameters!$K$5*Parameters!$K$6+(B613-Parameters!$K$6)*(Parameters!$K$5-10))</f>
        <v>564.59999999999991</v>
      </c>
      <c r="I613" s="151" t="str">
        <f>IF(ISBLANK(D613),"",IF(D613&gt;Parameters!$K$7,"Clay","Sand"))</f>
        <v>Sand</v>
      </c>
      <c r="J613" s="152">
        <f t="shared" si="155"/>
        <v>0.2532315414639989</v>
      </c>
      <c r="K613" s="320">
        <f t="shared" si="156"/>
        <v>1</v>
      </c>
      <c r="L613" s="320">
        <f t="shared" si="164"/>
        <v>5.645999999999999</v>
      </c>
      <c r="M613" s="275">
        <f t="shared" si="157"/>
        <v>192.58440242099601</v>
      </c>
      <c r="N613" s="153">
        <f t="shared" si="158"/>
        <v>105.92142133154782</v>
      </c>
      <c r="O613" s="154">
        <f t="shared" si="159"/>
        <v>28.761400000000002</v>
      </c>
      <c r="P613" s="149">
        <f>IF(B613&lt;=Parameters!$K$3,0,IF(I613="Sand",0,O613/Parameters!$K$8*1000))</f>
        <v>0</v>
      </c>
      <c r="Q613" s="127">
        <f t="shared" si="160"/>
        <v>0</v>
      </c>
      <c r="R613" s="154" t="e">
        <f t="shared" si="161"/>
        <v>#DIV/0!</v>
      </c>
      <c r="S613" s="154" t="e">
        <f t="shared" si="162"/>
        <v>#DIV/0!</v>
      </c>
      <c r="T613" s="149" t="e">
        <f t="shared" si="169"/>
        <v>#DIV/0!</v>
      </c>
      <c r="U613" s="383">
        <f>IF(B613&lt;=Parameters!$K$3,0,IF(I613="Sand",(B613-B612)*$O$5*N613,(B613-B612)*$O$5*T613))</f>
        <v>43.957854798825259</v>
      </c>
      <c r="V613" s="157">
        <f t="shared" si="170"/>
        <v>15013.831169599594</v>
      </c>
      <c r="W613" s="175">
        <f t="shared" si="165"/>
        <v>0.69743718040637104</v>
      </c>
      <c r="X613" s="149">
        <f t="shared" si="166"/>
        <v>0.87481478436794258</v>
      </c>
      <c r="Y613" s="127">
        <f t="shared" si="167"/>
        <v>0.64873119433625426</v>
      </c>
      <c r="Z613" s="175">
        <f t="shared" si="168"/>
        <v>1.2641499978461275</v>
      </c>
      <c r="AA613" s="149">
        <f t="shared" si="163"/>
        <v>56.459999999999994</v>
      </c>
      <c r="AB613" s="383">
        <f>IF(ISERROR(AA613),0,IF(B613&lt;=Parameters!$K$3,0,(B613-B612)*$O$5*AA613))</f>
        <v>23.43114783338422</v>
      </c>
      <c r="AC613" s="157">
        <f t="shared" si="154"/>
        <v>13089.641102451544</v>
      </c>
    </row>
    <row r="614" spans="1:29">
      <c r="A614" s="186">
        <v>596</v>
      </c>
      <c r="B614" s="187">
        <v>59.5</v>
      </c>
      <c r="C614" s="258">
        <v>27.4</v>
      </c>
      <c r="D614" s="258">
        <v>1.94</v>
      </c>
      <c r="E614" s="438">
        <f>IF(AND(ISBLANK(B614),ISBLANK(C614)),NA(),IF(B614&lt;=Parameters!$K$3,0,IF(C614&lt;0.1,Parameters!$K$4,C614)))</f>
        <v>27.4</v>
      </c>
      <c r="F614" s="439"/>
      <c r="G614" s="149">
        <f>B614*Parameters!$K$5</f>
        <v>1130.5</v>
      </c>
      <c r="H614" s="383">
        <f>IF(B614&lt;Parameters!$K$6,B614*Parameters!$K$5,Parameters!$K$5*Parameters!$K$6+(B614-Parameters!$K$6)*(Parameters!$K$5-10))</f>
        <v>565.5</v>
      </c>
      <c r="I614" s="151" t="str">
        <f>IF(ISBLANK(D614),"",IF(D614&gt;Parameters!$K$7,"Clay","Sand"))</f>
        <v>Sand</v>
      </c>
      <c r="J614" s="152">
        <f t="shared" si="155"/>
        <v>0.25384842798458274</v>
      </c>
      <c r="K614" s="320">
        <f t="shared" si="156"/>
        <v>1</v>
      </c>
      <c r="L614" s="320">
        <f t="shared" si="164"/>
        <v>5.6550000000000002</v>
      </c>
      <c r="M614" s="275">
        <f t="shared" si="157"/>
        <v>176.97113562201432</v>
      </c>
      <c r="N614" s="153">
        <f t="shared" si="158"/>
        <v>97.334124592107884</v>
      </c>
      <c r="O614" s="154">
        <f t="shared" si="159"/>
        <v>26.269499999999997</v>
      </c>
      <c r="P614" s="149">
        <f>IF(B614&lt;=Parameters!$K$3,0,IF(I614="Sand",0,O614/Parameters!$K$8*1000))</f>
        <v>0</v>
      </c>
      <c r="Q614" s="127">
        <f t="shared" si="160"/>
        <v>0</v>
      </c>
      <c r="R614" s="154" t="e">
        <f t="shared" si="161"/>
        <v>#DIV/0!</v>
      </c>
      <c r="S614" s="154" t="e">
        <f t="shared" si="162"/>
        <v>#DIV/0!</v>
      </c>
      <c r="T614" s="149" t="e">
        <f t="shared" si="169"/>
        <v>#DIV/0!</v>
      </c>
      <c r="U614" s="383">
        <f>IF(B614&lt;=Parameters!$K$3,0,IF(I614="Sand",(B614-B613)*$O$5*N614,(B614-B613)*$O$5*T614))</f>
        <v>40.394088957681873</v>
      </c>
      <c r="V614" s="157">
        <f t="shared" si="170"/>
        <v>15054.225258557277</v>
      </c>
      <c r="W614" s="175">
        <f t="shared" si="165"/>
        <v>0.66232623929828505</v>
      </c>
      <c r="X614" s="149">
        <f t="shared" si="166"/>
        <v>0.7892225545895023</v>
      </c>
      <c r="Y614" s="127">
        <f t="shared" si="167"/>
        <v>0.64847292428533976</v>
      </c>
      <c r="Z614" s="175">
        <f t="shared" si="168"/>
        <v>1.1419302279094778</v>
      </c>
      <c r="AA614" s="149">
        <f t="shared" si="163"/>
        <v>56.550000000000004</v>
      </c>
      <c r="AB614" s="383">
        <f>IF(ISERROR(AA614),0,IF(B614&lt;=Parameters!$K$3,0,(B614-B613)*$O$5*AA614))</f>
        <v>23.468498228442755</v>
      </c>
      <c r="AC614" s="157">
        <f t="shared" si="154"/>
        <v>13113.109600679987</v>
      </c>
    </row>
    <row r="615" spans="1:29">
      <c r="A615" s="186">
        <v>597</v>
      </c>
      <c r="B615" s="187">
        <v>59.6</v>
      </c>
      <c r="C615" s="258">
        <v>22.15</v>
      </c>
      <c r="D615" s="258">
        <v>2.23</v>
      </c>
      <c r="E615" s="438">
        <f>IF(AND(ISBLANK(B615),ISBLANK(C615)),NA(),IF(B615&lt;=Parameters!$K$3,0,IF(C615&lt;0.1,Parameters!$K$4,C615)))</f>
        <v>22.15</v>
      </c>
      <c r="F615" s="439"/>
      <c r="G615" s="149">
        <f>B615*Parameters!$K$5</f>
        <v>1132.4000000000001</v>
      </c>
      <c r="H615" s="383">
        <f>IF(B615&lt;Parameters!$K$6,B615*Parameters!$K$5,Parameters!$K$5*Parameters!$K$6+(B615-Parameters!$K$6)*(Parameters!$K$5-10))</f>
        <v>566.40000000000009</v>
      </c>
      <c r="I615" s="151" t="str">
        <f>IF(ISBLANK(D615),"",IF(D615&gt;Parameters!$K$7,"Clay","Sand"))</f>
        <v>Sand</v>
      </c>
      <c r="J615" s="152">
        <f t="shared" si="155"/>
        <v>0.25446984489480146</v>
      </c>
      <c r="K615" s="320">
        <f t="shared" si="156"/>
        <v>1</v>
      </c>
      <c r="L615" s="320">
        <f t="shared" si="164"/>
        <v>5.6640000000000006</v>
      </c>
      <c r="M615" s="275">
        <f t="shared" si="157"/>
        <v>143.4126471861421</v>
      </c>
      <c r="N615" s="153">
        <f t="shared" si="158"/>
        <v>78.876955952378154</v>
      </c>
      <c r="O615" s="154">
        <f t="shared" si="159"/>
        <v>21.017599999999998</v>
      </c>
      <c r="P615" s="149">
        <f>IF(B615&lt;=Parameters!$K$3,0,IF(I615="Sand",0,O615/Parameters!$K$8*1000))</f>
        <v>0</v>
      </c>
      <c r="Q615" s="127">
        <f t="shared" si="160"/>
        <v>0</v>
      </c>
      <c r="R615" s="154" t="e">
        <f t="shared" si="161"/>
        <v>#DIV/0!</v>
      </c>
      <c r="S615" s="154" t="e">
        <f t="shared" si="162"/>
        <v>#DIV/0!</v>
      </c>
      <c r="T615" s="149" t="e">
        <f t="shared" si="169"/>
        <v>#DIV/0!</v>
      </c>
      <c r="U615" s="383">
        <f>IF(B615&lt;=Parameters!$K$3,0,IF(I615="Sand",(B615-B614)*$O$5*N615,(B615-B614)*$O$5*T615))</f>
        <v>32.734282953728446</v>
      </c>
      <c r="V615" s="157">
        <f t="shared" si="170"/>
        <v>15086.959541511005</v>
      </c>
      <c r="W615" s="175">
        <f t="shared" si="165"/>
        <v>0.57692598317246613</v>
      </c>
      <c r="X615" s="149">
        <f t="shared" si="166"/>
        <v>0.59646637643175537</v>
      </c>
      <c r="Y615" s="127">
        <f t="shared" si="167"/>
        <v>0.64821516752387776</v>
      </c>
      <c r="Z615" s="175">
        <f t="shared" si="168"/>
        <v>0.86413716399059282</v>
      </c>
      <c r="AA615" s="149">
        <f t="shared" si="163"/>
        <v>56.640000000000015</v>
      </c>
      <c r="AB615" s="383">
        <f>IF(ISERROR(AA615),0,IF(B615&lt;=Parameters!$K$3,0,(B615-B614)*$O$5*AA615))</f>
        <v>23.505848623501286</v>
      </c>
      <c r="AC615" s="157">
        <f t="shared" si="154"/>
        <v>13136.615449303488</v>
      </c>
    </row>
    <row r="616" spans="1:29">
      <c r="A616" s="186">
        <v>598</v>
      </c>
      <c r="B616" s="187">
        <v>59.7</v>
      </c>
      <c r="C616" s="258">
        <v>20.239999999999998</v>
      </c>
      <c r="D616" s="258">
        <v>2.11</v>
      </c>
      <c r="E616" s="438">
        <f>IF(AND(ISBLANK(B616),ISBLANK(C616)),NA(),IF(B616&lt;=Parameters!$K$3,0,IF(C616&lt;0.1,Parameters!$K$4,C616)))</f>
        <v>20.239999999999998</v>
      </c>
      <c r="F616" s="439"/>
      <c r="G616" s="149">
        <f>B616*Parameters!$K$5</f>
        <v>1134.3</v>
      </c>
      <c r="H616" s="383">
        <f>IF(B616&lt;Parameters!$K$6,B616*Parameters!$K$5,Parameters!$K$5*Parameters!$K$6+(B616-Parameters!$K$6)*(Parameters!$K$5-10))</f>
        <v>567.29999999999995</v>
      </c>
      <c r="I616" s="151" t="str">
        <f>IF(ISBLANK(D616),"",IF(D616&gt;Parameters!$K$7,"Clay","Sand"))</f>
        <v>Sand</v>
      </c>
      <c r="J616" s="152">
        <f t="shared" si="155"/>
        <v>0.25509584791920031</v>
      </c>
      <c r="K616" s="320">
        <f t="shared" si="156"/>
        <v>1</v>
      </c>
      <c r="L616" s="320">
        <f t="shared" si="164"/>
        <v>5.6729999999999992</v>
      </c>
      <c r="M616" s="275">
        <f t="shared" si="157"/>
        <v>131.36851622178219</v>
      </c>
      <c r="N616" s="153">
        <f t="shared" si="158"/>
        <v>72.252683921980207</v>
      </c>
      <c r="O616" s="154">
        <f t="shared" si="159"/>
        <v>19.105699999999999</v>
      </c>
      <c r="P616" s="149">
        <f>IF(B616&lt;=Parameters!$K$3,0,IF(I616="Sand",0,O616/Parameters!$K$8*1000))</f>
        <v>0</v>
      </c>
      <c r="Q616" s="127">
        <f t="shared" si="160"/>
        <v>0</v>
      </c>
      <c r="R616" s="154" t="e">
        <f t="shared" si="161"/>
        <v>#DIV/0!</v>
      </c>
      <c r="S616" s="154" t="e">
        <f t="shared" si="162"/>
        <v>#DIV/0!</v>
      </c>
      <c r="T616" s="149" t="e">
        <f t="shared" si="169"/>
        <v>#DIV/0!</v>
      </c>
      <c r="U616" s="383">
        <f>IF(B616&lt;=Parameters!$K$3,0,IF(I616="Sand",(B616-B615)*$O$5*N616,(B616-B615)*$O$5*T616))</f>
        <v>29.985180983611432</v>
      </c>
      <c r="V616" s="157">
        <f t="shared" si="170"/>
        <v>15116.944722494616</v>
      </c>
      <c r="W616" s="175">
        <f t="shared" si="165"/>
        <v>0.54053777795311186</v>
      </c>
      <c r="X616" s="149">
        <f t="shared" si="166"/>
        <v>0.52118350411274073</v>
      </c>
      <c r="Y616" s="127">
        <f t="shared" si="167"/>
        <v>0.6479579222185694</v>
      </c>
      <c r="Z616" s="175">
        <f t="shared" si="168"/>
        <v>0.75603702491412139</v>
      </c>
      <c r="AA616" s="149">
        <f t="shared" si="163"/>
        <v>56.73</v>
      </c>
      <c r="AB616" s="383">
        <f>IF(ISERROR(AA616),0,IF(B616&lt;=Parameters!$K$3,0,(B616-B615)*$O$5*AA616))</f>
        <v>23.543199018559811</v>
      </c>
      <c r="AC616" s="157">
        <f t="shared" si="154"/>
        <v>13160.158648322049</v>
      </c>
    </row>
    <row r="617" spans="1:29">
      <c r="A617" s="186">
        <v>599</v>
      </c>
      <c r="B617" s="187">
        <v>59.8</v>
      </c>
      <c r="C617" s="258">
        <v>21.73</v>
      </c>
      <c r="D617" s="258">
        <v>1.96</v>
      </c>
      <c r="E617" s="438">
        <f>IF(AND(ISBLANK(B617),ISBLANK(C617)),NA(),IF(B617&lt;=Parameters!$K$3,0,IF(C617&lt;0.1,Parameters!$K$4,C617)))</f>
        <v>21.73</v>
      </c>
      <c r="F617" s="439"/>
      <c r="G617" s="149">
        <f>B617*Parameters!$K$5</f>
        <v>1136.2</v>
      </c>
      <c r="H617" s="383">
        <f>IF(B617&lt;Parameters!$K$6,B617*Parameters!$K$5,Parameters!$K$5*Parameters!$K$6+(B617-Parameters!$K$6)*(Parameters!$K$5-10))</f>
        <v>568.20000000000005</v>
      </c>
      <c r="I617" s="151" t="str">
        <f>IF(ISBLANK(D617),"",IF(D617&gt;Parameters!$K$7,"Clay","Sand"))</f>
        <v>Sand</v>
      </c>
      <c r="J617" s="152">
        <f t="shared" si="155"/>
        <v>0.25572649374665973</v>
      </c>
      <c r="K617" s="320">
        <f t="shared" si="156"/>
        <v>1</v>
      </c>
      <c r="L617" s="320">
        <f t="shared" si="164"/>
        <v>5.6820000000000004</v>
      </c>
      <c r="M617" s="275">
        <f t="shared" si="157"/>
        <v>141.38809631422774</v>
      </c>
      <c r="N617" s="153">
        <f t="shared" si="158"/>
        <v>77.763452972825263</v>
      </c>
      <c r="O617" s="154">
        <f t="shared" si="159"/>
        <v>20.593800000000002</v>
      </c>
      <c r="P617" s="149">
        <f>IF(B617&lt;=Parameters!$K$3,0,IF(I617="Sand",0,O617/Parameters!$K$8*1000))</f>
        <v>0</v>
      </c>
      <c r="Q617" s="127">
        <f t="shared" si="160"/>
        <v>0</v>
      </c>
      <c r="R617" s="154" t="e">
        <f t="shared" si="161"/>
        <v>#DIV/0!</v>
      </c>
      <c r="S617" s="154" t="e">
        <f t="shared" si="162"/>
        <v>#DIV/0!</v>
      </c>
      <c r="T617" s="149" t="e">
        <f t="shared" si="169"/>
        <v>#DIV/0!</v>
      </c>
      <c r="U617" s="383">
        <f>IF(B617&lt;=Parameters!$K$3,0,IF(I617="Sand",(B617-B616)*$O$5*N617,(B617-B616)*$O$5*T617))</f>
        <v>32.272174329446706</v>
      </c>
      <c r="V617" s="157">
        <f t="shared" si="170"/>
        <v>15149.216896824062</v>
      </c>
      <c r="W617" s="175">
        <f t="shared" si="165"/>
        <v>0.56863391687522802</v>
      </c>
      <c r="X617" s="149">
        <f t="shared" si="166"/>
        <v>0.57894407495832456</v>
      </c>
      <c r="Y617" s="127">
        <f t="shared" si="167"/>
        <v>0.64770118654555897</v>
      </c>
      <c r="Z617" s="175">
        <f t="shared" si="168"/>
        <v>0.8408988489293574</v>
      </c>
      <c r="AA617" s="149">
        <f t="shared" si="163"/>
        <v>56.820000000000007</v>
      </c>
      <c r="AB617" s="383">
        <f>IF(ISERROR(AA617),0,IF(B617&lt;=Parameters!$K$3,0,(B617-B616)*$O$5*AA617))</f>
        <v>23.580549413616666</v>
      </c>
      <c r="AC617" s="157">
        <f t="shared" si="154"/>
        <v>13183.739197735666</v>
      </c>
    </row>
    <row r="618" spans="1:29">
      <c r="A618" s="186">
        <v>600</v>
      </c>
      <c r="B618" s="187">
        <v>59.9</v>
      </c>
      <c r="C618" s="258">
        <v>22.57</v>
      </c>
      <c r="D618" s="258">
        <v>1.98</v>
      </c>
      <c r="E618" s="438">
        <f>IF(AND(ISBLANK(B618),ISBLANK(C618)),NA(),IF(B618&lt;=Parameters!$K$3,0,IF(C618&lt;0.1,Parameters!$K$4,C618)))</f>
        <v>22.57</v>
      </c>
      <c r="F618" s="439"/>
      <c r="G618" s="149">
        <f>B618*Parameters!$K$5</f>
        <v>1138.0999999999999</v>
      </c>
      <c r="H618" s="383">
        <f>IF(B618&lt;Parameters!$K$6,B618*Parameters!$K$5,Parameters!$K$5*Parameters!$K$6+(B618-Parameters!$K$6)*(Parameters!$K$5-10))</f>
        <v>569.1</v>
      </c>
      <c r="I618" s="151" t="str">
        <f>IF(ISBLANK(D618),"",IF(D618&gt;Parameters!$K$7,"Clay","Sand"))</f>
        <v>Sand</v>
      </c>
      <c r="J618" s="152">
        <f t="shared" si="155"/>
        <v>0.25636184005195833</v>
      </c>
      <c r="K618" s="320">
        <f t="shared" si="156"/>
        <v>1</v>
      </c>
      <c r="L618" s="320">
        <f t="shared" si="164"/>
        <v>5.6909999999999998</v>
      </c>
      <c r="M618" s="275">
        <f t="shared" si="157"/>
        <v>147.2184821752551</v>
      </c>
      <c r="N618" s="153">
        <f t="shared" si="158"/>
        <v>80.970165196390312</v>
      </c>
      <c r="O618" s="154">
        <f t="shared" si="159"/>
        <v>21.431899999999999</v>
      </c>
      <c r="P618" s="149">
        <f>IF(B618&lt;=Parameters!$K$3,0,IF(I618="Sand",0,O618/Parameters!$K$8*1000))</f>
        <v>0</v>
      </c>
      <c r="Q618" s="127">
        <f t="shared" si="160"/>
        <v>0</v>
      </c>
      <c r="R618" s="154" t="e">
        <f t="shared" si="161"/>
        <v>#DIV/0!</v>
      </c>
      <c r="S618" s="154" t="e">
        <f t="shared" si="162"/>
        <v>#DIV/0!</v>
      </c>
      <c r="T618" s="149" t="e">
        <f t="shared" si="169"/>
        <v>#DIV/0!</v>
      </c>
      <c r="U618" s="383">
        <f>IF(B618&lt;=Parameters!$K$3,0,IF(I618="Sand",(B618-B617)*$O$5*N618,(B618-B617)*$O$5*T618))</f>
        <v>33.602973978217562</v>
      </c>
      <c r="V618" s="157">
        <f t="shared" si="170"/>
        <v>15182.819870802279</v>
      </c>
      <c r="W618" s="175">
        <f t="shared" si="165"/>
        <v>0.58348849626187227</v>
      </c>
      <c r="X618" s="149">
        <f t="shared" si="166"/>
        <v>0.61048604611498636</v>
      </c>
      <c r="Y618" s="127">
        <f t="shared" si="167"/>
        <v>0.64744495869037055</v>
      </c>
      <c r="Z618" s="175">
        <f t="shared" si="168"/>
        <v>0.8878440436195163</v>
      </c>
      <c r="AA618" s="149">
        <f t="shared" si="163"/>
        <v>56.910000000000004</v>
      </c>
      <c r="AB618" s="383">
        <f>IF(ISERROR(AA618),0,IF(B618&lt;=Parameters!$K$3,0,(B618-B617)*$O$5*AA618))</f>
        <v>23.617899808676871</v>
      </c>
      <c r="AC618" s="157">
        <f t="shared" si="154"/>
        <v>13207.357097544342</v>
      </c>
    </row>
    <row r="619" spans="1:29">
      <c r="A619" s="186">
        <v>601</v>
      </c>
      <c r="B619" s="187">
        <v>60</v>
      </c>
      <c r="C619" s="258">
        <v>23.16</v>
      </c>
      <c r="D619" s="258">
        <v>1.98</v>
      </c>
      <c r="E619" s="438">
        <f>IF(AND(ISBLANK(B619),ISBLANK(C619)),NA(),IF(B619&lt;=Parameters!$K$3,0,IF(C619&lt;0.1,Parameters!$K$4,C619)))</f>
        <v>23.16</v>
      </c>
      <c r="F619" s="439"/>
      <c r="G619" s="149">
        <f>B619*Parameters!$K$5</f>
        <v>1140</v>
      </c>
      <c r="H619" s="383">
        <f>IF(B619&lt;Parameters!$K$6,B619*Parameters!$K$5,Parameters!$K$5*Parameters!$K$6+(B619-Parameters!$K$6)*(Parameters!$K$5-10))</f>
        <v>570</v>
      </c>
      <c r="I619" s="151" t="str">
        <f>IF(ISBLANK(D619),"",IF(D619&gt;Parameters!$K$7,"Clay","Sand"))</f>
        <v>Sand</v>
      </c>
      <c r="J619" s="152">
        <f t="shared" si="155"/>
        <v>0.25700194551792793</v>
      </c>
      <c r="K619" s="320">
        <f t="shared" si="156"/>
        <v>1</v>
      </c>
      <c r="L619" s="320">
        <f t="shared" si="164"/>
        <v>5.7</v>
      </c>
      <c r="M619" s="275">
        <f t="shared" si="157"/>
        <v>151.44410141398319</v>
      </c>
      <c r="N619" s="153">
        <f t="shared" si="158"/>
        <v>83.294255777690765</v>
      </c>
      <c r="O619" s="154">
        <f t="shared" si="159"/>
        <v>22.02</v>
      </c>
      <c r="P619" s="149">
        <f>IF(B619&lt;=Parameters!$K$3,0,IF(I619="Sand",0,O619/Parameters!$K$8*1000))</f>
        <v>0</v>
      </c>
      <c r="Q619" s="127">
        <f t="shared" si="160"/>
        <v>0</v>
      </c>
      <c r="R619" s="154" t="e">
        <f t="shared" si="161"/>
        <v>#DIV/0!</v>
      </c>
      <c r="S619" s="154" t="e">
        <f t="shared" si="162"/>
        <v>#DIV/0!</v>
      </c>
      <c r="T619" s="149" t="e">
        <f t="shared" si="169"/>
        <v>#DIV/0!</v>
      </c>
      <c r="U619" s="383">
        <f>IF(B619&lt;=Parameters!$K$3,0,IF(I619="Sand",(B619-B618)*$O$5*N619,(B619-B618)*$O$5*T619))</f>
        <v>34.567481771143996</v>
      </c>
      <c r="V619" s="157">
        <f t="shared" si="170"/>
        <v>15217.387352573423</v>
      </c>
      <c r="W619" s="175">
        <f t="shared" si="165"/>
        <v>0.59349448196810883</v>
      </c>
      <c r="X619" s="149">
        <f t="shared" si="166"/>
        <v>0.63211952683424588</v>
      </c>
      <c r="Y619" s="127">
        <f t="shared" si="167"/>
        <v>0.64718923684784457</v>
      </c>
      <c r="Z619" s="175">
        <f t="shared" si="168"/>
        <v>0.92047714687907145</v>
      </c>
      <c r="AA619" s="149">
        <f t="shared" si="163"/>
        <v>57</v>
      </c>
      <c r="AB619" s="383">
        <f>IF(ISERROR(AA619),0,IF(B619&lt;=Parameters!$K$3,0,(B619-B618)*$O$5*AA619))</f>
        <v>23.655250203735399</v>
      </c>
      <c r="AC619" s="157">
        <f t="shared" si="154"/>
        <v>13231.012347748077</v>
      </c>
    </row>
    <row r="620" spans="1:29">
      <c r="A620" s="186">
        <v>602</v>
      </c>
      <c r="B620" s="187">
        <v>60.1</v>
      </c>
      <c r="C620" s="258">
        <v>23.92</v>
      </c>
      <c r="D620" s="258">
        <v>1.88</v>
      </c>
      <c r="E620" s="438">
        <f>IF(AND(ISBLANK(B620),ISBLANK(C620)),NA(),IF(B620&lt;=Parameters!$K$3,0,IF(C620&lt;0.1,Parameters!$K$4,C620)))</f>
        <v>23.92</v>
      </c>
      <c r="F620" s="439"/>
      <c r="G620" s="149">
        <f>B620*Parameters!$K$5</f>
        <v>1141.9000000000001</v>
      </c>
      <c r="H620" s="383">
        <f>IF(B620&lt;Parameters!$K$6,B620*Parameters!$K$5,Parameters!$K$5*Parameters!$K$6+(B620-Parameters!$K$6)*(Parameters!$K$5-10))</f>
        <v>570.9</v>
      </c>
      <c r="I620" s="151" t="str">
        <f>IF(ISBLANK(D620),"",IF(D620&gt;Parameters!$K$7,"Clay","Sand"))</f>
        <v>Sand</v>
      </c>
      <c r="J620" s="152">
        <f t="shared" si="155"/>
        <v>0.25764686985822027</v>
      </c>
      <c r="K620" s="320">
        <f t="shared" si="156"/>
        <v>1</v>
      </c>
      <c r="L620" s="320">
        <f t="shared" si="164"/>
        <v>5.7089999999999996</v>
      </c>
      <c r="M620" s="275">
        <f t="shared" si="157"/>
        <v>156.80627662151312</v>
      </c>
      <c r="N620" s="153">
        <f t="shared" si="158"/>
        <v>86.243452141832222</v>
      </c>
      <c r="O620" s="154">
        <f t="shared" si="159"/>
        <v>22.778100000000002</v>
      </c>
      <c r="P620" s="149">
        <f>IF(B620&lt;=Parameters!$K$3,0,IF(I620="Sand",0,O620/Parameters!$K$8*1000))</f>
        <v>0</v>
      </c>
      <c r="Q620" s="127">
        <f t="shared" si="160"/>
        <v>0</v>
      </c>
      <c r="R620" s="154" t="e">
        <f t="shared" si="161"/>
        <v>#DIV/0!</v>
      </c>
      <c r="S620" s="154" t="e">
        <f t="shared" si="162"/>
        <v>#DIV/0!</v>
      </c>
      <c r="T620" s="149" t="e">
        <f t="shared" si="169"/>
        <v>#DIV/0!</v>
      </c>
      <c r="U620" s="383">
        <f>IF(B620&lt;=Parameters!$K$3,0,IF(I620="Sand",(B620-B619)*$O$5*N620,(B620-B619)*$O$5*T620))</f>
        <v>35.791411207875804</v>
      </c>
      <c r="V620" s="157">
        <f t="shared" si="170"/>
        <v>15253.178763781299</v>
      </c>
      <c r="W620" s="175">
        <f t="shared" si="165"/>
        <v>0.60609425209083989</v>
      </c>
      <c r="X620" s="149">
        <f t="shared" si="166"/>
        <v>0.65980056490136496</v>
      </c>
      <c r="Y620" s="127">
        <f t="shared" si="167"/>
        <v>0.64693401922207594</v>
      </c>
      <c r="Z620" s="175">
        <f t="shared" si="168"/>
        <v>0.96200739837494376</v>
      </c>
      <c r="AA620" s="149">
        <f t="shared" si="163"/>
        <v>57.09</v>
      </c>
      <c r="AB620" s="383">
        <f>IF(ISERROR(AA620),0,IF(B620&lt;=Parameters!$K$3,0,(B620-B619)*$O$5*AA620))</f>
        <v>23.692600598793931</v>
      </c>
      <c r="AC620" s="157">
        <f t="shared" si="154"/>
        <v>13254.704948346871</v>
      </c>
    </row>
    <row r="621" spans="1:29">
      <c r="A621" s="186">
        <v>603</v>
      </c>
      <c r="B621" s="187">
        <v>60.2</v>
      </c>
      <c r="C621" s="258">
        <v>22.46</v>
      </c>
      <c r="D621" s="258">
        <v>2.11</v>
      </c>
      <c r="E621" s="438">
        <f>IF(AND(ISBLANK(B621),ISBLANK(C621)),NA(),IF(B621&lt;=Parameters!$K$3,0,IF(C621&lt;0.1,Parameters!$K$4,C621)))</f>
        <v>22.46</v>
      </c>
      <c r="F621" s="439"/>
      <c r="G621" s="149">
        <f>B621*Parameters!$K$5</f>
        <v>1143.8</v>
      </c>
      <c r="H621" s="383">
        <f>IF(B621&lt;Parameters!$K$6,B621*Parameters!$K$5,Parameters!$K$5*Parameters!$K$6+(B621-Parameters!$K$6)*(Parameters!$K$5-10))</f>
        <v>571.80000000000007</v>
      </c>
      <c r="I621" s="151" t="str">
        <f>IF(ISBLANK(D621),"",IF(D621&gt;Parameters!$K$7,"Clay","Sand"))</f>
        <v>Sand</v>
      </c>
      <c r="J621" s="152">
        <f t="shared" si="155"/>
        <v>0.25829667384070537</v>
      </c>
      <c r="K621" s="320">
        <f t="shared" si="156"/>
        <v>1</v>
      </c>
      <c r="L621" s="320">
        <f t="shared" si="164"/>
        <v>5.7180000000000009</v>
      </c>
      <c r="M621" s="275">
        <f t="shared" si="157"/>
        <v>147.606663060226</v>
      </c>
      <c r="N621" s="153">
        <f t="shared" si="158"/>
        <v>81.183664683124306</v>
      </c>
      <c r="O621" s="154">
        <f t="shared" si="159"/>
        <v>21.316200000000002</v>
      </c>
      <c r="P621" s="149">
        <f>IF(B621&lt;=Parameters!$K$3,0,IF(I621="Sand",0,O621/Parameters!$K$8*1000))</f>
        <v>0</v>
      </c>
      <c r="Q621" s="127">
        <f t="shared" si="160"/>
        <v>0</v>
      </c>
      <c r="R621" s="154" t="e">
        <f t="shared" si="161"/>
        <v>#DIV/0!</v>
      </c>
      <c r="S621" s="154" t="e">
        <f t="shared" si="162"/>
        <v>#DIV/0!</v>
      </c>
      <c r="T621" s="149" t="e">
        <f t="shared" si="169"/>
        <v>#DIV/0!</v>
      </c>
      <c r="U621" s="383">
        <f>IF(B621&lt;=Parameters!$K$3,0,IF(I621="Sand",(B621-B620)*$O$5*N621,(B621-B620)*$O$5*T621))</f>
        <v>33.691577202376536</v>
      </c>
      <c r="V621" s="157">
        <f t="shared" si="170"/>
        <v>15286.870340983676</v>
      </c>
      <c r="W621" s="175">
        <f t="shared" si="165"/>
        <v>0.58058761679838677</v>
      </c>
      <c r="X621" s="149">
        <f t="shared" si="166"/>
        <v>0.6042722830291184</v>
      </c>
      <c r="Y621" s="127">
        <f t="shared" si="167"/>
        <v>0.64667930402635165</v>
      </c>
      <c r="Z621" s="175">
        <f t="shared" si="168"/>
        <v>0.88216413156702878</v>
      </c>
      <c r="AA621" s="149">
        <f t="shared" si="163"/>
        <v>57.180000000000007</v>
      </c>
      <c r="AB621" s="383">
        <f>IF(ISERROR(AA621),0,IF(B621&lt;=Parameters!$K$3,0,(B621-B620)*$O$5*AA621))</f>
        <v>23.729950993852462</v>
      </c>
      <c r="AC621" s="157">
        <f t="shared" ref="AC621:AC684" si="171">AC620+AB621</f>
        <v>13278.434899340724</v>
      </c>
    </row>
    <row r="622" spans="1:29">
      <c r="A622" s="186">
        <v>604</v>
      </c>
      <c r="B622" s="187">
        <v>60.3</v>
      </c>
      <c r="C622" s="258">
        <v>22.47</v>
      </c>
      <c r="D622" s="258">
        <v>2.21</v>
      </c>
      <c r="E622" s="438">
        <f>IF(AND(ISBLANK(B622),ISBLANK(C622)),NA(),IF(B622&lt;=Parameters!$K$3,0,IF(C622&lt;0.1,Parameters!$K$4,C622)))</f>
        <v>22.47</v>
      </c>
      <c r="F622" s="439"/>
      <c r="G622" s="149">
        <f>B622*Parameters!$K$5</f>
        <v>1145.7</v>
      </c>
      <c r="H622" s="383">
        <f>IF(B622&lt;Parameters!$K$6,B622*Parameters!$K$5,Parameters!$K$5*Parameters!$K$6+(B622-Parameters!$K$6)*(Parameters!$K$5-10))</f>
        <v>572.69999999999993</v>
      </c>
      <c r="I622" s="151" t="str">
        <f>IF(ISBLANK(D622),"",IF(D622&gt;Parameters!$K$7,"Clay","Sand"))</f>
        <v>Sand</v>
      </c>
      <c r="J622" s="152">
        <f t="shared" si="155"/>
        <v>0.25895141931152216</v>
      </c>
      <c r="K622" s="320">
        <f t="shared" si="156"/>
        <v>1</v>
      </c>
      <c r="L622" s="320">
        <f t="shared" si="164"/>
        <v>5.7269999999999994</v>
      </c>
      <c r="M622" s="275">
        <f t="shared" si="157"/>
        <v>148.04671142401435</v>
      </c>
      <c r="N622" s="153">
        <f t="shared" si="158"/>
        <v>81.425691283207897</v>
      </c>
      <c r="O622" s="154">
        <f t="shared" si="159"/>
        <v>21.324299999999997</v>
      </c>
      <c r="P622" s="149">
        <f>IF(B622&lt;=Parameters!$K$3,0,IF(I622="Sand",0,O622/Parameters!$K$8*1000))</f>
        <v>0</v>
      </c>
      <c r="Q622" s="127">
        <f t="shared" si="160"/>
        <v>0</v>
      </c>
      <c r="R622" s="154" t="e">
        <f t="shared" si="161"/>
        <v>#DIV/0!</v>
      </c>
      <c r="S622" s="154" t="e">
        <f t="shared" si="162"/>
        <v>#DIV/0!</v>
      </c>
      <c r="T622" s="149" t="e">
        <f t="shared" si="169"/>
        <v>#DIV/0!</v>
      </c>
      <c r="U622" s="383">
        <f>IF(B622&lt;=Parameters!$K$3,0,IF(I622="Sand",(B622-B621)*$O$5*N622,(B622-B621)*$O$5*T622))</f>
        <v>33.792019303794078</v>
      </c>
      <c r="V622" s="157">
        <f t="shared" si="170"/>
        <v>15320.66236028747</v>
      </c>
      <c r="W622" s="175">
        <f t="shared" si="165"/>
        <v>0.58045112365084306</v>
      </c>
      <c r="X622" s="149">
        <f t="shared" si="166"/>
        <v>0.60398055598339151</v>
      </c>
      <c r="Y622" s="127">
        <f t="shared" si="167"/>
        <v>0.64642508948308974</v>
      </c>
      <c r="Z622" s="175">
        <f t="shared" si="168"/>
        <v>0.88285573321278321</v>
      </c>
      <c r="AA622" s="149">
        <f t="shared" si="163"/>
        <v>57.269999999999996</v>
      </c>
      <c r="AB622" s="383">
        <f>IF(ISERROR(AA622),0,IF(B622&lt;=Parameters!$K$3,0,(B622-B621)*$O$5*AA622))</f>
        <v>23.767301388909296</v>
      </c>
      <c r="AC622" s="157">
        <f t="shared" si="171"/>
        <v>13302.202200729633</v>
      </c>
    </row>
    <row r="623" spans="1:29">
      <c r="A623" s="186">
        <v>605</v>
      </c>
      <c r="B623" s="187">
        <v>60.4</v>
      </c>
      <c r="C623" s="258">
        <v>20.23</v>
      </c>
      <c r="D623" s="258">
        <v>2.21</v>
      </c>
      <c r="E623" s="438">
        <f>IF(AND(ISBLANK(B623),ISBLANK(C623)),NA(),IF(B623&lt;=Parameters!$K$3,0,IF(C623&lt;0.1,Parameters!$K$4,C623)))</f>
        <v>20.23</v>
      </c>
      <c r="F623" s="439"/>
      <c r="G623" s="149">
        <f>B623*Parameters!$K$5</f>
        <v>1147.5999999999999</v>
      </c>
      <c r="H623" s="383">
        <f>IF(B623&lt;Parameters!$K$6,B623*Parameters!$K$5,Parameters!$K$5*Parameters!$K$6+(B623-Parameters!$K$6)*(Parameters!$K$5-10))</f>
        <v>573.6</v>
      </c>
      <c r="I623" s="151" t="str">
        <f>IF(ISBLANK(D623),"",IF(D623&gt;Parameters!$K$7,"Clay","Sand"))</f>
        <v>Sand</v>
      </c>
      <c r="J623" s="152">
        <f t="shared" si="155"/>
        <v>0.25961116921980354</v>
      </c>
      <c r="K623" s="320">
        <f t="shared" si="156"/>
        <v>1</v>
      </c>
      <c r="L623" s="320">
        <f t="shared" si="164"/>
        <v>5.7360000000000007</v>
      </c>
      <c r="M623" s="275">
        <f t="shared" si="157"/>
        <v>133.62774897354652</v>
      </c>
      <c r="N623" s="153">
        <f t="shared" si="158"/>
        <v>73.495261935450586</v>
      </c>
      <c r="O623" s="154">
        <f t="shared" si="159"/>
        <v>19.0824</v>
      </c>
      <c r="P623" s="149">
        <f>IF(B623&lt;=Parameters!$K$3,0,IF(I623="Sand",0,O623/Parameters!$K$8*1000))</f>
        <v>0</v>
      </c>
      <c r="Q623" s="127">
        <f t="shared" si="160"/>
        <v>0</v>
      </c>
      <c r="R623" s="154" t="e">
        <f t="shared" si="161"/>
        <v>#DIV/0!</v>
      </c>
      <c r="S623" s="154" t="e">
        <f t="shared" si="162"/>
        <v>#DIV/0!</v>
      </c>
      <c r="T623" s="149" t="e">
        <f t="shared" si="169"/>
        <v>#DIV/0!</v>
      </c>
      <c r="U623" s="383">
        <f>IF(B623&lt;=Parameters!$K$3,0,IF(I623="Sand",(B623-B622)*$O$5*N623,(B623-B622)*$O$5*T623))</f>
        <v>30.50085631354656</v>
      </c>
      <c r="V623" s="157">
        <f t="shared" si="170"/>
        <v>15351.163216601017</v>
      </c>
      <c r="W623" s="175">
        <f t="shared" si="165"/>
        <v>0.53813129566668971</v>
      </c>
      <c r="X623" s="149">
        <f t="shared" si="166"/>
        <v>0.51635283252546238</v>
      </c>
      <c r="Y623" s="127">
        <f t="shared" si="167"/>
        <v>0.64617137382377776</v>
      </c>
      <c r="Z623" s="175">
        <f t="shared" si="168"/>
        <v>0.75572272942181007</v>
      </c>
      <c r="AA623" s="149">
        <f t="shared" si="163"/>
        <v>57.360000000000007</v>
      </c>
      <c r="AB623" s="383">
        <f>IF(ISERROR(AA623),0,IF(B623&lt;=Parameters!$K$3,0,(B623-B622)*$O$5*AA623))</f>
        <v>23.804651783969522</v>
      </c>
      <c r="AC623" s="157">
        <f t="shared" si="171"/>
        <v>13326.006852513603</v>
      </c>
    </row>
    <row r="624" spans="1:29">
      <c r="A624" s="186">
        <v>606</v>
      </c>
      <c r="B624" s="187">
        <v>60.5</v>
      </c>
      <c r="C624" s="258">
        <v>19.3</v>
      </c>
      <c r="D624" s="258">
        <v>2.27</v>
      </c>
      <c r="E624" s="438">
        <f>IF(AND(ISBLANK(B624),ISBLANK(C624)),NA(),IF(B624&lt;=Parameters!$K$3,0,IF(C624&lt;0.1,Parameters!$K$4,C624)))</f>
        <v>19.3</v>
      </c>
      <c r="F624" s="439"/>
      <c r="G624" s="149">
        <f>B624*Parameters!$K$5</f>
        <v>1149.5</v>
      </c>
      <c r="H624" s="383">
        <f>IF(B624&lt;Parameters!$K$6,B624*Parameters!$K$5,Parameters!$K$5*Parameters!$K$6+(B624-Parameters!$K$6)*(Parameters!$K$5-10))</f>
        <v>574.5</v>
      </c>
      <c r="I624" s="151" t="str">
        <f>IF(ISBLANK(D624),"",IF(D624&gt;Parameters!$K$7,"Clay","Sand"))</f>
        <v>Sand</v>
      </c>
      <c r="J624" s="152">
        <f t="shared" si="155"/>
        <v>0.26027598764309728</v>
      </c>
      <c r="K624" s="320">
        <f t="shared" si="156"/>
        <v>1</v>
      </c>
      <c r="L624" s="320">
        <f t="shared" si="164"/>
        <v>5.7450000000000001</v>
      </c>
      <c r="M624" s="275">
        <f t="shared" si="157"/>
        <v>127.81116951212661</v>
      </c>
      <c r="N624" s="153">
        <f t="shared" si="158"/>
        <v>70.296143231669646</v>
      </c>
      <c r="O624" s="154">
        <f t="shared" si="159"/>
        <v>18.150500000000001</v>
      </c>
      <c r="P624" s="149">
        <f>IF(B624&lt;=Parameters!$K$3,0,IF(I624="Sand",0,O624/Parameters!$K$8*1000))</f>
        <v>0</v>
      </c>
      <c r="Q624" s="127">
        <f t="shared" si="160"/>
        <v>0</v>
      </c>
      <c r="R624" s="154" t="e">
        <f t="shared" si="161"/>
        <v>#DIV/0!</v>
      </c>
      <c r="S624" s="154" t="e">
        <f t="shared" si="162"/>
        <v>#DIV/0!</v>
      </c>
      <c r="T624" s="149" t="e">
        <f t="shared" si="169"/>
        <v>#DIV/0!</v>
      </c>
      <c r="U624" s="383">
        <f>IF(B624&lt;=Parameters!$K$3,0,IF(I624="Sand",(B624-B623)*$O$5*N624,(B624-B623)*$O$5*T624))</f>
        <v>29.17320800882046</v>
      </c>
      <c r="V624" s="157">
        <f t="shared" si="170"/>
        <v>15380.336424609837</v>
      </c>
      <c r="W624" s="175">
        <f t="shared" si="165"/>
        <v>0.51899311195848408</v>
      </c>
      <c r="X624" s="149">
        <f t="shared" si="166"/>
        <v>0.47859812910729971</v>
      </c>
      <c r="Y624" s="127">
        <f t="shared" si="167"/>
        <v>0.64591815528891305</v>
      </c>
      <c r="Z624" s="175">
        <f t="shared" si="168"/>
        <v>0.70135053191255925</v>
      </c>
      <c r="AA624" s="149">
        <f t="shared" si="163"/>
        <v>57.45</v>
      </c>
      <c r="AB624" s="383">
        <f>IF(ISERROR(AA624),0,IF(B624&lt;=Parameters!$K$3,0,(B624-B623)*$O$5*AA624))</f>
        <v>23.84200217902805</v>
      </c>
      <c r="AC624" s="157">
        <f t="shared" si="171"/>
        <v>13349.848854692631</v>
      </c>
    </row>
    <row r="625" spans="1:29">
      <c r="A625" s="186">
        <v>607</v>
      </c>
      <c r="B625" s="187">
        <v>60.6</v>
      </c>
      <c r="C625" s="258">
        <v>17.27</v>
      </c>
      <c r="D625" s="258">
        <v>2.2599999999999998</v>
      </c>
      <c r="E625" s="438">
        <f>IF(AND(ISBLANK(B625),ISBLANK(C625)),NA(),IF(B625&lt;=Parameters!$K$3,0,IF(C625&lt;0.1,Parameters!$K$4,C625)))</f>
        <v>17.27</v>
      </c>
      <c r="F625" s="439"/>
      <c r="G625" s="149">
        <f>B625*Parameters!$K$5</f>
        <v>1151.4000000000001</v>
      </c>
      <c r="H625" s="383">
        <f>IF(B625&lt;Parameters!$K$6,B625*Parameters!$K$5,Parameters!$K$5*Parameters!$K$6+(B625-Parameters!$K$6)*(Parameters!$K$5-10))</f>
        <v>575.4</v>
      </c>
      <c r="I625" s="151" t="str">
        <f>IF(ISBLANK(D625),"",IF(D625&gt;Parameters!$K$7,"Clay","Sand"))</f>
        <v>Sand</v>
      </c>
      <c r="J625" s="152">
        <f t="shared" si="155"/>
        <v>0.26094593981350744</v>
      </c>
      <c r="K625" s="320">
        <f t="shared" si="156"/>
        <v>1</v>
      </c>
      <c r="L625" s="320">
        <f t="shared" si="164"/>
        <v>5.7539999999999996</v>
      </c>
      <c r="M625" s="275">
        <f t="shared" si="157"/>
        <v>114.66220206823252</v>
      </c>
      <c r="N625" s="153">
        <f t="shared" si="158"/>
        <v>63.064211137527892</v>
      </c>
      <c r="O625" s="154">
        <f t="shared" si="159"/>
        <v>16.118600000000001</v>
      </c>
      <c r="P625" s="149">
        <f>IF(B625&lt;=Parameters!$K$3,0,IF(I625="Sand",0,O625/Parameters!$K$8*1000))</f>
        <v>0</v>
      </c>
      <c r="Q625" s="127">
        <f t="shared" si="160"/>
        <v>0</v>
      </c>
      <c r="R625" s="154" t="e">
        <f t="shared" si="161"/>
        <v>#DIV/0!</v>
      </c>
      <c r="S625" s="154" t="e">
        <f t="shared" si="162"/>
        <v>#DIV/0!</v>
      </c>
      <c r="T625" s="149" t="e">
        <f t="shared" si="169"/>
        <v>#DIV/0!</v>
      </c>
      <c r="U625" s="383">
        <f>IF(B625&lt;=Parameters!$K$3,0,IF(I625="Sand",(B625-B624)*$O$5*N625,(B625-B624)*$O$5*T625))</f>
        <v>26.171924444902086</v>
      </c>
      <c r="V625" s="157">
        <f t="shared" si="170"/>
        <v>15406.508349054739</v>
      </c>
      <c r="W625" s="175">
        <f t="shared" si="165"/>
        <v>0.47422635969185561</v>
      </c>
      <c r="X625" s="149">
        <f t="shared" si="166"/>
        <v>0.39495510550584939</v>
      </c>
      <c r="Y625" s="127">
        <f t="shared" si="167"/>
        <v>0.64566543212794236</v>
      </c>
      <c r="Z625" s="175">
        <f t="shared" si="168"/>
        <v>0.57950763177655584</v>
      </c>
      <c r="AA625" s="149">
        <f t="shared" si="163"/>
        <v>57.54</v>
      </c>
      <c r="AB625" s="383">
        <f>IF(ISERROR(AA625),0,IF(B625&lt;=Parameters!$K$3,0,(B625-B624)*$O$5*AA625))</f>
        <v>23.879352574086578</v>
      </c>
      <c r="AC625" s="157">
        <f t="shared" si="171"/>
        <v>13373.728207266717</v>
      </c>
    </row>
    <row r="626" spans="1:29">
      <c r="A626" s="186">
        <v>608</v>
      </c>
      <c r="B626" s="187">
        <v>60.7</v>
      </c>
      <c r="C626" s="258">
        <v>13.87</v>
      </c>
      <c r="D626" s="258">
        <v>2.4500000000000002</v>
      </c>
      <c r="E626" s="438">
        <f>IF(AND(ISBLANK(B626),ISBLANK(C626)),NA(),IF(B626&lt;=Parameters!$K$3,0,IF(C626&lt;0.1,Parameters!$K$4,C626)))</f>
        <v>13.87</v>
      </c>
      <c r="F626" s="439"/>
      <c r="G626" s="149">
        <f>B626*Parameters!$K$5</f>
        <v>1153.3</v>
      </c>
      <c r="H626" s="383">
        <f>IF(B626&lt;Parameters!$K$6,B626*Parameters!$K$5,Parameters!$K$5*Parameters!$K$6+(B626-Parameters!$K$6)*(Parameters!$K$5-10))</f>
        <v>576.30000000000007</v>
      </c>
      <c r="I626" s="151" t="str">
        <f>IF(ISBLANK(D626),"",IF(D626&gt;Parameters!$K$7,"Clay","Sand"))</f>
        <v>Sand</v>
      </c>
      <c r="J626" s="152">
        <f t="shared" si="155"/>
        <v>0.26162109214457896</v>
      </c>
      <c r="K626" s="320">
        <f t="shared" si="156"/>
        <v>1</v>
      </c>
      <c r="L626" s="320">
        <f t="shared" si="164"/>
        <v>5.7630000000000008</v>
      </c>
      <c r="M626" s="275">
        <f t="shared" si="157"/>
        <v>92.326550981124441</v>
      </c>
      <c r="N626" s="153">
        <f t="shared" si="158"/>
        <v>50.779603039618443</v>
      </c>
      <c r="O626" s="154">
        <f t="shared" si="159"/>
        <v>12.716699999999999</v>
      </c>
      <c r="P626" s="149">
        <f>IF(B626&lt;=Parameters!$K$3,0,IF(I626="Sand",0,O626/Parameters!$K$8*1000))</f>
        <v>0</v>
      </c>
      <c r="Q626" s="127">
        <f t="shared" si="160"/>
        <v>0</v>
      </c>
      <c r="R626" s="154" t="e">
        <f t="shared" si="161"/>
        <v>#DIV/0!</v>
      </c>
      <c r="S626" s="154" t="e">
        <f t="shared" si="162"/>
        <v>#DIV/0!</v>
      </c>
      <c r="T626" s="149" t="e">
        <f t="shared" si="169"/>
        <v>#DIV/0!</v>
      </c>
      <c r="U626" s="383">
        <f>IF(B626&lt;=Parameters!$K$3,0,IF(I626="Sand",(B626-B625)*$O$5*N626,(B626-B625)*$O$5*T626))</f>
        <v>21.073758160500645</v>
      </c>
      <c r="V626" s="157">
        <f t="shared" si="170"/>
        <v>15427.582107215239</v>
      </c>
      <c r="W626" s="175">
        <f t="shared" si="165"/>
        <v>0.38621671509408212</v>
      </c>
      <c r="X626" s="149">
        <f t="shared" si="166"/>
        <v>0.25038066171582823</v>
      </c>
      <c r="Y626" s="127">
        <f t="shared" si="167"/>
        <v>0.64541320259920254</v>
      </c>
      <c r="Z626" s="175">
        <f t="shared" si="168"/>
        <v>0.36783968903017722</v>
      </c>
      <c r="AA626" s="149">
        <f t="shared" si="163"/>
        <v>57.63000000000001</v>
      </c>
      <c r="AB626" s="383">
        <f>IF(ISERROR(AA626),0,IF(B626&lt;=Parameters!$K$3,0,(B626-B625)*$O$5*AA626))</f>
        <v>23.91670296914511</v>
      </c>
      <c r="AC626" s="157">
        <f t="shared" si="171"/>
        <v>13397.644910235862</v>
      </c>
    </row>
    <row r="627" spans="1:29">
      <c r="A627" s="186">
        <v>609</v>
      </c>
      <c r="B627" s="187">
        <v>60.8</v>
      </c>
      <c r="C627" s="258">
        <v>9.67</v>
      </c>
      <c r="D627" s="258">
        <v>2.79</v>
      </c>
      <c r="E627" s="438">
        <f>IF(AND(ISBLANK(B627),ISBLANK(C627)),NA(),IF(B627&lt;=Parameters!$K$3,0,IF(C627&lt;0.1,Parameters!$K$4,C627)))</f>
        <v>9.67</v>
      </c>
      <c r="F627" s="439"/>
      <c r="G627" s="149">
        <f>B627*Parameters!$K$5</f>
        <v>1155.2</v>
      </c>
      <c r="H627" s="383">
        <f>IF(B627&lt;Parameters!$K$6,B627*Parameters!$K$5,Parameters!$K$5*Parameters!$K$6+(B627-Parameters!$K$6)*(Parameters!$K$5-10))</f>
        <v>577.19999999999993</v>
      </c>
      <c r="I627" s="151" t="str">
        <f>IF(ISBLANK(D627),"",IF(D627&gt;Parameters!$K$7,"Clay","Sand"))</f>
        <v>Clay</v>
      </c>
      <c r="J627" s="152">
        <f t="shared" si="155"/>
        <v>0.26230151225895232</v>
      </c>
      <c r="K627" s="320">
        <f t="shared" si="156"/>
        <v>1</v>
      </c>
      <c r="L627" s="320">
        <f t="shared" si="164"/>
        <v>5.7719999999999994</v>
      </c>
      <c r="M627" s="275">
        <f t="shared" si="157"/>
        <v>64.536389520177465</v>
      </c>
      <c r="N627" s="153">
        <f t="shared" si="158"/>
        <v>35.49501423609761</v>
      </c>
      <c r="O627" s="154">
        <f t="shared" si="159"/>
        <v>8.5147999999999993</v>
      </c>
      <c r="P627" s="149">
        <f>IF(B627&lt;=Parameters!$K$3,0,IF(I627="Sand",0,O627/Parameters!$K$8*1000))</f>
        <v>608.19999999999993</v>
      </c>
      <c r="Q627" s="127">
        <f t="shared" si="160"/>
        <v>1.0537075537075538</v>
      </c>
      <c r="R627" s="154">
        <f t="shared" si="161"/>
        <v>0.49350320897580929</v>
      </c>
      <c r="S627" s="154">
        <f t="shared" si="162"/>
        <v>0.49350320897580929</v>
      </c>
      <c r="T627" s="149">
        <f t="shared" si="169"/>
        <v>300.14865169908717</v>
      </c>
      <c r="U627" s="383">
        <f>IF(B627&lt;=Parameters!$K$3,0,IF(I627="Sand",(B627-B626)*$O$5*N627,(B627-B626)*$O$5*T627))</f>
        <v>124.56300796939003</v>
      </c>
      <c r="V627" s="157">
        <f t="shared" si="170"/>
        <v>15552.145115184629</v>
      </c>
      <c r="W627" s="175">
        <f t="shared" si="165"/>
        <v>0.24162465145804823</v>
      </c>
      <c r="X627" s="149">
        <f t="shared" si="166"/>
        <v>7.571036617074664E-2</v>
      </c>
      <c r="Y627" s="127">
        <f t="shared" si="167"/>
        <v>0.64516146496986182</v>
      </c>
      <c r="Z627" s="175">
        <f t="shared" si="168"/>
        <v>0.11136753651484174</v>
      </c>
      <c r="AA627" s="149">
        <f t="shared" si="163"/>
        <v>300.14865169908717</v>
      </c>
      <c r="AB627" s="383">
        <f>IF(ISERROR(AA627),0,IF(B627&lt;=Parameters!$K$3,0,(B627-B626)*$O$5*AA627))</f>
        <v>124.56300796939003</v>
      </c>
      <c r="AC627" s="157">
        <f t="shared" si="171"/>
        <v>13522.207918205251</v>
      </c>
    </row>
    <row r="628" spans="1:29">
      <c r="A628" s="186">
        <v>610</v>
      </c>
      <c r="B628" s="187">
        <v>60.9</v>
      </c>
      <c r="C628" s="258">
        <v>10.06</v>
      </c>
      <c r="D628" s="258">
        <v>2.79</v>
      </c>
      <c r="E628" s="438">
        <f>IF(AND(ISBLANK(B628),ISBLANK(C628)),NA(),IF(B628&lt;=Parameters!$K$3,0,IF(C628&lt;0.1,Parameters!$K$4,C628)))</f>
        <v>10.06</v>
      </c>
      <c r="F628" s="439"/>
      <c r="G628" s="149">
        <f>B628*Parameters!$K$5</f>
        <v>1157.0999999999999</v>
      </c>
      <c r="H628" s="383">
        <f>IF(B628&lt;Parameters!$K$6,B628*Parameters!$K$5,Parameters!$K$5*Parameters!$K$6+(B628-Parameters!$K$6)*(Parameters!$K$5-10))</f>
        <v>578.1</v>
      </c>
      <c r="I628" s="151" t="str">
        <f>IF(ISBLANK(D628),"",IF(D628&gt;Parameters!$K$7,"Clay","Sand"))</f>
        <v>Clay</v>
      </c>
      <c r="J628" s="152">
        <f t="shared" si="155"/>
        <v>0.2629872690168128</v>
      </c>
      <c r="K628" s="320">
        <f t="shared" si="156"/>
        <v>1</v>
      </c>
      <c r="L628" s="320">
        <f t="shared" si="164"/>
        <v>5.7810000000000006</v>
      </c>
      <c r="M628" s="275">
        <f t="shared" si="157"/>
        <v>67.314729130772761</v>
      </c>
      <c r="N628" s="153">
        <f t="shared" si="158"/>
        <v>37.023101021925022</v>
      </c>
      <c r="O628" s="154">
        <f t="shared" si="159"/>
        <v>8.9029000000000007</v>
      </c>
      <c r="P628" s="149">
        <f>IF(B628&lt;=Parameters!$K$3,0,IF(I628="Sand",0,O628/Parameters!$K$8*1000))</f>
        <v>635.92142857142869</v>
      </c>
      <c r="Q628" s="127">
        <f t="shared" si="160"/>
        <v>1.1000197691946525</v>
      </c>
      <c r="R628" s="154">
        <f t="shared" si="161"/>
        <v>0.48822485125927556</v>
      </c>
      <c r="S628" s="154">
        <f t="shared" si="162"/>
        <v>0.48822485125927556</v>
      </c>
      <c r="T628" s="149">
        <f t="shared" si="169"/>
        <v>310.47264487687181</v>
      </c>
      <c r="U628" s="383">
        <f>IF(B628&lt;=Parameters!$K$3,0,IF(I628="Sand",(B628-B627)*$O$5*N628,(B628-B627)*$O$5*T628))</f>
        <v>128.84751045575246</v>
      </c>
      <c r="V628" s="157">
        <f t="shared" si="170"/>
        <v>15680.992625640381</v>
      </c>
      <c r="W628" s="175">
        <f t="shared" si="165"/>
        <v>0.25712858610286138</v>
      </c>
      <c r="X628" s="149">
        <f t="shared" si="166"/>
        <v>9.0334394761388576E-2</v>
      </c>
      <c r="Y628" s="127">
        <f t="shared" si="167"/>
        <v>0.64491021751586086</v>
      </c>
      <c r="Z628" s="175">
        <f t="shared" si="168"/>
        <v>0.13304573502154135</v>
      </c>
      <c r="AA628" s="149">
        <f t="shared" si="163"/>
        <v>310.47264487687181</v>
      </c>
      <c r="AB628" s="383">
        <f>IF(ISERROR(AA628),0,IF(B628&lt;=Parameters!$K$3,0,(B628-B627)*$O$5*AA628))</f>
        <v>128.84751045575246</v>
      </c>
      <c r="AC628" s="157">
        <f t="shared" si="171"/>
        <v>13651.055428661004</v>
      </c>
    </row>
    <row r="629" spans="1:29">
      <c r="A629" s="186">
        <v>611</v>
      </c>
      <c r="B629" s="187">
        <v>61</v>
      </c>
      <c r="C629" s="258">
        <v>4.4800000000000004</v>
      </c>
      <c r="D629" s="258">
        <v>3.37</v>
      </c>
      <c r="E629" s="438">
        <f>IF(AND(ISBLANK(B629),ISBLANK(C629)),NA(),IF(B629&lt;=Parameters!$K$3,0,IF(C629&lt;0.1,Parameters!$K$4,C629)))</f>
        <v>4.4800000000000004</v>
      </c>
      <c r="F629" s="439"/>
      <c r="G629" s="149">
        <f>B629*Parameters!$K$5</f>
        <v>1159</v>
      </c>
      <c r="H629" s="383">
        <f>IF(B629&lt;Parameters!$K$6,B629*Parameters!$K$5,Parameters!$K$5*Parameters!$K$6+(B629-Parameters!$K$6)*(Parameters!$K$5-10))</f>
        <v>579</v>
      </c>
      <c r="I629" s="151" t="str">
        <f>IF(ISBLANK(D629),"",IF(D629&gt;Parameters!$K$7,"Clay","Sand"))</f>
        <v>Clay</v>
      </c>
      <c r="J629" s="152">
        <f t="shared" si="155"/>
        <v>0.26367843254516227</v>
      </c>
      <c r="K629" s="320">
        <f t="shared" si="156"/>
        <v>1</v>
      </c>
      <c r="L629" s="320">
        <f t="shared" si="164"/>
        <v>5.79</v>
      </c>
      <c r="M629" s="275">
        <f t="shared" si="157"/>
        <v>30.05591950845314</v>
      </c>
      <c r="N629" s="153">
        <f t="shared" si="158"/>
        <v>16.530755729649229</v>
      </c>
      <c r="O629" s="154">
        <f t="shared" si="159"/>
        <v>3.3210000000000006</v>
      </c>
      <c r="P629" s="149">
        <f>IF(B629&lt;=Parameters!$K$3,0,IF(I629="Sand",0,O629/Parameters!$K$8*1000))</f>
        <v>237.21428571428578</v>
      </c>
      <c r="Q629" s="127">
        <f t="shared" si="160"/>
        <v>0.40969652109548493</v>
      </c>
      <c r="R629" s="154">
        <f t="shared" si="161"/>
        <v>0.78115796657548975</v>
      </c>
      <c r="S629" s="154">
        <f t="shared" si="162"/>
        <v>0.78115796657548975</v>
      </c>
      <c r="T629" s="149">
        <f t="shared" si="169"/>
        <v>185.30182907122872</v>
      </c>
      <c r="U629" s="383">
        <f>IF(B629&lt;=Parameters!$K$3,0,IF(I629="Sand",(B629-B628)*$O$5*N629,(B629-B628)*$O$5*T629))</f>
        <v>76.901072454205703</v>
      </c>
      <c r="V629" s="157">
        <f t="shared" si="170"/>
        <v>15757.893698094587</v>
      </c>
      <c r="W629" s="175">
        <f t="shared" si="165"/>
        <v>-6.6760183891931307E-2</v>
      </c>
      <c r="X629" s="149" t="e">
        <f t="shared" si="166"/>
        <v>#NUM!</v>
      </c>
      <c r="Y629" s="127">
        <f t="shared" si="167"/>
        <v>0.64465945852185513</v>
      </c>
      <c r="Z629" s="175" t="e">
        <f t="shared" si="168"/>
        <v>#NUM!</v>
      </c>
      <c r="AA629" s="149">
        <f t="shared" si="163"/>
        <v>185.30182907122872</v>
      </c>
      <c r="AB629" s="383">
        <f>IF(ISERROR(AA629),0,IF(B629&lt;=Parameters!$K$3,0,(B629-B628)*$O$5*AA629))</f>
        <v>76.901072454205703</v>
      </c>
      <c r="AC629" s="157">
        <f t="shared" si="171"/>
        <v>13727.95650111521</v>
      </c>
    </row>
    <row r="630" spans="1:29">
      <c r="A630" s="186">
        <v>612</v>
      </c>
      <c r="B630" s="187">
        <v>61.1</v>
      </c>
      <c r="C630" s="258">
        <v>7.09</v>
      </c>
      <c r="D630" s="258">
        <v>2.94</v>
      </c>
      <c r="E630" s="438">
        <f>IF(AND(ISBLANK(B630),ISBLANK(C630)),NA(),IF(B630&lt;=Parameters!$K$3,0,IF(C630&lt;0.1,Parameters!$K$4,C630)))</f>
        <v>7.09</v>
      </c>
      <c r="F630" s="439"/>
      <c r="G630" s="149">
        <f>B630*Parameters!$K$5</f>
        <v>1160.9000000000001</v>
      </c>
      <c r="H630" s="383">
        <f>IF(B630&lt;Parameters!$K$6,B630*Parameters!$K$5,Parameters!$K$5*Parameters!$K$6+(B630-Parameters!$K$6)*(Parameters!$K$5-10))</f>
        <v>579.9</v>
      </c>
      <c r="I630" s="151" t="str">
        <f>IF(ISBLANK(D630),"",IF(D630&gt;Parameters!$K$7,"Clay","Sand"))</f>
        <v>Clay</v>
      </c>
      <c r="J630" s="152">
        <f t="shared" si="155"/>
        <v>0.2643750742679421</v>
      </c>
      <c r="K630" s="320">
        <f t="shared" si="156"/>
        <v>1</v>
      </c>
      <c r="L630" s="320">
        <f t="shared" si="164"/>
        <v>5.7989999999999995</v>
      </c>
      <c r="M630" s="275">
        <f t="shared" si="157"/>
        <v>47.691846619876387</v>
      </c>
      <c r="N630" s="153">
        <f t="shared" si="158"/>
        <v>26.230515640932015</v>
      </c>
      <c r="O630" s="154">
        <f t="shared" si="159"/>
        <v>5.9291</v>
      </c>
      <c r="P630" s="149">
        <f>IF(B630&lt;=Parameters!$K$3,0,IF(I630="Sand",0,O630/Parameters!$K$8*1000))</f>
        <v>423.50714285714287</v>
      </c>
      <c r="Q630" s="127">
        <f t="shared" si="160"/>
        <v>0.73031064469243467</v>
      </c>
      <c r="R630" s="154">
        <f t="shared" si="161"/>
        <v>0.5850812612842039</v>
      </c>
      <c r="S630" s="154">
        <f t="shared" si="162"/>
        <v>0.5850812612842039</v>
      </c>
      <c r="T630" s="149">
        <f t="shared" si="169"/>
        <v>247.78609330572667</v>
      </c>
      <c r="U630" s="383">
        <f>IF(B630&lt;=Parameters!$K$3,0,IF(I630="Sand",(B630-B629)*$O$5*N630,(B630-B629)*$O$5*T630))</f>
        <v>102.8323163886507</v>
      </c>
      <c r="V630" s="157">
        <f t="shared" si="170"/>
        <v>15860.726014483238</v>
      </c>
      <c r="W630" s="175">
        <f t="shared" si="165"/>
        <v>0.11655409429304564</v>
      </c>
      <c r="X630" s="149">
        <f t="shared" si="166"/>
        <v>1.9695114800973622E-3</v>
      </c>
      <c r="Y630" s="127">
        <f t="shared" si="167"/>
        <v>0.64440918628115718</v>
      </c>
      <c r="Z630" s="175">
        <f t="shared" si="168"/>
        <v>2.9079887188103756E-3</v>
      </c>
      <c r="AA630" s="149">
        <f t="shared" si="163"/>
        <v>247.78609330572667</v>
      </c>
      <c r="AB630" s="383">
        <f>IF(ISERROR(AA630),0,IF(B630&lt;=Parameters!$K$3,0,(B630-B629)*$O$5*AA630))</f>
        <v>102.8323163886507</v>
      </c>
      <c r="AC630" s="157">
        <f t="shared" si="171"/>
        <v>13830.788817503861</v>
      </c>
    </row>
    <row r="631" spans="1:29">
      <c r="A631" s="186">
        <v>613</v>
      </c>
      <c r="B631" s="187">
        <v>61.2</v>
      </c>
      <c r="C631" s="258">
        <v>9.64</v>
      </c>
      <c r="D631" s="258">
        <v>2.63</v>
      </c>
      <c r="E631" s="438">
        <f>IF(AND(ISBLANK(B631),ISBLANK(C631)),NA(),IF(B631&lt;=Parameters!$K$3,0,IF(C631&lt;0.1,Parameters!$K$4,C631)))</f>
        <v>9.64</v>
      </c>
      <c r="F631" s="439"/>
      <c r="G631" s="149">
        <f>B631*Parameters!$K$5</f>
        <v>1162.8</v>
      </c>
      <c r="H631" s="383">
        <f>IF(B631&lt;Parameters!$K$6,B631*Parameters!$K$5,Parameters!$K$5*Parameters!$K$6+(B631-Parameters!$K$6)*(Parameters!$K$5-10))</f>
        <v>580.80000000000007</v>
      </c>
      <c r="I631" s="151" t="str">
        <f>IF(ISBLANK(D631),"",IF(D631&gt;Parameters!$K$7,"Clay","Sand"))</f>
        <v>Clay</v>
      </c>
      <c r="J631" s="152">
        <f t="shared" si="155"/>
        <v>0.26507726693703576</v>
      </c>
      <c r="K631" s="320">
        <f t="shared" si="156"/>
        <v>1</v>
      </c>
      <c r="L631" s="320">
        <f t="shared" si="164"/>
        <v>5.8080000000000007</v>
      </c>
      <c r="M631" s="275">
        <f t="shared" si="157"/>
        <v>65.016998238977237</v>
      </c>
      <c r="N631" s="153">
        <f t="shared" si="158"/>
        <v>35.75934903143748</v>
      </c>
      <c r="O631" s="154">
        <f t="shared" si="159"/>
        <v>8.4771999999999998</v>
      </c>
      <c r="P631" s="149">
        <f>IF(B631&lt;=Parameters!$K$3,0,IF(I631="Sand",0,O631/Parameters!$K$8*1000))</f>
        <v>605.51428571428562</v>
      </c>
      <c r="Q631" s="127">
        <f t="shared" si="160"/>
        <v>1.0425521448248718</v>
      </c>
      <c r="R631" s="154">
        <f t="shared" si="161"/>
        <v>0.49481807774418246</v>
      </c>
      <c r="S631" s="154">
        <f t="shared" si="162"/>
        <v>0.49481807774418246</v>
      </c>
      <c r="T631" s="149">
        <f t="shared" si="169"/>
        <v>299.6194149037845</v>
      </c>
      <c r="U631" s="383">
        <f>IF(B631&lt;=Parameters!$K$3,0,IF(I631="Sand",(B631-B630)*$O$5*N631,(B631-B630)*$O$5*T631))</f>
        <v>124.34337237624263</v>
      </c>
      <c r="V631" s="157">
        <f t="shared" si="170"/>
        <v>15985.069386859481</v>
      </c>
      <c r="W631" s="175">
        <f t="shared" si="165"/>
        <v>0.23913824379877463</v>
      </c>
      <c r="X631" s="149">
        <f t="shared" si="166"/>
        <v>7.3464643307158892E-2</v>
      </c>
      <c r="Y631" s="127">
        <f t="shared" si="167"/>
        <v>0.6441593990956801</v>
      </c>
      <c r="Z631" s="175">
        <f t="shared" si="168"/>
        <v>0.10860614841885369</v>
      </c>
      <c r="AA631" s="149">
        <f t="shared" si="163"/>
        <v>299.6194149037845</v>
      </c>
      <c r="AB631" s="383">
        <f>IF(ISERROR(AA631),0,IF(B631&lt;=Parameters!$K$3,0,(B631-B630)*$O$5*AA631))</f>
        <v>124.34337237624263</v>
      </c>
      <c r="AC631" s="157">
        <f t="shared" si="171"/>
        <v>13955.132189880103</v>
      </c>
    </row>
    <row r="632" spans="1:29">
      <c r="A632" s="186">
        <v>614</v>
      </c>
      <c r="B632" s="187">
        <v>61.3</v>
      </c>
      <c r="C632" s="258">
        <v>12.56</v>
      </c>
      <c r="D632" s="258">
        <v>2.65</v>
      </c>
      <c r="E632" s="438">
        <f>IF(AND(ISBLANK(B632),ISBLANK(C632)),NA(),IF(B632&lt;=Parameters!$K$3,0,IF(C632&lt;0.1,Parameters!$K$4,C632)))</f>
        <v>12.56</v>
      </c>
      <c r="F632" s="439"/>
      <c r="G632" s="149">
        <f>B632*Parameters!$K$5</f>
        <v>1164.7</v>
      </c>
      <c r="H632" s="383">
        <f>IF(B632&lt;Parameters!$K$6,B632*Parameters!$K$5,Parameters!$K$5*Parameters!$K$6+(B632-Parameters!$K$6)*(Parameters!$K$5-10))</f>
        <v>581.69999999999993</v>
      </c>
      <c r="I632" s="151" t="str">
        <f>IF(ISBLANK(D632),"",IF(D632&gt;Parameters!$K$7,"Clay","Sand"))</f>
        <v>Clay</v>
      </c>
      <c r="J632" s="152">
        <f t="shared" si="155"/>
        <v>0.26578508466418221</v>
      </c>
      <c r="K632" s="320">
        <f t="shared" si="156"/>
        <v>1</v>
      </c>
      <c r="L632" s="320">
        <f t="shared" si="164"/>
        <v>5.8169999999999993</v>
      </c>
      <c r="M632" s="275">
        <f t="shared" si="157"/>
        <v>84.937141612945709</v>
      </c>
      <c r="N632" s="153">
        <f t="shared" si="158"/>
        <v>46.715427887120143</v>
      </c>
      <c r="O632" s="154">
        <f t="shared" si="159"/>
        <v>11.395300000000001</v>
      </c>
      <c r="P632" s="149">
        <f>IF(B632&lt;=Parameters!$K$3,0,IF(I632="Sand",0,O632/Parameters!$K$8*1000))</f>
        <v>813.95</v>
      </c>
      <c r="Q632" s="127">
        <f t="shared" si="160"/>
        <v>1.3992607873474301</v>
      </c>
      <c r="R632" s="154">
        <f t="shared" si="161"/>
        <v>0.45972205398168425</v>
      </c>
      <c r="S632" s="154">
        <f t="shared" si="162"/>
        <v>0.45972205398168425</v>
      </c>
      <c r="T632" s="149">
        <f t="shared" si="169"/>
        <v>374.19076583839194</v>
      </c>
      <c r="U632" s="383">
        <f>IF(B632&lt;=Parameters!$K$3,0,IF(I632="Sand",(B632-B631)*$O$5*N632,(B632-B631)*$O$5*T632))</f>
        <v>155.29081034796309</v>
      </c>
      <c r="V632" s="157">
        <f t="shared" si="170"/>
        <v>16140.360197207443</v>
      </c>
      <c r="W632" s="175">
        <f t="shared" si="165"/>
        <v>0.34466698728458811</v>
      </c>
      <c r="X632" s="149">
        <f t="shared" si="166"/>
        <v>0.19177740204115171</v>
      </c>
      <c r="Y632" s="127">
        <f t="shared" si="167"/>
        <v>0.64391009527588017</v>
      </c>
      <c r="Z632" s="175">
        <f t="shared" si="168"/>
        <v>0.28386667274965605</v>
      </c>
      <c r="AA632" s="149">
        <f t="shared" si="163"/>
        <v>374.19076583839194</v>
      </c>
      <c r="AB632" s="383">
        <f>IF(ISERROR(AA632),0,IF(B632&lt;=Parameters!$K$3,0,(B632-B631)*$O$5*AA632))</f>
        <v>155.29081034796309</v>
      </c>
      <c r="AC632" s="157">
        <f t="shared" si="171"/>
        <v>14110.423000228067</v>
      </c>
    </row>
    <row r="633" spans="1:29">
      <c r="A633" s="186">
        <v>615</v>
      </c>
      <c r="B633" s="187">
        <v>61.4</v>
      </c>
      <c r="C633" s="258">
        <v>18.77</v>
      </c>
      <c r="D633" s="258">
        <v>2.2999999999999998</v>
      </c>
      <c r="E633" s="438">
        <f>IF(AND(ISBLANK(B633),ISBLANK(C633)),NA(),IF(B633&lt;=Parameters!$K$3,0,IF(C633&lt;0.1,Parameters!$K$4,C633)))</f>
        <v>18.77</v>
      </c>
      <c r="F633" s="439"/>
      <c r="G633" s="149">
        <f>B633*Parameters!$K$5</f>
        <v>1166.5999999999999</v>
      </c>
      <c r="H633" s="383">
        <f>IF(B633&lt;Parameters!$K$6,B633*Parameters!$K$5,Parameters!$K$5*Parameters!$K$6+(B633-Parameters!$K$6)*(Parameters!$K$5-10))</f>
        <v>582.6</v>
      </c>
      <c r="I633" s="151" t="str">
        <f>IF(ISBLANK(D633),"",IF(D633&gt;Parameters!$K$7,"Clay","Sand"))</f>
        <v>Sand</v>
      </c>
      <c r="J633" s="152">
        <f t="shared" si="155"/>
        <v>0.26649860295383182</v>
      </c>
      <c r="K633" s="320">
        <f t="shared" si="156"/>
        <v>1</v>
      </c>
      <c r="L633" s="320">
        <f t="shared" si="164"/>
        <v>5.8260000000000005</v>
      </c>
      <c r="M633" s="275">
        <f t="shared" si="157"/>
        <v>127.27309519398932</v>
      </c>
      <c r="N633" s="153">
        <f t="shared" si="158"/>
        <v>70.000202356694132</v>
      </c>
      <c r="O633" s="154">
        <f t="shared" si="159"/>
        <v>17.603400000000001</v>
      </c>
      <c r="P633" s="149">
        <f>IF(B633&lt;=Parameters!$K$3,0,IF(I633="Sand",0,O633/Parameters!$K$8*1000))</f>
        <v>0</v>
      </c>
      <c r="Q633" s="127">
        <f t="shared" si="160"/>
        <v>0</v>
      </c>
      <c r="R633" s="154" t="e">
        <f t="shared" si="161"/>
        <v>#DIV/0!</v>
      </c>
      <c r="S633" s="154" t="e">
        <f t="shared" si="162"/>
        <v>#DIV/0!</v>
      </c>
      <c r="T633" s="149" t="e">
        <f t="shared" si="169"/>
        <v>#DIV/0!</v>
      </c>
      <c r="U633" s="383">
        <f>IF(B633&lt;=Parameters!$K$3,0,IF(I633="Sand",(B633-B632)*$O$5*N633,(B633-B632)*$O$5*T633))</f>
        <v>29.050391246661544</v>
      </c>
      <c r="V633" s="157">
        <f t="shared" si="170"/>
        <v>16169.410588454104</v>
      </c>
      <c r="W633" s="175">
        <f t="shared" si="165"/>
        <v>0.50505486438621039</v>
      </c>
      <c r="X633" s="149">
        <f t="shared" si="166"/>
        <v>0.45184849829354762</v>
      </c>
      <c r="Y633" s="127">
        <f t="shared" si="167"/>
        <v>0.64366127314070098</v>
      </c>
      <c r="Z633" s="175">
        <f t="shared" si="168"/>
        <v>0.66965306670937486</v>
      </c>
      <c r="AA633" s="149">
        <f t="shared" si="163"/>
        <v>58.260000000000005</v>
      </c>
      <c r="AB633" s="383">
        <f>IF(ISERROR(AA633),0,IF(B633&lt;=Parameters!$K$3,0,(B633-B632)*$O$5*AA633))</f>
        <v>24.178155734554817</v>
      </c>
      <c r="AC633" s="157">
        <f t="shared" si="171"/>
        <v>14134.601155962622</v>
      </c>
    </row>
    <row r="634" spans="1:29">
      <c r="A634" s="186">
        <v>616</v>
      </c>
      <c r="B634" s="187">
        <v>61.5</v>
      </c>
      <c r="C634" s="258">
        <v>17.79</v>
      </c>
      <c r="D634" s="258">
        <v>2.2799999999999998</v>
      </c>
      <c r="E634" s="438">
        <f>IF(AND(ISBLANK(B634),ISBLANK(C634)),NA(),IF(B634&lt;=Parameters!$K$3,0,IF(C634&lt;0.1,Parameters!$K$4,C634)))</f>
        <v>17.79</v>
      </c>
      <c r="F634" s="439"/>
      <c r="G634" s="149">
        <f>B634*Parameters!$K$5</f>
        <v>1168.5</v>
      </c>
      <c r="H634" s="383">
        <f>IF(B634&lt;Parameters!$K$6,B634*Parameters!$K$5,Parameters!$K$5*Parameters!$K$6+(B634-Parameters!$K$6)*(Parameters!$K$5-10))</f>
        <v>583.5</v>
      </c>
      <c r="I634" s="151" t="str">
        <f>IF(ISBLANK(D634),"",IF(D634&gt;Parameters!$K$7,"Clay","Sand"))</f>
        <v>Sand</v>
      </c>
      <c r="J634" s="152">
        <f t="shared" si="155"/>
        <v>0.26721789873697721</v>
      </c>
      <c r="K634" s="320">
        <f t="shared" si="156"/>
        <v>1</v>
      </c>
      <c r="L634" s="320">
        <f t="shared" si="164"/>
        <v>5.835</v>
      </c>
      <c r="M634" s="275">
        <f t="shared" si="157"/>
        <v>120.95362516185362</v>
      </c>
      <c r="N634" s="153">
        <f t="shared" si="158"/>
        <v>66.524493839019499</v>
      </c>
      <c r="O634" s="154">
        <f t="shared" si="159"/>
        <v>16.621499999999997</v>
      </c>
      <c r="P634" s="149">
        <f>IF(B634&lt;=Parameters!$K$3,0,IF(I634="Sand",0,O634/Parameters!$K$8*1000))</f>
        <v>0</v>
      </c>
      <c r="Q634" s="127">
        <f t="shared" si="160"/>
        <v>0</v>
      </c>
      <c r="R634" s="154" t="e">
        <f t="shared" si="161"/>
        <v>#DIV/0!</v>
      </c>
      <c r="S634" s="154" t="e">
        <f t="shared" si="162"/>
        <v>#DIV/0!</v>
      </c>
      <c r="T634" s="149" t="e">
        <f t="shared" si="169"/>
        <v>#DIV/0!</v>
      </c>
      <c r="U634" s="383">
        <f>IF(B634&lt;=Parameters!$K$3,0,IF(I634="Sand",(B634-B633)*$O$5*N634,(B634-B633)*$O$5*T634))</f>
        <v>27.607956955067724</v>
      </c>
      <c r="V634" s="157">
        <f t="shared" si="170"/>
        <v>16197.018545409172</v>
      </c>
      <c r="W634" s="175">
        <f t="shared" si="165"/>
        <v>0.48329680337768555</v>
      </c>
      <c r="X634" s="149">
        <f t="shared" si="166"/>
        <v>0.4113666975565704</v>
      </c>
      <c r="Y634" s="127">
        <f t="shared" si="167"/>
        <v>0.6434129310175184</v>
      </c>
      <c r="Z634" s="175">
        <f t="shared" si="168"/>
        <v>0.61041514255383766</v>
      </c>
      <c r="AA634" s="149">
        <f t="shared" si="163"/>
        <v>58.35</v>
      </c>
      <c r="AB634" s="383">
        <f>IF(ISERROR(AA634),0,IF(B634&lt;=Parameters!$K$3,0,(B634-B633)*$O$5*AA634))</f>
        <v>24.215506129613345</v>
      </c>
      <c r="AC634" s="157">
        <f t="shared" si="171"/>
        <v>14158.816662092235</v>
      </c>
    </row>
    <row r="635" spans="1:29">
      <c r="A635" s="186">
        <v>617</v>
      </c>
      <c r="B635" s="187">
        <v>61.6</v>
      </c>
      <c r="C635" s="258">
        <v>19.260000000000002</v>
      </c>
      <c r="D635" s="258">
        <v>2.4</v>
      </c>
      <c r="E635" s="438">
        <f>IF(AND(ISBLANK(B635),ISBLANK(C635)),NA(),IF(B635&lt;=Parameters!$K$3,0,IF(C635&lt;0.1,Parameters!$K$4,C635)))</f>
        <v>19.260000000000002</v>
      </c>
      <c r="F635" s="439"/>
      <c r="G635" s="149">
        <f>B635*Parameters!$K$5</f>
        <v>1170.4000000000001</v>
      </c>
      <c r="H635" s="383">
        <f>IF(B635&lt;Parameters!$K$6,B635*Parameters!$K$5,Parameters!$K$5*Parameters!$K$6+(B635-Parameters!$K$6)*(Parameters!$K$5-10))</f>
        <v>584.4</v>
      </c>
      <c r="I635" s="151" t="str">
        <f>IF(ISBLANK(D635),"",IF(D635&gt;Parameters!$K$7,"Clay","Sand"))</f>
        <v>Sand</v>
      </c>
      <c r="J635" s="152">
        <f t="shared" si="155"/>
        <v>0.26794305040599498</v>
      </c>
      <c r="K635" s="320">
        <f t="shared" si="156"/>
        <v>1</v>
      </c>
      <c r="L635" s="320">
        <f t="shared" si="164"/>
        <v>5.8439999999999994</v>
      </c>
      <c r="M635" s="275">
        <f t="shared" si="157"/>
        <v>131.30346191793456</v>
      </c>
      <c r="N635" s="153">
        <f t="shared" si="158"/>
        <v>72.216904054864017</v>
      </c>
      <c r="O635" s="154">
        <f t="shared" si="159"/>
        <v>18.089600000000001</v>
      </c>
      <c r="P635" s="149">
        <f>IF(B635&lt;=Parameters!$K$3,0,IF(I635="Sand",0,O635/Parameters!$K$8*1000))</f>
        <v>0</v>
      </c>
      <c r="Q635" s="127">
        <f t="shared" si="160"/>
        <v>0</v>
      </c>
      <c r="R635" s="154" t="e">
        <f t="shared" si="161"/>
        <v>#DIV/0!</v>
      </c>
      <c r="S635" s="154" t="e">
        <f t="shared" si="162"/>
        <v>#DIV/0!</v>
      </c>
      <c r="T635" s="149" t="e">
        <f t="shared" si="169"/>
        <v>#DIV/0!</v>
      </c>
      <c r="U635" s="383">
        <f>IF(B635&lt;=Parameters!$K$3,0,IF(I635="Sand",(B635-B634)*$O$5*N635,(B635-B634)*$O$5*T635))</f>
        <v>29.970332181701085</v>
      </c>
      <c r="V635" s="157">
        <f t="shared" si="170"/>
        <v>16226.988877590873</v>
      </c>
      <c r="W635" s="175">
        <f t="shared" si="165"/>
        <v>0.51474611962459316</v>
      </c>
      <c r="X635" s="149">
        <f t="shared" si="166"/>
        <v>0.47038044451805017</v>
      </c>
      <c r="Y635" s="127">
        <f t="shared" si="167"/>
        <v>0.64316506724208455</v>
      </c>
      <c r="Z635" s="175">
        <f t="shared" si="168"/>
        <v>0.69884954422624879</v>
      </c>
      <c r="AA635" s="149">
        <f t="shared" si="163"/>
        <v>58.44</v>
      </c>
      <c r="AB635" s="383">
        <f>IF(ISERROR(AA635),0,IF(B635&lt;=Parameters!$K$3,0,(B635-B634)*$O$5*AA635))</f>
        <v>24.25285652467187</v>
      </c>
      <c r="AC635" s="157">
        <f t="shared" si="171"/>
        <v>14183.069518616907</v>
      </c>
    </row>
    <row r="636" spans="1:29">
      <c r="A636" s="186">
        <v>618</v>
      </c>
      <c r="B636" s="187">
        <v>61.7</v>
      </c>
      <c r="C636" s="258">
        <v>13.15</v>
      </c>
      <c r="D636" s="258">
        <v>2.41</v>
      </c>
      <c r="E636" s="438">
        <f>IF(AND(ISBLANK(B636),ISBLANK(C636)),NA(),IF(B636&lt;=Parameters!$K$3,0,IF(C636&lt;0.1,Parameters!$K$4,C636)))</f>
        <v>13.15</v>
      </c>
      <c r="F636" s="439"/>
      <c r="G636" s="149">
        <f>B636*Parameters!$K$5</f>
        <v>1172.3</v>
      </c>
      <c r="H636" s="383">
        <f>IF(B636&lt;Parameters!$K$6,B636*Parameters!$K$5,Parameters!$K$5*Parameters!$K$6+(B636-Parameters!$K$6)*(Parameters!$K$5-10))</f>
        <v>585.30000000000007</v>
      </c>
      <c r="I636" s="151" t="str">
        <f>IF(ISBLANK(D636),"",IF(D636&gt;Parameters!$K$7,"Clay","Sand"))</f>
        <v>Sand</v>
      </c>
      <c r="J636" s="152">
        <f t="shared" si="155"/>
        <v>0.26867413785053224</v>
      </c>
      <c r="K636" s="320">
        <f t="shared" si="156"/>
        <v>1</v>
      </c>
      <c r="L636" s="320">
        <f t="shared" si="164"/>
        <v>5.8530000000000006</v>
      </c>
      <c r="M636" s="275">
        <f t="shared" si="157"/>
        <v>89.893649741727444</v>
      </c>
      <c r="N636" s="153">
        <f t="shared" si="158"/>
        <v>49.441507357950101</v>
      </c>
      <c r="O636" s="154">
        <f t="shared" si="159"/>
        <v>11.9777</v>
      </c>
      <c r="P636" s="149">
        <f>IF(B636&lt;=Parameters!$K$3,0,IF(I636="Sand",0,O636/Parameters!$K$8*1000))</f>
        <v>0</v>
      </c>
      <c r="Q636" s="127">
        <f t="shared" si="160"/>
        <v>0</v>
      </c>
      <c r="R636" s="154" t="e">
        <f t="shared" si="161"/>
        <v>#DIV/0!</v>
      </c>
      <c r="S636" s="154" t="e">
        <f t="shared" si="162"/>
        <v>#DIV/0!</v>
      </c>
      <c r="T636" s="149" t="e">
        <f t="shared" si="169"/>
        <v>#DIV/0!</v>
      </c>
      <c r="U636" s="383">
        <f>IF(B636&lt;=Parameters!$K$3,0,IF(I636="Sand",(B636-B635)*$O$5*N636,(B636-B635)*$O$5*T636))</f>
        <v>20.518442578984814</v>
      </c>
      <c r="V636" s="157">
        <f t="shared" si="170"/>
        <v>16247.507320169858</v>
      </c>
      <c r="W636" s="175">
        <f t="shared" si="165"/>
        <v>0.36179488924198461</v>
      </c>
      <c r="X636" s="149">
        <f t="shared" si="166"/>
        <v>0.215155906809578</v>
      </c>
      <c r="Y636" s="127">
        <f t="shared" si="167"/>
        <v>0.64291768015847339</v>
      </c>
      <c r="Z636" s="175">
        <f t="shared" si="168"/>
        <v>0.32005533752691318</v>
      </c>
      <c r="AA636" s="149">
        <f t="shared" si="163"/>
        <v>58.530000000000008</v>
      </c>
      <c r="AB636" s="383">
        <f>IF(ISERROR(AA636),0,IF(B636&lt;=Parameters!$K$3,0,(B636-B635)*$O$5*AA636))</f>
        <v>24.290206919730405</v>
      </c>
      <c r="AC636" s="157">
        <f t="shared" si="171"/>
        <v>14207.359725536637</v>
      </c>
    </row>
    <row r="637" spans="1:29">
      <c r="A637" s="186">
        <v>619</v>
      </c>
      <c r="B637" s="187">
        <v>61.8</v>
      </c>
      <c r="C637" s="258">
        <v>12.98</v>
      </c>
      <c r="D637" s="258">
        <v>2.57</v>
      </c>
      <c r="E637" s="438">
        <f>IF(AND(ISBLANK(B637),ISBLANK(C637)),NA(),IF(B637&lt;=Parameters!$K$3,0,IF(C637&lt;0.1,Parameters!$K$4,C637)))</f>
        <v>12.98</v>
      </c>
      <c r="F637" s="439"/>
      <c r="G637" s="149">
        <f>B637*Parameters!$K$5</f>
        <v>1174.2</v>
      </c>
      <c r="H637" s="383">
        <f>IF(B637&lt;Parameters!$K$6,B637*Parameters!$K$5,Parameters!$K$5*Parameters!$K$6+(B637-Parameters!$K$6)*(Parameters!$K$5-10))</f>
        <v>586.19999999999993</v>
      </c>
      <c r="I637" s="151" t="str">
        <f>IF(ISBLANK(D637),"",IF(D637&gt;Parameters!$K$7,"Clay","Sand"))</f>
        <v>Sand</v>
      </c>
      <c r="J637" s="152">
        <f t="shared" si="155"/>
        <v>0.2694112424944764</v>
      </c>
      <c r="K637" s="320">
        <f t="shared" si="156"/>
        <v>1</v>
      </c>
      <c r="L637" s="320">
        <f t="shared" si="164"/>
        <v>5.8619999999999992</v>
      </c>
      <c r="M637" s="275">
        <f t="shared" si="157"/>
        <v>88.97496051381043</v>
      </c>
      <c r="N637" s="153">
        <f t="shared" si="158"/>
        <v>48.936228282595742</v>
      </c>
      <c r="O637" s="154">
        <f t="shared" si="159"/>
        <v>11.8058</v>
      </c>
      <c r="P637" s="149">
        <f>IF(B637&lt;=Parameters!$K$3,0,IF(I637="Sand",0,O637/Parameters!$K$8*1000))</f>
        <v>0</v>
      </c>
      <c r="Q637" s="127">
        <f t="shared" si="160"/>
        <v>0</v>
      </c>
      <c r="R637" s="154" t="e">
        <f t="shared" si="161"/>
        <v>#DIV/0!</v>
      </c>
      <c r="S637" s="154" t="e">
        <f t="shared" si="162"/>
        <v>#DIV/0!</v>
      </c>
      <c r="T637" s="149" t="e">
        <f t="shared" si="169"/>
        <v>#DIV/0!</v>
      </c>
      <c r="U637" s="383">
        <f>IF(B637&lt;=Parameters!$K$3,0,IF(I637="Sand",(B637-B636)*$O$5*N637,(B637-B636)*$O$5*T637))</f>
        <v>20.308749544768993</v>
      </c>
      <c r="V637" s="157">
        <f t="shared" si="170"/>
        <v>16267.816069714627</v>
      </c>
      <c r="W637" s="175">
        <f t="shared" si="165"/>
        <v>0.35628277190692942</v>
      </c>
      <c r="X637" s="149">
        <f t="shared" si="166"/>
        <v>0.20751156040964569</v>
      </c>
      <c r="Y637" s="127">
        <f t="shared" si="167"/>
        <v>0.64267076811902601</v>
      </c>
      <c r="Z637" s="175">
        <f t="shared" si="168"/>
        <v>0.30906554026433852</v>
      </c>
      <c r="AA637" s="149">
        <f t="shared" si="163"/>
        <v>58.62</v>
      </c>
      <c r="AB637" s="383">
        <f>IF(ISERROR(AA637),0,IF(B637&lt;=Parameters!$K$3,0,(B637-B636)*$O$5*AA637))</f>
        <v>24.3275573147872</v>
      </c>
      <c r="AC637" s="157">
        <f t="shared" si="171"/>
        <v>14231.687282851424</v>
      </c>
    </row>
    <row r="638" spans="1:29">
      <c r="A638" s="186">
        <v>620</v>
      </c>
      <c r="B638" s="187">
        <v>61.9</v>
      </c>
      <c r="C638" s="258">
        <v>11.33</v>
      </c>
      <c r="D638" s="258">
        <v>2.57</v>
      </c>
      <c r="E638" s="438">
        <f>IF(AND(ISBLANK(B638),ISBLANK(C638)),NA(),IF(B638&lt;=Parameters!$K$3,0,IF(C638&lt;0.1,Parameters!$K$4,C638)))</f>
        <v>11.33</v>
      </c>
      <c r="F638" s="439"/>
      <c r="G638" s="149">
        <f>B638*Parameters!$K$5</f>
        <v>1176.0999999999999</v>
      </c>
      <c r="H638" s="383">
        <f>IF(B638&lt;Parameters!$K$6,B638*Parameters!$K$5,Parameters!$K$5*Parameters!$K$6+(B638-Parameters!$K$6)*(Parameters!$K$5-10))</f>
        <v>587.1</v>
      </c>
      <c r="I638" s="151" t="str">
        <f>IF(ISBLANK(D638),"",IF(D638&gt;Parameters!$K$7,"Clay","Sand"))</f>
        <v>Sand</v>
      </c>
      <c r="J638" s="152">
        <f t="shared" si="155"/>
        <v>0.27015444733404748</v>
      </c>
      <c r="K638" s="320">
        <f t="shared" si="156"/>
        <v>1</v>
      </c>
      <c r="L638" s="320">
        <f t="shared" si="164"/>
        <v>5.8710000000000004</v>
      </c>
      <c r="M638" s="275">
        <f t="shared" si="157"/>
        <v>77.878831713118728</v>
      </c>
      <c r="N638" s="153">
        <f t="shared" si="158"/>
        <v>42.833357442215302</v>
      </c>
      <c r="O638" s="154">
        <f t="shared" si="159"/>
        <v>10.1539</v>
      </c>
      <c r="P638" s="149">
        <f>IF(B638&lt;=Parameters!$K$3,0,IF(I638="Sand",0,O638/Parameters!$K$8*1000))</f>
        <v>0</v>
      </c>
      <c r="Q638" s="127">
        <f t="shared" si="160"/>
        <v>0</v>
      </c>
      <c r="R638" s="154" t="e">
        <f t="shared" si="161"/>
        <v>#DIV/0!</v>
      </c>
      <c r="S638" s="154" t="e">
        <f t="shared" si="162"/>
        <v>#DIV/0!</v>
      </c>
      <c r="T638" s="149" t="e">
        <f t="shared" si="169"/>
        <v>#DIV/0!</v>
      </c>
      <c r="U638" s="383">
        <f>IF(B638&lt;=Parameters!$K$3,0,IF(I638="Sand",(B638-B637)*$O$5*N638,(B638-B637)*$O$5*T638))</f>
        <v>17.776031357221662</v>
      </c>
      <c r="V638" s="157">
        <f t="shared" si="170"/>
        <v>16285.592101071848</v>
      </c>
      <c r="W638" s="175">
        <f t="shared" si="165"/>
        <v>0.30159369045384815</v>
      </c>
      <c r="X638" s="149">
        <f t="shared" si="166"/>
        <v>0.13798443026787205</v>
      </c>
      <c r="Y638" s="127">
        <f t="shared" si="167"/>
        <v>0.64242432948429762</v>
      </c>
      <c r="Z638" s="175">
        <f t="shared" si="168"/>
        <v>0.20576617351220403</v>
      </c>
      <c r="AA638" s="149">
        <f t="shared" si="163"/>
        <v>58.710000000000008</v>
      </c>
      <c r="AB638" s="383">
        <f>IF(ISERROR(AA638),0,IF(B638&lt;=Parameters!$K$3,0,(B638-B637)*$O$5*AA638))</f>
        <v>24.364907709847465</v>
      </c>
      <c r="AC638" s="157">
        <f t="shared" si="171"/>
        <v>14256.052190561271</v>
      </c>
    </row>
    <row r="639" spans="1:29">
      <c r="A639" s="186">
        <v>621</v>
      </c>
      <c r="B639" s="187">
        <v>62</v>
      </c>
      <c r="C639" s="258">
        <v>12.77</v>
      </c>
      <c r="D639" s="258">
        <v>2.57</v>
      </c>
      <c r="E639" s="438">
        <f>IF(AND(ISBLANK(B639),ISBLANK(C639)),NA(),IF(B639&lt;=Parameters!$K$3,0,IF(C639&lt;0.1,Parameters!$K$4,C639)))</f>
        <v>12.77</v>
      </c>
      <c r="F639" s="439"/>
      <c r="G639" s="149">
        <f>B639*Parameters!$K$5</f>
        <v>1178</v>
      </c>
      <c r="H639" s="383">
        <f>IF(B639&lt;Parameters!$K$6,B639*Parameters!$K$5,Parameters!$K$5*Parameters!$K$6+(B639-Parameters!$K$6)*(Parameters!$K$5-10))</f>
        <v>588</v>
      </c>
      <c r="I639" s="151" t="str">
        <f>IF(ISBLANK(D639),"",IF(D639&gt;Parameters!$K$7,"Clay","Sand"))</f>
        <v>Sand</v>
      </c>
      <c r="J639" s="152">
        <f t="shared" si="155"/>
        <v>0.27090383697705145</v>
      </c>
      <c r="K639" s="320">
        <f t="shared" si="156"/>
        <v>1</v>
      </c>
      <c r="L639" s="320">
        <f t="shared" si="164"/>
        <v>5.88</v>
      </c>
      <c r="M639" s="275">
        <f t="shared" si="157"/>
        <v>88.020422768583202</v>
      </c>
      <c r="N639" s="153">
        <f t="shared" si="158"/>
        <v>48.411232522720766</v>
      </c>
      <c r="O639" s="154">
        <f t="shared" si="159"/>
        <v>11.591999999999999</v>
      </c>
      <c r="P639" s="149">
        <f>IF(B639&lt;=Parameters!$K$3,0,IF(I639="Sand",0,O639/Parameters!$K$8*1000))</f>
        <v>0</v>
      </c>
      <c r="Q639" s="127">
        <f t="shared" si="160"/>
        <v>0</v>
      </c>
      <c r="R639" s="154" t="e">
        <f t="shared" si="161"/>
        <v>#DIV/0!</v>
      </c>
      <c r="S639" s="154" t="e">
        <f t="shared" si="162"/>
        <v>#DIV/0!</v>
      </c>
      <c r="T639" s="149" t="e">
        <f t="shared" si="169"/>
        <v>#DIV/0!</v>
      </c>
      <c r="U639" s="383">
        <f>IF(B639&lt;=Parameters!$K$3,0,IF(I639="Sand",(B639-B638)*$O$5*N639,(B639-B638)*$O$5*T639))</f>
        <v>20.090873999932846</v>
      </c>
      <c r="V639" s="157">
        <f t="shared" si="170"/>
        <v>16305.682975071781</v>
      </c>
      <c r="W639" s="175">
        <f t="shared" si="165"/>
        <v>0.34914517148996405</v>
      </c>
      <c r="X639" s="149">
        <f t="shared" si="166"/>
        <v>0.19778279137450439</v>
      </c>
      <c r="Y639" s="127">
        <f t="shared" si="167"/>
        <v>0.6421783626230031</v>
      </c>
      <c r="Z639" s="175">
        <f t="shared" si="168"/>
        <v>0.29530250270373554</v>
      </c>
      <c r="AA639" s="149">
        <f t="shared" si="163"/>
        <v>58.800000000000004</v>
      </c>
      <c r="AB639" s="383">
        <f>IF(ISERROR(AA639),0,IF(B639&lt;=Parameters!$K$3,0,(B639-B638)*$O$5*AA639))</f>
        <v>24.402258104905993</v>
      </c>
      <c r="AC639" s="157">
        <f t="shared" si="171"/>
        <v>14280.454448666178</v>
      </c>
    </row>
    <row r="640" spans="1:29">
      <c r="A640" s="186">
        <v>622</v>
      </c>
      <c r="B640" s="187">
        <v>62.1</v>
      </c>
      <c r="C640" s="258">
        <v>12.17</v>
      </c>
      <c r="D640" s="258">
        <v>2.58</v>
      </c>
      <c r="E640" s="438">
        <f>IF(AND(ISBLANK(B640),ISBLANK(C640)),NA(),IF(B640&lt;=Parameters!$K$3,0,IF(C640&lt;0.1,Parameters!$K$4,C640)))</f>
        <v>12.17</v>
      </c>
      <c r="F640" s="439"/>
      <c r="G640" s="149">
        <f>B640*Parameters!$K$5</f>
        <v>1179.9000000000001</v>
      </c>
      <c r="H640" s="383">
        <f>IF(B640&lt;Parameters!$K$6,B640*Parameters!$K$5,Parameters!$K$5*Parameters!$K$6+(B640-Parameters!$K$6)*(Parameters!$K$5-10))</f>
        <v>588.9</v>
      </c>
      <c r="I640" s="151" t="str">
        <f>IF(ISBLANK(D640),"",IF(D640&gt;Parameters!$K$7,"Clay","Sand"))</f>
        <v>Sand</v>
      </c>
      <c r="J640" s="152">
        <f t="shared" si="155"/>
        <v>0.27165949768333936</v>
      </c>
      <c r="K640" s="320">
        <f t="shared" si="156"/>
        <v>1</v>
      </c>
      <c r="L640" s="320">
        <f t="shared" si="164"/>
        <v>5.8889999999999993</v>
      </c>
      <c r="M640" s="275">
        <f t="shared" si="157"/>
        <v>84.118761183426201</v>
      </c>
      <c r="N640" s="153">
        <f t="shared" si="158"/>
        <v>46.265318650884417</v>
      </c>
      <c r="O640" s="154">
        <f t="shared" si="159"/>
        <v>10.9901</v>
      </c>
      <c r="P640" s="149">
        <f>IF(B640&lt;=Parameters!$K$3,0,IF(I640="Sand",0,O640/Parameters!$K$8*1000))</f>
        <v>0</v>
      </c>
      <c r="Q640" s="127">
        <f t="shared" si="160"/>
        <v>0</v>
      </c>
      <c r="R640" s="154" t="e">
        <f t="shared" si="161"/>
        <v>#DIV/0!</v>
      </c>
      <c r="S640" s="154" t="e">
        <f t="shared" si="162"/>
        <v>#DIV/0!</v>
      </c>
      <c r="T640" s="149" t="e">
        <f t="shared" si="169"/>
        <v>#DIV/0!</v>
      </c>
      <c r="U640" s="383">
        <f>IF(B640&lt;=Parameters!$K$3,0,IF(I640="Sand",(B640-B639)*$O$5*N640,(B640-B639)*$O$5*T640))</f>
        <v>19.200310323547662</v>
      </c>
      <c r="V640" s="157">
        <f t="shared" si="170"/>
        <v>16324.883285395328</v>
      </c>
      <c r="W640" s="175">
        <f t="shared" si="165"/>
        <v>0.32958937786157949</v>
      </c>
      <c r="X640" s="149">
        <f t="shared" si="166"/>
        <v>0.172122378882125</v>
      </c>
      <c r="Y640" s="127">
        <f t="shared" si="167"/>
        <v>0.64193286591196463</v>
      </c>
      <c r="Z640" s="175">
        <f t="shared" si="168"/>
        <v>0.25730594410973867</v>
      </c>
      <c r="AA640" s="149">
        <f t="shared" si="163"/>
        <v>58.89</v>
      </c>
      <c r="AB640" s="383">
        <f>IF(ISERROR(AA640),0,IF(B640&lt;=Parameters!$K$3,0,(B640-B639)*$O$5*AA640))</f>
        <v>24.439608499964521</v>
      </c>
      <c r="AC640" s="157">
        <f t="shared" si="171"/>
        <v>14304.894057166142</v>
      </c>
    </row>
    <row r="641" spans="1:29">
      <c r="A641" s="186">
        <v>623</v>
      </c>
      <c r="B641" s="187">
        <v>62.2</v>
      </c>
      <c r="C641" s="258">
        <v>12.32</v>
      </c>
      <c r="D641" s="258">
        <v>2.66</v>
      </c>
      <c r="E641" s="438">
        <f>IF(AND(ISBLANK(B641),ISBLANK(C641)),NA(),IF(B641&lt;=Parameters!$K$3,0,IF(C641&lt;0.1,Parameters!$K$4,C641)))</f>
        <v>12.32</v>
      </c>
      <c r="F641" s="439"/>
      <c r="G641" s="149">
        <f>B641*Parameters!$K$5</f>
        <v>1181.8</v>
      </c>
      <c r="H641" s="383">
        <f>IF(B641&lt;Parameters!$K$6,B641*Parameters!$K$5,Parameters!$K$5*Parameters!$K$6+(B641-Parameters!$K$6)*(Parameters!$K$5-10))</f>
        <v>589.80000000000007</v>
      </c>
      <c r="I641" s="151" t="str">
        <f>IF(ISBLANK(D641),"",IF(D641&gt;Parameters!$K$7,"Clay","Sand"))</f>
        <v>Clay</v>
      </c>
      <c r="J641" s="152">
        <f t="shared" si="155"/>
        <v>0.27242151740651366</v>
      </c>
      <c r="K641" s="320">
        <f t="shared" si="156"/>
        <v>1</v>
      </c>
      <c r="L641" s="320">
        <f t="shared" si="164"/>
        <v>5.8980000000000006</v>
      </c>
      <c r="M641" s="275">
        <f t="shared" si="157"/>
        <v>85.394423735739949</v>
      </c>
      <c r="N641" s="153">
        <f t="shared" si="158"/>
        <v>46.966933054656977</v>
      </c>
      <c r="O641" s="154">
        <f t="shared" si="159"/>
        <v>11.138200000000001</v>
      </c>
      <c r="P641" s="149">
        <f>IF(B641&lt;=Parameters!$K$3,0,IF(I641="Sand",0,O641/Parameters!$K$8*1000))</f>
        <v>795.58571428571429</v>
      </c>
      <c r="Q641" s="127">
        <f t="shared" si="160"/>
        <v>1.3489076200164702</v>
      </c>
      <c r="R641" s="154">
        <f t="shared" si="161"/>
        <v>0.46395349679909548</v>
      </c>
      <c r="S641" s="154">
        <f t="shared" si="162"/>
        <v>0.46395349679909548</v>
      </c>
      <c r="T641" s="149">
        <f t="shared" si="169"/>
        <v>369.11477414626324</v>
      </c>
      <c r="U641" s="383">
        <f>IF(B641&lt;=Parameters!$K$3,0,IF(I641="Sand",(B641-B640)*$O$5*N641,(B641-B640)*$O$5*T641))</f>
        <v>153.18425151447613</v>
      </c>
      <c r="V641" s="157">
        <f t="shared" si="170"/>
        <v>16478.067536909803</v>
      </c>
      <c r="W641" s="175">
        <f t="shared" si="165"/>
        <v>0.33418397701782454</v>
      </c>
      <c r="X641" s="149">
        <f t="shared" si="166"/>
        <v>0.17801905685917341</v>
      </c>
      <c r="Y641" s="127">
        <f t="shared" si="167"/>
        <v>0.64168783773605853</v>
      </c>
      <c r="Z641" s="175">
        <f t="shared" si="168"/>
        <v>0.26644768801441621</v>
      </c>
      <c r="AA641" s="149">
        <f t="shared" si="163"/>
        <v>369.11477414626324</v>
      </c>
      <c r="AB641" s="383">
        <f>IF(ISERROR(AA641),0,IF(B641&lt;=Parameters!$K$3,0,(B641-B640)*$O$5*AA641))</f>
        <v>153.18425151447613</v>
      </c>
      <c r="AC641" s="157">
        <f t="shared" si="171"/>
        <v>14458.078308680619</v>
      </c>
    </row>
    <row r="642" spans="1:29">
      <c r="A642" s="186">
        <v>624</v>
      </c>
      <c r="B642" s="187">
        <v>62.3</v>
      </c>
      <c r="C642" s="258">
        <v>5.46</v>
      </c>
      <c r="D642" s="258">
        <v>3.21</v>
      </c>
      <c r="E642" s="438">
        <f>IF(AND(ISBLANK(B642),ISBLANK(C642)),NA(),IF(B642&lt;=Parameters!$K$3,0,IF(C642&lt;0.1,Parameters!$K$4,C642)))</f>
        <v>5.46</v>
      </c>
      <c r="F642" s="439"/>
      <c r="G642" s="149">
        <f>B642*Parameters!$K$5</f>
        <v>1183.7</v>
      </c>
      <c r="H642" s="383">
        <f>IF(B642&lt;Parameters!$K$6,B642*Parameters!$K$5,Parameters!$K$5*Parameters!$K$6+(B642-Parameters!$K$6)*(Parameters!$K$5-10))</f>
        <v>590.69999999999993</v>
      </c>
      <c r="I642" s="151" t="str">
        <f>IF(ISBLANK(D642),"",IF(D642&gt;Parameters!$K$7,"Clay","Sand"))</f>
        <v>Clay</v>
      </c>
      <c r="J642" s="152">
        <f t="shared" si="155"/>
        <v>0.27318998583692977</v>
      </c>
      <c r="K642" s="320">
        <f t="shared" si="156"/>
        <v>1</v>
      </c>
      <c r="L642" s="320">
        <f t="shared" si="164"/>
        <v>5.9069999999999991</v>
      </c>
      <c r="M642" s="275">
        <f t="shared" si="157"/>
        <v>37.952012902298435</v>
      </c>
      <c r="N642" s="153">
        <f t="shared" si="158"/>
        <v>20.873607096264141</v>
      </c>
      <c r="O642" s="154">
        <f t="shared" si="159"/>
        <v>4.2763</v>
      </c>
      <c r="P642" s="149">
        <f>IF(B642&lt;=Parameters!$K$3,0,IF(I642="Sand",0,O642/Parameters!$K$8*1000))</f>
        <v>305.45</v>
      </c>
      <c r="Q642" s="127">
        <f t="shared" si="160"/>
        <v>0.51709835788048086</v>
      </c>
      <c r="R642" s="154">
        <f t="shared" si="161"/>
        <v>0.69531792431823036</v>
      </c>
      <c r="S642" s="154">
        <f t="shared" si="162"/>
        <v>0.69531792431823036</v>
      </c>
      <c r="T642" s="149">
        <f t="shared" si="169"/>
        <v>212.38485998300345</v>
      </c>
      <c r="U642" s="383">
        <f>IF(B642&lt;=Parameters!$K$3,0,IF(I642="Sand",(B642-B641)*$O$5*N642,(B642-B641)*$O$5*T642))</f>
        <v>88.14064916461227</v>
      </c>
      <c r="V642" s="157">
        <f t="shared" si="170"/>
        <v>16566.208186074415</v>
      </c>
      <c r="W642" s="175">
        <f t="shared" si="165"/>
        <v>8.368954091997758E-3</v>
      </c>
      <c r="X642" s="149" t="e">
        <f t="shared" si="166"/>
        <v>#NUM!</v>
      </c>
      <c r="Y642" s="127">
        <f t="shared" si="167"/>
        <v>0.64144327648816379</v>
      </c>
      <c r="Z642" s="175" t="e">
        <f t="shared" si="168"/>
        <v>#NUM!</v>
      </c>
      <c r="AA642" s="149">
        <f t="shared" si="163"/>
        <v>212.38485998300345</v>
      </c>
      <c r="AB642" s="383">
        <f>IF(ISERROR(AA642),0,IF(B642&lt;=Parameters!$K$3,0,(B642-B641)*$O$5*AA642))</f>
        <v>88.14064916461227</v>
      </c>
      <c r="AC642" s="157">
        <f t="shared" si="171"/>
        <v>14546.218957845231</v>
      </c>
    </row>
    <row r="643" spans="1:29">
      <c r="A643" s="186">
        <v>625</v>
      </c>
      <c r="B643" s="187">
        <v>62.4</v>
      </c>
      <c r="C643" s="258">
        <v>5.91</v>
      </c>
      <c r="D643" s="258">
        <v>3.09</v>
      </c>
      <c r="E643" s="438">
        <f>IF(AND(ISBLANK(B643),ISBLANK(C643)),NA(),IF(B643&lt;=Parameters!$K$3,0,IF(C643&lt;0.1,Parameters!$K$4,C643)))</f>
        <v>5.91</v>
      </c>
      <c r="F643" s="439"/>
      <c r="G643" s="149">
        <f>B643*Parameters!$K$5</f>
        <v>1185.5999999999999</v>
      </c>
      <c r="H643" s="383">
        <f>IF(B643&lt;Parameters!$K$6,B643*Parameters!$K$5,Parameters!$K$5*Parameters!$K$6+(B643-Parameters!$K$6)*(Parameters!$K$5-10))</f>
        <v>591.6</v>
      </c>
      <c r="I643" s="151" t="str">
        <f>IF(ISBLANK(D643),"",IF(D643&gt;Parameters!$K$7,"Clay","Sand"))</f>
        <v>Clay</v>
      </c>
      <c r="J643" s="152">
        <f t="shared" si="155"/>
        <v>0.273964994446039</v>
      </c>
      <c r="K643" s="320">
        <f t="shared" si="156"/>
        <v>1</v>
      </c>
      <c r="L643" s="320">
        <f t="shared" si="164"/>
        <v>5.9160000000000004</v>
      </c>
      <c r="M643" s="275">
        <f t="shared" si="157"/>
        <v>41.196465085043435</v>
      </c>
      <c r="N643" s="153">
        <f t="shared" si="158"/>
        <v>22.65805579677389</v>
      </c>
      <c r="O643" s="154">
        <f t="shared" si="159"/>
        <v>4.7244000000000002</v>
      </c>
      <c r="P643" s="149">
        <f>IF(B643&lt;=Parameters!$K$3,0,IF(I643="Sand",0,O643/Parameters!$K$8*1000))</f>
        <v>337.45714285714286</v>
      </c>
      <c r="Q643" s="127">
        <f t="shared" si="160"/>
        <v>0.5704143726456099</v>
      </c>
      <c r="R643" s="154">
        <f t="shared" si="161"/>
        <v>0.66202558602802741</v>
      </c>
      <c r="S643" s="154">
        <f t="shared" si="162"/>
        <v>0.66202558602802741</v>
      </c>
      <c r="T643" s="149">
        <f t="shared" si="169"/>
        <v>223.40526275934377</v>
      </c>
      <c r="U643" s="383">
        <f>IF(B643&lt;=Parameters!$K$3,0,IF(I643="Sand",(B643-B642)*$O$5*N643,(B643-B642)*$O$5*T643))</f>
        <v>92.714164691289952</v>
      </c>
      <c r="V643" s="157">
        <f t="shared" si="170"/>
        <v>16658.922350765704</v>
      </c>
      <c r="W643" s="175">
        <f t="shared" si="165"/>
        <v>3.9743279451783964E-2</v>
      </c>
      <c r="X643" s="149" t="e">
        <f t="shared" si="166"/>
        <v>#NUM!</v>
      </c>
      <c r="Y643" s="127">
        <f t="shared" si="167"/>
        <v>0.64119918056910963</v>
      </c>
      <c r="Z643" s="175" t="e">
        <f t="shared" si="168"/>
        <v>#NUM!</v>
      </c>
      <c r="AA643" s="149">
        <f t="shared" si="163"/>
        <v>223.40526275934377</v>
      </c>
      <c r="AB643" s="383">
        <f>IF(ISERROR(AA643),0,IF(B643&lt;=Parameters!$K$3,0,(B643-B642)*$O$5*AA643))</f>
        <v>92.714164691289952</v>
      </c>
      <c r="AC643" s="157">
        <f t="shared" si="171"/>
        <v>14638.93312253652</v>
      </c>
    </row>
    <row r="644" spans="1:29">
      <c r="A644" s="186">
        <v>626</v>
      </c>
      <c r="B644" s="187">
        <v>62.5</v>
      </c>
      <c r="C644" s="258">
        <v>13.57</v>
      </c>
      <c r="D644" s="258">
        <v>2.4700000000000002</v>
      </c>
      <c r="E644" s="438">
        <f>IF(AND(ISBLANK(B644),ISBLANK(C644)),NA(),IF(B644&lt;=Parameters!$K$3,0,IF(C644&lt;0.1,Parameters!$K$4,C644)))</f>
        <v>13.57</v>
      </c>
      <c r="F644" s="439"/>
      <c r="G644" s="149">
        <f>B644*Parameters!$K$5</f>
        <v>1187.5</v>
      </c>
      <c r="H644" s="383">
        <f>IF(B644&lt;Parameters!$K$6,B644*Parameters!$K$5,Parameters!$K$5*Parameters!$K$6+(B644-Parameters!$K$6)*(Parameters!$K$5-10))</f>
        <v>592.5</v>
      </c>
      <c r="I644" s="151" t="str">
        <f>IF(ISBLANK(D644),"",IF(D644&gt;Parameters!$K$7,"Clay","Sand"))</f>
        <v>Sand</v>
      </c>
      <c r="J644" s="152">
        <f t="shared" si="155"/>
        <v>0.27474663653212261</v>
      </c>
      <c r="K644" s="320">
        <f t="shared" si="156"/>
        <v>1</v>
      </c>
      <c r="L644" s="320">
        <f t="shared" si="164"/>
        <v>5.9249999999999998</v>
      </c>
      <c r="M644" s="275">
        <f t="shared" si="157"/>
        <v>94.861421611495828</v>
      </c>
      <c r="N644" s="153">
        <f t="shared" si="158"/>
        <v>52.173781886322708</v>
      </c>
      <c r="O644" s="154">
        <f t="shared" si="159"/>
        <v>12.3825</v>
      </c>
      <c r="P644" s="149">
        <f>IF(B644&lt;=Parameters!$K$3,0,IF(I644="Sand",0,O644/Parameters!$K$8*1000))</f>
        <v>0</v>
      </c>
      <c r="Q644" s="127">
        <f t="shared" si="160"/>
        <v>0</v>
      </c>
      <c r="R644" s="154" t="e">
        <f t="shared" si="161"/>
        <v>#DIV/0!</v>
      </c>
      <c r="S644" s="154" t="e">
        <f t="shared" si="162"/>
        <v>#DIV/0!</v>
      </c>
      <c r="T644" s="149" t="e">
        <f t="shared" si="169"/>
        <v>#DIV/0!</v>
      </c>
      <c r="U644" s="383">
        <f>IF(B644&lt;=Parameters!$K$3,0,IF(I644="Sand",(B644-B643)*$O$5*N644,(B644-B643)*$O$5*T644))</f>
        <v>21.652348501685641</v>
      </c>
      <c r="V644" s="157">
        <f t="shared" si="170"/>
        <v>16680.574699267388</v>
      </c>
      <c r="W644" s="175">
        <f t="shared" si="165"/>
        <v>0.37192550798876406</v>
      </c>
      <c r="X644" s="149">
        <f t="shared" si="166"/>
        <v>0.22950080183070981</v>
      </c>
      <c r="Y644" s="127">
        <f t="shared" si="167"/>
        <v>0.64095554838762459</v>
      </c>
      <c r="Z644" s="175">
        <f t="shared" si="168"/>
        <v>0.34476518506125509</v>
      </c>
      <c r="AA644" s="149">
        <f t="shared" si="163"/>
        <v>59.25</v>
      </c>
      <c r="AB644" s="383">
        <f>IF(ISERROR(AA644),0,IF(B644&lt;=Parameters!$K$3,0,(B644-B643)*$O$5*AA644))</f>
        <v>24.589010080198637</v>
      </c>
      <c r="AC644" s="157">
        <f t="shared" si="171"/>
        <v>14663.522132616719</v>
      </c>
    </row>
    <row r="645" spans="1:29">
      <c r="A645" s="186">
        <v>627</v>
      </c>
      <c r="B645" s="187">
        <v>62.6</v>
      </c>
      <c r="C645" s="258">
        <v>17.12</v>
      </c>
      <c r="D645" s="258">
        <v>2.37</v>
      </c>
      <c r="E645" s="438">
        <f>IF(AND(ISBLANK(B645),ISBLANK(C645)),NA(),IF(B645&lt;=Parameters!$K$3,0,IF(C645&lt;0.1,Parameters!$K$4,C645)))</f>
        <v>17.12</v>
      </c>
      <c r="F645" s="439"/>
      <c r="G645" s="149">
        <f>B645*Parameters!$K$5</f>
        <v>1189.4000000000001</v>
      </c>
      <c r="H645" s="383">
        <f>IF(B645&lt;Parameters!$K$6,B645*Parameters!$K$5,Parameters!$K$5*Parameters!$K$6+(B645-Parameters!$K$6)*(Parameters!$K$5-10))</f>
        <v>593.4</v>
      </c>
      <c r="I645" s="151" t="str">
        <f>IF(ISBLANK(D645),"",IF(D645&gt;Parameters!$K$7,"Clay","Sand"))</f>
        <v>Sand</v>
      </c>
      <c r="J645" s="152">
        <f t="shared" si="155"/>
        <v>0.2755350072674706</v>
      </c>
      <c r="K645" s="320">
        <f t="shared" si="156"/>
        <v>1</v>
      </c>
      <c r="L645" s="320">
        <f t="shared" si="164"/>
        <v>5.9340000000000002</v>
      </c>
      <c r="M645" s="275">
        <f t="shared" si="157"/>
        <v>120.02119365450778</v>
      </c>
      <c r="N645" s="153">
        <f t="shared" si="158"/>
        <v>66.011656509979289</v>
      </c>
      <c r="O645" s="154">
        <f t="shared" si="159"/>
        <v>15.930600000000002</v>
      </c>
      <c r="P645" s="149">
        <f>IF(B645&lt;=Parameters!$K$3,0,IF(I645="Sand",0,O645/Parameters!$K$8*1000))</f>
        <v>0</v>
      </c>
      <c r="Q645" s="127">
        <f t="shared" si="160"/>
        <v>0</v>
      </c>
      <c r="R645" s="154" t="e">
        <f t="shared" si="161"/>
        <v>#DIV/0!</v>
      </c>
      <c r="S645" s="154" t="e">
        <f t="shared" si="162"/>
        <v>#DIV/0!</v>
      </c>
      <c r="T645" s="149" t="e">
        <f t="shared" si="169"/>
        <v>#DIV/0!</v>
      </c>
      <c r="U645" s="383">
        <f>IF(B645&lt;=Parameters!$K$3,0,IF(I645="Sand",(B645-B644)*$O$5*N645,(B645-B644)*$O$5*T645))</f>
        <v>27.395127212396471</v>
      </c>
      <c r="V645" s="157">
        <f t="shared" si="170"/>
        <v>16707.969826479784</v>
      </c>
      <c r="W645" s="175">
        <f t="shared" si="165"/>
        <v>0.46457629976600434</v>
      </c>
      <c r="X645" s="149">
        <f t="shared" si="166"/>
        <v>0.37779797909455803</v>
      </c>
      <c r="Y645" s="127">
        <f t="shared" si="167"/>
        <v>0.64071237836028516</v>
      </c>
      <c r="Z645" s="175">
        <f t="shared" si="168"/>
        <v>0.56823547845033795</v>
      </c>
      <c r="AA645" s="149">
        <f t="shared" si="163"/>
        <v>59.34</v>
      </c>
      <c r="AB645" s="383">
        <f>IF(ISERROR(AA645),0,IF(B645&lt;=Parameters!$K$3,0,(B645-B644)*$O$5*AA645))</f>
        <v>24.626360475257169</v>
      </c>
      <c r="AC645" s="157">
        <f t="shared" si="171"/>
        <v>14688.148493091976</v>
      </c>
    </row>
    <row r="646" spans="1:29">
      <c r="A646" s="186">
        <v>628</v>
      </c>
      <c r="B646" s="187">
        <v>62.7</v>
      </c>
      <c r="C646" s="258">
        <v>14.57</v>
      </c>
      <c r="D646" s="258">
        <v>2.4900000000000002</v>
      </c>
      <c r="E646" s="438">
        <f>IF(AND(ISBLANK(B646),ISBLANK(C646)),NA(),IF(B646&lt;=Parameters!$K$3,0,IF(C646&lt;0.1,Parameters!$K$4,C646)))</f>
        <v>14.57</v>
      </c>
      <c r="F646" s="439"/>
      <c r="G646" s="149">
        <f>B646*Parameters!$K$5</f>
        <v>1191.3</v>
      </c>
      <c r="H646" s="383">
        <f>IF(B646&lt;Parameters!$K$6,B646*Parameters!$K$5,Parameters!$K$5*Parameters!$K$6+(B646-Parameters!$K$6)*(Parameters!$K$5-10))</f>
        <v>594.30000000000007</v>
      </c>
      <c r="I646" s="151" t="str">
        <f>IF(ISBLANK(D646),"",IF(D646&gt;Parameters!$K$7,"Clay","Sand"))</f>
        <v>Sand</v>
      </c>
      <c r="J646" s="152">
        <f t="shared" si="155"/>
        <v>0.2763302037470573</v>
      </c>
      <c r="K646" s="320">
        <f t="shared" si="156"/>
        <v>1</v>
      </c>
      <c r="L646" s="320">
        <f t="shared" si="164"/>
        <v>5.9430000000000005</v>
      </c>
      <c r="M646" s="275">
        <f t="shared" si="157"/>
        <v>102.43899419736749</v>
      </c>
      <c r="N646" s="153">
        <f t="shared" si="158"/>
        <v>56.341446808552128</v>
      </c>
      <c r="O646" s="154">
        <f t="shared" si="159"/>
        <v>13.3787</v>
      </c>
      <c r="P646" s="149">
        <f>IF(B646&lt;=Parameters!$K$3,0,IF(I646="Sand",0,O646/Parameters!$K$8*1000))</f>
        <v>0</v>
      </c>
      <c r="Q646" s="127">
        <f t="shared" si="160"/>
        <v>0</v>
      </c>
      <c r="R646" s="154" t="e">
        <f t="shared" si="161"/>
        <v>#DIV/0!</v>
      </c>
      <c r="S646" s="154" t="e">
        <f t="shared" si="162"/>
        <v>#DIV/0!</v>
      </c>
      <c r="T646" s="149" t="e">
        <f t="shared" si="169"/>
        <v>#DIV/0!</v>
      </c>
      <c r="U646" s="383">
        <f>IF(B646&lt;=Parameters!$K$3,0,IF(I646="Sand",(B646-B645)*$O$5*N646,(B646-B645)*$O$5*T646))</f>
        <v>23.381947738539473</v>
      </c>
      <c r="V646" s="157">
        <f t="shared" si="170"/>
        <v>16731.351774218325</v>
      </c>
      <c r="W646" s="175">
        <f t="shared" si="165"/>
        <v>0.3997600926602326</v>
      </c>
      <c r="X646" s="149">
        <f t="shared" si="166"/>
        <v>0.2708537040231736</v>
      </c>
      <c r="Y646" s="127">
        <f t="shared" si="167"/>
        <v>0.64046966891146562</v>
      </c>
      <c r="Z646" s="175">
        <f t="shared" si="168"/>
        <v>0.40787976000471438</v>
      </c>
      <c r="AA646" s="149">
        <f t="shared" si="163"/>
        <v>59.430000000000007</v>
      </c>
      <c r="AB646" s="383">
        <f>IF(ISERROR(AA646),0,IF(B646&lt;=Parameters!$K$3,0,(B646-B645)*$O$5*AA646))</f>
        <v>24.6637108703157</v>
      </c>
      <c r="AC646" s="157">
        <f t="shared" si="171"/>
        <v>14712.812203962292</v>
      </c>
    </row>
    <row r="647" spans="1:29">
      <c r="A647" s="186">
        <v>629</v>
      </c>
      <c r="B647" s="187">
        <v>62.8</v>
      </c>
      <c r="C647" s="258">
        <v>26.09</v>
      </c>
      <c r="D647" s="258">
        <v>2.23</v>
      </c>
      <c r="E647" s="438">
        <f>IF(AND(ISBLANK(B647),ISBLANK(C647)),NA(),IF(B647&lt;=Parameters!$K$3,0,IF(C647&lt;0.1,Parameters!$K$4,C647)))</f>
        <v>26.09</v>
      </c>
      <c r="F647" s="439"/>
      <c r="G647" s="149">
        <f>B647*Parameters!$K$5</f>
        <v>1193.2</v>
      </c>
      <c r="H647" s="383">
        <f>IF(B647&lt;Parameters!$K$6,B647*Parameters!$K$5,Parameters!$K$5*Parameters!$K$6+(B647-Parameters!$K$6)*(Parameters!$K$5-10))</f>
        <v>595.19999999999993</v>
      </c>
      <c r="I647" s="151" t="str">
        <f>IF(ISBLANK(D647),"",IF(D647&gt;Parameters!$K$7,"Clay","Sand"))</f>
        <v>Sand</v>
      </c>
      <c r="J647" s="152">
        <f t="shared" si="155"/>
        <v>0.27713232503877155</v>
      </c>
      <c r="K647" s="320">
        <f t="shared" si="156"/>
        <v>1</v>
      </c>
      <c r="L647" s="320">
        <f t="shared" si="164"/>
        <v>5.9519999999999991</v>
      </c>
      <c r="M647" s="275">
        <f t="shared" si="157"/>
        <v>183.96646408884129</v>
      </c>
      <c r="N647" s="153">
        <f t="shared" si="158"/>
        <v>101.18155524886272</v>
      </c>
      <c r="O647" s="154">
        <f t="shared" si="159"/>
        <v>24.896799999999999</v>
      </c>
      <c r="P647" s="149">
        <f>IF(B647&lt;=Parameters!$K$3,0,IF(I647="Sand",0,O647/Parameters!$K$8*1000))</f>
        <v>0</v>
      </c>
      <c r="Q647" s="127">
        <f t="shared" si="160"/>
        <v>0</v>
      </c>
      <c r="R647" s="154" t="e">
        <f t="shared" si="161"/>
        <v>#DIV/0!</v>
      </c>
      <c r="S647" s="154" t="e">
        <f t="shared" si="162"/>
        <v>#DIV/0!</v>
      </c>
      <c r="T647" s="149" t="e">
        <f t="shared" si="169"/>
        <v>#DIV/0!</v>
      </c>
      <c r="U647" s="383">
        <f>IF(B647&lt;=Parameters!$K$3,0,IF(I647="Sand",(B647-B646)*$O$5*N647,(B647-B646)*$O$5*T647))</f>
        <v>41.990789568679901</v>
      </c>
      <c r="V647" s="157">
        <f t="shared" si="170"/>
        <v>16773.342563787006</v>
      </c>
      <c r="W647" s="175">
        <f t="shared" si="165"/>
        <v>0.63249243600758864</v>
      </c>
      <c r="X647" s="149">
        <f t="shared" si="166"/>
        <v>0.71936971097972136</v>
      </c>
      <c r="Y647" s="127">
        <f t="shared" si="167"/>
        <v>0.64022741847328801</v>
      </c>
      <c r="Z647" s="175">
        <f t="shared" si="168"/>
        <v>1.0846193015877346</v>
      </c>
      <c r="AA647" s="149">
        <f t="shared" si="163"/>
        <v>59.519999999999996</v>
      </c>
      <c r="AB647" s="383">
        <f>IF(ISERROR(AA647),0,IF(B647&lt;=Parameters!$K$3,0,(B647-B646)*$O$5*AA647))</f>
        <v>24.70106126537247</v>
      </c>
      <c r="AC647" s="157">
        <f t="shared" si="171"/>
        <v>14737.513265227664</v>
      </c>
    </row>
    <row r="648" spans="1:29">
      <c r="A648" s="186">
        <v>630</v>
      </c>
      <c r="B648" s="187">
        <v>62.9</v>
      </c>
      <c r="C648" s="258">
        <v>25.76</v>
      </c>
      <c r="D648" s="258">
        <v>2.25</v>
      </c>
      <c r="E648" s="438">
        <f>IF(AND(ISBLANK(B648),ISBLANK(C648)),NA(),IF(B648&lt;=Parameters!$K$3,0,IF(C648&lt;0.1,Parameters!$K$4,C648)))</f>
        <v>25.76</v>
      </c>
      <c r="F648" s="439"/>
      <c r="G648" s="149">
        <f>B648*Parameters!$K$5</f>
        <v>1195.0999999999999</v>
      </c>
      <c r="H648" s="383">
        <f>IF(B648&lt;Parameters!$K$6,B648*Parameters!$K$5,Parameters!$K$5*Parameters!$K$6+(B648-Parameters!$K$6)*(Parameters!$K$5-10))</f>
        <v>596.1</v>
      </c>
      <c r="I648" s="151" t="str">
        <f>IF(ISBLANK(D648),"",IF(D648&gt;Parameters!$K$7,"Clay","Sand"))</f>
        <v>Sand</v>
      </c>
      <c r="J648" s="152">
        <f t="shared" si="155"/>
        <v>0.2779414722352605</v>
      </c>
      <c r="K648" s="320">
        <f t="shared" si="156"/>
        <v>1</v>
      </c>
      <c r="L648" s="320">
        <f t="shared" si="164"/>
        <v>5.9610000000000003</v>
      </c>
      <c r="M648" s="275">
        <f t="shared" si="157"/>
        <v>182.16989540001731</v>
      </c>
      <c r="N648" s="153">
        <f t="shared" si="158"/>
        <v>100.19344247000953</v>
      </c>
      <c r="O648" s="154">
        <f t="shared" si="159"/>
        <v>24.564900000000002</v>
      </c>
      <c r="P648" s="149">
        <f>IF(B648&lt;=Parameters!$K$3,0,IF(I648="Sand",0,O648/Parameters!$K$8*1000))</f>
        <v>0</v>
      </c>
      <c r="Q648" s="127">
        <f t="shared" si="160"/>
        <v>0</v>
      </c>
      <c r="R648" s="154" t="e">
        <f t="shared" si="161"/>
        <v>#DIV/0!</v>
      </c>
      <c r="S648" s="154" t="e">
        <f t="shared" si="162"/>
        <v>#DIV/0!</v>
      </c>
      <c r="T648" s="149" t="e">
        <f t="shared" si="169"/>
        <v>#DIV/0!</v>
      </c>
      <c r="U648" s="383">
        <f>IF(B648&lt;=Parameters!$K$3,0,IF(I648="Sand",(B648-B647)*$O$5*N648,(B648-B647)*$O$5*T648))</f>
        <v>41.580718428099019</v>
      </c>
      <c r="V648" s="157">
        <f t="shared" si="170"/>
        <v>16814.923282215106</v>
      </c>
      <c r="W648" s="175">
        <f t="shared" si="165"/>
        <v>0.62709856590119528</v>
      </c>
      <c r="X648" s="149">
        <f t="shared" si="166"/>
        <v>0.70702604696461069</v>
      </c>
      <c r="Y648" s="127">
        <f t="shared" si="167"/>
        <v>0.63998562548557159</v>
      </c>
      <c r="Z648" s="175">
        <f t="shared" si="168"/>
        <v>1.0673025481532941</v>
      </c>
      <c r="AA648" s="149">
        <f t="shared" si="163"/>
        <v>59.610000000000007</v>
      </c>
      <c r="AB648" s="383">
        <f>IF(ISERROR(AA648),0,IF(B648&lt;=Parameters!$K$3,0,(B648-B647)*$O$5*AA648))</f>
        <v>24.73841166043276</v>
      </c>
      <c r="AC648" s="157">
        <f t="shared" si="171"/>
        <v>14762.251676888098</v>
      </c>
    </row>
    <row r="649" spans="1:29">
      <c r="A649" s="186">
        <v>631</v>
      </c>
      <c r="B649" s="187">
        <v>63</v>
      </c>
      <c r="C649" s="258">
        <v>17.89</v>
      </c>
      <c r="D649" s="258">
        <v>2.36</v>
      </c>
      <c r="E649" s="438">
        <f>IF(AND(ISBLANK(B649),ISBLANK(C649)),NA(),IF(B649&lt;=Parameters!$K$3,0,IF(C649&lt;0.1,Parameters!$K$4,C649)))</f>
        <v>17.89</v>
      </c>
      <c r="F649" s="439"/>
      <c r="G649" s="149">
        <f>B649*Parameters!$K$5</f>
        <v>1197</v>
      </c>
      <c r="H649" s="383">
        <f>IF(B649&lt;Parameters!$K$6,B649*Parameters!$K$5,Parameters!$K$5*Parameters!$K$6+(B649-Parameters!$K$6)*(Parameters!$K$5-10))</f>
        <v>597</v>
      </c>
      <c r="I649" s="151" t="str">
        <f>IF(ISBLANK(D649),"",IF(D649&gt;Parameters!$K$7,"Clay","Sand"))</f>
        <v>Sand</v>
      </c>
      <c r="J649" s="152">
        <f t="shared" si="155"/>
        <v>0.27875774850744717</v>
      </c>
      <c r="K649" s="320">
        <f t="shared" si="156"/>
        <v>1</v>
      </c>
      <c r="L649" s="320">
        <f t="shared" si="164"/>
        <v>5.97</v>
      </c>
      <c r="M649" s="275">
        <f t="shared" si="157"/>
        <v>126.88628591497468</v>
      </c>
      <c r="N649" s="153">
        <f t="shared" si="158"/>
        <v>69.787457253236084</v>
      </c>
      <c r="O649" s="154">
        <f t="shared" si="159"/>
        <v>16.693000000000001</v>
      </c>
      <c r="P649" s="149">
        <f>IF(B649&lt;=Parameters!$K$3,0,IF(I649="Sand",0,O649/Parameters!$K$8*1000))</f>
        <v>0</v>
      </c>
      <c r="Q649" s="127">
        <f t="shared" si="160"/>
        <v>0</v>
      </c>
      <c r="R649" s="154" t="e">
        <f t="shared" si="161"/>
        <v>#DIV/0!</v>
      </c>
      <c r="S649" s="154" t="e">
        <f t="shared" si="162"/>
        <v>#DIV/0!</v>
      </c>
      <c r="T649" s="149" t="e">
        <f t="shared" si="169"/>
        <v>#DIV/0!</v>
      </c>
      <c r="U649" s="383">
        <f>IF(B649&lt;=Parameters!$K$3,0,IF(I649="Sand",(B649-B648)*$O$5*N649,(B649-B648)*$O$5*T649))</f>
        <v>28.962101094873479</v>
      </c>
      <c r="V649" s="157">
        <f t="shared" si="170"/>
        <v>16843.885383309978</v>
      </c>
      <c r="W649" s="175">
        <f t="shared" si="165"/>
        <v>0.48096442938164091</v>
      </c>
      <c r="X649" s="149">
        <f t="shared" si="166"/>
        <v>0.40712035965900312</v>
      </c>
      <c r="Y649" s="127">
        <f t="shared" si="167"/>
        <v>0.63974428839578479</v>
      </c>
      <c r="Z649" s="175">
        <f t="shared" si="168"/>
        <v>0.61532003479625808</v>
      </c>
      <c r="AA649" s="149">
        <f t="shared" si="163"/>
        <v>59.7</v>
      </c>
      <c r="AB649" s="383">
        <f>IF(ISERROR(AA649),0,IF(B649&lt;=Parameters!$K$3,0,(B649-B648)*$O$5*AA649))</f>
        <v>24.775762055491288</v>
      </c>
      <c r="AC649" s="157">
        <f t="shared" si="171"/>
        <v>14787.027438943589</v>
      </c>
    </row>
    <row r="650" spans="1:29">
      <c r="A650" s="186">
        <v>632</v>
      </c>
      <c r="B650" s="187">
        <v>63.1</v>
      </c>
      <c r="C650" s="258">
        <v>19.239999999999998</v>
      </c>
      <c r="D650" s="258">
        <v>2.31</v>
      </c>
      <c r="E650" s="438">
        <f>IF(AND(ISBLANK(B650),ISBLANK(C650)),NA(),IF(B650&lt;=Parameters!$K$3,0,IF(C650&lt;0.1,Parameters!$K$4,C650)))</f>
        <v>19.239999999999998</v>
      </c>
      <c r="F650" s="439"/>
      <c r="G650" s="149">
        <f>B650*Parameters!$K$5</f>
        <v>1198.9000000000001</v>
      </c>
      <c r="H650" s="383">
        <f>IF(B650&lt;Parameters!$K$6,B650*Parameters!$K$5,Parameters!$K$5*Parameters!$K$6+(B650-Parameters!$K$6)*(Parameters!$K$5-10))</f>
        <v>597.9</v>
      </c>
      <c r="I650" s="151" t="str">
        <f>IF(ISBLANK(D650),"",IF(D650&gt;Parameters!$K$7,"Clay","Sand"))</f>
        <v>Sand</v>
      </c>
      <c r="J650" s="152">
        <f t="shared" si="155"/>
        <v>0.27958125915978843</v>
      </c>
      <c r="K650" s="320">
        <f t="shared" si="156"/>
        <v>1</v>
      </c>
      <c r="L650" s="320">
        <f t="shared" si="164"/>
        <v>5.9790000000000001</v>
      </c>
      <c r="M650" s="275">
        <f t="shared" si="157"/>
        <v>136.86440725318261</v>
      </c>
      <c r="N650" s="153">
        <f t="shared" si="158"/>
        <v>75.275423989250442</v>
      </c>
      <c r="O650" s="154">
        <f t="shared" si="159"/>
        <v>18.0411</v>
      </c>
      <c r="P650" s="149">
        <f>IF(B650&lt;=Parameters!$K$3,0,IF(I650="Sand",0,O650/Parameters!$K$8*1000))</f>
        <v>0</v>
      </c>
      <c r="Q650" s="127">
        <f t="shared" si="160"/>
        <v>0</v>
      </c>
      <c r="R650" s="154" t="e">
        <f t="shared" si="161"/>
        <v>#DIV/0!</v>
      </c>
      <c r="S650" s="154" t="e">
        <f t="shared" si="162"/>
        <v>#DIV/0!</v>
      </c>
      <c r="T650" s="149" t="e">
        <f t="shared" si="169"/>
        <v>#DIV/0!</v>
      </c>
      <c r="U650" s="383">
        <f>IF(B650&lt;=Parameters!$K$3,0,IF(I650="Sand",(B650-B649)*$O$5*N650,(B650-B649)*$O$5*T650))</f>
        <v>31.239631379964649</v>
      </c>
      <c r="V650" s="157">
        <f t="shared" si="170"/>
        <v>16875.125014689944</v>
      </c>
      <c r="W650" s="175">
        <f t="shared" si="165"/>
        <v>0.50976296796956266</v>
      </c>
      <c r="X650" s="149">
        <f t="shared" si="166"/>
        <v>0.46081318441656044</v>
      </c>
      <c r="Y650" s="127">
        <f t="shared" si="167"/>
        <v>0.63950340565899477</v>
      </c>
      <c r="Z650" s="175">
        <f t="shared" si="168"/>
        <v>0.69731400040946157</v>
      </c>
      <c r="AA650" s="149">
        <f t="shared" si="163"/>
        <v>59.79</v>
      </c>
      <c r="AB650" s="383">
        <f>IF(ISERROR(AA650),0,IF(B650&lt;=Parameters!$K$3,0,(B650-B649)*$O$5*AA650))</f>
        <v>24.813112450549816</v>
      </c>
      <c r="AC650" s="157">
        <f t="shared" si="171"/>
        <v>14811.840551394138</v>
      </c>
    </row>
    <row r="651" spans="1:29">
      <c r="A651" s="186">
        <v>633</v>
      </c>
      <c r="B651" s="187">
        <v>63.2</v>
      </c>
      <c r="C651" s="258">
        <v>20.56</v>
      </c>
      <c r="D651" s="258">
        <v>2.2799999999999998</v>
      </c>
      <c r="E651" s="438">
        <f>IF(AND(ISBLANK(B651),ISBLANK(C651)),NA(),IF(B651&lt;=Parameters!$K$3,0,IF(C651&lt;0.1,Parameters!$K$4,C651)))</f>
        <v>20.56</v>
      </c>
      <c r="F651" s="439"/>
      <c r="G651" s="149">
        <f>B651*Parameters!$K$5</f>
        <v>1200.8</v>
      </c>
      <c r="H651" s="383">
        <f>IF(B651&lt;Parameters!$K$6,B651*Parameters!$K$5,Parameters!$K$5*Parameters!$K$6+(B651-Parameters!$K$6)*(Parameters!$K$5-10))</f>
        <v>598.80000000000007</v>
      </c>
      <c r="I651" s="151" t="str">
        <f>IF(ISBLANK(D651),"",IF(D651&gt;Parameters!$K$7,"Clay","Sand"))</f>
        <v>Sand</v>
      </c>
      <c r="J651" s="152">
        <f t="shared" si="155"/>
        <v>0.28041211168733848</v>
      </c>
      <c r="K651" s="320">
        <f t="shared" si="156"/>
        <v>1</v>
      </c>
      <c r="L651" s="320">
        <f t="shared" si="164"/>
        <v>5.9880000000000004</v>
      </c>
      <c r="M651" s="275">
        <f t="shared" si="157"/>
        <v>146.68890778766814</v>
      </c>
      <c r="N651" s="153">
        <f t="shared" si="158"/>
        <v>80.67889928321749</v>
      </c>
      <c r="O651" s="154">
        <f t="shared" si="159"/>
        <v>19.359199999999998</v>
      </c>
      <c r="P651" s="149">
        <f>IF(B651&lt;=Parameters!$K$3,0,IF(I651="Sand",0,O651/Parameters!$K$8*1000))</f>
        <v>0</v>
      </c>
      <c r="Q651" s="127">
        <f t="shared" si="160"/>
        <v>0</v>
      </c>
      <c r="R651" s="154" t="e">
        <f t="shared" si="161"/>
        <v>#DIV/0!</v>
      </c>
      <c r="S651" s="154" t="e">
        <f t="shared" si="162"/>
        <v>#DIV/0!</v>
      </c>
      <c r="T651" s="149" t="e">
        <f t="shared" si="169"/>
        <v>#DIV/0!</v>
      </c>
      <c r="U651" s="383">
        <f>IF(B651&lt;=Parameters!$K$3,0,IF(I651="Sand",(B651-B650)*$O$5*N651,(B651-B650)*$O$5*T651))</f>
        <v>33.482097345727688</v>
      </c>
      <c r="V651" s="157">
        <f t="shared" si="170"/>
        <v>16908.607112035672</v>
      </c>
      <c r="W651" s="175">
        <f t="shared" si="165"/>
        <v>0.53600453877760124</v>
      </c>
      <c r="X651" s="149">
        <f t="shared" si="166"/>
        <v>0.51209909954630051</v>
      </c>
      <c r="Y651" s="127">
        <f t="shared" si="167"/>
        <v>0.63926297573781987</v>
      </c>
      <c r="Z651" s="175">
        <f t="shared" si="168"/>
        <v>0.77585740636924394</v>
      </c>
      <c r="AA651" s="149">
        <f t="shared" si="163"/>
        <v>59.88000000000001</v>
      </c>
      <c r="AB651" s="383">
        <f>IF(ISERROR(AA651),0,IF(B651&lt;=Parameters!$K$3,0,(B651-B650)*$O$5*AA651))</f>
        <v>24.850462845608352</v>
      </c>
      <c r="AC651" s="157">
        <f t="shared" si="171"/>
        <v>14836.691014239746</v>
      </c>
    </row>
    <row r="652" spans="1:29">
      <c r="A652" s="186">
        <v>634</v>
      </c>
      <c r="B652" s="187">
        <v>63.3</v>
      </c>
      <c r="C652" s="258">
        <v>19.72</v>
      </c>
      <c r="D652" s="258">
        <v>2.2999999999999998</v>
      </c>
      <c r="E652" s="438">
        <f>IF(AND(ISBLANK(B652),ISBLANK(C652)),NA(),IF(B652&lt;=Parameters!$K$3,0,IF(C652&lt;0.1,Parameters!$K$4,C652)))</f>
        <v>19.72</v>
      </c>
      <c r="F652" s="439"/>
      <c r="G652" s="149">
        <f>B652*Parameters!$K$5</f>
        <v>1202.7</v>
      </c>
      <c r="H652" s="383">
        <f>IF(B652&lt;Parameters!$K$6,B652*Parameters!$K$5,Parameters!$K$5*Parameters!$K$6+(B652-Parameters!$K$6)*(Parameters!$K$5-10))</f>
        <v>599.69999999999993</v>
      </c>
      <c r="I652" s="151" t="str">
        <f>IF(ISBLANK(D652),"",IF(D652&gt;Parameters!$K$7,"Clay","Sand"))</f>
        <v>Sand</v>
      </c>
      <c r="J652" s="152">
        <f t="shared" si="155"/>
        <v>0.28125041583468924</v>
      </c>
      <c r="K652" s="320">
        <f t="shared" si="156"/>
        <v>1</v>
      </c>
      <c r="L652" s="320">
        <f t="shared" si="164"/>
        <v>5.996999999999999</v>
      </c>
      <c r="M652" s="275">
        <f t="shared" si="157"/>
        <v>141.11639733374722</v>
      </c>
      <c r="N652" s="153">
        <f t="shared" si="158"/>
        <v>77.61401853356098</v>
      </c>
      <c r="O652" s="154">
        <f t="shared" si="159"/>
        <v>18.517299999999999</v>
      </c>
      <c r="P652" s="149">
        <f>IF(B652&lt;=Parameters!$K$3,0,IF(I652="Sand",0,O652/Parameters!$K$8*1000))</f>
        <v>0</v>
      </c>
      <c r="Q652" s="127">
        <f t="shared" si="160"/>
        <v>0</v>
      </c>
      <c r="R652" s="154" t="e">
        <f t="shared" si="161"/>
        <v>#DIV/0!</v>
      </c>
      <c r="S652" s="154" t="e">
        <f t="shared" si="162"/>
        <v>#DIV/0!</v>
      </c>
      <c r="T652" s="149" t="e">
        <f t="shared" si="169"/>
        <v>#DIV/0!</v>
      </c>
      <c r="U652" s="383">
        <f>IF(B652&lt;=Parameters!$K$3,0,IF(I652="Sand",(B652-B651)*$O$5*N652,(B652-B651)*$O$5*T652))</f>
        <v>32.210158381203698</v>
      </c>
      <c r="V652" s="157">
        <f t="shared" si="170"/>
        <v>16940.817270416876</v>
      </c>
      <c r="W652" s="175">
        <f t="shared" si="165"/>
        <v>0.51901852668681314</v>
      </c>
      <c r="X652" s="149">
        <f t="shared" si="166"/>
        <v>0.47864748144466662</v>
      </c>
      <c r="Y652" s="127">
        <f t="shared" si="167"/>
        <v>0.63902299710238164</v>
      </c>
      <c r="Z652" s="175">
        <f t="shared" si="168"/>
        <v>0.72605119341697366</v>
      </c>
      <c r="AA652" s="149">
        <f t="shared" si="163"/>
        <v>59.97</v>
      </c>
      <c r="AB652" s="383">
        <f>IF(ISERROR(AA652),0,IF(B652&lt;=Parameters!$K$3,0,(B652-B651)*$O$5*AA652))</f>
        <v>24.887813240665103</v>
      </c>
      <c r="AC652" s="157">
        <f t="shared" si="171"/>
        <v>14861.578827480411</v>
      </c>
    </row>
    <row r="653" spans="1:29">
      <c r="A653" s="186">
        <v>635</v>
      </c>
      <c r="B653" s="187">
        <v>63.4</v>
      </c>
      <c r="C653" s="258">
        <v>17.96</v>
      </c>
      <c r="D653" s="258">
        <v>2.39</v>
      </c>
      <c r="E653" s="438">
        <f>IF(AND(ISBLANK(B653),ISBLANK(C653)),NA(),IF(B653&lt;=Parameters!$K$3,0,IF(C653&lt;0.1,Parameters!$K$4,C653)))</f>
        <v>17.96</v>
      </c>
      <c r="F653" s="439"/>
      <c r="G653" s="149">
        <f>B653*Parameters!$K$5</f>
        <v>1204.5999999999999</v>
      </c>
      <c r="H653" s="383">
        <f>IF(B653&lt;Parameters!$K$6,B653*Parameters!$K$5,Parameters!$K$5*Parameters!$K$6+(B653-Parameters!$K$6)*(Parameters!$K$5-10))</f>
        <v>600.6</v>
      </c>
      <c r="I653" s="151" t="str">
        <f>IF(ISBLANK(D653),"",IF(D653&gt;Parameters!$K$7,"Clay","Sand"))</f>
        <v>Sand</v>
      </c>
      <c r="J653" s="152">
        <f t="shared" si="155"/>
        <v>0.28209628365686079</v>
      </c>
      <c r="K653" s="320">
        <f t="shared" si="156"/>
        <v>1</v>
      </c>
      <c r="L653" s="320">
        <f t="shared" si="164"/>
        <v>6.0060000000000002</v>
      </c>
      <c r="M653" s="275">
        <f t="shared" si="157"/>
        <v>128.90836312534989</v>
      </c>
      <c r="N653" s="153">
        <f t="shared" si="158"/>
        <v>70.899599718942454</v>
      </c>
      <c r="O653" s="154">
        <f t="shared" si="159"/>
        <v>16.755400000000002</v>
      </c>
      <c r="P653" s="149">
        <f>IF(B653&lt;=Parameters!$K$3,0,IF(I653="Sand",0,O653/Parameters!$K$8*1000))</f>
        <v>0</v>
      </c>
      <c r="Q653" s="127">
        <f t="shared" si="160"/>
        <v>0</v>
      </c>
      <c r="R653" s="154" t="e">
        <f t="shared" si="161"/>
        <v>#DIV/0!</v>
      </c>
      <c r="S653" s="154" t="e">
        <f t="shared" si="162"/>
        <v>#DIV/0!</v>
      </c>
      <c r="T653" s="149" t="e">
        <f t="shared" si="169"/>
        <v>#DIV/0!</v>
      </c>
      <c r="U653" s="383">
        <f>IF(B653&lt;=Parameters!$K$3,0,IF(I653="Sand",(B653-B652)*$O$5*N653,(B653-B652)*$O$5*T653))</f>
        <v>29.423645099934593</v>
      </c>
      <c r="V653" s="157">
        <f t="shared" si="170"/>
        <v>16970.24091551681</v>
      </c>
      <c r="W653" s="175">
        <f t="shared" si="165"/>
        <v>0.48132408709168567</v>
      </c>
      <c r="X653" s="149">
        <f t="shared" si="166"/>
        <v>0.40777397186620068</v>
      </c>
      <c r="Y653" s="127">
        <f t="shared" si="167"/>
        <v>0.63878346823025556</v>
      </c>
      <c r="Z653" s="175">
        <f t="shared" si="168"/>
        <v>0.61928946918646277</v>
      </c>
      <c r="AA653" s="149">
        <f t="shared" si="163"/>
        <v>60.06</v>
      </c>
      <c r="AB653" s="383">
        <f>IF(ISERROR(AA653),0,IF(B653&lt;=Parameters!$K$3,0,(B653-B652)*$O$5*AA653))</f>
        <v>24.925163635725404</v>
      </c>
      <c r="AC653" s="157">
        <f t="shared" si="171"/>
        <v>14886.503991116137</v>
      </c>
    </row>
    <row r="654" spans="1:29">
      <c r="A654" s="186">
        <v>636</v>
      </c>
      <c r="B654" s="187">
        <v>63.5</v>
      </c>
      <c r="C654" s="258">
        <v>17.03</v>
      </c>
      <c r="D654" s="258">
        <v>2.4300000000000002</v>
      </c>
      <c r="E654" s="438">
        <f>IF(AND(ISBLANK(B654),ISBLANK(C654)),NA(),IF(B654&lt;=Parameters!$K$3,0,IF(C654&lt;0.1,Parameters!$K$4,C654)))</f>
        <v>17.03</v>
      </c>
      <c r="F654" s="439"/>
      <c r="G654" s="149">
        <f>B654*Parameters!$K$5</f>
        <v>1206.5</v>
      </c>
      <c r="H654" s="383">
        <f>IF(B654&lt;Parameters!$K$6,B654*Parameters!$K$5,Parameters!$K$5*Parameters!$K$6+(B654-Parameters!$K$6)*(Parameters!$K$5-10))</f>
        <v>601.5</v>
      </c>
      <c r="I654" s="151" t="str">
        <f>IF(ISBLANK(D654),"",IF(D654&gt;Parameters!$K$7,"Clay","Sand"))</f>
        <v>Sand</v>
      </c>
      <c r="J654" s="152">
        <f t="shared" si="155"/>
        <v>0.28294982958221776</v>
      </c>
      <c r="K654" s="320">
        <f t="shared" si="156"/>
        <v>1</v>
      </c>
      <c r="L654" s="320">
        <f t="shared" si="164"/>
        <v>6.0149999999999997</v>
      </c>
      <c r="M654" s="275">
        <f t="shared" si="157"/>
        <v>122.60310845097419</v>
      </c>
      <c r="N654" s="153">
        <f t="shared" si="158"/>
        <v>67.431709648035806</v>
      </c>
      <c r="O654" s="154">
        <f t="shared" si="159"/>
        <v>15.823500000000001</v>
      </c>
      <c r="P654" s="149">
        <f>IF(B654&lt;=Parameters!$K$3,0,IF(I654="Sand",0,O654/Parameters!$K$8*1000))</f>
        <v>0</v>
      </c>
      <c r="Q654" s="127">
        <f t="shared" si="160"/>
        <v>0</v>
      </c>
      <c r="R654" s="154" t="e">
        <f t="shared" si="161"/>
        <v>#DIV/0!</v>
      </c>
      <c r="S654" s="154" t="e">
        <f t="shared" si="162"/>
        <v>#DIV/0!</v>
      </c>
      <c r="T654" s="149" t="e">
        <f t="shared" si="169"/>
        <v>#DIV/0!</v>
      </c>
      <c r="U654" s="383">
        <f>IF(B654&lt;=Parameters!$K$3,0,IF(I654="Sand",(B654-B653)*$O$5*N654,(B654-B653)*$O$5*T654))</f>
        <v>27.984455498068865</v>
      </c>
      <c r="V654" s="157">
        <f t="shared" si="170"/>
        <v>16998.22537101488</v>
      </c>
      <c r="W654" s="175">
        <f t="shared" si="165"/>
        <v>0.45975638383880224</v>
      </c>
      <c r="X654" s="149">
        <f t="shared" si="166"/>
        <v>0.36934630646633421</v>
      </c>
      <c r="Y654" s="127">
        <f t="shared" si="167"/>
        <v>0.6385443876064254</v>
      </c>
      <c r="Z654" s="175">
        <f t="shared" si="168"/>
        <v>0.56160355137767881</v>
      </c>
      <c r="AA654" s="149">
        <f t="shared" si="163"/>
        <v>60.150000000000006</v>
      </c>
      <c r="AB654" s="383">
        <f>IF(ISERROR(AA654),0,IF(B654&lt;=Parameters!$K$3,0,(B654-B653)*$O$5*AA654))</f>
        <v>24.962514030783936</v>
      </c>
      <c r="AC654" s="157">
        <f t="shared" si="171"/>
        <v>14911.46650514692</v>
      </c>
    </row>
    <row r="655" spans="1:29">
      <c r="A655" s="186">
        <v>637</v>
      </c>
      <c r="B655" s="187">
        <v>63.6</v>
      </c>
      <c r="C655" s="258">
        <v>19.739999999999998</v>
      </c>
      <c r="D655" s="258">
        <v>2.39</v>
      </c>
      <c r="E655" s="438">
        <f>IF(AND(ISBLANK(B655),ISBLANK(C655)),NA(),IF(B655&lt;=Parameters!$K$3,0,IF(C655&lt;0.1,Parameters!$K$4,C655)))</f>
        <v>19.739999999999998</v>
      </c>
      <c r="F655" s="439"/>
      <c r="G655" s="149">
        <f>B655*Parameters!$K$5</f>
        <v>1208.4000000000001</v>
      </c>
      <c r="H655" s="383">
        <f>IF(B655&lt;Parameters!$K$6,B655*Parameters!$K$5,Parameters!$K$5*Parameters!$K$6+(B655-Parameters!$K$6)*(Parameters!$K$5-10))</f>
        <v>602.4</v>
      </c>
      <c r="I655" s="151" t="str">
        <f>IF(ISBLANK(D655),"",IF(D655&gt;Parameters!$K$7,"Clay","Sand"))</f>
        <v>Sand</v>
      </c>
      <c r="J655" s="152">
        <f t="shared" si="155"/>
        <v>0.28381117047749355</v>
      </c>
      <c r="K655" s="320">
        <f t="shared" si="156"/>
        <v>1</v>
      </c>
      <c r="L655" s="320">
        <f t="shared" si="164"/>
        <v>6.024</v>
      </c>
      <c r="M655" s="275">
        <f t="shared" si="157"/>
        <v>142.54567005298486</v>
      </c>
      <c r="N655" s="153">
        <f t="shared" si="158"/>
        <v>78.400118529141679</v>
      </c>
      <c r="O655" s="154">
        <f t="shared" si="159"/>
        <v>18.531599999999997</v>
      </c>
      <c r="P655" s="149">
        <f>IF(B655&lt;=Parameters!$K$3,0,IF(I655="Sand",0,O655/Parameters!$K$8*1000))</f>
        <v>0</v>
      </c>
      <c r="Q655" s="127">
        <f t="shared" si="160"/>
        <v>0</v>
      </c>
      <c r="R655" s="154" t="e">
        <f t="shared" si="161"/>
        <v>#DIV/0!</v>
      </c>
      <c r="S655" s="154" t="e">
        <f t="shared" si="162"/>
        <v>#DIV/0!</v>
      </c>
      <c r="T655" s="149" t="e">
        <f t="shared" si="169"/>
        <v>#DIV/0!</v>
      </c>
      <c r="U655" s="383">
        <f>IF(B655&lt;=Parameters!$K$3,0,IF(I655="Sand",(B655-B654)*$O$5*N655,(B655-B654)*$O$5*T655))</f>
        <v>32.536393329988741</v>
      </c>
      <c r="V655" s="157">
        <f t="shared" si="170"/>
        <v>17030.761764344868</v>
      </c>
      <c r="W655" s="175">
        <f t="shared" si="165"/>
        <v>0.51852557135690769</v>
      </c>
      <c r="X655" s="149">
        <f t="shared" si="166"/>
        <v>0.47769059553767679</v>
      </c>
      <c r="Y655" s="127">
        <f t="shared" si="167"/>
        <v>0.63830575372323506</v>
      </c>
      <c r="Z655" s="175">
        <f t="shared" si="168"/>
        <v>0.72721668368035897</v>
      </c>
      <c r="AA655" s="149">
        <f t="shared" si="163"/>
        <v>60.24</v>
      </c>
      <c r="AB655" s="383">
        <f>IF(ISERROR(AA655),0,IF(B655&lt;=Parameters!$K$3,0,(B655-B654)*$O$5*AA655))</f>
        <v>24.999864425842464</v>
      </c>
      <c r="AC655" s="157">
        <f t="shared" si="171"/>
        <v>14936.466369572763</v>
      </c>
    </row>
    <row r="656" spans="1:29">
      <c r="A656" s="186">
        <v>638</v>
      </c>
      <c r="B656" s="187">
        <v>63.7</v>
      </c>
      <c r="C656" s="258">
        <v>23.2</v>
      </c>
      <c r="D656" s="258">
        <v>2.29</v>
      </c>
      <c r="E656" s="438">
        <f>IF(AND(ISBLANK(B656),ISBLANK(C656)),NA(),IF(B656&lt;=Parameters!$K$3,0,IF(C656&lt;0.1,Parameters!$K$4,C656)))</f>
        <v>23.2</v>
      </c>
      <c r="F656" s="439"/>
      <c r="G656" s="149">
        <f>B656*Parameters!$K$5</f>
        <v>1210.3</v>
      </c>
      <c r="H656" s="383">
        <f>IF(B656&lt;Parameters!$K$6,B656*Parameters!$K$5,Parameters!$K$5*Parameters!$K$6+(B656-Parameters!$K$6)*(Parameters!$K$5-10))</f>
        <v>603.30000000000007</v>
      </c>
      <c r="I656" s="151" t="str">
        <f>IF(ISBLANK(D656),"",IF(D656&gt;Parameters!$K$7,"Clay","Sand"))</f>
        <v>Sand</v>
      </c>
      <c r="J656" s="152">
        <f t="shared" si="155"/>
        <v>0.28468042571500429</v>
      </c>
      <c r="K656" s="320">
        <f t="shared" si="156"/>
        <v>1</v>
      </c>
      <c r="L656" s="320">
        <f t="shared" si="164"/>
        <v>6.0330000000000004</v>
      </c>
      <c r="M656" s="275">
        <f t="shared" si="157"/>
        <v>168.04399130602286</v>
      </c>
      <c r="N656" s="153">
        <f t="shared" si="158"/>
        <v>92.424195218312576</v>
      </c>
      <c r="O656" s="154">
        <f t="shared" si="159"/>
        <v>21.989699999999999</v>
      </c>
      <c r="P656" s="149">
        <f>IF(B656&lt;=Parameters!$K$3,0,IF(I656="Sand",0,O656/Parameters!$K$8*1000))</f>
        <v>0</v>
      </c>
      <c r="Q656" s="127">
        <f t="shared" si="160"/>
        <v>0</v>
      </c>
      <c r="R656" s="154" t="e">
        <f t="shared" si="161"/>
        <v>#DIV/0!</v>
      </c>
      <c r="S656" s="154" t="e">
        <f t="shared" si="162"/>
        <v>#DIV/0!</v>
      </c>
      <c r="T656" s="149" t="e">
        <f t="shared" si="169"/>
        <v>#DIV/0!</v>
      </c>
      <c r="U656" s="383">
        <f>IF(B656&lt;=Parameters!$K$3,0,IF(I656="Sand",(B656-B655)*$O$5*N656,(B656-B655)*$O$5*T656))</f>
        <v>38.356446715229282</v>
      </c>
      <c r="V656" s="157">
        <f t="shared" si="170"/>
        <v>17069.118211060097</v>
      </c>
      <c r="W656" s="175">
        <f t="shared" si="165"/>
        <v>0.58282908743147266</v>
      </c>
      <c r="X656" s="149">
        <f t="shared" si="166"/>
        <v>0.60907127596435295</v>
      </c>
      <c r="Y656" s="127">
        <f t="shared" si="167"/>
        <v>0.6380675650803419</v>
      </c>
      <c r="Z656" s="175">
        <f t="shared" si="168"/>
        <v>0.92833663039321579</v>
      </c>
      <c r="AA656" s="149">
        <f t="shared" si="163"/>
        <v>60.330000000000013</v>
      </c>
      <c r="AB656" s="383">
        <f>IF(ISERROR(AA656),0,IF(B656&lt;=Parameters!$K$3,0,(B656-B655)*$O$5*AA656))</f>
        <v>25.037214820900999</v>
      </c>
      <c r="AC656" s="157">
        <f t="shared" si="171"/>
        <v>14961.503584393664</v>
      </c>
    </row>
    <row r="657" spans="1:29">
      <c r="A657" s="186">
        <v>639</v>
      </c>
      <c r="B657" s="187">
        <v>63.8</v>
      </c>
      <c r="C657" s="258">
        <v>23.69</v>
      </c>
      <c r="D657" s="258">
        <v>2.29</v>
      </c>
      <c r="E657" s="438">
        <f>IF(AND(ISBLANK(B657),ISBLANK(C657)),NA(),IF(B657&lt;=Parameters!$K$3,0,IF(C657&lt;0.1,Parameters!$K$4,C657)))</f>
        <v>23.69</v>
      </c>
      <c r="F657" s="439"/>
      <c r="G657" s="149">
        <f>B657*Parameters!$K$5</f>
        <v>1212.2</v>
      </c>
      <c r="H657" s="383">
        <f>IF(B657&lt;Parameters!$K$6,B657*Parameters!$K$5,Parameters!$K$5*Parameters!$K$6+(B657-Parameters!$K$6)*(Parameters!$K$5-10))</f>
        <v>604.19999999999993</v>
      </c>
      <c r="I657" s="151" t="str">
        <f>IF(ISBLANK(D657),"",IF(D657&gt;Parameters!$K$7,"Clay","Sand"))</f>
        <v>Sand</v>
      </c>
      <c r="J657" s="152">
        <f t="shared" si="155"/>
        <v>0.28555771724214213</v>
      </c>
      <c r="K657" s="320">
        <f t="shared" si="156"/>
        <v>1</v>
      </c>
      <c r="L657" s="320">
        <f t="shared" si="164"/>
        <v>6.0419999999999989</v>
      </c>
      <c r="M657" s="275">
        <f t="shared" si="157"/>
        <v>172.12199014091641</v>
      </c>
      <c r="N657" s="153">
        <f t="shared" si="158"/>
        <v>94.667094577504031</v>
      </c>
      <c r="O657" s="154">
        <f t="shared" si="159"/>
        <v>22.477800000000002</v>
      </c>
      <c r="P657" s="149">
        <f>IF(B657&lt;=Parameters!$K$3,0,IF(I657="Sand",0,O657/Parameters!$K$8*1000))</f>
        <v>0</v>
      </c>
      <c r="Q657" s="127">
        <f t="shared" si="160"/>
        <v>0</v>
      </c>
      <c r="R657" s="154" t="e">
        <f t="shared" si="161"/>
        <v>#DIV/0!</v>
      </c>
      <c r="S657" s="154" t="e">
        <f t="shared" si="162"/>
        <v>#DIV/0!</v>
      </c>
      <c r="T657" s="149" t="e">
        <f t="shared" si="169"/>
        <v>#DIV/0!</v>
      </c>
      <c r="U657" s="383">
        <f>IF(B657&lt;=Parameters!$K$3,0,IF(I657="Sand",(B657-B656)*$O$5*N657,(B657-B656)*$O$5*T657))</f>
        <v>39.287259794585637</v>
      </c>
      <c r="V657" s="157">
        <f t="shared" si="170"/>
        <v>17108.405470854683</v>
      </c>
      <c r="W657" s="175">
        <f t="shared" si="165"/>
        <v>0.59089124652967351</v>
      </c>
      <c r="X657" s="149">
        <f t="shared" si="166"/>
        <v>0.62646135312088769</v>
      </c>
      <c r="Y657" s="127">
        <f t="shared" si="167"/>
        <v>0.63782982018467116</v>
      </c>
      <c r="Z657" s="175">
        <f t="shared" si="168"/>
        <v>0.95598493932137651</v>
      </c>
      <c r="AA657" s="149">
        <f t="shared" si="163"/>
        <v>60.419999999999995</v>
      </c>
      <c r="AB657" s="383">
        <f>IF(ISERROR(AA657),0,IF(B657&lt;=Parameters!$K$3,0,(B657-B656)*$O$5*AA657))</f>
        <v>25.074565215957737</v>
      </c>
      <c r="AC657" s="157">
        <f t="shared" si="171"/>
        <v>14986.578149609622</v>
      </c>
    </row>
    <row r="658" spans="1:29">
      <c r="A658" s="186">
        <v>640</v>
      </c>
      <c r="B658" s="187">
        <v>63.9</v>
      </c>
      <c r="C658" s="258">
        <v>20.85</v>
      </c>
      <c r="D658" s="258">
        <v>2.37</v>
      </c>
      <c r="E658" s="438">
        <f>IF(AND(ISBLANK(B658),ISBLANK(C658)),NA(),IF(B658&lt;=Parameters!$K$3,0,IF(C658&lt;0.1,Parameters!$K$4,C658)))</f>
        <v>20.85</v>
      </c>
      <c r="F658" s="439"/>
      <c r="G658" s="149">
        <f>B658*Parameters!$K$5</f>
        <v>1214.0999999999999</v>
      </c>
      <c r="H658" s="383">
        <f>IF(B658&lt;Parameters!$K$6,B658*Parameters!$K$5,Parameters!$K$5*Parameters!$K$6+(B658-Parameters!$K$6)*(Parameters!$K$5-10))</f>
        <v>605.1</v>
      </c>
      <c r="I658" s="151" t="str">
        <f>IF(ISBLANK(D658),"",IF(D658&gt;Parameters!$K$7,"Clay","Sand"))</f>
        <v>Sand</v>
      </c>
      <c r="J658" s="152">
        <f t="shared" si="155"/>
        <v>0.28644316965323813</v>
      </c>
      <c r="K658" s="320">
        <f t="shared" si="156"/>
        <v>1</v>
      </c>
      <c r="L658" s="320">
        <f t="shared" si="164"/>
        <v>6.0510000000000002</v>
      </c>
      <c r="M658" s="275">
        <f t="shared" si="157"/>
        <v>151.9574254094305</v>
      </c>
      <c r="N658" s="153">
        <f t="shared" si="158"/>
        <v>83.576583975186779</v>
      </c>
      <c r="O658" s="154">
        <f t="shared" si="159"/>
        <v>19.635900000000003</v>
      </c>
      <c r="P658" s="149">
        <f>IF(B658&lt;=Parameters!$K$3,0,IF(I658="Sand",0,O658/Parameters!$K$8*1000))</f>
        <v>0</v>
      </c>
      <c r="Q658" s="127">
        <f t="shared" si="160"/>
        <v>0</v>
      </c>
      <c r="R658" s="154" t="e">
        <f t="shared" si="161"/>
        <v>#DIV/0!</v>
      </c>
      <c r="S658" s="154" t="e">
        <f t="shared" si="162"/>
        <v>#DIV/0!</v>
      </c>
      <c r="T658" s="149" t="e">
        <f t="shared" si="169"/>
        <v>#DIV/0!</v>
      </c>
      <c r="U658" s="383">
        <f>IF(B658&lt;=Parameters!$K$3,0,IF(I658="Sand",(B658-B657)*$O$5*N658,(B658-B657)*$O$5*T658))</f>
        <v>34.684649212395541</v>
      </c>
      <c r="V658" s="157">
        <f t="shared" si="170"/>
        <v>17143.090120067078</v>
      </c>
      <c r="W658" s="175">
        <f t="shared" si="165"/>
        <v>0.53951392562417921</v>
      </c>
      <c r="X658" s="149">
        <f t="shared" si="166"/>
        <v>0.51912600217615956</v>
      </c>
      <c r="Y658" s="127">
        <f t="shared" si="167"/>
        <v>0.63759251755036916</v>
      </c>
      <c r="Z658" s="175">
        <f t="shared" si="168"/>
        <v>0.79313683546310432</v>
      </c>
      <c r="AA658" s="149">
        <f t="shared" si="163"/>
        <v>60.510000000000005</v>
      </c>
      <c r="AB658" s="383">
        <f>IF(ISERROR(AA658),0,IF(B658&lt;=Parameters!$K$3,0,(B658-B657)*$O$5*AA658))</f>
        <v>25.111915611018055</v>
      </c>
      <c r="AC658" s="157">
        <f t="shared" si="171"/>
        <v>15011.69006522064</v>
      </c>
    </row>
    <row r="659" spans="1:29">
      <c r="A659" s="186">
        <v>641</v>
      </c>
      <c r="B659" s="187">
        <v>64</v>
      </c>
      <c r="C659" s="258">
        <v>16.7</v>
      </c>
      <c r="D659" s="258">
        <v>2.52</v>
      </c>
      <c r="E659" s="438">
        <f>IF(AND(ISBLANK(B659),ISBLANK(C659)),NA(),IF(B659&lt;=Parameters!$K$3,0,IF(C659&lt;0.1,Parameters!$K$4,C659)))</f>
        <v>16.7</v>
      </c>
      <c r="F659" s="439"/>
      <c r="G659" s="149">
        <f>B659*Parameters!$K$5</f>
        <v>1216</v>
      </c>
      <c r="H659" s="383">
        <f>IF(B659&lt;Parameters!$K$6,B659*Parameters!$K$5,Parameters!$K$5*Parameters!$K$6+(B659-Parameters!$K$6)*(Parameters!$K$5-10))</f>
        <v>606</v>
      </c>
      <c r="I659" s="151" t="str">
        <f>IF(ISBLANK(D659),"",IF(D659&gt;Parameters!$K$7,"Clay","Sand"))</f>
        <v>Sand</v>
      </c>
      <c r="J659" s="152">
        <f t="shared" ref="J659:J722" si="172">(MAX(($O$3-B659)/$O$1,G$8))^(-C$8)</f>
        <v>0.28733691026389213</v>
      </c>
      <c r="K659" s="320">
        <f t="shared" ref="K659:K722" si="173">(MIN(($O$3-B659)/($O$1*$G$8),1))^$E$8</f>
        <v>1</v>
      </c>
      <c r="L659" s="320">
        <f t="shared" si="164"/>
        <v>6.06</v>
      </c>
      <c r="M659" s="275">
        <f t="shared" ref="M659:M722" si="174">$F$8*E659*1000*$O$9^$B$8*J659</f>
        <v>122.09145947184243</v>
      </c>
      <c r="N659" s="153">
        <f t="shared" ref="N659:N722" si="175">(M659)*$S$2^$D$8</f>
        <v>67.15030270951334</v>
      </c>
      <c r="O659" s="154">
        <f t="shared" ref="O659:O722" si="176">IF(E659=0,0,ABS(E659-G659/1000))</f>
        <v>15.484</v>
      </c>
      <c r="P659" s="149">
        <f>IF(B659&lt;=Parameters!$K$3,0,IF(I659="Sand",0,O659/Parameters!$K$8*1000))</f>
        <v>0</v>
      </c>
      <c r="Q659" s="127">
        <f t="shared" ref="Q659:Q722" si="177">IF(P659="","",P659/H659)</f>
        <v>0</v>
      </c>
      <c r="R659" s="154" t="e">
        <f t="shared" ref="R659:R722" si="178">IF(P659="","",IF(Q659&lt;=1,0.5*(Q659^(-0.5)),0.5*(Q659^(-0.25))))</f>
        <v>#DIV/0!</v>
      </c>
      <c r="S659" s="154" t="e">
        <f t="shared" ref="S659:S722" si="179">IF(R659="","",IF(R659&lt;1,R659,1))</f>
        <v>#DIV/0!</v>
      </c>
      <c r="T659" s="149" t="e">
        <f t="shared" si="169"/>
        <v>#DIV/0!</v>
      </c>
      <c r="U659" s="383">
        <f>IF(B659&lt;=Parameters!$K$3,0,IF(I659="Sand",(B659-B658)*$O$5*N659,(B659-B658)*$O$5*T659))</f>
        <v>27.867670383335248</v>
      </c>
      <c r="V659" s="157">
        <f t="shared" si="170"/>
        <v>17170.957790450411</v>
      </c>
      <c r="W659" s="175">
        <f t="shared" si="165"/>
        <v>0.45043858360713113</v>
      </c>
      <c r="X659" s="149">
        <f t="shared" si="166"/>
        <v>0.35323160326693326</v>
      </c>
      <c r="Y659" s="127">
        <f t="shared" si="167"/>
        <v>0.63735565569875807</v>
      </c>
      <c r="Z659" s="175">
        <f t="shared" si="168"/>
        <v>0.54032198427292755</v>
      </c>
      <c r="AA659" s="149">
        <f t="shared" ref="AA659:AA722" si="180">IF(I659="Sand",IF(Z659&gt;0.1*H659,Z659,0.1*H659),T659)</f>
        <v>60.6</v>
      </c>
      <c r="AB659" s="383">
        <f>IF(ISERROR(AA659),0,IF(B659&lt;=Parameters!$K$3,0,(B659-B658)*$O$5*AA659))</f>
        <v>25.149266006076584</v>
      </c>
      <c r="AC659" s="157">
        <f t="shared" si="171"/>
        <v>15036.839331226716</v>
      </c>
    </row>
    <row r="660" spans="1:29">
      <c r="A660" s="186">
        <v>642</v>
      </c>
      <c r="B660" s="187">
        <v>64.099999999999994</v>
      </c>
      <c r="C660" s="258">
        <v>15.77</v>
      </c>
      <c r="D660" s="258">
        <v>2.56</v>
      </c>
      <c r="E660" s="438">
        <f>IF(AND(ISBLANK(B660),ISBLANK(C660)),NA(),IF(B660&lt;=Parameters!$K$3,0,IF(C660&lt;0.1,Parameters!$K$4,C660)))</f>
        <v>15.77</v>
      </c>
      <c r="F660" s="439"/>
      <c r="G660" s="149">
        <f>B660*Parameters!$K$5</f>
        <v>1217.8999999999999</v>
      </c>
      <c r="H660" s="383">
        <f>IF(B660&lt;Parameters!$K$6,B660*Parameters!$K$5,Parameters!$K$5*Parameters!$K$6+(B660-Parameters!$K$6)*(Parameters!$K$5-10))</f>
        <v>606.9</v>
      </c>
      <c r="I660" s="151" t="str">
        <f>IF(ISBLANK(D660),"",IF(D660&gt;Parameters!$K$7,"Clay","Sand"))</f>
        <v>Sand</v>
      </c>
      <c r="J660" s="152">
        <f t="shared" si="172"/>
        <v>0.28823906918786923</v>
      </c>
      <c r="K660" s="320">
        <f t="shared" si="173"/>
        <v>1</v>
      </c>
      <c r="L660" s="320">
        <f t="shared" ref="L660:L723" si="181">H660/100</f>
        <v>6.069</v>
      </c>
      <c r="M660" s="275">
        <f t="shared" si="174"/>
        <v>115.65434054811131</v>
      </c>
      <c r="N660" s="153">
        <f t="shared" si="175"/>
        <v>63.609887301461221</v>
      </c>
      <c r="O660" s="154">
        <f t="shared" si="176"/>
        <v>14.552099999999999</v>
      </c>
      <c r="P660" s="149">
        <f>IF(B660&lt;=Parameters!$K$3,0,IF(I660="Sand",0,O660/Parameters!$K$8*1000))</f>
        <v>0</v>
      </c>
      <c r="Q660" s="127">
        <f t="shared" si="177"/>
        <v>0</v>
      </c>
      <c r="R660" s="154" t="e">
        <f t="shared" si="178"/>
        <v>#DIV/0!</v>
      </c>
      <c r="S660" s="154" t="e">
        <f t="shared" si="179"/>
        <v>#DIV/0!</v>
      </c>
      <c r="T660" s="149" t="e">
        <f t="shared" si="169"/>
        <v>#DIV/0!</v>
      </c>
      <c r="U660" s="383">
        <f>IF(B660&lt;=Parameters!$K$3,0,IF(I660="Sand",(B660-B659)*$O$5*N660,(B660-B659)*$O$5*T660))</f>
        <v>26.39838244819946</v>
      </c>
      <c r="V660" s="157">
        <f t="shared" si="170"/>
        <v>17197.35617289861</v>
      </c>
      <c r="W660" s="175">
        <f t="shared" ref="W660:W723" si="182">0.4*LN(E660*1000/(22*SQRT(H660*100)))</f>
        <v>0.42722204687352711</v>
      </c>
      <c r="X660" s="149">
        <f t="shared" ref="X660:X723" si="183">2.1*(W660-0.1)^1.7</f>
        <v>0.31437763431071919</v>
      </c>
      <c r="Y660" s="127">
        <f t="shared" ref="Y660:Y723" si="184">(H660/100)^(-0.25)</f>
        <v>0.63711923315829067</v>
      </c>
      <c r="Z660" s="175">
        <f t="shared" ref="Z660:Z723" si="185">$F$8*(B660/$O$3)*100*X660*Y660</f>
        <v>0.48146159964584412</v>
      </c>
      <c r="AA660" s="149">
        <f t="shared" si="180"/>
        <v>60.69</v>
      </c>
      <c r="AB660" s="383">
        <f>IF(ISERROR(AA660),0,IF(B660&lt;=Parameters!$K$3,0,(B660-B659)*$O$5*AA660))</f>
        <v>25.186616401133318</v>
      </c>
      <c r="AC660" s="157">
        <f t="shared" si="171"/>
        <v>15062.02594762785</v>
      </c>
    </row>
    <row r="661" spans="1:29">
      <c r="A661" s="186">
        <v>643</v>
      </c>
      <c r="B661" s="187">
        <v>64.2</v>
      </c>
      <c r="C661" s="258">
        <v>15.14</v>
      </c>
      <c r="D661" s="258">
        <v>2.54</v>
      </c>
      <c r="E661" s="438">
        <f>IF(AND(ISBLANK(B661),ISBLANK(C661)),NA(),IF(B661&lt;=Parameters!$K$3,0,IF(C661&lt;0.1,Parameters!$K$4,C661)))</f>
        <v>15.14</v>
      </c>
      <c r="F661" s="439"/>
      <c r="G661" s="149">
        <f>B661*Parameters!$K$5</f>
        <v>1219.8</v>
      </c>
      <c r="H661" s="383">
        <f>IF(B661&lt;Parameters!$K$6,B661*Parameters!$K$5,Parameters!$K$5*Parameters!$K$6+(B661-Parameters!$K$6)*(Parameters!$K$5-10))</f>
        <v>607.80000000000007</v>
      </c>
      <c r="I661" s="151" t="str">
        <f>IF(ISBLANK(D661),"",IF(D661&gt;Parameters!$K$7,"Clay","Sand"))</f>
        <v>Sand</v>
      </c>
      <c r="J661" s="152">
        <f t="shared" si="172"/>
        <v>0.28914977941666992</v>
      </c>
      <c r="K661" s="320">
        <f t="shared" si="173"/>
        <v>1</v>
      </c>
      <c r="L661" s="320">
        <f t="shared" si="181"/>
        <v>6.0780000000000003</v>
      </c>
      <c r="M661" s="275">
        <f t="shared" si="174"/>
        <v>111.38485328910801</v>
      </c>
      <c r="N661" s="153">
        <f t="shared" si="175"/>
        <v>61.261669309009406</v>
      </c>
      <c r="O661" s="154">
        <f t="shared" si="176"/>
        <v>13.920200000000001</v>
      </c>
      <c r="P661" s="149">
        <f>IF(B661&lt;=Parameters!$K$3,0,IF(I661="Sand",0,O661/Parameters!$K$8*1000))</f>
        <v>0</v>
      </c>
      <c r="Q661" s="127">
        <f t="shared" si="177"/>
        <v>0</v>
      </c>
      <c r="R661" s="154" t="e">
        <f t="shared" si="178"/>
        <v>#DIV/0!</v>
      </c>
      <c r="S661" s="154" t="e">
        <f t="shared" si="179"/>
        <v>#DIV/0!</v>
      </c>
      <c r="T661" s="149" t="e">
        <f t="shared" ref="T661:T724" si="186">IF(P661="","",S661*P661)</f>
        <v>#DIV/0!</v>
      </c>
      <c r="U661" s="383">
        <f>IF(B661&lt;=Parameters!$K$3,0,IF(I661="Sand",(B661-B660)*$O$5*N661,(B661-B660)*$O$5*T661))</f>
        <v>25.423861673740674</v>
      </c>
      <c r="V661" s="157">
        <f t="shared" ref="V661:V724" si="187">V660+U661</f>
        <v>17222.780034572352</v>
      </c>
      <c r="W661" s="175">
        <f t="shared" si="182"/>
        <v>0.41061801615909277</v>
      </c>
      <c r="X661" s="149">
        <f t="shared" si="183"/>
        <v>0.28774287960893374</v>
      </c>
      <c r="Y661" s="127">
        <f t="shared" si="184"/>
        <v>0.63688324846450561</v>
      </c>
      <c r="Z661" s="175">
        <f t="shared" si="185"/>
        <v>0.44119512738004429</v>
      </c>
      <c r="AA661" s="149">
        <f t="shared" si="180"/>
        <v>60.780000000000008</v>
      </c>
      <c r="AB661" s="383">
        <f>IF(ISERROR(AA661),0,IF(B661&lt;=Parameters!$K$3,0,(B661-B660)*$O$5*AA661))</f>
        <v>25.223966796195437</v>
      </c>
      <c r="AC661" s="157">
        <f t="shared" si="171"/>
        <v>15087.249914424045</v>
      </c>
    </row>
    <row r="662" spans="1:29">
      <c r="A662" s="186">
        <v>644</v>
      </c>
      <c r="B662" s="187">
        <v>64.3</v>
      </c>
      <c r="C662" s="258">
        <v>14.42</v>
      </c>
      <c r="D662" s="258">
        <v>2.57</v>
      </c>
      <c r="E662" s="438">
        <f>IF(AND(ISBLANK(B662),ISBLANK(C662)),NA(),IF(B662&lt;=Parameters!$K$3,0,IF(C662&lt;0.1,Parameters!$K$4,C662)))</f>
        <v>14.42</v>
      </c>
      <c r="F662" s="439"/>
      <c r="G662" s="149">
        <f>B662*Parameters!$K$5</f>
        <v>1221.7</v>
      </c>
      <c r="H662" s="383">
        <f>IF(B662&lt;Parameters!$K$6,B662*Parameters!$K$5,Parameters!$K$5*Parameters!$K$6+(B662-Parameters!$K$6)*(Parameters!$K$5-10))</f>
        <v>608.69999999999993</v>
      </c>
      <c r="I662" s="151" t="str">
        <f>IF(ISBLANK(D662),"",IF(D662&gt;Parameters!$K$7,"Clay","Sand"))</f>
        <v>Sand</v>
      </c>
      <c r="J662" s="152">
        <f t="shared" si="172"/>
        <v>0.2900691769018815</v>
      </c>
      <c r="K662" s="320">
        <f t="shared" si="173"/>
        <v>1</v>
      </c>
      <c r="L662" s="320">
        <f t="shared" si="181"/>
        <v>6.0869999999999997</v>
      </c>
      <c r="M662" s="275">
        <f t="shared" si="174"/>
        <v>106.42514232622085</v>
      </c>
      <c r="N662" s="153">
        <f t="shared" si="175"/>
        <v>58.533828279421471</v>
      </c>
      <c r="O662" s="154">
        <f t="shared" si="176"/>
        <v>13.1983</v>
      </c>
      <c r="P662" s="149">
        <f>IF(B662&lt;=Parameters!$K$3,0,IF(I662="Sand",0,O662/Parameters!$K$8*1000))</f>
        <v>0</v>
      </c>
      <c r="Q662" s="127">
        <f t="shared" si="177"/>
        <v>0</v>
      </c>
      <c r="R662" s="154" t="e">
        <f t="shared" si="178"/>
        <v>#DIV/0!</v>
      </c>
      <c r="S662" s="154" t="e">
        <f t="shared" si="179"/>
        <v>#DIV/0!</v>
      </c>
      <c r="T662" s="149" t="e">
        <f t="shared" si="186"/>
        <v>#DIV/0!</v>
      </c>
      <c r="U662" s="383">
        <f>IF(B662&lt;=Parameters!$K$3,0,IF(I662="Sand",(B662-B661)*$O$5*N662,(B662-B661)*$O$5*T662))</f>
        <v>24.291795672492967</v>
      </c>
      <c r="V662" s="157">
        <f t="shared" si="187"/>
        <v>17247.071830244844</v>
      </c>
      <c r="W662" s="175">
        <f t="shared" si="182"/>
        <v>0.39083243869465567</v>
      </c>
      <c r="X662" s="149">
        <f t="shared" si="183"/>
        <v>0.25728361615525558</v>
      </c>
      <c r="Y662" s="127">
        <f t="shared" si="184"/>
        <v>0.63664770015998229</v>
      </c>
      <c r="Z662" s="175">
        <f t="shared" si="185"/>
        <v>0.39496039303709257</v>
      </c>
      <c r="AA662" s="149">
        <f t="shared" si="180"/>
        <v>60.87</v>
      </c>
      <c r="AB662" s="383">
        <f>IF(ISERROR(AA662),0,IF(B662&lt;=Parameters!$K$3,0,(B662-B661)*$O$5*AA662))</f>
        <v>25.261317191250374</v>
      </c>
      <c r="AC662" s="157">
        <f t="shared" si="171"/>
        <v>15112.511231615295</v>
      </c>
    </row>
    <row r="663" spans="1:29">
      <c r="A663" s="186">
        <v>645</v>
      </c>
      <c r="B663" s="187">
        <v>64.400000000000006</v>
      </c>
      <c r="C663" s="258">
        <v>11.06</v>
      </c>
      <c r="D663" s="258">
        <v>2.68</v>
      </c>
      <c r="E663" s="438">
        <f>IF(AND(ISBLANK(B663),ISBLANK(C663)),NA(),IF(B663&lt;=Parameters!$K$3,0,IF(C663&lt;0.1,Parameters!$K$4,C663)))</f>
        <v>11.06</v>
      </c>
      <c r="F663" s="439"/>
      <c r="G663" s="149">
        <f>B663*Parameters!$K$5</f>
        <v>1223.6000000000001</v>
      </c>
      <c r="H663" s="383">
        <f>IF(B663&lt;Parameters!$K$6,B663*Parameters!$K$5,Parameters!$K$5*Parameters!$K$6+(B663-Parameters!$K$6)*(Parameters!$K$5-10))</f>
        <v>609.6</v>
      </c>
      <c r="I663" s="151" t="str">
        <f>IF(ISBLANK(D663),"",IF(D663&gt;Parameters!$K$7,"Clay","Sand"))</f>
        <v>Clay</v>
      </c>
      <c r="J663" s="152">
        <f t="shared" si="172"/>
        <v>0.2909974006404305</v>
      </c>
      <c r="K663" s="320">
        <f t="shared" si="173"/>
        <v>1</v>
      </c>
      <c r="L663" s="320">
        <f t="shared" si="181"/>
        <v>6.0960000000000001</v>
      </c>
      <c r="M663" s="275">
        <f t="shared" si="174"/>
        <v>81.88825814093974</v>
      </c>
      <c r="N663" s="153">
        <f t="shared" si="175"/>
        <v>45.038541977516864</v>
      </c>
      <c r="O663" s="154">
        <f t="shared" si="176"/>
        <v>9.8364000000000011</v>
      </c>
      <c r="P663" s="149">
        <f>IF(B663&lt;=Parameters!$K$3,0,IF(I663="Sand",0,O663/Parameters!$K$8*1000))</f>
        <v>702.60000000000014</v>
      </c>
      <c r="Q663" s="127">
        <f t="shared" si="177"/>
        <v>1.1525590551181104</v>
      </c>
      <c r="R663" s="154">
        <f t="shared" si="178"/>
        <v>0.48256320863792235</v>
      </c>
      <c r="S663" s="154">
        <f t="shared" si="179"/>
        <v>0.48256320863792235</v>
      </c>
      <c r="T663" s="149">
        <f t="shared" si="186"/>
        <v>339.04891038900433</v>
      </c>
      <c r="U663" s="383">
        <f>IF(B663&lt;=Parameters!$K$3,0,IF(I663="Sand",(B663-B662)*$O$5*N663,(B663-B662)*$O$5*T663))</f>
        <v>140.7067860799356</v>
      </c>
      <c r="V663" s="157">
        <f t="shared" si="187"/>
        <v>17387.77861632478</v>
      </c>
      <c r="W663" s="175">
        <f t="shared" si="182"/>
        <v>0.28442449061509845</v>
      </c>
      <c r="X663" s="149">
        <f t="shared" si="183"/>
        <v>0.11860715866929637</v>
      </c>
      <c r="Y663" s="127">
        <f t="shared" si="184"/>
        <v>0.63641258679429735</v>
      </c>
      <c r="Z663" s="175">
        <f t="shared" si="185"/>
        <v>0.18229165911643233</v>
      </c>
      <c r="AA663" s="149">
        <f t="shared" si="180"/>
        <v>339.04891038900433</v>
      </c>
      <c r="AB663" s="383">
        <f>IF(ISERROR(AA663),0,IF(B663&lt;=Parameters!$K$3,0,(B663-B662)*$O$5*AA663))</f>
        <v>140.7067860799356</v>
      </c>
      <c r="AC663" s="157">
        <f t="shared" si="171"/>
        <v>15253.218017695232</v>
      </c>
    </row>
    <row r="664" spans="1:29">
      <c r="A664" s="186">
        <v>646</v>
      </c>
      <c r="B664" s="187">
        <v>64.5</v>
      </c>
      <c r="C664" s="258">
        <v>9.91</v>
      </c>
      <c r="D664" s="258">
        <v>2.75</v>
      </c>
      <c r="E664" s="438">
        <f>IF(AND(ISBLANK(B664),ISBLANK(C664)),NA(),IF(B664&lt;=Parameters!$K$3,0,IF(C664&lt;0.1,Parameters!$K$4,C664)))</f>
        <v>9.91</v>
      </c>
      <c r="F664" s="439"/>
      <c r="G664" s="149">
        <f>B664*Parameters!$K$5</f>
        <v>1225.5</v>
      </c>
      <c r="H664" s="383">
        <f>IF(B664&lt;Parameters!$K$6,B664*Parameters!$K$5,Parameters!$K$5*Parameters!$K$6+(B664-Parameters!$K$6)*(Parameters!$K$5-10))</f>
        <v>610.5</v>
      </c>
      <c r="I664" s="151" t="str">
        <f>IF(ISBLANK(D664),"",IF(D664&gt;Parameters!$K$7,"Clay","Sand"))</f>
        <v>Clay</v>
      </c>
      <c r="J664" s="152">
        <f t="shared" si="172"/>
        <v>0.29193459276285311</v>
      </c>
      <c r="K664" s="320">
        <f t="shared" si="173"/>
        <v>1</v>
      </c>
      <c r="L664" s="320">
        <f t="shared" si="181"/>
        <v>6.1050000000000004</v>
      </c>
      <c r="M664" s="275">
        <f t="shared" si="174"/>
        <v>73.609964938134297</v>
      </c>
      <c r="N664" s="153">
        <f t="shared" si="175"/>
        <v>40.485480715973864</v>
      </c>
      <c r="O664" s="154">
        <f t="shared" si="176"/>
        <v>8.6844999999999999</v>
      </c>
      <c r="P664" s="149">
        <f>IF(B664&lt;=Parameters!$K$3,0,IF(I664="Sand",0,O664/Parameters!$K$8*1000))</f>
        <v>620.32142857142856</v>
      </c>
      <c r="Q664" s="127">
        <f t="shared" si="177"/>
        <v>1.016087516087516</v>
      </c>
      <c r="R664" s="154">
        <f t="shared" si="178"/>
        <v>0.49800903906366406</v>
      </c>
      <c r="S664" s="154">
        <f t="shared" si="179"/>
        <v>0.49800903906366406</v>
      </c>
      <c r="T664" s="149">
        <f t="shared" si="186"/>
        <v>308.92567855345646</v>
      </c>
      <c r="U664" s="383">
        <f>IF(B664&lt;=Parameters!$K$3,0,IF(I664="Sand",(B664-B663)*$O$5*N664,(B664-B663)*$O$5*T664))</f>
        <v>128.20551264105663</v>
      </c>
      <c r="V664" s="157">
        <f t="shared" si="187"/>
        <v>17515.984128965836</v>
      </c>
      <c r="W664" s="175">
        <f t="shared" si="182"/>
        <v>0.24021317367851702</v>
      </c>
      <c r="X664" s="149">
        <f t="shared" si="183"/>
        <v>7.443210269847883E-2</v>
      </c>
      <c r="Y664" s="127">
        <f t="shared" si="184"/>
        <v>0.63617790692398024</v>
      </c>
      <c r="Z664" s="175">
        <f t="shared" si="185"/>
        <v>0.11453279343833067</v>
      </c>
      <c r="AA664" s="149">
        <f t="shared" si="180"/>
        <v>308.92567855345646</v>
      </c>
      <c r="AB664" s="383">
        <f>IF(ISERROR(AA664),0,IF(B664&lt;=Parameters!$K$3,0,(B664-B663)*$O$5*AA664))</f>
        <v>128.20551264105663</v>
      </c>
      <c r="AC664" s="157">
        <f t="shared" si="171"/>
        <v>15381.423530336288</v>
      </c>
    </row>
    <row r="665" spans="1:29">
      <c r="A665" s="186">
        <v>647</v>
      </c>
      <c r="B665" s="187">
        <v>64.599999999999994</v>
      </c>
      <c r="C665" s="258">
        <v>11.8</v>
      </c>
      <c r="D665" s="258">
        <v>2.64</v>
      </c>
      <c r="E665" s="438">
        <f>IF(AND(ISBLANK(B665),ISBLANK(C665)),NA(),IF(B665&lt;=Parameters!$K$3,0,IF(C665&lt;0.1,Parameters!$K$4,C665)))</f>
        <v>11.8</v>
      </c>
      <c r="F665" s="439"/>
      <c r="G665" s="149">
        <f>B665*Parameters!$K$5</f>
        <v>1227.3999999999999</v>
      </c>
      <c r="H665" s="383">
        <f>IF(B665&lt;Parameters!$K$6,B665*Parameters!$K$5,Parameters!$K$5*Parameters!$K$6+(B665-Parameters!$K$6)*(Parameters!$K$5-10))</f>
        <v>611.4</v>
      </c>
      <c r="I665" s="151" t="str">
        <f>IF(ISBLANK(D665),"",IF(D665&gt;Parameters!$K$7,"Clay","Sand"))</f>
        <v>Clay</v>
      </c>
      <c r="J665" s="152">
        <f t="shared" si="172"/>
        <v>0.29288089862471528</v>
      </c>
      <c r="K665" s="320">
        <f t="shared" si="173"/>
        <v>1</v>
      </c>
      <c r="L665" s="320">
        <f t="shared" si="181"/>
        <v>6.1139999999999999</v>
      </c>
      <c r="M665" s="275">
        <f t="shared" si="174"/>
        <v>87.932708878619522</v>
      </c>
      <c r="N665" s="153">
        <f t="shared" si="175"/>
        <v>48.362989883240743</v>
      </c>
      <c r="O665" s="154">
        <f t="shared" si="176"/>
        <v>10.572600000000001</v>
      </c>
      <c r="P665" s="149">
        <f>IF(B665&lt;=Parameters!$K$3,0,IF(I665="Sand",0,O665/Parameters!$K$8*1000))</f>
        <v>755.18571428571431</v>
      </c>
      <c r="Q665" s="127">
        <f t="shared" si="177"/>
        <v>1.2351745408663957</v>
      </c>
      <c r="R665" s="154">
        <f t="shared" si="178"/>
        <v>0.47428339663935171</v>
      </c>
      <c r="S665" s="154">
        <f t="shared" si="179"/>
        <v>0.47428339663935171</v>
      </c>
      <c r="T665" s="149">
        <f t="shared" si="186"/>
        <v>358.1720456649436</v>
      </c>
      <c r="U665" s="383">
        <f>IF(B665&lt;=Parameters!$K$3,0,IF(I665="Sand",(B665-B664)*$O$5*N665,(B665-B664)*$O$5*T665))</f>
        <v>148.64297116118209</v>
      </c>
      <c r="V665" s="157">
        <f t="shared" si="187"/>
        <v>17664.627100127018</v>
      </c>
      <c r="W665" s="175">
        <f t="shared" si="182"/>
        <v>0.30974062374921102</v>
      </c>
      <c r="X665" s="149">
        <f t="shared" si="183"/>
        <v>0.14759771653000314</v>
      </c>
      <c r="Y665" s="127">
        <f t="shared" si="184"/>
        <v>0.63594365911247008</v>
      </c>
      <c r="Z665" s="175">
        <f t="shared" si="185"/>
        <v>0.22738513284251624</v>
      </c>
      <c r="AA665" s="149">
        <f t="shared" si="180"/>
        <v>358.1720456649436</v>
      </c>
      <c r="AB665" s="383">
        <f>IF(ISERROR(AA665),0,IF(B665&lt;=Parameters!$K$3,0,(B665-B664)*$O$5*AA665))</f>
        <v>148.64297116118209</v>
      </c>
      <c r="AC665" s="157">
        <f t="shared" si="171"/>
        <v>15530.066501497469</v>
      </c>
    </row>
    <row r="666" spans="1:29">
      <c r="A666" s="186">
        <v>648</v>
      </c>
      <c r="B666" s="187">
        <v>64.7</v>
      </c>
      <c r="C666" s="258">
        <v>16.260000000000002</v>
      </c>
      <c r="D666" s="258">
        <v>2.44</v>
      </c>
      <c r="E666" s="438">
        <f>IF(AND(ISBLANK(B666),ISBLANK(C666)),NA(),IF(B666&lt;=Parameters!$K$3,0,IF(C666&lt;0.1,Parameters!$K$4,C666)))</f>
        <v>16.260000000000002</v>
      </c>
      <c r="F666" s="439"/>
      <c r="G666" s="149">
        <f>B666*Parameters!$K$5</f>
        <v>1229.3</v>
      </c>
      <c r="H666" s="383">
        <f>IF(B666&lt;Parameters!$K$6,B666*Parameters!$K$5,Parameters!$K$5*Parameters!$K$6+(B666-Parameters!$K$6)*(Parameters!$K$5-10))</f>
        <v>612.30000000000007</v>
      </c>
      <c r="I666" s="151" t="str">
        <f>IF(ISBLANK(D666),"",IF(D666&gt;Parameters!$K$7,"Clay","Sand"))</f>
        <v>Sand</v>
      </c>
      <c r="J666" s="152">
        <f t="shared" si="172"/>
        <v>0.29383646690131188</v>
      </c>
      <c r="K666" s="320">
        <f t="shared" si="173"/>
        <v>1</v>
      </c>
      <c r="L666" s="320">
        <f t="shared" si="181"/>
        <v>6.1230000000000011</v>
      </c>
      <c r="M666" s="275">
        <f t="shared" si="174"/>
        <v>121.56362196378923</v>
      </c>
      <c r="N666" s="153">
        <f t="shared" si="175"/>
        <v>66.859992080084083</v>
      </c>
      <c r="O666" s="154">
        <f t="shared" si="176"/>
        <v>15.030700000000001</v>
      </c>
      <c r="P666" s="149">
        <f>IF(B666&lt;=Parameters!$K$3,0,IF(I666="Sand",0,O666/Parameters!$K$8*1000))</f>
        <v>0</v>
      </c>
      <c r="Q666" s="127">
        <f t="shared" si="177"/>
        <v>0</v>
      </c>
      <c r="R666" s="154" t="e">
        <f t="shared" si="178"/>
        <v>#DIV/0!</v>
      </c>
      <c r="S666" s="154" t="e">
        <f t="shared" si="179"/>
        <v>#DIV/0!</v>
      </c>
      <c r="T666" s="149" t="e">
        <f t="shared" si="186"/>
        <v>#DIV/0!</v>
      </c>
      <c r="U666" s="383">
        <f>IF(B666&lt;=Parameters!$K$3,0,IF(I666="Sand",(B666-B665)*$O$5*N666,(B666-B665)*$O$5*T666))</f>
        <v>27.747190197794186</v>
      </c>
      <c r="V666" s="157">
        <f t="shared" si="187"/>
        <v>17692.374290324813</v>
      </c>
      <c r="W666" s="175">
        <f t="shared" si="182"/>
        <v>0.43768986300299428</v>
      </c>
      <c r="X666" s="149">
        <f t="shared" si="183"/>
        <v>0.33166522277947807</v>
      </c>
      <c r="Y666" s="127">
        <f t="shared" si="184"/>
        <v>0.63570984193007229</v>
      </c>
      <c r="Z666" s="175">
        <f t="shared" si="185"/>
        <v>0.5115574559490309</v>
      </c>
      <c r="AA666" s="149">
        <f t="shared" si="180"/>
        <v>61.230000000000011</v>
      </c>
      <c r="AB666" s="383">
        <f>IF(ISERROR(AA666),0,IF(B666&lt;=Parameters!$K$3,0,(B666-B665)*$O$5*AA666))</f>
        <v>25.410718771488099</v>
      </c>
      <c r="AC666" s="157">
        <f t="shared" si="171"/>
        <v>15555.477220268958</v>
      </c>
    </row>
    <row r="667" spans="1:29">
      <c r="A667" s="186">
        <v>649</v>
      </c>
      <c r="B667" s="187">
        <v>64.8</v>
      </c>
      <c r="C667" s="258">
        <v>18.239999999999998</v>
      </c>
      <c r="D667" s="258">
        <v>2.41</v>
      </c>
      <c r="E667" s="438">
        <f>IF(AND(ISBLANK(B667),ISBLANK(C667)),NA(),IF(B667&lt;=Parameters!$K$3,0,IF(C667&lt;0.1,Parameters!$K$4,C667)))</f>
        <v>18.239999999999998</v>
      </c>
      <c r="F667" s="439"/>
      <c r="G667" s="149">
        <f>B667*Parameters!$K$5</f>
        <v>1231.2</v>
      </c>
      <c r="H667" s="383">
        <f>IF(B667&lt;Parameters!$K$6,B667*Parameters!$K$5,Parameters!$K$5*Parameters!$K$6+(B667-Parameters!$K$6)*(Parameters!$K$5-10))</f>
        <v>613.19999999999993</v>
      </c>
      <c r="I667" s="151" t="str">
        <f>IF(ISBLANK(D667),"",IF(D667&gt;Parameters!$K$7,"Clay","Sand"))</f>
        <v>Sand</v>
      </c>
      <c r="J667" s="152">
        <f t="shared" si="172"/>
        <v>0.29480144968578781</v>
      </c>
      <c r="K667" s="320">
        <f t="shared" si="173"/>
        <v>1</v>
      </c>
      <c r="L667" s="320">
        <f t="shared" si="181"/>
        <v>6.1319999999999997</v>
      </c>
      <c r="M667" s="275">
        <f t="shared" si="174"/>
        <v>136.81441112101092</v>
      </c>
      <c r="N667" s="153">
        <f t="shared" si="175"/>
        <v>75.247926116556016</v>
      </c>
      <c r="O667" s="154">
        <f t="shared" si="176"/>
        <v>17.008799999999997</v>
      </c>
      <c r="P667" s="149">
        <f>IF(B667&lt;=Parameters!$K$3,0,IF(I667="Sand",0,O667/Parameters!$K$8*1000))</f>
        <v>0</v>
      </c>
      <c r="Q667" s="127">
        <f t="shared" si="177"/>
        <v>0</v>
      </c>
      <c r="R667" s="154" t="e">
        <f t="shared" si="178"/>
        <v>#DIV/0!</v>
      </c>
      <c r="S667" s="154" t="e">
        <f t="shared" si="179"/>
        <v>#DIV/0!</v>
      </c>
      <c r="T667" s="149" t="e">
        <f t="shared" si="186"/>
        <v>#DIV/0!</v>
      </c>
      <c r="U667" s="383">
        <f>IF(B667&lt;=Parameters!$K$3,0,IF(I667="Sand",(B667-B666)*$O$5*N667,(B667-B666)*$O$5*T667))</f>
        <v>31.228219642091251</v>
      </c>
      <c r="V667" s="157">
        <f t="shared" si="187"/>
        <v>17723.602509966906</v>
      </c>
      <c r="W667" s="175">
        <f t="shared" si="182"/>
        <v>0.48335965751085264</v>
      </c>
      <c r="X667" s="149">
        <f t="shared" si="183"/>
        <v>0.41148138123659972</v>
      </c>
      <c r="Y667" s="127">
        <f t="shared" si="184"/>
        <v>0.63547645395391583</v>
      </c>
      <c r="Z667" s="175">
        <f t="shared" si="185"/>
        <v>0.63541275150959375</v>
      </c>
      <c r="AA667" s="149">
        <f t="shared" si="180"/>
        <v>61.319999999999993</v>
      </c>
      <c r="AB667" s="383">
        <f>IF(ISERROR(AA667),0,IF(B667&lt;=Parameters!$K$3,0,(B667-B666)*$O$5*AA667))</f>
        <v>25.448069166543004</v>
      </c>
      <c r="AC667" s="157">
        <f t="shared" si="171"/>
        <v>15580.925289435501</v>
      </c>
    </row>
    <row r="668" spans="1:29">
      <c r="A668" s="186">
        <v>650</v>
      </c>
      <c r="B668" s="187">
        <v>64.900000000000006</v>
      </c>
      <c r="C668" s="258">
        <v>19.23</v>
      </c>
      <c r="D668" s="258">
        <v>2.39</v>
      </c>
      <c r="E668" s="438">
        <f>IF(AND(ISBLANK(B668),ISBLANK(C668)),NA(),IF(B668&lt;=Parameters!$K$3,0,IF(C668&lt;0.1,Parameters!$K$4,C668)))</f>
        <v>19.23</v>
      </c>
      <c r="F668" s="439"/>
      <c r="G668" s="149">
        <f>B668*Parameters!$K$5</f>
        <v>1233.1000000000001</v>
      </c>
      <c r="H668" s="383">
        <f>IF(B668&lt;Parameters!$K$6,B668*Parameters!$K$5,Parameters!$K$5*Parameters!$K$6+(B668-Parameters!$K$6)*(Parameters!$K$5-10))</f>
        <v>614.1</v>
      </c>
      <c r="I668" s="151" t="str">
        <f>IF(ISBLANK(D668),"",IF(D668&gt;Parameters!$K$7,"Clay","Sand"))</f>
        <v>Sand</v>
      </c>
      <c r="J668" s="152">
        <f t="shared" si="172"/>
        <v>0.2957760025908277</v>
      </c>
      <c r="K668" s="320">
        <f t="shared" si="173"/>
        <v>1</v>
      </c>
      <c r="L668" s="320">
        <f t="shared" si="181"/>
        <v>6.141</v>
      </c>
      <c r="M668" s="275">
        <f t="shared" si="174"/>
        <v>144.71702168944157</v>
      </c>
      <c r="N668" s="153">
        <f t="shared" si="175"/>
        <v>79.594361929192871</v>
      </c>
      <c r="O668" s="154">
        <f t="shared" si="176"/>
        <v>17.9969</v>
      </c>
      <c r="P668" s="149">
        <f>IF(B668&lt;=Parameters!$K$3,0,IF(I668="Sand",0,O668/Parameters!$K$8*1000))</f>
        <v>0</v>
      </c>
      <c r="Q668" s="127">
        <f t="shared" si="177"/>
        <v>0</v>
      </c>
      <c r="R668" s="154" t="e">
        <f t="shared" si="178"/>
        <v>#DIV/0!</v>
      </c>
      <c r="S668" s="154" t="e">
        <f t="shared" si="179"/>
        <v>#DIV/0!</v>
      </c>
      <c r="T668" s="149" t="e">
        <f t="shared" si="186"/>
        <v>#DIV/0!</v>
      </c>
      <c r="U668" s="383">
        <f>IF(B668&lt;=Parameters!$K$3,0,IF(I668="Sand",(B668-B667)*$O$5*N668,(B668-B667)*$O$5*T668))</f>
        <v>33.032009583190572</v>
      </c>
      <c r="V668" s="157">
        <f t="shared" si="187"/>
        <v>17756.634519550098</v>
      </c>
      <c r="W668" s="175">
        <f t="shared" si="182"/>
        <v>0.50420816062511487</v>
      </c>
      <c r="X668" s="149">
        <f t="shared" si="183"/>
        <v>0.45024399179620889</v>
      </c>
      <c r="Y668" s="127">
        <f t="shared" si="184"/>
        <v>0.63524349376791045</v>
      </c>
      <c r="Z668" s="175">
        <f t="shared" si="185"/>
        <v>0.6960879509678084</v>
      </c>
      <c r="AA668" s="149">
        <f t="shared" si="180"/>
        <v>61.410000000000004</v>
      </c>
      <c r="AB668" s="383">
        <f>IF(ISERROR(AA668),0,IF(B668&lt;=Parameters!$K$3,0,(B668-B667)*$O$5*AA668))</f>
        <v>25.485419561605159</v>
      </c>
      <c r="AC668" s="157">
        <f t="shared" si="171"/>
        <v>15606.410708997106</v>
      </c>
    </row>
    <row r="669" spans="1:29">
      <c r="A669" s="186">
        <v>651</v>
      </c>
      <c r="B669" s="187">
        <v>65</v>
      </c>
      <c r="C669" s="258">
        <v>18.75</v>
      </c>
      <c r="D669" s="258">
        <v>2.4300000000000002</v>
      </c>
      <c r="E669" s="438">
        <f>IF(AND(ISBLANK(B669),ISBLANK(C669)),NA(),IF(B669&lt;=Parameters!$K$3,0,IF(C669&lt;0.1,Parameters!$K$4,C669)))</f>
        <v>18.75</v>
      </c>
      <c r="F669" s="439"/>
      <c r="G669" s="149">
        <f>B669*Parameters!$K$5</f>
        <v>1235</v>
      </c>
      <c r="H669" s="383">
        <f>IF(B669&lt;Parameters!$K$6,B669*Parameters!$K$5,Parameters!$K$5*Parameters!$K$6+(B669-Parameters!$K$6)*(Parameters!$K$5-10))</f>
        <v>615</v>
      </c>
      <c r="I669" s="151" t="str">
        <f>IF(ISBLANK(D669),"",IF(D669&gt;Parameters!$K$7,"Clay","Sand"))</f>
        <v>Sand</v>
      </c>
      <c r="J669" s="152">
        <f t="shared" si="172"/>
        <v>0.29676028485406647</v>
      </c>
      <c r="K669" s="320">
        <f t="shared" si="173"/>
        <v>1</v>
      </c>
      <c r="L669" s="320">
        <f t="shared" si="181"/>
        <v>6.15</v>
      </c>
      <c r="M669" s="275">
        <f t="shared" si="174"/>
        <v>141.57430815826453</v>
      </c>
      <c r="N669" s="153">
        <f t="shared" si="175"/>
        <v>77.865869487045501</v>
      </c>
      <c r="O669" s="154">
        <f t="shared" si="176"/>
        <v>17.515000000000001</v>
      </c>
      <c r="P669" s="149">
        <f>IF(B669&lt;=Parameters!$K$3,0,IF(I669="Sand",0,O669/Parameters!$K$8*1000))</f>
        <v>0</v>
      </c>
      <c r="Q669" s="127">
        <f t="shared" si="177"/>
        <v>0</v>
      </c>
      <c r="R669" s="154" t="e">
        <f t="shared" si="178"/>
        <v>#DIV/0!</v>
      </c>
      <c r="S669" s="154" t="e">
        <f t="shared" si="179"/>
        <v>#DIV/0!</v>
      </c>
      <c r="T669" s="149" t="e">
        <f t="shared" si="186"/>
        <v>#DIV/0!</v>
      </c>
      <c r="U669" s="383">
        <f>IF(B669&lt;=Parameters!$K$3,0,IF(I669="Sand",(B669-B668)*$O$5*N669,(B669-B668)*$O$5*T669))</f>
        <v>32.314677632409406</v>
      </c>
      <c r="V669" s="157">
        <f t="shared" si="187"/>
        <v>17788.949197182508</v>
      </c>
      <c r="W669" s="175">
        <f t="shared" si="182"/>
        <v>0.49380414045717463</v>
      </c>
      <c r="X669" s="149">
        <f t="shared" si="183"/>
        <v>0.43072072312348758</v>
      </c>
      <c r="Y669" s="127">
        <f t="shared" si="184"/>
        <v>0.63501095996270485</v>
      </c>
      <c r="Z669" s="175">
        <f t="shared" si="185"/>
        <v>0.66668642592453597</v>
      </c>
      <c r="AA669" s="149">
        <f t="shared" si="180"/>
        <v>61.5</v>
      </c>
      <c r="AB669" s="383">
        <f>IF(ISERROR(AA669),0,IF(B669&lt;=Parameters!$K$3,0,(B669-B668)*$O$5*AA669))</f>
        <v>25.522769956660063</v>
      </c>
      <c r="AC669" s="157">
        <f t="shared" si="171"/>
        <v>15631.933478953766</v>
      </c>
    </row>
    <row r="670" spans="1:29">
      <c r="A670" s="186">
        <v>652</v>
      </c>
      <c r="B670" s="187">
        <v>65.099999999999994</v>
      </c>
      <c r="C670" s="258">
        <v>17.329999999999998</v>
      </c>
      <c r="D670" s="258">
        <v>2.4700000000000002</v>
      </c>
      <c r="E670" s="438">
        <f>IF(AND(ISBLANK(B670),ISBLANK(C670)),NA(),IF(B670&lt;=Parameters!$K$3,0,IF(C670&lt;0.1,Parameters!$K$4,C670)))</f>
        <v>17.329999999999998</v>
      </c>
      <c r="F670" s="439"/>
      <c r="G670" s="149">
        <f>B670*Parameters!$K$5</f>
        <v>1236.8999999999999</v>
      </c>
      <c r="H670" s="383">
        <f>IF(B670&lt;Parameters!$K$6,B670*Parameters!$K$5,Parameters!$K$5*Parameters!$K$6+(B670-Parameters!$K$6)*(Parameters!$K$5-10))</f>
        <v>615.9</v>
      </c>
      <c r="I670" s="151" t="str">
        <f>IF(ISBLANK(D670),"",IF(D670&gt;Parameters!$K$7,"Clay","Sand"))</f>
        <v>Sand</v>
      </c>
      <c r="J670" s="152">
        <f t="shared" si="172"/>
        <v>0.29775445944738654</v>
      </c>
      <c r="K670" s="320">
        <f t="shared" si="173"/>
        <v>1</v>
      </c>
      <c r="L670" s="320">
        <f t="shared" si="181"/>
        <v>6.1589999999999998</v>
      </c>
      <c r="M670" s="275">
        <f t="shared" si="174"/>
        <v>131.29078166066768</v>
      </c>
      <c r="N670" s="153">
        <f t="shared" si="175"/>
        <v>72.209929913367233</v>
      </c>
      <c r="O670" s="154">
        <f t="shared" si="176"/>
        <v>16.0931</v>
      </c>
      <c r="P670" s="149">
        <f>IF(B670&lt;=Parameters!$K$3,0,IF(I670="Sand",0,O670/Parameters!$K$8*1000))</f>
        <v>0</v>
      </c>
      <c r="Q670" s="127">
        <f t="shared" si="177"/>
        <v>0</v>
      </c>
      <c r="R670" s="154" t="e">
        <f t="shared" si="178"/>
        <v>#DIV/0!</v>
      </c>
      <c r="S670" s="154" t="e">
        <f t="shared" si="179"/>
        <v>#DIV/0!</v>
      </c>
      <c r="T670" s="149" t="e">
        <f t="shared" si="186"/>
        <v>#DIV/0!</v>
      </c>
      <c r="U670" s="383">
        <f>IF(B670&lt;=Parameters!$K$3,0,IF(I670="Sand",(B670-B669)*$O$5*N670,(B670-B669)*$O$5*T670))</f>
        <v>29.967437882364518</v>
      </c>
      <c r="V670" s="157">
        <f t="shared" si="187"/>
        <v>17818.916635064874</v>
      </c>
      <c r="W670" s="175">
        <f t="shared" si="182"/>
        <v>0.46200981200431662</v>
      </c>
      <c r="X670" s="149">
        <f t="shared" si="183"/>
        <v>0.37328786849737222</v>
      </c>
      <c r="Y670" s="127">
        <f t="shared" si="184"/>
        <v>0.63477885113564458</v>
      </c>
      <c r="Z670" s="175">
        <f t="shared" si="185"/>
        <v>0.5784669901660151</v>
      </c>
      <c r="AA670" s="149">
        <f t="shared" si="180"/>
        <v>61.59</v>
      </c>
      <c r="AB670" s="383">
        <f>IF(ISERROR(AA670),0,IF(B670&lt;=Parameters!$K$3,0,(B670-B669)*$O$5*AA670))</f>
        <v>25.560120351718592</v>
      </c>
      <c r="AC670" s="157">
        <f t="shared" si="171"/>
        <v>15657.493599305484</v>
      </c>
    </row>
    <row r="671" spans="1:29">
      <c r="A671" s="186">
        <v>653</v>
      </c>
      <c r="B671" s="187">
        <v>65.2</v>
      </c>
      <c r="C671" s="258">
        <v>15.53</v>
      </c>
      <c r="D671" s="258">
        <v>2.57</v>
      </c>
      <c r="E671" s="438">
        <f>IF(AND(ISBLANK(B671),ISBLANK(C671)),NA(),IF(B671&lt;=Parameters!$K$3,0,IF(C671&lt;0.1,Parameters!$K$4,C671)))</f>
        <v>15.53</v>
      </c>
      <c r="F671" s="439"/>
      <c r="G671" s="149">
        <f>B671*Parameters!$K$5</f>
        <v>1238.8</v>
      </c>
      <c r="H671" s="383">
        <f>IF(B671&lt;Parameters!$K$6,B671*Parameters!$K$5,Parameters!$K$5*Parameters!$K$6+(B671-Parameters!$K$6)*(Parameters!$K$5-10))</f>
        <v>616.80000000000007</v>
      </c>
      <c r="I671" s="151" t="str">
        <f>IF(ISBLANK(D671),"",IF(D671&gt;Parameters!$K$7,"Clay","Sand"))</f>
        <v>Sand</v>
      </c>
      <c r="J671" s="152">
        <f t="shared" si="172"/>
        <v>0.29875869319026815</v>
      </c>
      <c r="K671" s="320">
        <f t="shared" si="173"/>
        <v>1</v>
      </c>
      <c r="L671" s="320">
        <f t="shared" si="181"/>
        <v>6.168000000000001</v>
      </c>
      <c r="M671" s="275">
        <f t="shared" si="174"/>
        <v>118.05092747715238</v>
      </c>
      <c r="N671" s="153">
        <f t="shared" si="175"/>
        <v>64.92801011243381</v>
      </c>
      <c r="O671" s="154">
        <f t="shared" si="176"/>
        <v>14.2912</v>
      </c>
      <c r="P671" s="149">
        <f>IF(B671&lt;=Parameters!$K$3,0,IF(I671="Sand",0,O671/Parameters!$K$8*1000))</f>
        <v>0</v>
      </c>
      <c r="Q671" s="127">
        <f t="shared" si="177"/>
        <v>0</v>
      </c>
      <c r="R671" s="154" t="e">
        <f t="shared" si="178"/>
        <v>#DIV/0!</v>
      </c>
      <c r="S671" s="154" t="e">
        <f t="shared" si="179"/>
        <v>#DIV/0!</v>
      </c>
      <c r="T671" s="149" t="e">
        <f t="shared" si="186"/>
        <v>#DIV/0!</v>
      </c>
      <c r="U671" s="383">
        <f>IF(B671&lt;=Parameters!$K$3,0,IF(I671="Sand",(B671-B670)*$O$5*N671,(B671-B670)*$O$5*T671))</f>
        <v>26.945409200708649</v>
      </c>
      <c r="V671" s="157">
        <f t="shared" si="187"/>
        <v>17845.862044265581</v>
      </c>
      <c r="W671" s="175">
        <f t="shared" si="182"/>
        <v>0.41785158346632456</v>
      </c>
      <c r="X671" s="149">
        <f t="shared" si="183"/>
        <v>0.29922697323914127</v>
      </c>
      <c r="Y671" s="127">
        <f t="shared" si="184"/>
        <v>0.63454716589073035</v>
      </c>
      <c r="Z671" s="175">
        <f t="shared" si="185"/>
        <v>0.46424102003691353</v>
      </c>
      <c r="AA671" s="149">
        <f t="shared" si="180"/>
        <v>61.680000000000007</v>
      </c>
      <c r="AB671" s="383">
        <f>IF(ISERROR(AA671),0,IF(B671&lt;=Parameters!$K$3,0,(B671-B670)*$O$5*AA671))</f>
        <v>25.597470746780758</v>
      </c>
      <c r="AC671" s="157">
        <f t="shared" si="171"/>
        <v>15683.091070052265</v>
      </c>
    </row>
    <row r="672" spans="1:29">
      <c r="A672" s="186">
        <v>654</v>
      </c>
      <c r="B672" s="187">
        <v>65.3</v>
      </c>
      <c r="C672" s="258">
        <v>14.78</v>
      </c>
      <c r="D672" s="258">
        <v>2.6</v>
      </c>
      <c r="E672" s="438">
        <f>IF(AND(ISBLANK(B672),ISBLANK(C672)),NA(),IF(B672&lt;=Parameters!$K$3,0,IF(C672&lt;0.1,Parameters!$K$4,C672)))</f>
        <v>14.78</v>
      </c>
      <c r="F672" s="439"/>
      <c r="G672" s="149">
        <f>B672*Parameters!$K$5</f>
        <v>1240.7</v>
      </c>
      <c r="H672" s="383">
        <f>IF(B672&lt;Parameters!$K$6,B672*Parameters!$K$5,Parameters!$K$5*Parameters!$K$6+(B672-Parameters!$K$6)*(Parameters!$K$5-10))</f>
        <v>617.69999999999993</v>
      </c>
      <c r="I672" s="151" t="str">
        <f>IF(ISBLANK(D672),"",IF(D672&gt;Parameters!$K$7,"Clay","Sand"))</f>
        <v>Sand</v>
      </c>
      <c r="J672" s="152">
        <f t="shared" si="172"/>
        <v>0.2997731568673741</v>
      </c>
      <c r="K672" s="320">
        <f t="shared" si="173"/>
        <v>1</v>
      </c>
      <c r="L672" s="320">
        <f t="shared" si="181"/>
        <v>6.1769999999999996</v>
      </c>
      <c r="M672" s="275">
        <f t="shared" si="174"/>
        <v>112.73131477124811</v>
      </c>
      <c r="N672" s="153">
        <f t="shared" si="175"/>
        <v>62.002223124186465</v>
      </c>
      <c r="O672" s="154">
        <f t="shared" si="176"/>
        <v>13.539299999999999</v>
      </c>
      <c r="P672" s="149">
        <f>IF(B672&lt;=Parameters!$K$3,0,IF(I672="Sand",0,O672/Parameters!$K$8*1000))</f>
        <v>0</v>
      </c>
      <c r="Q672" s="127">
        <f t="shared" si="177"/>
        <v>0</v>
      </c>
      <c r="R672" s="154" t="e">
        <f t="shared" si="178"/>
        <v>#DIV/0!</v>
      </c>
      <c r="S672" s="154" t="e">
        <f t="shared" si="179"/>
        <v>#DIV/0!</v>
      </c>
      <c r="T672" s="149" t="e">
        <f t="shared" si="186"/>
        <v>#DIV/0!</v>
      </c>
      <c r="U672" s="383">
        <f>IF(B672&lt;=Parameters!$K$3,0,IF(I672="Sand",(B672-B671)*$O$5*N672,(B672-B671)*$O$5*T672))</f>
        <v>25.731194757725529</v>
      </c>
      <c r="V672" s="157">
        <f t="shared" si="187"/>
        <v>17871.593239023307</v>
      </c>
      <c r="W672" s="175">
        <f t="shared" si="182"/>
        <v>0.39776047871956188</v>
      </c>
      <c r="X672" s="149">
        <f t="shared" si="183"/>
        <v>0.26778934103675822</v>
      </c>
      <c r="Y672" s="127">
        <f t="shared" si="184"/>
        <v>0.63431590283857742</v>
      </c>
      <c r="Z672" s="175">
        <f t="shared" si="185"/>
        <v>0.41595211339714561</v>
      </c>
      <c r="AA672" s="149">
        <f t="shared" si="180"/>
        <v>61.769999999999996</v>
      </c>
      <c r="AB672" s="383">
        <f>IF(ISERROR(AA672),0,IF(B672&lt;=Parameters!$K$3,0,(B672-B671)*$O$5*AA672))</f>
        <v>25.634821141835641</v>
      </c>
      <c r="AC672" s="157">
        <f t="shared" si="171"/>
        <v>15708.725891194101</v>
      </c>
    </row>
    <row r="673" spans="1:29">
      <c r="A673" s="186">
        <v>655</v>
      </c>
      <c r="B673" s="187">
        <v>65.400000000000006</v>
      </c>
      <c r="C673" s="258">
        <v>14.43</v>
      </c>
      <c r="D673" s="258">
        <v>2.59</v>
      </c>
      <c r="E673" s="438">
        <f>IF(AND(ISBLANK(B673),ISBLANK(C673)),NA(),IF(B673&lt;=Parameters!$K$3,0,IF(C673&lt;0.1,Parameters!$K$4,C673)))</f>
        <v>14.43</v>
      </c>
      <c r="F673" s="439"/>
      <c r="G673" s="149">
        <f>B673*Parameters!$K$5</f>
        <v>1242.6000000000001</v>
      </c>
      <c r="H673" s="383">
        <f>IF(B673&lt;Parameters!$K$6,B673*Parameters!$K$5,Parameters!$K$5*Parameters!$K$6+(B673-Parameters!$K$6)*(Parameters!$K$5-10))</f>
        <v>618.6</v>
      </c>
      <c r="I673" s="151" t="str">
        <f>IF(ISBLANK(D673),"",IF(D673&gt;Parameters!$K$7,"Clay","Sand"))</f>
        <v>Sand</v>
      </c>
      <c r="J673" s="152">
        <f t="shared" si="172"/>
        <v>0.30079802535055739</v>
      </c>
      <c r="K673" s="320">
        <f t="shared" si="173"/>
        <v>1</v>
      </c>
      <c r="L673" s="320">
        <f t="shared" si="181"/>
        <v>6.1859999999999999</v>
      </c>
      <c r="M673" s="275">
        <f t="shared" si="174"/>
        <v>110.43804464823643</v>
      </c>
      <c r="N673" s="153">
        <f t="shared" si="175"/>
        <v>60.74092455653004</v>
      </c>
      <c r="O673" s="154">
        <f t="shared" si="176"/>
        <v>13.1874</v>
      </c>
      <c r="P673" s="149">
        <f>IF(B673&lt;=Parameters!$K$3,0,IF(I673="Sand",0,O673/Parameters!$K$8*1000))</f>
        <v>0</v>
      </c>
      <c r="Q673" s="127">
        <f t="shared" si="177"/>
        <v>0</v>
      </c>
      <c r="R673" s="154" t="e">
        <f t="shared" si="178"/>
        <v>#DIV/0!</v>
      </c>
      <c r="S673" s="154" t="e">
        <f t="shared" si="179"/>
        <v>#DIV/0!</v>
      </c>
      <c r="T673" s="149" t="e">
        <f t="shared" si="186"/>
        <v>#DIV/0!</v>
      </c>
      <c r="U673" s="383">
        <f>IF(B673&lt;=Parameters!$K$3,0,IF(I673="Sand",(B673-B672)*$O$5*N673,(B673-B672)*$O$5*T673))</f>
        <v>25.207750315632207</v>
      </c>
      <c r="V673" s="157">
        <f t="shared" si="187"/>
        <v>17896.800989338939</v>
      </c>
      <c r="W673" s="175">
        <f t="shared" si="182"/>
        <v>0.38788307011602824</v>
      </c>
      <c r="X673" s="149">
        <f t="shared" si="183"/>
        <v>0.25286382795400891</v>
      </c>
      <c r="Y673" s="127">
        <f t="shared" si="184"/>
        <v>0.63408506059637371</v>
      </c>
      <c r="Z673" s="175">
        <f t="shared" si="185"/>
        <v>0.39322692333275661</v>
      </c>
      <c r="AA673" s="149">
        <f t="shared" si="180"/>
        <v>61.860000000000007</v>
      </c>
      <c r="AB673" s="383">
        <f>IF(ISERROR(AA673),0,IF(B673&lt;=Parameters!$K$3,0,(B673-B672)*$O$5*AA673))</f>
        <v>25.672171536897821</v>
      </c>
      <c r="AC673" s="157">
        <f t="shared" si="171"/>
        <v>15734.398062730999</v>
      </c>
    </row>
    <row r="674" spans="1:29">
      <c r="A674" s="186">
        <v>656</v>
      </c>
      <c r="B674" s="187">
        <v>65.5</v>
      </c>
      <c r="C674" s="258">
        <v>12.06</v>
      </c>
      <c r="D674" s="258">
        <v>2.68</v>
      </c>
      <c r="E674" s="438">
        <f>IF(AND(ISBLANK(B674),ISBLANK(C674)),NA(),IF(B674&lt;=Parameters!$K$3,0,IF(C674&lt;0.1,Parameters!$K$4,C674)))</f>
        <v>12.06</v>
      </c>
      <c r="F674" s="439"/>
      <c r="G674" s="149">
        <f>B674*Parameters!$K$5</f>
        <v>1244.5</v>
      </c>
      <c r="H674" s="383">
        <f>IF(B674&lt;Parameters!$K$6,B674*Parameters!$K$5,Parameters!$K$5*Parameters!$K$6+(B674-Parameters!$K$6)*(Parameters!$K$5-10))</f>
        <v>619.5</v>
      </c>
      <c r="I674" s="151" t="str">
        <f>IF(ISBLANK(D674),"",IF(D674&gt;Parameters!$K$7,"Clay","Sand"))</f>
        <v>Clay</v>
      </c>
      <c r="J674" s="152">
        <f t="shared" si="172"/>
        <v>0.30183347772548702</v>
      </c>
      <c r="K674" s="320">
        <f t="shared" si="173"/>
        <v>1</v>
      </c>
      <c r="L674" s="320">
        <f t="shared" si="181"/>
        <v>6.1950000000000003</v>
      </c>
      <c r="M674" s="275">
        <f t="shared" si="174"/>
        <v>92.617299138765645</v>
      </c>
      <c r="N674" s="153">
        <f t="shared" si="175"/>
        <v>50.939514526321112</v>
      </c>
      <c r="O674" s="154">
        <f t="shared" si="176"/>
        <v>10.8155</v>
      </c>
      <c r="P674" s="149">
        <f>IF(B674&lt;=Parameters!$K$3,0,IF(I674="Sand",0,O674/Parameters!$K$8*1000))</f>
        <v>772.53571428571433</v>
      </c>
      <c r="Q674" s="127">
        <f t="shared" si="177"/>
        <v>1.2470310157961491</v>
      </c>
      <c r="R674" s="154">
        <f t="shared" si="178"/>
        <v>0.47315201126469963</v>
      </c>
      <c r="S674" s="154">
        <f t="shared" si="179"/>
        <v>0.47315201126469963</v>
      </c>
      <c r="T674" s="149">
        <f t="shared" si="186"/>
        <v>365.52682698809707</v>
      </c>
      <c r="U674" s="383">
        <f>IF(B674&lt;=Parameters!$K$3,0,IF(I674="Sand",(B674-B673)*$O$5*N674,(B674-B673)*$O$5*T674))</f>
        <v>151.69523769439161</v>
      </c>
      <c r="V674" s="157">
        <f t="shared" si="187"/>
        <v>18048.496227033331</v>
      </c>
      <c r="W674" s="175">
        <f t="shared" si="182"/>
        <v>0.31582622935768656</v>
      </c>
      <c r="X674" s="149">
        <f t="shared" si="183"/>
        <v>0.15495174606900394</v>
      </c>
      <c r="Y674" s="127">
        <f t="shared" si="184"/>
        <v>0.63385463778784013</v>
      </c>
      <c r="Z674" s="175">
        <f t="shared" si="185"/>
        <v>0.24124521857194134</v>
      </c>
      <c r="AA674" s="149">
        <f t="shared" si="180"/>
        <v>365.52682698809707</v>
      </c>
      <c r="AB674" s="383">
        <f>IF(ISERROR(AA674),0,IF(B674&lt;=Parameters!$K$3,0,(B674-B673)*$O$5*AA674))</f>
        <v>151.69523769439161</v>
      </c>
      <c r="AC674" s="157">
        <f t="shared" si="171"/>
        <v>15886.093300425391</v>
      </c>
    </row>
    <row r="675" spans="1:29">
      <c r="A675" s="186">
        <v>657</v>
      </c>
      <c r="B675" s="187">
        <v>65.599999999999994</v>
      </c>
      <c r="C675" s="258">
        <v>11.32</v>
      </c>
      <c r="D675" s="258">
        <v>2.73</v>
      </c>
      <c r="E675" s="438">
        <f>IF(AND(ISBLANK(B675),ISBLANK(C675)),NA(),IF(B675&lt;=Parameters!$K$3,0,IF(C675&lt;0.1,Parameters!$K$4,C675)))</f>
        <v>11.32</v>
      </c>
      <c r="F675" s="439"/>
      <c r="G675" s="149">
        <f>B675*Parameters!$K$5</f>
        <v>1246.3999999999999</v>
      </c>
      <c r="H675" s="383">
        <f>IF(B675&lt;Parameters!$K$6,B675*Parameters!$K$5,Parameters!$K$5*Parameters!$K$6+(B675-Parameters!$K$6)*(Parameters!$K$5-10))</f>
        <v>620.4</v>
      </c>
      <c r="I675" s="151" t="str">
        <f>IF(ISBLANK(D675),"",IF(D675&gt;Parameters!$K$7,"Clay","Sand"))</f>
        <v>Clay</v>
      </c>
      <c r="J675" s="152">
        <f t="shared" si="172"/>
        <v>0.30287969742310406</v>
      </c>
      <c r="K675" s="320">
        <f t="shared" si="173"/>
        <v>1</v>
      </c>
      <c r="L675" s="320">
        <f t="shared" si="181"/>
        <v>6.2039999999999997</v>
      </c>
      <c r="M675" s="275">
        <f t="shared" si="174"/>
        <v>87.235646965429439</v>
      </c>
      <c r="N675" s="153">
        <f t="shared" si="175"/>
        <v>47.979605830986195</v>
      </c>
      <c r="O675" s="154">
        <f t="shared" si="176"/>
        <v>10.073600000000001</v>
      </c>
      <c r="P675" s="149">
        <f>IF(B675&lt;=Parameters!$K$3,0,IF(I675="Sand",0,O675/Parameters!$K$8*1000))</f>
        <v>719.5428571428572</v>
      </c>
      <c r="Q675" s="127">
        <f t="shared" si="177"/>
        <v>1.1598047342728195</v>
      </c>
      <c r="R675" s="154">
        <f t="shared" si="178"/>
        <v>0.48180775397577985</v>
      </c>
      <c r="S675" s="154">
        <f t="shared" si="179"/>
        <v>0.48180775397577985</v>
      </c>
      <c r="T675" s="149">
        <f t="shared" si="186"/>
        <v>346.68132788931547</v>
      </c>
      <c r="U675" s="383">
        <f>IF(B675&lt;=Parameters!$K$3,0,IF(I675="Sand",(B675-B674)*$O$5*N675,(B675-B674)*$O$5*T675))</f>
        <v>143.87427284534044</v>
      </c>
      <c r="V675" s="157">
        <f t="shared" si="187"/>
        <v>18192.370499878671</v>
      </c>
      <c r="W675" s="175">
        <f t="shared" si="182"/>
        <v>0.2902066359014483</v>
      </c>
      <c r="X675" s="149">
        <f t="shared" si="183"/>
        <v>0.12499795973116662</v>
      </c>
      <c r="Y675" s="127">
        <f t="shared" si="184"/>
        <v>0.63362463304318939</v>
      </c>
      <c r="Z675" s="175">
        <f t="shared" si="185"/>
        <v>0.19483639445988718</v>
      </c>
      <c r="AA675" s="149">
        <f t="shared" si="180"/>
        <v>346.68132788931547</v>
      </c>
      <c r="AB675" s="383">
        <f>IF(ISERROR(AA675),0,IF(B675&lt;=Parameters!$K$3,0,(B675-B674)*$O$5*AA675))</f>
        <v>143.87427284534044</v>
      </c>
      <c r="AC675" s="157">
        <f t="shared" si="171"/>
        <v>16029.967573270731</v>
      </c>
    </row>
    <row r="676" spans="1:29">
      <c r="A676" s="186">
        <v>658</v>
      </c>
      <c r="B676" s="187">
        <v>65.7</v>
      </c>
      <c r="C676" s="258">
        <v>13.38</v>
      </c>
      <c r="D676" s="258">
        <v>2.67</v>
      </c>
      <c r="E676" s="438">
        <f>IF(AND(ISBLANK(B676),ISBLANK(C676)),NA(),IF(B676&lt;=Parameters!$K$3,0,IF(C676&lt;0.1,Parameters!$K$4,C676)))</f>
        <v>13.38</v>
      </c>
      <c r="F676" s="439"/>
      <c r="G676" s="149">
        <f>B676*Parameters!$K$5</f>
        <v>1248.3</v>
      </c>
      <c r="H676" s="383">
        <f>IF(B676&lt;Parameters!$K$6,B676*Parameters!$K$5,Parameters!$K$5*Parameters!$K$6+(B676-Parameters!$K$6)*(Parameters!$K$5-10))</f>
        <v>621.30000000000007</v>
      </c>
      <c r="I676" s="151" t="str">
        <f>IF(ISBLANK(D676),"",IF(D676&gt;Parameters!$K$7,"Clay","Sand"))</f>
        <v>Clay</v>
      </c>
      <c r="J676" s="152">
        <f t="shared" si="172"/>
        <v>0.30393687235612332</v>
      </c>
      <c r="K676" s="320">
        <f t="shared" si="173"/>
        <v>1</v>
      </c>
      <c r="L676" s="320">
        <f t="shared" si="181"/>
        <v>6.213000000000001</v>
      </c>
      <c r="M676" s="275">
        <f t="shared" si="174"/>
        <v>103.47058396792785</v>
      </c>
      <c r="N676" s="153">
        <f t="shared" si="175"/>
        <v>56.90882118236032</v>
      </c>
      <c r="O676" s="154">
        <f t="shared" si="176"/>
        <v>12.1317</v>
      </c>
      <c r="P676" s="149">
        <f>IF(B676&lt;=Parameters!$K$3,0,IF(I676="Sand",0,O676/Parameters!$K$8*1000))</f>
        <v>866.55000000000007</v>
      </c>
      <c r="Q676" s="127">
        <f t="shared" si="177"/>
        <v>1.3947368421052631</v>
      </c>
      <c r="R676" s="154">
        <f t="shared" si="178"/>
        <v>0.46009438810449926</v>
      </c>
      <c r="S676" s="154">
        <f t="shared" si="179"/>
        <v>0.46009438810449926</v>
      </c>
      <c r="T676" s="149">
        <f t="shared" si="186"/>
        <v>398.69479201195389</v>
      </c>
      <c r="U676" s="383">
        <f>IF(B676&lt;=Parameters!$K$3,0,IF(I676="Sand",(B676-B675)*$O$5*N676,(B676-B675)*$O$5*T676))</f>
        <v>165.46008877139798</v>
      </c>
      <c r="V676" s="157">
        <f t="shared" si="187"/>
        <v>18357.830588650068</v>
      </c>
      <c r="W676" s="175">
        <f t="shared" si="182"/>
        <v>0.35679270351801357</v>
      </c>
      <c r="X676" s="149">
        <f t="shared" si="183"/>
        <v>0.20821396286101579</v>
      </c>
      <c r="Y676" s="127">
        <f t="shared" si="184"/>
        <v>0.63339504499908705</v>
      </c>
      <c r="Z676" s="175">
        <f t="shared" si="185"/>
        <v>0.32492351959085591</v>
      </c>
      <c r="AA676" s="149">
        <f t="shared" si="180"/>
        <v>398.69479201195389</v>
      </c>
      <c r="AB676" s="383">
        <f>IF(ISERROR(AA676),0,IF(B676&lt;=Parameters!$K$3,0,(B676-B675)*$O$5*AA676))</f>
        <v>165.46008877139798</v>
      </c>
      <c r="AC676" s="157">
        <f t="shared" si="171"/>
        <v>16195.42766204213</v>
      </c>
    </row>
    <row r="677" spans="1:29">
      <c r="A677" s="186">
        <v>659</v>
      </c>
      <c r="B677" s="187">
        <v>65.8</v>
      </c>
      <c r="C677" s="258">
        <v>16.829999999999998</v>
      </c>
      <c r="D677" s="258">
        <v>2.54</v>
      </c>
      <c r="E677" s="438">
        <f>IF(AND(ISBLANK(B677),ISBLANK(C677)),NA(),IF(B677&lt;=Parameters!$K$3,0,IF(C677&lt;0.1,Parameters!$K$4,C677)))</f>
        <v>16.829999999999998</v>
      </c>
      <c r="F677" s="439"/>
      <c r="G677" s="149">
        <f>B677*Parameters!$K$5</f>
        <v>1250.2</v>
      </c>
      <c r="H677" s="383">
        <f>IF(B677&lt;Parameters!$K$6,B677*Parameters!$K$5,Parameters!$K$5*Parameters!$K$6+(B677-Parameters!$K$6)*(Parameters!$K$5-10))</f>
        <v>622.19999999999993</v>
      </c>
      <c r="I677" s="151" t="str">
        <f>IF(ISBLANK(D677),"",IF(D677&gt;Parameters!$K$7,"Clay","Sand"))</f>
        <v>Sand</v>
      </c>
      <c r="J677" s="152">
        <f t="shared" si="172"/>
        <v>0.30500519506081281</v>
      </c>
      <c r="K677" s="320">
        <f t="shared" si="173"/>
        <v>1</v>
      </c>
      <c r="L677" s="320">
        <f t="shared" si="181"/>
        <v>6.2219999999999995</v>
      </c>
      <c r="M677" s="275">
        <f t="shared" si="174"/>
        <v>130.60769027159088</v>
      </c>
      <c r="N677" s="153">
        <f t="shared" si="175"/>
        <v>71.83422964937499</v>
      </c>
      <c r="O677" s="154">
        <f t="shared" si="176"/>
        <v>15.579799999999999</v>
      </c>
      <c r="P677" s="149">
        <f>IF(B677&lt;=Parameters!$K$3,0,IF(I677="Sand",0,O677/Parameters!$K$8*1000))</f>
        <v>0</v>
      </c>
      <c r="Q677" s="127">
        <f t="shared" si="177"/>
        <v>0</v>
      </c>
      <c r="R677" s="154" t="e">
        <f t="shared" si="178"/>
        <v>#DIV/0!</v>
      </c>
      <c r="S677" s="154" t="e">
        <f t="shared" si="179"/>
        <v>#DIV/0!</v>
      </c>
      <c r="T677" s="149" t="e">
        <f t="shared" si="186"/>
        <v>#DIV/0!</v>
      </c>
      <c r="U677" s="383">
        <f>IF(B677&lt;=Parameters!$K$3,0,IF(I677="Sand",(B677-B676)*$O$5*N677,(B677-B676)*$O$5*T677))</f>
        <v>29.811520623656708</v>
      </c>
      <c r="V677" s="157">
        <f t="shared" si="187"/>
        <v>18387.642109273726</v>
      </c>
      <c r="W677" s="175">
        <f t="shared" si="182"/>
        <v>0.44826397944028873</v>
      </c>
      <c r="X677" s="149">
        <f t="shared" si="183"/>
        <v>0.34951341031556593</v>
      </c>
      <c r="Y677" s="127">
        <f t="shared" si="184"/>
        <v>0.63316587229861088</v>
      </c>
      <c r="Z677" s="175">
        <f t="shared" si="185"/>
        <v>0.54605765949831209</v>
      </c>
      <c r="AA677" s="149">
        <f t="shared" si="180"/>
        <v>62.22</v>
      </c>
      <c r="AB677" s="383">
        <f>IF(ISERROR(AA677),0,IF(B677&lt;=Parameters!$K$3,0,(B677-B676)*$O$5*AA677))</f>
        <v>25.821573117128278</v>
      </c>
      <c r="AC677" s="157">
        <f t="shared" si="171"/>
        <v>16221.249235159257</v>
      </c>
    </row>
    <row r="678" spans="1:29">
      <c r="A678" s="186">
        <v>660</v>
      </c>
      <c r="B678" s="187">
        <v>65.900000000000006</v>
      </c>
      <c r="C678" s="258">
        <v>18.09</v>
      </c>
      <c r="D678" s="258">
        <v>2.5099999999999998</v>
      </c>
      <c r="E678" s="438">
        <f>IF(AND(ISBLANK(B678),ISBLANK(C678)),NA(),IF(B678&lt;=Parameters!$K$3,0,IF(C678&lt;0.1,Parameters!$K$4,C678)))</f>
        <v>18.09</v>
      </c>
      <c r="F678" s="439"/>
      <c r="G678" s="149">
        <f>B678*Parameters!$K$5</f>
        <v>1252.1000000000001</v>
      </c>
      <c r="H678" s="383">
        <f>IF(B678&lt;Parameters!$K$6,B678*Parameters!$K$5,Parameters!$K$5*Parameters!$K$6+(B678-Parameters!$K$6)*(Parameters!$K$5-10))</f>
        <v>623.1</v>
      </c>
      <c r="I678" s="151" t="str">
        <f>IF(ISBLANK(D678),"",IF(D678&gt;Parameters!$K$7,"Clay","Sand"))</f>
        <v>Sand</v>
      </c>
      <c r="J678" s="152">
        <f t="shared" si="172"/>
        <v>0.30608486284429581</v>
      </c>
      <c r="K678" s="320">
        <f t="shared" si="173"/>
        <v>1</v>
      </c>
      <c r="L678" s="320">
        <f t="shared" si="181"/>
        <v>6.2309999999999999</v>
      </c>
      <c r="M678" s="275">
        <f t="shared" si="174"/>
        <v>140.88274858139309</v>
      </c>
      <c r="N678" s="153">
        <f t="shared" si="175"/>
        <v>77.485511719766208</v>
      </c>
      <c r="O678" s="154">
        <f t="shared" si="176"/>
        <v>16.837900000000001</v>
      </c>
      <c r="P678" s="149">
        <f>IF(B678&lt;=Parameters!$K$3,0,IF(I678="Sand",0,O678/Parameters!$K$8*1000))</f>
        <v>0</v>
      </c>
      <c r="Q678" s="127">
        <f t="shared" si="177"/>
        <v>0</v>
      </c>
      <c r="R678" s="154" t="e">
        <f t="shared" si="178"/>
        <v>#DIV/0!</v>
      </c>
      <c r="S678" s="154" t="e">
        <f t="shared" si="179"/>
        <v>#DIV/0!</v>
      </c>
      <c r="T678" s="149" t="e">
        <f t="shared" si="186"/>
        <v>#DIV/0!</v>
      </c>
      <c r="U678" s="383">
        <f>IF(B678&lt;=Parameters!$K$3,0,IF(I678="Sand",(B678-B677)*$O$5*N678,(B678-B677)*$O$5*T678))</f>
        <v>32.156827489397742</v>
      </c>
      <c r="V678" s="157">
        <f t="shared" si="187"/>
        <v>18419.798936763123</v>
      </c>
      <c r="W678" s="175">
        <f t="shared" si="182"/>
        <v>0.47685340890475647</v>
      </c>
      <c r="X678" s="149">
        <f t="shared" si="183"/>
        <v>0.39968003667655494</v>
      </c>
      <c r="Y678" s="127">
        <f t="shared" si="184"/>
        <v>0.63293711359121219</v>
      </c>
      <c r="Z678" s="175">
        <f t="shared" si="185"/>
        <v>0.62515786748296631</v>
      </c>
      <c r="AA678" s="149">
        <f t="shared" si="180"/>
        <v>62.31</v>
      </c>
      <c r="AB678" s="383">
        <f>IF(ISERROR(AA678),0,IF(B678&lt;=Parameters!$K$3,0,(B678-B677)*$O$5*AA678))</f>
        <v>25.858923512190483</v>
      </c>
      <c r="AC678" s="157">
        <f t="shared" si="171"/>
        <v>16247.108158671448</v>
      </c>
    </row>
    <row r="679" spans="1:29">
      <c r="A679" s="186">
        <v>661</v>
      </c>
      <c r="B679" s="187">
        <v>66</v>
      </c>
      <c r="C679" s="258">
        <v>17.25</v>
      </c>
      <c r="D679" s="258">
        <v>2.5299999999999998</v>
      </c>
      <c r="E679" s="438">
        <f>IF(AND(ISBLANK(B679),ISBLANK(C679)),NA(),IF(B679&lt;=Parameters!$K$3,0,IF(C679&lt;0.1,Parameters!$K$4,C679)))</f>
        <v>17.25</v>
      </c>
      <c r="F679" s="439"/>
      <c r="G679" s="149">
        <f>B679*Parameters!$K$5</f>
        <v>1254</v>
      </c>
      <c r="H679" s="383">
        <f>IF(B679&lt;Parameters!$K$6,B679*Parameters!$K$5,Parameters!$K$5*Parameters!$K$6+(B679-Parameters!$K$6)*(Parameters!$K$5-10))</f>
        <v>624</v>
      </c>
      <c r="I679" s="151" t="str">
        <f>IF(ISBLANK(D679),"",IF(D679&gt;Parameters!$K$7,"Clay","Sand"))</f>
        <v>Sand</v>
      </c>
      <c r="J679" s="152">
        <f t="shared" si="172"/>
        <v>0.30717607793762658</v>
      </c>
      <c r="K679" s="320">
        <f t="shared" si="173"/>
        <v>1</v>
      </c>
      <c r="L679" s="320">
        <f t="shared" si="181"/>
        <v>6.24</v>
      </c>
      <c r="M679" s="275">
        <f t="shared" si="174"/>
        <v>134.81986472388067</v>
      </c>
      <c r="N679" s="153">
        <f t="shared" si="175"/>
        <v>74.150925598134378</v>
      </c>
      <c r="O679" s="154">
        <f t="shared" si="176"/>
        <v>15.996</v>
      </c>
      <c r="P679" s="149">
        <f>IF(B679&lt;=Parameters!$K$3,0,IF(I679="Sand",0,O679/Parameters!$K$8*1000))</f>
        <v>0</v>
      </c>
      <c r="Q679" s="127">
        <f t="shared" si="177"/>
        <v>0</v>
      </c>
      <c r="R679" s="154" t="e">
        <f t="shared" si="178"/>
        <v>#DIV/0!</v>
      </c>
      <c r="S679" s="154" t="e">
        <f t="shared" si="179"/>
        <v>#DIV/0!</v>
      </c>
      <c r="T679" s="149" t="e">
        <f t="shared" si="186"/>
        <v>#DIV/0!</v>
      </c>
      <c r="U679" s="383">
        <f>IF(B679&lt;=Parameters!$K$3,0,IF(I679="Sand",(B679-B678)*$O$5*N679,(B679-B678)*$O$5*T679))</f>
        <v>30.772959611619505</v>
      </c>
      <c r="V679" s="157">
        <f t="shared" si="187"/>
        <v>18450.571896374742</v>
      </c>
      <c r="W679" s="175">
        <f t="shared" si="182"/>
        <v>0.45754587676897218</v>
      </c>
      <c r="X679" s="149">
        <f t="shared" si="183"/>
        <v>0.36549657423887871</v>
      </c>
      <c r="Y679" s="127">
        <f t="shared" si="184"/>
        <v>0.63270876753267602</v>
      </c>
      <c r="Z679" s="175">
        <f t="shared" si="185"/>
        <v>0.5723508953846379</v>
      </c>
      <c r="AA679" s="149">
        <f t="shared" si="180"/>
        <v>62.400000000000006</v>
      </c>
      <c r="AB679" s="383">
        <f>IF(ISERROR(AA679),0,IF(B679&lt;=Parameters!$K$3,0,(B679-B678)*$O$5*AA679))</f>
        <v>25.896273907245334</v>
      </c>
      <c r="AC679" s="157">
        <f t="shared" si="171"/>
        <v>16273.004432578693</v>
      </c>
    </row>
    <row r="680" spans="1:29">
      <c r="A680" s="186">
        <v>662</v>
      </c>
      <c r="B680" s="187">
        <v>66.099999999999994</v>
      </c>
      <c r="C680" s="258">
        <v>17.87</v>
      </c>
      <c r="D680" s="258">
        <v>2.52</v>
      </c>
      <c r="E680" s="438">
        <f>IF(AND(ISBLANK(B680),ISBLANK(C680)),NA(),IF(B680&lt;=Parameters!$K$3,0,IF(C680&lt;0.1,Parameters!$K$4,C680)))</f>
        <v>17.87</v>
      </c>
      <c r="F680" s="439"/>
      <c r="G680" s="149">
        <f>B680*Parameters!$K$5</f>
        <v>1255.8999999999999</v>
      </c>
      <c r="H680" s="383">
        <f>IF(B680&lt;Parameters!$K$6,B680*Parameters!$K$5,Parameters!$K$5*Parameters!$K$6+(B680-Parameters!$K$6)*(Parameters!$K$5-10))</f>
        <v>624.9</v>
      </c>
      <c r="I680" s="151" t="str">
        <f>IF(ISBLANK(D680),"",IF(D680&gt;Parameters!$K$7,"Clay","Sand"))</f>
        <v>Sand</v>
      </c>
      <c r="J680" s="152">
        <f t="shared" si="172"/>
        <v>0.30827904765491532</v>
      </c>
      <c r="K680" s="320">
        <f t="shared" si="173"/>
        <v>1</v>
      </c>
      <c r="L680" s="320">
        <f t="shared" si="181"/>
        <v>6.2489999999999997</v>
      </c>
      <c r="M680" s="275">
        <f t="shared" si="174"/>
        <v>140.16705797470092</v>
      </c>
      <c r="N680" s="153">
        <f t="shared" si="175"/>
        <v>77.091881886085517</v>
      </c>
      <c r="O680" s="154">
        <f t="shared" si="176"/>
        <v>16.614100000000001</v>
      </c>
      <c r="P680" s="149">
        <f>IF(B680&lt;=Parameters!$K$3,0,IF(I680="Sand",0,O680/Parameters!$K$8*1000))</f>
        <v>0</v>
      </c>
      <c r="Q680" s="127">
        <f t="shared" si="177"/>
        <v>0</v>
      </c>
      <c r="R680" s="154" t="e">
        <f t="shared" si="178"/>
        <v>#DIV/0!</v>
      </c>
      <c r="S680" s="154" t="e">
        <f t="shared" si="179"/>
        <v>#DIV/0!</v>
      </c>
      <c r="T680" s="149" t="e">
        <f t="shared" si="186"/>
        <v>#DIV/0!</v>
      </c>
      <c r="U680" s="383">
        <f>IF(B680&lt;=Parameters!$K$3,0,IF(I680="Sand",(B680-B679)*$O$5*N680,(B680-B679)*$O$5*T680))</f>
        <v>31.993469380562104</v>
      </c>
      <c r="V680" s="157">
        <f t="shared" si="187"/>
        <v>18482.565365755305</v>
      </c>
      <c r="W680" s="175">
        <f t="shared" si="182"/>
        <v>0.47138209733343772</v>
      </c>
      <c r="X680" s="149">
        <f t="shared" si="183"/>
        <v>0.38986561592665731</v>
      </c>
      <c r="Y680" s="127">
        <f t="shared" si="184"/>
        <v>0.63248083278508294</v>
      </c>
      <c r="Z680" s="175">
        <f t="shared" si="185"/>
        <v>0.61121644483839799</v>
      </c>
      <c r="AA680" s="149">
        <f t="shared" si="180"/>
        <v>62.49</v>
      </c>
      <c r="AB680" s="383">
        <f>IF(ISERROR(AA680),0,IF(B680&lt;=Parameters!$K$3,0,(B680-B679)*$O$5*AA680))</f>
        <v>25.933624302303858</v>
      </c>
      <c r="AC680" s="157">
        <f t="shared" si="171"/>
        <v>16298.938056880997</v>
      </c>
    </row>
    <row r="681" spans="1:29">
      <c r="A681" s="186">
        <v>663</v>
      </c>
      <c r="B681" s="187">
        <v>66.2</v>
      </c>
      <c r="C681" s="258">
        <v>20.149999999999999</v>
      </c>
      <c r="D681" s="258">
        <v>2.46</v>
      </c>
      <c r="E681" s="438">
        <f>IF(AND(ISBLANK(B681),ISBLANK(C681)),NA(),IF(B681&lt;=Parameters!$K$3,0,IF(C681&lt;0.1,Parameters!$K$4,C681)))</f>
        <v>20.149999999999999</v>
      </c>
      <c r="F681" s="439"/>
      <c r="G681" s="149">
        <f>B681*Parameters!$K$5</f>
        <v>1257.8</v>
      </c>
      <c r="H681" s="383">
        <f>IF(B681&lt;Parameters!$K$6,B681*Parameters!$K$5,Parameters!$K$5*Parameters!$K$6+(B681-Parameters!$K$6)*(Parameters!$K$5-10))</f>
        <v>625.80000000000007</v>
      </c>
      <c r="I681" s="151" t="str">
        <f>IF(ISBLANK(D681),"",IF(D681&gt;Parameters!$K$7,"Clay","Sand"))</f>
        <v>Sand</v>
      </c>
      <c r="J681" s="152">
        <f t="shared" si="172"/>
        <v>0.30939398455878131</v>
      </c>
      <c r="K681" s="320">
        <f t="shared" si="173"/>
        <v>1</v>
      </c>
      <c r="L681" s="320">
        <f t="shared" si="181"/>
        <v>6.2580000000000009</v>
      </c>
      <c r="M681" s="275">
        <f t="shared" si="174"/>
        <v>158.62232554927965</v>
      </c>
      <c r="N681" s="153">
        <f t="shared" si="175"/>
        <v>87.242279052103811</v>
      </c>
      <c r="O681" s="154">
        <f t="shared" si="176"/>
        <v>18.892199999999999</v>
      </c>
      <c r="P681" s="149">
        <f>IF(B681&lt;=Parameters!$K$3,0,IF(I681="Sand",0,O681/Parameters!$K$8*1000))</f>
        <v>0</v>
      </c>
      <c r="Q681" s="127">
        <f t="shared" si="177"/>
        <v>0</v>
      </c>
      <c r="R681" s="154" t="e">
        <f t="shared" si="178"/>
        <v>#DIV/0!</v>
      </c>
      <c r="S681" s="154" t="e">
        <f t="shared" si="179"/>
        <v>#DIV/0!</v>
      </c>
      <c r="T681" s="149" t="e">
        <f t="shared" si="186"/>
        <v>#DIV/0!</v>
      </c>
      <c r="U681" s="383">
        <f>IF(B681&lt;=Parameters!$K$3,0,IF(I681="Sand",(B681-B680)*$O$5*N681,(B681-B680)*$O$5*T681))</f>
        <v>36.205928760030979</v>
      </c>
      <c r="V681" s="157">
        <f t="shared" si="187"/>
        <v>18518.771294515336</v>
      </c>
      <c r="W681" s="175">
        <f t="shared" si="182"/>
        <v>0.51912664216203064</v>
      </c>
      <c r="X681" s="149">
        <f t="shared" si="183"/>
        <v>0.47885745207534508</v>
      </c>
      <c r="Y681" s="127">
        <f t="shared" si="184"/>
        <v>0.63225330801677049</v>
      </c>
      <c r="Z681" s="175">
        <f t="shared" si="185"/>
        <v>0.75159973421529302</v>
      </c>
      <c r="AA681" s="149">
        <f t="shared" si="180"/>
        <v>62.580000000000013</v>
      </c>
      <c r="AB681" s="383">
        <f>IF(ISERROR(AA681),0,IF(B681&lt;=Parameters!$K$3,0,(B681-B680)*$O$5*AA681))</f>
        <v>25.970974697366081</v>
      </c>
      <c r="AC681" s="157">
        <f t="shared" si="171"/>
        <v>16324.909031578363</v>
      </c>
    </row>
    <row r="682" spans="1:29">
      <c r="A682" s="186">
        <v>664</v>
      </c>
      <c r="B682" s="187">
        <v>66.3</v>
      </c>
      <c r="C682" s="258">
        <v>21.01</v>
      </c>
      <c r="D682" s="258">
        <v>2.41</v>
      </c>
      <c r="E682" s="438">
        <f>IF(AND(ISBLANK(B682),ISBLANK(C682)),NA(),IF(B682&lt;=Parameters!$K$3,0,IF(C682&lt;0.1,Parameters!$K$4,C682)))</f>
        <v>21.01</v>
      </c>
      <c r="F682" s="439"/>
      <c r="G682" s="149">
        <f>B682*Parameters!$K$5</f>
        <v>1259.7</v>
      </c>
      <c r="H682" s="383">
        <f>IF(B682&lt;Parameters!$K$6,B682*Parameters!$K$5,Parameters!$K$5*Parameters!$K$6+(B682-Parameters!$K$6)*(Parameters!$K$5-10))</f>
        <v>626.69999999999993</v>
      </c>
      <c r="I682" s="151" t="str">
        <f>IF(ISBLANK(D682),"",IF(D682&gt;Parameters!$K$7,"Clay","Sand"))</f>
        <v>Sand</v>
      </c>
      <c r="J682" s="152">
        <f t="shared" si="172"/>
        <v>0.31052110663243737</v>
      </c>
      <c r="K682" s="320">
        <f t="shared" si="173"/>
        <v>1</v>
      </c>
      <c r="L682" s="320">
        <f t="shared" si="181"/>
        <v>6.2669999999999995</v>
      </c>
      <c r="M682" s="275">
        <f t="shared" si="174"/>
        <v>165.99483473392681</v>
      </c>
      <c r="N682" s="153">
        <f t="shared" si="175"/>
        <v>91.297159103659752</v>
      </c>
      <c r="O682" s="154">
        <f t="shared" si="176"/>
        <v>19.750300000000003</v>
      </c>
      <c r="P682" s="149">
        <f>IF(B682&lt;=Parameters!$K$3,0,IF(I682="Sand",0,O682/Parameters!$K$8*1000))</f>
        <v>0</v>
      </c>
      <c r="Q682" s="127">
        <f t="shared" si="177"/>
        <v>0</v>
      </c>
      <c r="R682" s="154" t="e">
        <f t="shared" si="178"/>
        <v>#DIV/0!</v>
      </c>
      <c r="S682" s="154" t="e">
        <f t="shared" si="179"/>
        <v>#DIV/0!</v>
      </c>
      <c r="T682" s="149" t="e">
        <f t="shared" si="186"/>
        <v>#DIV/0!</v>
      </c>
      <c r="U682" s="383">
        <f>IF(B682&lt;=Parameters!$K$3,0,IF(I682="Sand",(B682-B681)*$O$5*N682,(B682-B681)*$O$5*T682))</f>
        <v>37.888721780476438</v>
      </c>
      <c r="V682" s="157">
        <f t="shared" si="187"/>
        <v>18556.660016295813</v>
      </c>
      <c r="W682" s="175">
        <f t="shared" si="182"/>
        <v>0.5355569075485479</v>
      </c>
      <c r="X682" s="149">
        <f t="shared" si="183"/>
        <v>0.51120563731151514</v>
      </c>
      <c r="Y682" s="127">
        <f t="shared" si="184"/>
        <v>0.6320261919022947</v>
      </c>
      <c r="Z682" s="175">
        <f t="shared" si="185"/>
        <v>0.80329581947930784</v>
      </c>
      <c r="AA682" s="149">
        <f t="shared" si="180"/>
        <v>62.669999999999995</v>
      </c>
      <c r="AB682" s="383">
        <f>IF(ISERROR(AA682),0,IF(B682&lt;=Parameters!$K$3,0,(B682-B681)*$O$5*AA682))</f>
        <v>26.008325092420911</v>
      </c>
      <c r="AC682" s="157">
        <f t="shared" si="171"/>
        <v>16350.917356670785</v>
      </c>
    </row>
    <row r="683" spans="1:29">
      <c r="A683" s="186">
        <v>665</v>
      </c>
      <c r="B683" s="187">
        <v>66.400000000000006</v>
      </c>
      <c r="C683" s="258">
        <v>20.61</v>
      </c>
      <c r="D683" s="258">
        <v>2.4500000000000002</v>
      </c>
      <c r="E683" s="438">
        <f>IF(AND(ISBLANK(B683),ISBLANK(C683)),NA(),IF(B683&lt;=Parameters!$K$3,0,IF(C683&lt;0.1,Parameters!$K$4,C683)))</f>
        <v>20.61</v>
      </c>
      <c r="F683" s="439"/>
      <c r="G683" s="149">
        <f>B683*Parameters!$K$5</f>
        <v>1261.6000000000001</v>
      </c>
      <c r="H683" s="383">
        <f>IF(B683&lt;Parameters!$K$6,B683*Parameters!$K$5,Parameters!$K$5*Parameters!$K$6+(B683-Parameters!$K$6)*(Parameters!$K$5-10))</f>
        <v>627.6</v>
      </c>
      <c r="I683" s="151" t="str">
        <f>IF(ISBLANK(D683),"",IF(D683&gt;Parameters!$K$7,"Clay","Sand"))</f>
        <v>Sand</v>
      </c>
      <c r="J683" s="152">
        <f t="shared" si="172"/>
        <v>0.31166063745872125</v>
      </c>
      <c r="K683" s="320">
        <f t="shared" si="173"/>
        <v>1</v>
      </c>
      <c r="L683" s="320">
        <f t="shared" si="181"/>
        <v>6.2759999999999998</v>
      </c>
      <c r="M683" s="275">
        <f t="shared" si="174"/>
        <v>163.4320931918767</v>
      </c>
      <c r="N683" s="153">
        <f t="shared" si="175"/>
        <v>89.887651255532191</v>
      </c>
      <c r="O683" s="154">
        <f t="shared" si="176"/>
        <v>19.348399999999998</v>
      </c>
      <c r="P683" s="149">
        <f>IF(B683&lt;=Parameters!$K$3,0,IF(I683="Sand",0,O683/Parameters!$K$8*1000))</f>
        <v>0</v>
      </c>
      <c r="Q683" s="127">
        <f t="shared" si="177"/>
        <v>0</v>
      </c>
      <c r="R683" s="154" t="e">
        <f t="shared" si="178"/>
        <v>#DIV/0!</v>
      </c>
      <c r="S683" s="154" t="e">
        <f t="shared" si="179"/>
        <v>#DIV/0!</v>
      </c>
      <c r="T683" s="149" t="e">
        <f t="shared" si="186"/>
        <v>#DIV/0!</v>
      </c>
      <c r="U683" s="383">
        <f>IF(B683&lt;=Parameters!$K$3,0,IF(I683="Sand",(B683-B682)*$O$5*N683,(B683-B682)*$O$5*T683))</f>
        <v>37.303769836418866</v>
      </c>
      <c r="V683" s="157">
        <f t="shared" si="187"/>
        <v>18593.963786132234</v>
      </c>
      <c r="W683" s="175">
        <f t="shared" si="182"/>
        <v>0.52758104684108176</v>
      </c>
      <c r="X683" s="149">
        <f t="shared" si="183"/>
        <v>0.49539389849911608</v>
      </c>
      <c r="Y683" s="127">
        <f>(H683/100)^(-0.25)</f>
        <v>0.63179948312239209</v>
      </c>
      <c r="Z683" s="175">
        <f t="shared" si="185"/>
        <v>0.77934412644418349</v>
      </c>
      <c r="AA683" s="149">
        <f t="shared" si="180"/>
        <v>62.760000000000005</v>
      </c>
      <c r="AB683" s="383">
        <f>IF(ISERROR(AA683),0,IF(B683&lt;=Parameters!$K$3,0,(B683-B682)*$O$5*AA683))</f>
        <v>26.045675487483145</v>
      </c>
      <c r="AC683" s="157">
        <f t="shared" si="171"/>
        <v>16376.963032158268</v>
      </c>
    </row>
    <row r="684" spans="1:29">
      <c r="A684" s="186">
        <v>666</v>
      </c>
      <c r="B684" s="187">
        <v>66.5</v>
      </c>
      <c r="C684" s="258">
        <v>20.239999999999998</v>
      </c>
      <c r="D684" s="258">
        <v>2.4900000000000002</v>
      </c>
      <c r="E684" s="438">
        <f>IF(AND(ISBLANK(B684),ISBLANK(C684)),NA(),IF(B684&lt;=Parameters!$K$3,0,IF(C684&lt;0.1,Parameters!$K$4,C684)))</f>
        <v>20.239999999999998</v>
      </c>
      <c r="F684" s="439"/>
      <c r="G684" s="149">
        <f>B684*Parameters!$K$5</f>
        <v>1263.5</v>
      </c>
      <c r="H684" s="383">
        <f>IF(B684&lt;Parameters!$K$6,B684*Parameters!$K$5,Parameters!$K$5*Parameters!$K$6+(B684-Parameters!$K$6)*(Parameters!$K$5-10))</f>
        <v>628.5</v>
      </c>
      <c r="I684" s="151" t="str">
        <f>IF(ISBLANK(D684),"",IF(D684&gt;Parameters!$K$7,"Clay","Sand"))</f>
        <v>Sand</v>
      </c>
      <c r="J684" s="152">
        <f t="shared" si="172"/>
        <v>0.31281280640640635</v>
      </c>
      <c r="K684" s="320">
        <f t="shared" si="173"/>
        <v>1</v>
      </c>
      <c r="L684" s="320">
        <f t="shared" si="181"/>
        <v>6.2850000000000001</v>
      </c>
      <c r="M684" s="275">
        <f t="shared" si="174"/>
        <v>161.09142727323942</v>
      </c>
      <c r="N684" s="153">
        <f t="shared" si="175"/>
        <v>88.600285000281687</v>
      </c>
      <c r="O684" s="154">
        <f t="shared" si="176"/>
        <v>18.976499999999998</v>
      </c>
      <c r="P684" s="149">
        <f>IF(B684&lt;=Parameters!$K$3,0,IF(I684="Sand",0,O684/Parameters!$K$8*1000))</f>
        <v>0</v>
      </c>
      <c r="Q684" s="127">
        <f t="shared" si="177"/>
        <v>0</v>
      </c>
      <c r="R684" s="154" t="e">
        <f t="shared" si="178"/>
        <v>#DIV/0!</v>
      </c>
      <c r="S684" s="154" t="e">
        <f t="shared" si="179"/>
        <v>#DIV/0!</v>
      </c>
      <c r="T684" s="149" t="e">
        <f t="shared" si="186"/>
        <v>#DIV/0!</v>
      </c>
      <c r="U684" s="383">
        <f>IF(B684&lt;=Parameters!$K$3,0,IF(I684="Sand",(B684-B683)*$O$5*N684,(B684-B683)*$O$5*T684))</f>
        <v>36.769507189539979</v>
      </c>
      <c r="V684" s="157">
        <f t="shared" si="187"/>
        <v>18630.733293321773</v>
      </c>
      <c r="W684" s="175">
        <f t="shared" si="182"/>
        <v>0.52004822521355576</v>
      </c>
      <c r="X684" s="149">
        <f t="shared" si="183"/>
        <v>0.48064879366086444</v>
      </c>
      <c r="Y684" s="127">
        <f t="shared" si="184"/>
        <v>0.63157318036394283</v>
      </c>
      <c r="Z684" s="175">
        <f t="shared" si="185"/>
        <v>0.75701493758089633</v>
      </c>
      <c r="AA684" s="149">
        <f t="shared" si="180"/>
        <v>62.85</v>
      </c>
      <c r="AB684" s="383">
        <f>IF(ISERROR(AA684),0,IF(B684&lt;=Parameters!$K$3,0,(B684-B683)*$O$5*AA684))</f>
        <v>26.083025882537967</v>
      </c>
      <c r="AC684" s="157">
        <f t="shared" si="171"/>
        <v>16403.046058040807</v>
      </c>
    </row>
    <row r="685" spans="1:29">
      <c r="A685" s="186">
        <v>667</v>
      </c>
      <c r="B685" s="187">
        <v>66.599999999999994</v>
      </c>
      <c r="C685" s="258">
        <v>19.64</v>
      </c>
      <c r="D685" s="258">
        <v>2.5099999999999998</v>
      </c>
      <c r="E685" s="438">
        <f>IF(AND(ISBLANK(B685),ISBLANK(C685)),NA(),IF(B685&lt;=Parameters!$K$3,0,IF(C685&lt;0.1,Parameters!$K$4,C685)))</f>
        <v>19.64</v>
      </c>
      <c r="F685" s="439"/>
      <c r="G685" s="149">
        <f>B685*Parameters!$K$5</f>
        <v>1265.3999999999999</v>
      </c>
      <c r="H685" s="383">
        <f>IF(B685&lt;Parameters!$K$6,B685*Parameters!$K$5,Parameters!$K$5*Parameters!$K$6+(B685-Parameters!$K$6)*(Parameters!$K$5-10))</f>
        <v>629.4</v>
      </c>
      <c r="I685" s="151" t="str">
        <f>IF(ISBLANK(D685),"",IF(D685&gt;Parameters!$K$7,"Clay","Sand"))</f>
        <v>Sand</v>
      </c>
      <c r="J685" s="152">
        <f t="shared" si="172"/>
        <v>0.31397784882414675</v>
      </c>
      <c r="K685" s="320">
        <f t="shared" si="173"/>
        <v>1</v>
      </c>
      <c r="L685" s="320">
        <f t="shared" si="181"/>
        <v>6.2939999999999996</v>
      </c>
      <c r="M685" s="275">
        <f t="shared" si="174"/>
        <v>156.89817417799745</v>
      </c>
      <c r="N685" s="153">
        <f t="shared" si="175"/>
        <v>86.293995797898603</v>
      </c>
      <c r="O685" s="154">
        <f t="shared" si="176"/>
        <v>18.374600000000001</v>
      </c>
      <c r="P685" s="149">
        <f>IF(B685&lt;=Parameters!$K$3,0,IF(I685="Sand",0,O685/Parameters!$K$8*1000))</f>
        <v>0</v>
      </c>
      <c r="Q685" s="127">
        <f t="shared" si="177"/>
        <v>0</v>
      </c>
      <c r="R685" s="154" t="e">
        <f t="shared" si="178"/>
        <v>#DIV/0!</v>
      </c>
      <c r="S685" s="154" t="e">
        <f t="shared" si="179"/>
        <v>#DIV/0!</v>
      </c>
      <c r="T685" s="149" t="e">
        <f t="shared" si="186"/>
        <v>#DIV/0!</v>
      </c>
      <c r="U685" s="383">
        <f>IF(B685&lt;=Parameters!$K$3,0,IF(I685="Sand",(B685-B684)*$O$5*N685,(B685-B684)*$O$5*T685))</f>
        <v>35.812387047004165</v>
      </c>
      <c r="V685" s="157">
        <f t="shared" si="187"/>
        <v>18666.545680368778</v>
      </c>
      <c r="W685" s="175">
        <f t="shared" si="182"/>
        <v>0.50772501729637687</v>
      </c>
      <c r="X685" s="149">
        <f t="shared" si="183"/>
        <v>0.45692382787066632</v>
      </c>
      <c r="Y685" s="127">
        <f t="shared" si="184"/>
        <v>0.6313472823199322</v>
      </c>
      <c r="Z685" s="175">
        <f t="shared" si="185"/>
        <v>0.72047284834103065</v>
      </c>
      <c r="AA685" s="149">
        <f t="shared" si="180"/>
        <v>62.94</v>
      </c>
      <c r="AB685" s="383">
        <f>IF(ISERROR(AA685),0,IF(B685&lt;=Parameters!$K$3,0,(B685-B684)*$O$5*AA685))</f>
        <v>26.120376277596492</v>
      </c>
      <c r="AC685" s="157">
        <f t="shared" ref="AC685:AC748" si="188">AC684+AB685</f>
        <v>16429.166434318402</v>
      </c>
    </row>
    <row r="686" spans="1:29">
      <c r="A686" s="186">
        <v>668</v>
      </c>
      <c r="B686" s="187">
        <v>66.7</v>
      </c>
      <c r="C686" s="258">
        <v>21.82</v>
      </c>
      <c r="D686" s="258">
        <v>2.41</v>
      </c>
      <c r="E686" s="438">
        <f>IF(AND(ISBLANK(B686),ISBLANK(C686)),NA(),IF(B686&lt;=Parameters!$K$3,0,IF(C686&lt;0.1,Parameters!$K$4,C686)))</f>
        <v>21.82</v>
      </c>
      <c r="F686" s="439"/>
      <c r="G686" s="149">
        <f>B686*Parameters!$K$5</f>
        <v>1267.3</v>
      </c>
      <c r="H686" s="383">
        <f>IF(B686&lt;Parameters!$K$6,B686*Parameters!$K$5,Parameters!$K$5*Parameters!$K$6+(B686-Parameters!$K$6)*(Parameters!$K$5-10))</f>
        <v>630.30000000000007</v>
      </c>
      <c r="I686" s="151" t="str">
        <f>IF(ISBLANK(D686),"",IF(D686&gt;Parameters!$K$7,"Clay","Sand"))</f>
        <v>Sand</v>
      </c>
      <c r="J686" s="152">
        <f t="shared" si="172"/>
        <v>0.31515600624242707</v>
      </c>
      <c r="K686" s="320">
        <f t="shared" si="173"/>
        <v>1</v>
      </c>
      <c r="L686" s="320">
        <f t="shared" si="181"/>
        <v>6.3030000000000008</v>
      </c>
      <c r="M686" s="275">
        <f t="shared" si="174"/>
        <v>174.96763888438934</v>
      </c>
      <c r="N686" s="153">
        <f t="shared" si="175"/>
        <v>96.232201386414147</v>
      </c>
      <c r="O686" s="154">
        <f t="shared" si="176"/>
        <v>20.552700000000002</v>
      </c>
      <c r="P686" s="149">
        <f>IF(B686&lt;=Parameters!$K$3,0,IF(I686="Sand",0,O686/Parameters!$K$8*1000))</f>
        <v>0</v>
      </c>
      <c r="Q686" s="127">
        <f t="shared" si="177"/>
        <v>0</v>
      </c>
      <c r="R686" s="154" t="e">
        <f t="shared" si="178"/>
        <v>#DIV/0!</v>
      </c>
      <c r="S686" s="154" t="e">
        <f t="shared" si="179"/>
        <v>#DIV/0!</v>
      </c>
      <c r="T686" s="149" t="e">
        <f t="shared" si="186"/>
        <v>#DIV/0!</v>
      </c>
      <c r="U686" s="383">
        <f>IF(B686&lt;=Parameters!$K$3,0,IF(I686="Sand",(B686-B685)*$O$5*N686,(B686-B685)*$O$5*T686))</f>
        <v>39.936785990386682</v>
      </c>
      <c r="V686" s="157">
        <f t="shared" si="187"/>
        <v>18706.482466359164</v>
      </c>
      <c r="W686" s="175">
        <f t="shared" si="182"/>
        <v>0.54954270591006726</v>
      </c>
      <c r="X686" s="149">
        <f t="shared" si="183"/>
        <v>0.53942356992747564</v>
      </c>
      <c r="Y686" s="127">
        <f t="shared" si="184"/>
        <v>0.63112178768941452</v>
      </c>
      <c r="Z686" s="175">
        <f t="shared" si="185"/>
        <v>0.851530471895804</v>
      </c>
      <c r="AA686" s="149">
        <f t="shared" si="180"/>
        <v>63.030000000000008</v>
      </c>
      <c r="AB686" s="383">
        <f>IF(ISERROR(AA686),0,IF(B686&lt;=Parameters!$K$3,0,(B686-B685)*$O$5*AA686))</f>
        <v>26.157726672658743</v>
      </c>
      <c r="AC686" s="157">
        <f t="shared" si="188"/>
        <v>16455.324160991062</v>
      </c>
    </row>
    <row r="687" spans="1:29">
      <c r="A687" s="186">
        <v>669</v>
      </c>
      <c r="B687" s="187">
        <v>66.8</v>
      </c>
      <c r="C687" s="258">
        <v>21.85</v>
      </c>
      <c r="D687" s="258">
        <v>2.37</v>
      </c>
      <c r="E687" s="438">
        <f>IF(AND(ISBLANK(B687),ISBLANK(C687)),NA(),IF(B687&lt;=Parameters!$K$3,0,IF(C687&lt;0.1,Parameters!$K$4,C687)))</f>
        <v>21.85</v>
      </c>
      <c r="F687" s="439"/>
      <c r="G687" s="149">
        <f>B687*Parameters!$K$5</f>
        <v>1269.2</v>
      </c>
      <c r="H687" s="383">
        <f>IF(B687&lt;Parameters!$K$6,B687*Parameters!$K$5,Parameters!$K$5*Parameters!$K$6+(B687-Parameters!$K$6)*(Parameters!$K$5-10))</f>
        <v>631.19999999999993</v>
      </c>
      <c r="I687" s="151" t="str">
        <f>IF(ISBLANK(D687),"",IF(D687&gt;Parameters!$K$7,"Clay","Sand"))</f>
        <v>Sand</v>
      </c>
      <c r="J687" s="152">
        <f t="shared" si="172"/>
        <v>0.31634752658390985</v>
      </c>
      <c r="K687" s="320">
        <f t="shared" si="173"/>
        <v>1</v>
      </c>
      <c r="L687" s="320">
        <f t="shared" si="181"/>
        <v>6.3119999999999994</v>
      </c>
      <c r="M687" s="275">
        <f t="shared" si="174"/>
        <v>175.87061455575704</v>
      </c>
      <c r="N687" s="153">
        <f t="shared" si="175"/>
        <v>96.728838005666375</v>
      </c>
      <c r="O687" s="154">
        <f t="shared" si="176"/>
        <v>20.5808</v>
      </c>
      <c r="P687" s="149">
        <f>IF(B687&lt;=Parameters!$K$3,0,IF(I687="Sand",0,O687/Parameters!$K$8*1000))</f>
        <v>0</v>
      </c>
      <c r="Q687" s="127">
        <f t="shared" si="177"/>
        <v>0</v>
      </c>
      <c r="R687" s="154" t="e">
        <f t="shared" si="178"/>
        <v>#DIV/0!</v>
      </c>
      <c r="S687" s="154" t="e">
        <f t="shared" si="179"/>
        <v>#DIV/0!</v>
      </c>
      <c r="T687" s="149" t="e">
        <f t="shared" si="186"/>
        <v>#DIV/0!</v>
      </c>
      <c r="U687" s="383">
        <f>IF(B687&lt;=Parameters!$K$3,0,IF(I687="Sand",(B687-B686)*$O$5*N687,(B687-B686)*$O$5*T687))</f>
        <v>40.142892367376582</v>
      </c>
      <c r="V687" s="157">
        <f t="shared" si="187"/>
        <v>18746.625358726542</v>
      </c>
      <c r="W687" s="175">
        <f t="shared" si="182"/>
        <v>0.54980690776221708</v>
      </c>
      <c r="X687" s="149">
        <f t="shared" si="183"/>
        <v>0.53996262490724567</v>
      </c>
      <c r="Y687" s="127">
        <f t="shared" si="184"/>
        <v>0.63089669517747571</v>
      </c>
      <c r="Z687" s="175">
        <f t="shared" si="185"/>
        <v>0.85335489211120719</v>
      </c>
      <c r="AA687" s="149">
        <f t="shared" si="180"/>
        <v>63.12</v>
      </c>
      <c r="AB687" s="383">
        <f>IF(ISERROR(AA687),0,IF(B687&lt;=Parameters!$K$3,0,(B687-B686)*$O$5*AA687))</f>
        <v>26.195077067713544</v>
      </c>
      <c r="AC687" s="157">
        <f t="shared" si="188"/>
        <v>16481.519238058776</v>
      </c>
    </row>
    <row r="688" spans="1:29">
      <c r="A688" s="186">
        <v>670</v>
      </c>
      <c r="B688" s="187">
        <v>66.900000000000006</v>
      </c>
      <c r="C688" s="258">
        <v>24.11</v>
      </c>
      <c r="D688" s="258">
        <v>2.33</v>
      </c>
      <c r="E688" s="438">
        <f>IF(AND(ISBLANK(B688),ISBLANK(C688)),NA(),IF(B688&lt;=Parameters!$K$3,0,IF(C688&lt;0.1,Parameters!$K$4,C688)))</f>
        <v>24.11</v>
      </c>
      <c r="F688" s="439"/>
      <c r="G688" s="149">
        <f>B688*Parameters!$K$5</f>
        <v>1271.1000000000001</v>
      </c>
      <c r="H688" s="383">
        <f>IF(B688&lt;Parameters!$K$6,B688*Parameters!$K$5,Parameters!$K$5*Parameters!$K$6+(B688-Parameters!$K$6)*(Parameters!$K$5-10))</f>
        <v>632.1</v>
      </c>
      <c r="I688" s="151" t="str">
        <f>IF(ISBLANK(D688),"",IF(D688&gt;Parameters!$K$7,"Clay","Sand"))</f>
        <v>Sand</v>
      </c>
      <c r="J688" s="152">
        <f t="shared" si="172"/>
        <v>0.31755266438260066</v>
      </c>
      <c r="K688" s="320">
        <f t="shared" si="173"/>
        <v>1</v>
      </c>
      <c r="L688" s="320">
        <f t="shared" si="181"/>
        <v>6.3210000000000006</v>
      </c>
      <c r="M688" s="275">
        <f t="shared" si="174"/>
        <v>194.80063490351316</v>
      </c>
      <c r="N688" s="153">
        <f t="shared" si="175"/>
        <v>107.14034919693225</v>
      </c>
      <c r="O688" s="154">
        <f t="shared" si="176"/>
        <v>22.838899999999999</v>
      </c>
      <c r="P688" s="149">
        <f>IF(B688&lt;=Parameters!$K$3,0,IF(I688="Sand",0,O688/Parameters!$K$8*1000))</f>
        <v>0</v>
      </c>
      <c r="Q688" s="127">
        <f t="shared" si="177"/>
        <v>0</v>
      </c>
      <c r="R688" s="154" t="e">
        <f t="shared" si="178"/>
        <v>#DIV/0!</v>
      </c>
      <c r="S688" s="154" t="e">
        <f t="shared" si="179"/>
        <v>#DIV/0!</v>
      </c>
      <c r="T688" s="149" t="e">
        <f t="shared" si="186"/>
        <v>#DIV/0!</v>
      </c>
      <c r="U688" s="383">
        <f>IF(B688&lt;=Parameters!$K$3,0,IF(I688="Sand",(B688-B687)*$O$5*N688,(B688-B687)*$O$5*T688))</f>
        <v>44.463715213494623</v>
      </c>
      <c r="V688" s="157">
        <f t="shared" si="187"/>
        <v>18791.089073940035</v>
      </c>
      <c r="W688" s="175">
        <f t="shared" si="182"/>
        <v>0.58889224803349138</v>
      </c>
      <c r="X688" s="149">
        <f t="shared" si="183"/>
        <v>0.62213072684511173</v>
      </c>
      <c r="Y688" s="127">
        <f t="shared" si="184"/>
        <v>0.63067200349519725</v>
      </c>
      <c r="Z688" s="175">
        <f t="shared" si="185"/>
        <v>0.98433423361775885</v>
      </c>
      <c r="AA688" s="149">
        <f t="shared" si="180"/>
        <v>63.210000000000008</v>
      </c>
      <c r="AB688" s="383">
        <f>IF(ISERROR(AA688),0,IF(B688&lt;=Parameters!$K$3,0,(B688-B687)*$O$5*AA688))</f>
        <v>26.232427462775807</v>
      </c>
      <c r="AC688" s="157">
        <f t="shared" si="188"/>
        <v>16507.751665521551</v>
      </c>
    </row>
    <row r="689" spans="1:29">
      <c r="A689" s="186">
        <v>671</v>
      </c>
      <c r="B689" s="187">
        <v>67</v>
      </c>
      <c r="C689" s="258">
        <v>24.55</v>
      </c>
      <c r="D689" s="258">
        <v>2.3199999999999998</v>
      </c>
      <c r="E689" s="438">
        <f>IF(AND(ISBLANK(B689),ISBLANK(C689)),NA(),IF(B689&lt;=Parameters!$K$3,0,IF(C689&lt;0.1,Parameters!$K$4,C689)))</f>
        <v>24.55</v>
      </c>
      <c r="F689" s="439"/>
      <c r="G689" s="149">
        <f>B689*Parameters!$K$5</f>
        <v>1273</v>
      </c>
      <c r="H689" s="383">
        <f>IF(B689&lt;Parameters!$K$6,B689*Parameters!$K$5,Parameters!$K$5*Parameters!$K$6+(B689-Parameters!$K$6)*(Parameters!$K$5-10))</f>
        <v>633</v>
      </c>
      <c r="I689" s="151" t="str">
        <f>IF(ISBLANK(D689),"",IF(D689&gt;Parameters!$K$7,"Clay","Sand"))</f>
        <v>Sand</v>
      </c>
      <c r="J689" s="152">
        <f t="shared" si="172"/>
        <v>0.31877168101226405</v>
      </c>
      <c r="K689" s="320">
        <f t="shared" si="173"/>
        <v>1</v>
      </c>
      <c r="L689" s="320">
        <f t="shared" si="181"/>
        <v>6.33</v>
      </c>
      <c r="M689" s="275">
        <f t="shared" si="174"/>
        <v>199.1171308652078</v>
      </c>
      <c r="N689" s="153">
        <f t="shared" si="175"/>
        <v>109.51442197586429</v>
      </c>
      <c r="O689" s="154">
        <f t="shared" si="176"/>
        <v>23.277000000000001</v>
      </c>
      <c r="P689" s="149">
        <f>IF(B689&lt;=Parameters!$K$3,0,IF(I689="Sand",0,O689/Parameters!$K$8*1000))</f>
        <v>0</v>
      </c>
      <c r="Q689" s="127">
        <f t="shared" si="177"/>
        <v>0</v>
      </c>
      <c r="R689" s="154" t="e">
        <f t="shared" si="178"/>
        <v>#DIV/0!</v>
      </c>
      <c r="S689" s="154" t="e">
        <f t="shared" si="179"/>
        <v>#DIV/0!</v>
      </c>
      <c r="T689" s="149" t="e">
        <f t="shared" si="186"/>
        <v>#DIV/0!</v>
      </c>
      <c r="U689" s="383">
        <f>IF(B689&lt;=Parameters!$K$3,0,IF(I689="Sand",(B689-B688)*$O$5*N689,(B689-B688)*$O$5*T689))</f>
        <v>45.448965837830599</v>
      </c>
      <c r="V689" s="157">
        <f t="shared" si="187"/>
        <v>18836.538039777864</v>
      </c>
      <c r="W689" s="175">
        <f t="shared" si="182"/>
        <v>0.59584175031928677</v>
      </c>
      <c r="X689" s="149">
        <f t="shared" si="183"/>
        <v>0.63723929878636598</v>
      </c>
      <c r="Y689" s="127">
        <f t="shared" si="184"/>
        <v>0.63044771135961952</v>
      </c>
      <c r="Z689" s="175">
        <f t="shared" si="185"/>
        <v>1.0093869694895363</v>
      </c>
      <c r="AA689" s="149">
        <f t="shared" si="180"/>
        <v>63.300000000000004</v>
      </c>
      <c r="AB689" s="383">
        <f>IF(ISERROR(AA689),0,IF(B689&lt;=Parameters!$K$3,0,(B689-B688)*$O$5*AA689))</f>
        <v>26.269777857830601</v>
      </c>
      <c r="AC689" s="157">
        <f t="shared" si="188"/>
        <v>16534.021443379381</v>
      </c>
    </row>
    <row r="690" spans="1:29">
      <c r="A690" s="186">
        <v>672</v>
      </c>
      <c r="B690" s="187">
        <v>67.099999999999994</v>
      </c>
      <c r="C690" s="258">
        <v>24.15</v>
      </c>
      <c r="D690" s="258">
        <v>2.2999999999999998</v>
      </c>
      <c r="E690" s="438">
        <f>IF(AND(ISBLANK(B690),ISBLANK(C690)),NA(),IF(B690&lt;=Parameters!$K$3,0,IF(C690&lt;0.1,Parameters!$K$4,C690)))</f>
        <v>24.15</v>
      </c>
      <c r="F690" s="439"/>
      <c r="G690" s="149">
        <f>B690*Parameters!$K$5</f>
        <v>1274.8999999999999</v>
      </c>
      <c r="H690" s="383">
        <f>IF(B690&lt;Parameters!$K$6,B690*Parameters!$K$5,Parameters!$K$5*Parameters!$K$6+(B690-Parameters!$K$6)*(Parameters!$K$5-10))</f>
        <v>633.9</v>
      </c>
      <c r="I690" s="151" t="str">
        <f>IF(ISBLANK(D690),"",IF(D690&gt;Parameters!$K$7,"Clay","Sand"))</f>
        <v>Sand</v>
      </c>
      <c r="J690" s="152">
        <f t="shared" si="172"/>
        <v>0.32000484492456321</v>
      </c>
      <c r="K690" s="320">
        <f t="shared" si="173"/>
        <v>1</v>
      </c>
      <c r="L690" s="320">
        <f t="shared" si="181"/>
        <v>6.3389999999999995</v>
      </c>
      <c r="M690" s="275">
        <f t="shared" si="174"/>
        <v>196.63059138826216</v>
      </c>
      <c r="N690" s="153">
        <f t="shared" si="175"/>
        <v>108.1468252635442</v>
      </c>
      <c r="O690" s="154">
        <f t="shared" si="176"/>
        <v>22.8751</v>
      </c>
      <c r="P690" s="149">
        <f>IF(B690&lt;=Parameters!$K$3,0,IF(I690="Sand",0,O690/Parameters!$K$8*1000))</f>
        <v>0</v>
      </c>
      <c r="Q690" s="127">
        <f t="shared" si="177"/>
        <v>0</v>
      </c>
      <c r="R690" s="154" t="e">
        <f t="shared" si="178"/>
        <v>#DIV/0!</v>
      </c>
      <c r="S690" s="154" t="e">
        <f t="shared" si="179"/>
        <v>#DIV/0!</v>
      </c>
      <c r="T690" s="149" t="e">
        <f t="shared" si="186"/>
        <v>#DIV/0!</v>
      </c>
      <c r="U690" s="383">
        <f>IF(B690&lt;=Parameters!$K$3,0,IF(I690="Sand",(B690-B689)*$O$5*N690,(B690-B689)*$O$5*T690))</f>
        <v>44.881407199098398</v>
      </c>
      <c r="V690" s="157">
        <f t="shared" si="187"/>
        <v>18881.419446976965</v>
      </c>
      <c r="W690" s="175">
        <f t="shared" si="182"/>
        <v>0.5889866024333188</v>
      </c>
      <c r="X690" s="149">
        <f t="shared" si="183"/>
        <v>0.62233485782148346</v>
      </c>
      <c r="Y690" s="127">
        <f t="shared" si="184"/>
        <v>0.63022381749370604</v>
      </c>
      <c r="Z690" s="175">
        <f t="shared" si="185"/>
        <v>0.98689904119929939</v>
      </c>
      <c r="AA690" s="149">
        <f t="shared" si="180"/>
        <v>63.39</v>
      </c>
      <c r="AB690" s="383">
        <f>IF(ISERROR(AA690),0,IF(B690&lt;=Parameters!$K$3,0,(B690-B689)*$O$5*AA690))</f>
        <v>26.307128252889129</v>
      </c>
      <c r="AC690" s="157">
        <f t="shared" si="188"/>
        <v>16560.328571632272</v>
      </c>
    </row>
    <row r="691" spans="1:29">
      <c r="A691" s="186">
        <v>673</v>
      </c>
      <c r="B691" s="187">
        <v>67.2</v>
      </c>
      <c r="C691" s="258">
        <v>22.47</v>
      </c>
      <c r="D691" s="258">
        <v>2.34</v>
      </c>
      <c r="E691" s="438">
        <f>IF(AND(ISBLANK(B691),ISBLANK(C691)),NA(),IF(B691&lt;=Parameters!$K$3,0,IF(C691&lt;0.1,Parameters!$K$4,C691)))</f>
        <v>22.47</v>
      </c>
      <c r="F691" s="439"/>
      <c r="G691" s="149">
        <f>B691*Parameters!$K$5</f>
        <v>1276.8</v>
      </c>
      <c r="H691" s="383">
        <f>IF(B691&lt;Parameters!$K$6,B691*Parameters!$K$5,Parameters!$K$5*Parameters!$K$6+(B691-Parameters!$K$6)*(Parameters!$K$5-10))</f>
        <v>634.80000000000007</v>
      </c>
      <c r="I691" s="151" t="str">
        <f>IF(ISBLANK(D691),"",IF(D691&gt;Parameters!$K$7,"Clay","Sand"))</f>
        <v>Sand</v>
      </c>
      <c r="J691" s="152">
        <f t="shared" si="172"/>
        <v>0.32125243189740993</v>
      </c>
      <c r="K691" s="320">
        <f t="shared" si="173"/>
        <v>1</v>
      </c>
      <c r="L691" s="320">
        <f t="shared" si="181"/>
        <v>6.3480000000000008</v>
      </c>
      <c r="M691" s="275">
        <f t="shared" si="174"/>
        <v>183.66520718761882</v>
      </c>
      <c r="N691" s="153">
        <f t="shared" si="175"/>
        <v>101.01586395319036</v>
      </c>
      <c r="O691" s="154">
        <f t="shared" si="176"/>
        <v>21.193199999999997</v>
      </c>
      <c r="P691" s="149">
        <f>IF(B691&lt;=Parameters!$K$3,0,IF(I691="Sand",0,O691/Parameters!$K$8*1000))</f>
        <v>0</v>
      </c>
      <c r="Q691" s="127">
        <f t="shared" si="177"/>
        <v>0</v>
      </c>
      <c r="R691" s="154" t="e">
        <f t="shared" si="178"/>
        <v>#DIV/0!</v>
      </c>
      <c r="S691" s="154" t="e">
        <f t="shared" si="179"/>
        <v>#DIV/0!</v>
      </c>
      <c r="T691" s="149" t="e">
        <f t="shared" si="186"/>
        <v>#DIV/0!</v>
      </c>
      <c r="U691" s="383">
        <f>IF(B691&lt;=Parameters!$K$3,0,IF(I691="Sand",(B691-B690)*$O$5*N691,(B691-B690)*$O$5*T691))</f>
        <v>41.922026953673395</v>
      </c>
      <c r="V691" s="157">
        <f t="shared" si="187"/>
        <v>18923.341473930639</v>
      </c>
      <c r="W691" s="175">
        <f t="shared" si="182"/>
        <v>0.55986152980035442</v>
      </c>
      <c r="X691" s="149">
        <f t="shared" si="183"/>
        <v>0.56064161381759747</v>
      </c>
      <c r="Y691" s="127">
        <f t="shared" si="184"/>
        <v>0.63000032062630795</v>
      </c>
      <c r="Z691" s="175">
        <f t="shared" si="185"/>
        <v>0.89007507908307348</v>
      </c>
      <c r="AA691" s="149">
        <f t="shared" si="180"/>
        <v>63.480000000000011</v>
      </c>
      <c r="AB691" s="383">
        <f>IF(ISERROR(AA691),0,IF(B691&lt;=Parameters!$K$3,0,(B691-B690)*$O$5*AA691))</f>
        <v>26.344478647951405</v>
      </c>
      <c r="AC691" s="157">
        <f t="shared" si="188"/>
        <v>16586.673050280224</v>
      </c>
    </row>
    <row r="692" spans="1:29">
      <c r="A692" s="186">
        <v>674</v>
      </c>
      <c r="B692" s="187">
        <v>67.3</v>
      </c>
      <c r="C692" s="258">
        <v>19.75</v>
      </c>
      <c r="D692" s="258">
        <v>2.4</v>
      </c>
      <c r="E692" s="438">
        <f>IF(AND(ISBLANK(B692),ISBLANK(C692)),NA(),IF(B692&lt;=Parameters!$K$3,0,IF(C692&lt;0.1,Parameters!$K$4,C692)))</f>
        <v>19.75</v>
      </c>
      <c r="F692" s="439"/>
      <c r="G692" s="149">
        <f>B692*Parameters!$K$5</f>
        <v>1278.7</v>
      </c>
      <c r="H692" s="383">
        <f>IF(B692&lt;Parameters!$K$6,B692*Parameters!$K$5,Parameters!$K$5*Parameters!$K$6+(B692-Parameters!$K$6)*(Parameters!$K$5-10))</f>
        <v>635.69999999999993</v>
      </c>
      <c r="I692" s="151" t="str">
        <f>IF(ISBLANK(D692),"",IF(D692&gt;Parameters!$K$7,"Clay","Sand"))</f>
        <v>Sand</v>
      </c>
      <c r="J692" s="152">
        <f t="shared" si="172"/>
        <v>0.32251472529404923</v>
      </c>
      <c r="K692" s="320">
        <f t="shared" si="173"/>
        <v>1</v>
      </c>
      <c r="L692" s="320">
        <f t="shared" si="181"/>
        <v>6.3569999999999993</v>
      </c>
      <c r="M692" s="275">
        <f t="shared" si="174"/>
        <v>162.06679547289991</v>
      </c>
      <c r="N692" s="153">
        <f t="shared" si="175"/>
        <v>89.13673751009496</v>
      </c>
      <c r="O692" s="154">
        <f t="shared" si="176"/>
        <v>18.471299999999999</v>
      </c>
      <c r="P692" s="149">
        <f>IF(B692&lt;=Parameters!$K$3,0,IF(I692="Sand",0,O692/Parameters!$K$8*1000))</f>
        <v>0</v>
      </c>
      <c r="Q692" s="127">
        <f t="shared" si="177"/>
        <v>0</v>
      </c>
      <c r="R692" s="154" t="e">
        <f t="shared" si="178"/>
        <v>#DIV/0!</v>
      </c>
      <c r="S692" s="154" t="e">
        <f t="shared" si="179"/>
        <v>#DIV/0!</v>
      </c>
      <c r="T692" s="149" t="e">
        <f t="shared" si="186"/>
        <v>#DIV/0!</v>
      </c>
      <c r="U692" s="383">
        <f>IF(B692&lt;=Parameters!$K$3,0,IF(I692="Sand",(B692-B691)*$O$5*N692,(B692-B691)*$O$5*T692))</f>
        <v>36.992137335891798</v>
      </c>
      <c r="V692" s="157">
        <f t="shared" si="187"/>
        <v>18960.333611266531</v>
      </c>
      <c r="W692" s="175">
        <f t="shared" si="182"/>
        <v>0.50796713880229005</v>
      </c>
      <c r="X692" s="149">
        <f t="shared" si="183"/>
        <v>0.45738519748056922</v>
      </c>
      <c r="Y692" s="127">
        <f t="shared" si="184"/>
        <v>0.62977721949212795</v>
      </c>
      <c r="Z692" s="175">
        <f t="shared" si="185"/>
        <v>0.72696815074069832</v>
      </c>
      <c r="AA692" s="149">
        <f t="shared" si="180"/>
        <v>63.569999999999993</v>
      </c>
      <c r="AB692" s="383">
        <f>IF(ISERROR(AA692),0,IF(B692&lt;=Parameters!$K$3,0,(B692-B691)*$O$5*AA692))</f>
        <v>26.381829043006178</v>
      </c>
      <c r="AC692" s="157">
        <f t="shared" si="188"/>
        <v>16613.05487932323</v>
      </c>
    </row>
    <row r="693" spans="1:29">
      <c r="A693" s="186">
        <v>675</v>
      </c>
      <c r="B693" s="187">
        <v>67.400000000000006</v>
      </c>
      <c r="C693" s="258">
        <v>18.52</v>
      </c>
      <c r="D693" s="258">
        <v>2.4700000000000002</v>
      </c>
      <c r="E693" s="438">
        <f>IF(AND(ISBLANK(B693),ISBLANK(C693)),NA(),IF(B693&lt;=Parameters!$K$3,0,IF(C693&lt;0.1,Parameters!$K$4,C693)))</f>
        <v>18.52</v>
      </c>
      <c r="F693" s="439"/>
      <c r="G693" s="149">
        <f>B693*Parameters!$K$5</f>
        <v>1280.6000000000001</v>
      </c>
      <c r="H693" s="383">
        <f>IF(B693&lt;Parameters!$K$6,B693*Parameters!$K$5,Parameters!$K$5*Parameters!$K$6+(B693-Parameters!$K$6)*(Parameters!$K$5-10))</f>
        <v>636.6</v>
      </c>
      <c r="I693" s="151" t="str">
        <f>IF(ISBLANK(D693),"",IF(D693&gt;Parameters!$K$7,"Clay","Sand"))</f>
        <v>Sand</v>
      </c>
      <c r="J693" s="152">
        <f t="shared" si="172"/>
        <v>0.32379201633343258</v>
      </c>
      <c r="K693" s="320">
        <f t="shared" si="173"/>
        <v>1</v>
      </c>
      <c r="L693" s="320">
        <f t="shared" si="181"/>
        <v>6.3660000000000005</v>
      </c>
      <c r="M693" s="275">
        <f t="shared" si="174"/>
        <v>152.5753993168581</v>
      </c>
      <c r="N693" s="153">
        <f t="shared" si="175"/>
        <v>83.916469624271954</v>
      </c>
      <c r="O693" s="154">
        <f t="shared" si="176"/>
        <v>17.2394</v>
      </c>
      <c r="P693" s="149">
        <f>IF(B693&lt;=Parameters!$K$3,0,IF(I693="Sand",0,O693/Parameters!$K$8*1000))</f>
        <v>0</v>
      </c>
      <c r="Q693" s="127">
        <f t="shared" si="177"/>
        <v>0</v>
      </c>
      <c r="R693" s="154" t="e">
        <f t="shared" si="178"/>
        <v>#DIV/0!</v>
      </c>
      <c r="S693" s="154" t="e">
        <f t="shared" si="179"/>
        <v>#DIV/0!</v>
      </c>
      <c r="T693" s="149" t="e">
        <f t="shared" si="186"/>
        <v>#DIV/0!</v>
      </c>
      <c r="U693" s="383">
        <f>IF(B693&lt;=Parameters!$K$3,0,IF(I693="Sand",(B693-B692)*$O$5*N693,(B693-B692)*$O$5*T693))</f>
        <v>34.82570324870975</v>
      </c>
      <c r="V693" s="157">
        <f t="shared" si="187"/>
        <v>18995.15931451524</v>
      </c>
      <c r="W693" s="175">
        <f t="shared" si="182"/>
        <v>0.48196328176952519</v>
      </c>
      <c r="X693" s="149">
        <f t="shared" si="183"/>
        <v>0.40893665671102558</v>
      </c>
      <c r="Y693" s="127">
        <f t="shared" si="184"/>
        <v>0.62955451283168584</v>
      </c>
      <c r="Z693" s="175">
        <f t="shared" si="185"/>
        <v>0.65069961197342507</v>
      </c>
      <c r="AA693" s="149">
        <f t="shared" si="180"/>
        <v>63.660000000000004</v>
      </c>
      <c r="AB693" s="383">
        <f>IF(ISERROR(AA693),0,IF(B693&lt;=Parameters!$K$3,0,(B693-B692)*$O$5*AA693))</f>
        <v>26.419179438068465</v>
      </c>
      <c r="AC693" s="157">
        <f t="shared" si="188"/>
        <v>16639.474058761298</v>
      </c>
    </row>
    <row r="694" spans="1:29">
      <c r="A694" s="186">
        <v>676</v>
      </c>
      <c r="B694" s="187">
        <v>67.5</v>
      </c>
      <c r="C694" s="258">
        <v>14.93</v>
      </c>
      <c r="D694" s="258">
        <v>2.58</v>
      </c>
      <c r="E694" s="438">
        <f>IF(AND(ISBLANK(B694),ISBLANK(C694)),NA(),IF(B694&lt;=Parameters!$K$3,0,IF(C694&lt;0.1,Parameters!$K$4,C694)))</f>
        <v>14.93</v>
      </c>
      <c r="F694" s="439"/>
      <c r="G694" s="149">
        <f>B694*Parameters!$K$5</f>
        <v>1282.5</v>
      </c>
      <c r="H694" s="383">
        <f>IF(B694&lt;Parameters!$K$6,B694*Parameters!$K$5,Parameters!$K$5*Parameters!$K$6+(B694-Parameters!$K$6)*(Parameters!$K$5-10))</f>
        <v>637.5</v>
      </c>
      <c r="I694" s="151" t="str">
        <f>IF(ISBLANK(D694),"",IF(D694&gt;Parameters!$K$7,"Clay","Sand"))</f>
        <v>Sand</v>
      </c>
      <c r="J694" s="152">
        <f t="shared" si="172"/>
        <v>0.32508460437246178</v>
      </c>
      <c r="K694" s="320">
        <f t="shared" si="173"/>
        <v>1</v>
      </c>
      <c r="L694" s="320">
        <f t="shared" si="181"/>
        <v>6.375</v>
      </c>
      <c r="M694" s="275">
        <f t="shared" si="174"/>
        <v>123.49051639169433</v>
      </c>
      <c r="N694" s="153">
        <f t="shared" si="175"/>
        <v>67.919784015431887</v>
      </c>
      <c r="O694" s="154">
        <f t="shared" si="176"/>
        <v>13.647499999999999</v>
      </c>
      <c r="P694" s="149">
        <f>IF(B694&lt;=Parameters!$K$3,0,IF(I694="Sand",0,O694/Parameters!$K$8*1000))</f>
        <v>0</v>
      </c>
      <c r="Q694" s="127">
        <f t="shared" si="177"/>
        <v>0</v>
      </c>
      <c r="R694" s="154" t="e">
        <f t="shared" si="178"/>
        <v>#DIV/0!</v>
      </c>
      <c r="S694" s="154" t="e">
        <f t="shared" si="179"/>
        <v>#DIV/0!</v>
      </c>
      <c r="T694" s="149" t="e">
        <f t="shared" si="186"/>
        <v>#DIV/0!</v>
      </c>
      <c r="U694" s="383">
        <f>IF(B694&lt;=Parameters!$K$3,0,IF(I694="Sand",(B694-B693)*$O$5*N694,(B694-B693)*$O$5*T694))</f>
        <v>28.187008502957809</v>
      </c>
      <c r="V694" s="157">
        <f t="shared" si="187"/>
        <v>19023.346323018199</v>
      </c>
      <c r="W694" s="175">
        <f t="shared" si="182"/>
        <v>0.39548928226583363</v>
      </c>
      <c r="X694" s="149">
        <f t="shared" si="183"/>
        <v>0.26432621738753709</v>
      </c>
      <c r="Y694" s="127">
        <f t="shared" si="184"/>
        <v>0.62933219939128315</v>
      </c>
      <c r="Z694" s="175">
        <f t="shared" si="185"/>
        <v>0.4210709056052328</v>
      </c>
      <c r="AA694" s="149">
        <f t="shared" si="180"/>
        <v>63.75</v>
      </c>
      <c r="AB694" s="383">
        <f>IF(ISERROR(AA694),0,IF(B694&lt;=Parameters!$K$3,0,(B694-B693)*$O$5*AA694))</f>
        <v>26.456529833123234</v>
      </c>
      <c r="AC694" s="157">
        <f t="shared" si="188"/>
        <v>16665.93058859442</v>
      </c>
    </row>
    <row r="695" spans="1:29">
      <c r="A695" s="186">
        <v>677</v>
      </c>
      <c r="B695" s="187">
        <v>67.599999999999994</v>
      </c>
      <c r="C695" s="258">
        <v>10.66</v>
      </c>
      <c r="D695" s="258">
        <v>2.8</v>
      </c>
      <c r="E695" s="438">
        <f>IF(AND(ISBLANK(B695),ISBLANK(C695)),NA(),IF(B695&lt;=Parameters!$K$3,0,IF(C695&lt;0.1,Parameters!$K$4,C695)))</f>
        <v>10.66</v>
      </c>
      <c r="F695" s="439"/>
      <c r="G695" s="149">
        <f>B695*Parameters!$K$5</f>
        <v>1284.3999999999999</v>
      </c>
      <c r="H695" s="383">
        <f>IF(B695&lt;Parameters!$K$6,B695*Parameters!$K$5,Parameters!$K$5*Parameters!$K$6+(B695-Parameters!$K$6)*(Parameters!$K$5-10))</f>
        <v>638.4</v>
      </c>
      <c r="I695" s="151" t="str">
        <f>IF(ISBLANK(D695),"",IF(D695&gt;Parameters!$K$7,"Clay","Sand"))</f>
        <v>Clay</v>
      </c>
      <c r="J695" s="152">
        <f t="shared" si="172"/>
        <v>0.32639279720072878</v>
      </c>
      <c r="K695" s="320">
        <f t="shared" si="173"/>
        <v>1</v>
      </c>
      <c r="L695" s="320">
        <f t="shared" si="181"/>
        <v>6.3839999999999995</v>
      </c>
      <c r="M695" s="275">
        <f t="shared" si="174"/>
        <v>88.526881867288239</v>
      </c>
      <c r="N695" s="153">
        <f t="shared" si="175"/>
        <v>48.689785027008533</v>
      </c>
      <c r="O695" s="154">
        <f t="shared" si="176"/>
        <v>9.3756000000000004</v>
      </c>
      <c r="P695" s="149">
        <f>IF(B695&lt;=Parameters!$K$3,0,IF(I695="Sand",0,O695/Parameters!$K$8*1000))</f>
        <v>669.68571428571431</v>
      </c>
      <c r="Q695" s="127">
        <f t="shared" si="177"/>
        <v>1.0490064446831364</v>
      </c>
      <c r="R695" s="154">
        <f t="shared" si="178"/>
        <v>0.49405518929193121</v>
      </c>
      <c r="S695" s="154">
        <f t="shared" si="179"/>
        <v>0.49405518929193121</v>
      </c>
      <c r="T695" s="149">
        <f t="shared" si="186"/>
        <v>330.86170233753074</v>
      </c>
      <c r="U695" s="383">
        <f>IF(B695&lt;=Parameters!$K$3,0,IF(I695="Sand",(B695-B694)*$O$5*N695,(B695-B694)*$O$5*T695))</f>
        <v>137.30905880048348</v>
      </c>
      <c r="V695" s="157">
        <f t="shared" si="187"/>
        <v>19160.655381818684</v>
      </c>
      <c r="W695" s="175">
        <f t="shared" si="182"/>
        <v>0.2604574513198698</v>
      </c>
      <c r="X695" s="149">
        <f t="shared" si="183"/>
        <v>9.3611910159789063E-2</v>
      </c>
      <c r="Y695" s="127">
        <f t="shared" si="184"/>
        <v>0.62911027792296859</v>
      </c>
      <c r="Z695" s="175">
        <f t="shared" si="185"/>
        <v>0.14929176456242552</v>
      </c>
      <c r="AA695" s="149">
        <f t="shared" si="180"/>
        <v>330.86170233753074</v>
      </c>
      <c r="AB695" s="383">
        <f>IF(ISERROR(AA695),0,IF(B695&lt;=Parameters!$K$3,0,(B695-B694)*$O$5*AA695))</f>
        <v>137.30905880048348</v>
      </c>
      <c r="AC695" s="157">
        <f t="shared" si="188"/>
        <v>16803.239647394905</v>
      </c>
    </row>
    <row r="696" spans="1:29">
      <c r="A696" s="186">
        <v>678</v>
      </c>
      <c r="B696" s="187">
        <v>67.7</v>
      </c>
      <c r="C696" s="258">
        <v>6.67</v>
      </c>
      <c r="D696" s="258">
        <v>3.05</v>
      </c>
      <c r="E696" s="438">
        <f>IF(AND(ISBLANK(B696),ISBLANK(C696)),NA(),IF(B696&lt;=Parameters!$K$3,0,IF(C696&lt;0.1,Parameters!$K$4,C696)))</f>
        <v>6.67</v>
      </c>
      <c r="F696" s="439"/>
      <c r="G696" s="149">
        <f>B696*Parameters!$K$5</f>
        <v>1286.3</v>
      </c>
      <c r="H696" s="383">
        <f>IF(B696&lt;Parameters!$K$6,B696*Parameters!$K$5,Parameters!$K$5*Parameters!$K$6+(B696-Parameters!$K$6)*(Parameters!$K$5-10))</f>
        <v>639.30000000000007</v>
      </c>
      <c r="I696" s="151" t="str">
        <f>IF(ISBLANK(D696),"",IF(D696&gt;Parameters!$K$7,"Clay","Sand"))</f>
        <v>Clay</v>
      </c>
      <c r="J696" s="152">
        <f t="shared" si="172"/>
        <v>0.3277169113484073</v>
      </c>
      <c r="K696" s="320">
        <f t="shared" si="173"/>
        <v>1</v>
      </c>
      <c r="L696" s="320">
        <f t="shared" si="181"/>
        <v>6.3930000000000007</v>
      </c>
      <c r="M696" s="275">
        <f t="shared" si="174"/>
        <v>55.616298795943834</v>
      </c>
      <c r="N696" s="153">
        <f t="shared" si="175"/>
        <v>30.588964337769109</v>
      </c>
      <c r="O696" s="154">
        <f t="shared" si="176"/>
        <v>5.3837000000000002</v>
      </c>
      <c r="P696" s="149">
        <f>IF(B696&lt;=Parameters!$K$3,0,IF(I696="Sand",0,O696/Parameters!$K$8*1000))</f>
        <v>384.55</v>
      </c>
      <c r="Q696" s="127">
        <f t="shared" si="177"/>
        <v>0.60151728452995457</v>
      </c>
      <c r="R696" s="154">
        <f t="shared" si="178"/>
        <v>0.64468259993681587</v>
      </c>
      <c r="S696" s="154">
        <f t="shared" si="179"/>
        <v>0.64468259993681587</v>
      </c>
      <c r="T696" s="149">
        <f t="shared" si="186"/>
        <v>247.91269380570256</v>
      </c>
      <c r="U696" s="383">
        <f>IF(B696&lt;=Parameters!$K$3,0,IF(I696="Sand",(B696-B695)*$O$5*N696,(B696-B695)*$O$5*T696))</f>
        <v>102.88485615186586</v>
      </c>
      <c r="V696" s="157">
        <f t="shared" si="187"/>
        <v>19263.540237970548</v>
      </c>
      <c r="W696" s="175">
        <f t="shared" si="182"/>
        <v>7.2624271468386847E-2</v>
      </c>
      <c r="X696" s="149" t="e">
        <f t="shared" si="183"/>
        <v>#NUM!</v>
      </c>
      <c r="Y696" s="127">
        <f t="shared" si="184"/>
        <v>0.6288887471845036</v>
      </c>
      <c r="Z696" s="175" t="e">
        <f t="shared" si="185"/>
        <v>#NUM!</v>
      </c>
      <c r="AA696" s="149">
        <f t="shared" si="180"/>
        <v>247.91269380570256</v>
      </c>
      <c r="AB696" s="383">
        <f>IF(ISERROR(AA696),0,IF(B696&lt;=Parameters!$K$3,0,(B696-B695)*$O$5*AA696))</f>
        <v>102.88485615186586</v>
      </c>
      <c r="AC696" s="157">
        <f t="shared" si="188"/>
        <v>16906.124503546769</v>
      </c>
    </row>
    <row r="697" spans="1:29">
      <c r="A697" s="186">
        <v>679</v>
      </c>
      <c r="B697" s="187">
        <v>67.8</v>
      </c>
      <c r="C697" s="258">
        <v>5.85</v>
      </c>
      <c r="D697" s="258">
        <v>3.17</v>
      </c>
      <c r="E697" s="438">
        <f>IF(AND(ISBLANK(B697),ISBLANK(C697)),NA(),IF(B697&lt;=Parameters!$K$3,0,IF(C697&lt;0.1,Parameters!$K$4,C697)))</f>
        <v>5.85</v>
      </c>
      <c r="F697" s="439"/>
      <c r="G697" s="149">
        <f>B697*Parameters!$K$5</f>
        <v>1288.2</v>
      </c>
      <c r="H697" s="383">
        <f>IF(B697&lt;Parameters!$K$6,B697*Parameters!$K$5,Parameters!$K$5*Parameters!$K$6+(B697-Parameters!$K$6)*(Parameters!$K$5-10))</f>
        <v>640.19999999999993</v>
      </c>
      <c r="I697" s="151" t="str">
        <f>IF(ISBLANK(D697),"",IF(D697&gt;Parameters!$K$7,"Clay","Sand"))</f>
        <v>Clay</v>
      </c>
      <c r="J697" s="152">
        <f t="shared" si="172"/>
        <v>0.32905727240799609</v>
      </c>
      <c r="K697" s="320">
        <f t="shared" si="173"/>
        <v>1</v>
      </c>
      <c r="L697" s="320">
        <f t="shared" si="181"/>
        <v>6.4019999999999992</v>
      </c>
      <c r="M697" s="275">
        <f t="shared" si="174"/>
        <v>48.978418325272791</v>
      </c>
      <c r="N697" s="153">
        <f t="shared" si="175"/>
        <v>26.938130078900038</v>
      </c>
      <c r="O697" s="154">
        <f t="shared" si="176"/>
        <v>4.5617999999999999</v>
      </c>
      <c r="P697" s="149">
        <f>IF(B697&lt;=Parameters!$K$3,0,IF(I697="Sand",0,O697/Parameters!$K$8*1000))</f>
        <v>325.84285714285716</v>
      </c>
      <c r="Q697" s="127">
        <f t="shared" si="177"/>
        <v>0.50897041103226681</v>
      </c>
      <c r="R697" s="154">
        <f t="shared" si="178"/>
        <v>0.7008478358888639</v>
      </c>
      <c r="S697" s="154">
        <f t="shared" si="179"/>
        <v>0.7008478358888639</v>
      </c>
      <c r="T697" s="149">
        <f t="shared" si="186"/>
        <v>228.36626126841568</v>
      </c>
      <c r="U697" s="383">
        <f>IF(B697&lt;=Parameters!$K$3,0,IF(I697="Sand",(B697-B696)*$O$5*N697,(B697-B696)*$O$5*T697))</f>
        <v>94.773000849045559</v>
      </c>
      <c r="V697" s="157">
        <f t="shared" si="187"/>
        <v>19358.313238819595</v>
      </c>
      <c r="W697" s="175">
        <f t="shared" si="182"/>
        <v>1.9871632042263734E-2</v>
      </c>
      <c r="X697" s="149" t="e">
        <f t="shared" si="183"/>
        <v>#NUM!</v>
      </c>
      <c r="Y697" s="127">
        <f t="shared" si="184"/>
        <v>0.62866760593932858</v>
      </c>
      <c r="Z697" s="175" t="e">
        <f t="shared" si="185"/>
        <v>#NUM!</v>
      </c>
      <c r="AA697" s="149">
        <f t="shared" si="180"/>
        <v>228.36626126841568</v>
      </c>
      <c r="AB697" s="383">
        <f>IF(ISERROR(AA697),0,IF(B697&lt;=Parameters!$K$3,0,(B697-B696)*$O$5*AA697))</f>
        <v>94.773000849045559</v>
      </c>
      <c r="AC697" s="157">
        <f t="shared" si="188"/>
        <v>17000.897504395816</v>
      </c>
    </row>
    <row r="698" spans="1:29">
      <c r="A698" s="186">
        <v>680</v>
      </c>
      <c r="B698" s="187">
        <v>67.900000000000006</v>
      </c>
      <c r="C698" s="258">
        <v>5.59</v>
      </c>
      <c r="D698" s="258">
        <v>3.19</v>
      </c>
      <c r="E698" s="438">
        <f>IF(AND(ISBLANK(B698),ISBLANK(C698)),NA(),IF(B698&lt;=Parameters!$K$3,0,IF(C698&lt;0.1,Parameters!$K$4,C698)))</f>
        <v>5.59</v>
      </c>
      <c r="F698" s="439"/>
      <c r="G698" s="149">
        <f>B698*Parameters!$K$5</f>
        <v>1290.1000000000001</v>
      </c>
      <c r="H698" s="383">
        <f>IF(B698&lt;Parameters!$K$6,B698*Parameters!$K$5,Parameters!$K$5*Parameters!$K$6+(B698-Parameters!$K$6)*(Parameters!$K$5-10))</f>
        <v>641.1</v>
      </c>
      <c r="I698" s="151" t="str">
        <f>IF(ISBLANK(D698),"",IF(D698&gt;Parameters!$K$7,"Clay","Sand"))</f>
        <v>Clay</v>
      </c>
      <c r="J698" s="152">
        <f t="shared" si="172"/>
        <v>0.33041421537065913</v>
      </c>
      <c r="K698" s="320">
        <f t="shared" si="173"/>
        <v>1</v>
      </c>
      <c r="L698" s="320">
        <f t="shared" si="181"/>
        <v>6.4110000000000005</v>
      </c>
      <c r="M698" s="275">
        <f t="shared" si="174"/>
        <v>46.994596839391335</v>
      </c>
      <c r="N698" s="153">
        <f t="shared" si="175"/>
        <v>25.847028261665237</v>
      </c>
      <c r="O698" s="154">
        <f t="shared" si="176"/>
        <v>4.2998999999999992</v>
      </c>
      <c r="P698" s="149">
        <f>IF(B698&lt;=Parameters!$K$3,0,IF(I698="Sand",0,O698/Parameters!$K$8*1000))</f>
        <v>307.13571428571424</v>
      </c>
      <c r="Q698" s="127">
        <f t="shared" si="177"/>
        <v>0.47907614145330563</v>
      </c>
      <c r="R698" s="154">
        <f t="shared" si="178"/>
        <v>0.72238335885886307</v>
      </c>
      <c r="S698" s="154">
        <f t="shared" si="179"/>
        <v>0.72238335885886307</v>
      </c>
      <c r="T698" s="149">
        <f t="shared" si="186"/>
        <v>221.86972891123034</v>
      </c>
      <c r="U698" s="383">
        <f>IF(B698&lt;=Parameters!$K$3,0,IF(I698="Sand",(B698-B697)*$O$5*N698,(B698-B697)*$O$5*T698))</f>
        <v>92.076911404043372</v>
      </c>
      <c r="V698" s="157">
        <f t="shared" si="187"/>
        <v>19450.39015022364</v>
      </c>
      <c r="W698" s="175">
        <f t="shared" si="182"/>
        <v>1.4057177200709945E-3</v>
      </c>
      <c r="X698" s="149" t="e">
        <f t="shared" si="183"/>
        <v>#NUM!</v>
      </c>
      <c r="Y698" s="127">
        <f t="shared" si="184"/>
        <v>0.62844685295652825</v>
      </c>
      <c r="Z698" s="175" t="e">
        <f t="shared" si="185"/>
        <v>#NUM!</v>
      </c>
      <c r="AA698" s="149">
        <f t="shared" si="180"/>
        <v>221.86972891123034</v>
      </c>
      <c r="AB698" s="383">
        <f>IF(ISERROR(AA698),0,IF(B698&lt;=Parameters!$K$3,0,(B698-B697)*$O$5*AA698))</f>
        <v>92.076911404043372</v>
      </c>
      <c r="AC698" s="157">
        <f t="shared" si="188"/>
        <v>17092.974415799861</v>
      </c>
    </row>
    <row r="699" spans="1:29">
      <c r="A699" s="186">
        <v>681</v>
      </c>
      <c r="B699" s="187">
        <v>68</v>
      </c>
      <c r="C699" s="258">
        <v>4.46</v>
      </c>
      <c r="D699" s="258">
        <v>3.34</v>
      </c>
      <c r="E699" s="438">
        <f>IF(AND(ISBLANK(B699),ISBLANK(C699)),NA(),IF(B699&lt;=Parameters!$K$3,0,IF(C699&lt;0.1,Parameters!$K$4,C699)))</f>
        <v>4.46</v>
      </c>
      <c r="F699" s="439"/>
      <c r="G699" s="149">
        <f>B699*Parameters!$K$5</f>
        <v>1292</v>
      </c>
      <c r="H699" s="383">
        <f>IF(B699&lt;Parameters!$K$6,B699*Parameters!$K$5,Parameters!$K$5*Parameters!$K$6+(B699-Parameters!$K$6)*(Parameters!$K$5-10))</f>
        <v>642</v>
      </c>
      <c r="I699" s="151" t="str">
        <f>IF(ISBLANK(D699),"",IF(D699&gt;Parameters!$K$7,"Clay","Sand"))</f>
        <v>Clay</v>
      </c>
      <c r="J699" s="152">
        <f t="shared" si="172"/>
        <v>0.33178808497794687</v>
      </c>
      <c r="K699" s="320">
        <f t="shared" si="173"/>
        <v>1</v>
      </c>
      <c r="L699" s="320">
        <f t="shared" si="181"/>
        <v>6.42</v>
      </c>
      <c r="M699" s="275">
        <f t="shared" si="174"/>
        <v>37.65069880042256</v>
      </c>
      <c r="N699" s="153">
        <f t="shared" si="175"/>
        <v>20.707884340232411</v>
      </c>
      <c r="O699" s="154">
        <f t="shared" si="176"/>
        <v>3.1680000000000001</v>
      </c>
      <c r="P699" s="149">
        <f>IF(B699&lt;=Parameters!$K$3,0,IF(I699="Sand",0,O699/Parameters!$K$8*1000))</f>
        <v>226.28571428571428</v>
      </c>
      <c r="Q699" s="127">
        <f t="shared" si="177"/>
        <v>0.35246995994659547</v>
      </c>
      <c r="R699" s="154">
        <f t="shared" si="178"/>
        <v>0.84218780745763777</v>
      </c>
      <c r="S699" s="154">
        <f t="shared" si="179"/>
        <v>0.84218780745763777</v>
      </c>
      <c r="T699" s="149">
        <f t="shared" si="186"/>
        <v>190.57506957327118</v>
      </c>
      <c r="U699" s="383">
        <f>IF(B699&lt;=Parameters!$K$3,0,IF(I699="Sand",(B699-B698)*$O$5*N699,(B699-B698)*$O$5*T699))</f>
        <v>79.089490409643687</v>
      </c>
      <c r="V699" s="157">
        <f t="shared" si="187"/>
        <v>19529.479640633283</v>
      </c>
      <c r="W699" s="175">
        <f t="shared" si="182"/>
        <v>-8.920706127329292E-2</v>
      </c>
      <c r="X699" s="149" t="e">
        <f t="shared" si="183"/>
        <v>#NUM!</v>
      </c>
      <c r="Y699" s="127">
        <f t="shared" si="184"/>
        <v>0.62822648701079875</v>
      </c>
      <c r="Z699" s="175" t="e">
        <f t="shared" si="185"/>
        <v>#NUM!</v>
      </c>
      <c r="AA699" s="149">
        <f t="shared" si="180"/>
        <v>190.57506957327118</v>
      </c>
      <c r="AB699" s="383">
        <f>IF(ISERROR(AA699),0,IF(B699&lt;=Parameters!$K$3,0,(B699-B698)*$O$5*AA699))</f>
        <v>79.089490409643687</v>
      </c>
      <c r="AC699" s="157">
        <f t="shared" si="188"/>
        <v>17172.063906209503</v>
      </c>
    </row>
    <row r="700" spans="1:29">
      <c r="A700" s="186">
        <v>682</v>
      </c>
      <c r="B700" s="187">
        <v>68.099999999999994</v>
      </c>
      <c r="C700" s="258">
        <v>4.01</v>
      </c>
      <c r="D700" s="258">
        <v>3.32</v>
      </c>
      <c r="E700" s="438">
        <f>IF(AND(ISBLANK(B700),ISBLANK(C700)),NA(),IF(B700&lt;=Parameters!$K$3,0,IF(C700&lt;0.1,Parameters!$K$4,C700)))</f>
        <v>4.01</v>
      </c>
      <c r="F700" s="439"/>
      <c r="G700" s="149">
        <f>B700*Parameters!$K$5</f>
        <v>1293.8999999999999</v>
      </c>
      <c r="H700" s="383">
        <f>IF(B700&lt;Parameters!$K$6,B700*Parameters!$K$5,Parameters!$K$5*Parameters!$K$6+(B700-Parameters!$K$6)*(Parameters!$K$5-10))</f>
        <v>642.9</v>
      </c>
      <c r="I700" s="151" t="str">
        <f>IF(ISBLANK(D700),"",IF(D700&gt;Parameters!$K$7,"Clay","Sand"))</f>
        <v>Clay</v>
      </c>
      <c r="J700" s="152">
        <f t="shared" si="172"/>
        <v>0.33317923608974265</v>
      </c>
      <c r="K700" s="320">
        <f t="shared" si="173"/>
        <v>1</v>
      </c>
      <c r="L700" s="320">
        <f t="shared" si="181"/>
        <v>6.4289999999999994</v>
      </c>
      <c r="M700" s="275">
        <f t="shared" si="174"/>
        <v>33.993798626138812</v>
      </c>
      <c r="N700" s="153">
        <f t="shared" si="175"/>
        <v>18.696589244376348</v>
      </c>
      <c r="O700" s="154">
        <f t="shared" si="176"/>
        <v>2.7161</v>
      </c>
      <c r="P700" s="149">
        <f>IF(B700&lt;=Parameters!$K$3,0,IF(I700="Sand",0,O700/Parameters!$K$8*1000))</f>
        <v>194.00714285714284</v>
      </c>
      <c r="Q700" s="127">
        <f t="shared" si="177"/>
        <v>0.30176877097082416</v>
      </c>
      <c r="R700" s="154">
        <f t="shared" si="178"/>
        <v>0.91019167152158498</v>
      </c>
      <c r="S700" s="154">
        <f t="shared" si="179"/>
        <v>0.91019167152158498</v>
      </c>
      <c r="T700" s="149">
        <f t="shared" si="186"/>
        <v>176.58368564426976</v>
      </c>
      <c r="U700" s="383">
        <f>IF(B700&lt;=Parameters!$K$3,0,IF(I700="Sand",(B700-B699)*$O$5*N700,(B700-B699)*$O$5*T700))</f>
        <v>73.283004663380055</v>
      </c>
      <c r="V700" s="157">
        <f t="shared" si="187"/>
        <v>19602.762645296662</v>
      </c>
      <c r="W700" s="175">
        <f t="shared" si="182"/>
        <v>-0.13203024865022689</v>
      </c>
      <c r="X700" s="149" t="e">
        <f t="shared" si="183"/>
        <v>#NUM!</v>
      </c>
      <c r="Y700" s="127">
        <f t="shared" si="184"/>
        <v>0.62800650688241355</v>
      </c>
      <c r="Z700" s="175" t="e">
        <f t="shared" si="185"/>
        <v>#NUM!</v>
      </c>
      <c r="AA700" s="149">
        <f t="shared" si="180"/>
        <v>176.58368564426976</v>
      </c>
      <c r="AB700" s="383">
        <f>IF(ISERROR(AA700),0,IF(B700&lt;=Parameters!$K$3,0,(B700-B699)*$O$5*AA700))</f>
        <v>73.283004663380055</v>
      </c>
      <c r="AC700" s="157">
        <f t="shared" si="188"/>
        <v>17245.346910872882</v>
      </c>
    </row>
    <row r="701" spans="1:29">
      <c r="A701" s="186">
        <v>683</v>
      </c>
      <c r="B701" s="187">
        <v>68.2</v>
      </c>
      <c r="C701" s="258">
        <v>4.13</v>
      </c>
      <c r="D701" s="258">
        <v>3.15</v>
      </c>
      <c r="E701" s="438">
        <f>IF(AND(ISBLANK(B701),ISBLANK(C701)),NA(),IF(B701&lt;=Parameters!$K$3,0,IF(C701&lt;0.1,Parameters!$K$4,C701)))</f>
        <v>4.13</v>
      </c>
      <c r="F701" s="439"/>
      <c r="G701" s="149">
        <f>B701*Parameters!$K$5</f>
        <v>1295.8</v>
      </c>
      <c r="H701" s="383">
        <f>IF(B701&lt;Parameters!$K$6,B701*Parameters!$K$5,Parameters!$K$5*Parameters!$K$6+(B701-Parameters!$K$6)*(Parameters!$K$5-10))</f>
        <v>643.80000000000007</v>
      </c>
      <c r="I701" s="151" t="str">
        <f>IF(ISBLANK(D701),"",IF(D701&gt;Parameters!$K$7,"Clay","Sand"))</f>
        <v>Clay</v>
      </c>
      <c r="J701" s="152">
        <f t="shared" si="172"/>
        <v>0.33458803406932069</v>
      </c>
      <c r="K701" s="320">
        <f t="shared" si="173"/>
        <v>1</v>
      </c>
      <c r="L701" s="320">
        <f t="shared" si="181"/>
        <v>6.4380000000000006</v>
      </c>
      <c r="M701" s="275">
        <f t="shared" si="174"/>
        <v>35.159108416712414</v>
      </c>
      <c r="N701" s="153">
        <f t="shared" si="175"/>
        <v>19.337509629191828</v>
      </c>
      <c r="O701" s="154">
        <f t="shared" si="176"/>
        <v>2.8342000000000001</v>
      </c>
      <c r="P701" s="149">
        <f>IF(B701&lt;=Parameters!$K$3,0,IF(I701="Sand",0,O701/Parameters!$K$8*1000))</f>
        <v>202.44285714285715</v>
      </c>
      <c r="Q701" s="127">
        <f t="shared" si="177"/>
        <v>0.31444991789819376</v>
      </c>
      <c r="R701" s="154">
        <f t="shared" si="178"/>
        <v>0.89164968709177572</v>
      </c>
      <c r="S701" s="154">
        <f t="shared" si="179"/>
        <v>0.89164968709177572</v>
      </c>
      <c r="T701" s="149">
        <f t="shared" si="186"/>
        <v>180.50811022539364</v>
      </c>
      <c r="U701" s="383">
        <f>IF(B701&lt;=Parameters!$K$3,0,IF(I701="Sand",(B701-B700)*$O$5*N701,(B701-B700)*$O$5*T701))</f>
        <v>74.911658090972594</v>
      </c>
      <c r="V701" s="157">
        <f t="shared" si="187"/>
        <v>19677.674303387634</v>
      </c>
      <c r="W701" s="175">
        <f t="shared" si="182"/>
        <v>-0.12051556793185486</v>
      </c>
      <c r="X701" s="149" t="e">
        <f t="shared" si="183"/>
        <v>#NUM!</v>
      </c>
      <c r="Y701" s="127">
        <f t="shared" si="184"/>
        <v>0.62778691135719122</v>
      </c>
      <c r="Z701" s="175" t="e">
        <f t="shared" si="185"/>
        <v>#NUM!</v>
      </c>
      <c r="AA701" s="149">
        <f t="shared" si="180"/>
        <v>180.50811022539364</v>
      </c>
      <c r="AB701" s="383">
        <f>IF(ISERROR(AA701),0,IF(B701&lt;=Parameters!$K$3,0,(B701-B700)*$O$5*AA701))</f>
        <v>74.911658090972594</v>
      </c>
      <c r="AC701" s="157">
        <f t="shared" si="188"/>
        <v>17320.258568963854</v>
      </c>
    </row>
    <row r="702" spans="1:29">
      <c r="A702" s="186">
        <v>684</v>
      </c>
      <c r="B702" s="187">
        <v>68.3</v>
      </c>
      <c r="C702" s="258">
        <v>4.59</v>
      </c>
      <c r="D702" s="258">
        <v>3.1</v>
      </c>
      <c r="E702" s="438">
        <f>IF(AND(ISBLANK(B702),ISBLANK(C702)),NA(),IF(B702&lt;=Parameters!$K$3,0,IF(C702&lt;0.1,Parameters!$K$4,C702)))</f>
        <v>4.59</v>
      </c>
      <c r="F702" s="439"/>
      <c r="G702" s="149">
        <f>B702*Parameters!$K$5</f>
        <v>1297.7</v>
      </c>
      <c r="H702" s="383">
        <f>IF(B702&lt;Parameters!$K$6,B702*Parameters!$K$5,Parameters!$K$5*Parameters!$K$6+(B702-Parameters!$K$6)*(Parameters!$K$5-10))</f>
        <v>644.69999999999993</v>
      </c>
      <c r="I702" s="151" t="str">
        <f>IF(ISBLANK(D702),"",IF(D702&gt;Parameters!$K$7,"Clay","Sand"))</f>
        <v>Clay</v>
      </c>
      <c r="J702" s="152">
        <f t="shared" si="172"/>
        <v>0.33601485518646773</v>
      </c>
      <c r="K702" s="320">
        <f t="shared" si="173"/>
        <v>1</v>
      </c>
      <c r="L702" s="320">
        <f t="shared" si="181"/>
        <v>6.4469999999999992</v>
      </c>
      <c r="M702" s="275">
        <f t="shared" si="174"/>
        <v>39.241767481815124</v>
      </c>
      <c r="N702" s="153">
        <f t="shared" si="175"/>
        <v>21.58297211499832</v>
      </c>
      <c r="O702" s="154">
        <f t="shared" si="176"/>
        <v>3.2923</v>
      </c>
      <c r="P702" s="149">
        <f>IF(B702&lt;=Parameters!$K$3,0,IF(I702="Sand",0,O702/Parameters!$K$8*1000))</f>
        <v>235.16428571428571</v>
      </c>
      <c r="Q702" s="127">
        <f t="shared" si="177"/>
        <v>0.36476545015400302</v>
      </c>
      <c r="R702" s="154">
        <f t="shared" si="178"/>
        <v>0.82787192755829397</v>
      </c>
      <c r="S702" s="154">
        <f t="shared" si="179"/>
        <v>0.82787192755829397</v>
      </c>
      <c r="T702" s="149">
        <f t="shared" si="186"/>
        <v>194.68591050715509</v>
      </c>
      <c r="U702" s="383">
        <f>IF(B702&lt;=Parameters!$K$3,0,IF(I702="Sand",(B702-B701)*$O$5*N702,(B702-B701)*$O$5*T702))</f>
        <v>80.795507441902885</v>
      </c>
      <c r="V702" s="157">
        <f t="shared" si="187"/>
        <v>19758.469810829538</v>
      </c>
      <c r="W702" s="175">
        <f t="shared" si="182"/>
        <v>-7.8553915782423142E-2</v>
      </c>
      <c r="X702" s="149" t="e">
        <f t="shared" si="183"/>
        <v>#NUM!</v>
      </c>
      <c r="Y702" s="127">
        <f t="shared" si="184"/>
        <v>0.62756769922646138</v>
      </c>
      <c r="Z702" s="175" t="e">
        <f t="shared" si="185"/>
        <v>#NUM!</v>
      </c>
      <c r="AA702" s="149">
        <f t="shared" si="180"/>
        <v>194.68591050715509</v>
      </c>
      <c r="AB702" s="383">
        <f>IF(ISERROR(AA702),0,IF(B702&lt;=Parameters!$K$3,0,(B702-B701)*$O$5*AA702))</f>
        <v>80.795507441902885</v>
      </c>
      <c r="AC702" s="157">
        <f t="shared" si="188"/>
        <v>17401.054076405759</v>
      </c>
    </row>
    <row r="703" spans="1:29">
      <c r="A703" s="186">
        <v>685</v>
      </c>
      <c r="B703" s="187">
        <v>68.400000000000006</v>
      </c>
      <c r="C703" s="258">
        <v>6.66</v>
      </c>
      <c r="D703" s="258">
        <v>2.88</v>
      </c>
      <c r="E703" s="438">
        <f>IF(AND(ISBLANK(B703),ISBLANK(C703)),NA(),IF(B703&lt;=Parameters!$K$3,0,IF(C703&lt;0.1,Parameters!$K$4,C703)))</f>
        <v>6.66</v>
      </c>
      <c r="F703" s="439"/>
      <c r="G703" s="149">
        <f>B703*Parameters!$K$5</f>
        <v>1299.6000000000001</v>
      </c>
      <c r="H703" s="383">
        <f>IF(B703&lt;Parameters!$K$6,B703*Parameters!$K$5,Parameters!$K$5*Parameters!$K$6+(B703-Parameters!$K$6)*(Parameters!$K$5-10))</f>
        <v>645.6</v>
      </c>
      <c r="I703" s="151" t="str">
        <f>IF(ISBLANK(D703),"",IF(D703&gt;Parameters!$K$7,"Clay","Sand"))</f>
        <v>Clay</v>
      </c>
      <c r="J703" s="152">
        <f t="shared" si="172"/>
        <v>0.33746008703967889</v>
      </c>
      <c r="K703" s="320">
        <f t="shared" si="173"/>
        <v>1</v>
      </c>
      <c r="L703" s="320">
        <f t="shared" si="181"/>
        <v>6.4560000000000004</v>
      </c>
      <c r="M703" s="275">
        <f t="shared" si="174"/>
        <v>57.183935375883387</v>
      </c>
      <c r="N703" s="153">
        <f t="shared" si="175"/>
        <v>31.451164456735864</v>
      </c>
      <c r="O703" s="154">
        <f t="shared" si="176"/>
        <v>5.3604000000000003</v>
      </c>
      <c r="P703" s="149">
        <f>IF(B703&lt;=Parameters!$K$3,0,IF(I703="Sand",0,O703/Parameters!$K$8*1000))</f>
        <v>382.88571428571436</v>
      </c>
      <c r="Q703" s="127">
        <f t="shared" si="177"/>
        <v>0.59306956983536918</v>
      </c>
      <c r="R703" s="154">
        <f t="shared" si="178"/>
        <v>0.64925781188259513</v>
      </c>
      <c r="S703" s="154">
        <f t="shared" si="179"/>
        <v>0.64925781188259513</v>
      </c>
      <c r="T703" s="149">
        <f t="shared" si="186"/>
        <v>248.5915410582474</v>
      </c>
      <c r="U703" s="383">
        <f>IF(B703&lt;=Parameters!$K$3,0,IF(I703="Sand",(B703-B702)*$O$5*N703,(B703-B702)*$O$5*T703))</f>
        <v>103.16658074149862</v>
      </c>
      <c r="V703" s="157">
        <f t="shared" si="187"/>
        <v>19861.636391571035</v>
      </c>
      <c r="W703" s="175">
        <f t="shared" si="182"/>
        <v>7.0062863481681503E-2</v>
      </c>
      <c r="X703" s="149" t="e">
        <f t="shared" si="183"/>
        <v>#NUM!</v>
      </c>
      <c r="Y703" s="127">
        <f t="shared" si="184"/>
        <v>0.62734886928703282</v>
      </c>
      <c r="Z703" s="175" t="e">
        <f t="shared" si="185"/>
        <v>#NUM!</v>
      </c>
      <c r="AA703" s="149">
        <f t="shared" si="180"/>
        <v>248.5915410582474</v>
      </c>
      <c r="AB703" s="383">
        <f>IF(ISERROR(AA703),0,IF(B703&lt;=Parameters!$K$3,0,(B703-B702)*$O$5*AA703))</f>
        <v>103.16658074149862</v>
      </c>
      <c r="AC703" s="157">
        <f t="shared" si="188"/>
        <v>17504.220657147256</v>
      </c>
    </row>
    <row r="704" spans="1:29">
      <c r="A704" s="186">
        <v>686</v>
      </c>
      <c r="B704" s="187">
        <v>68.5</v>
      </c>
      <c r="C704" s="258">
        <v>11.59</v>
      </c>
      <c r="D704" s="258">
        <v>2.61</v>
      </c>
      <c r="E704" s="438">
        <f>IF(AND(ISBLANK(B704),ISBLANK(C704)),NA(),IF(B704&lt;=Parameters!$K$3,0,IF(C704&lt;0.1,Parameters!$K$4,C704)))</f>
        <v>11.59</v>
      </c>
      <c r="F704" s="439"/>
      <c r="G704" s="149">
        <f>B704*Parameters!$K$5</f>
        <v>1301.5</v>
      </c>
      <c r="H704" s="383">
        <f>IF(B704&lt;Parameters!$K$6,B704*Parameters!$K$5,Parameters!$K$5*Parameters!$K$6+(B704-Parameters!$K$6)*(Parameters!$K$5-10))</f>
        <v>646.5</v>
      </c>
      <c r="I704" s="151" t="str">
        <f>IF(ISBLANK(D704),"",IF(D704&gt;Parameters!$K$7,"Clay","Sand"))</f>
        <v>Clay</v>
      </c>
      <c r="J704" s="152">
        <f t="shared" si="172"/>
        <v>0.33892412899849916</v>
      </c>
      <c r="K704" s="320">
        <f t="shared" si="173"/>
        <v>1</v>
      </c>
      <c r="L704" s="320">
        <f t="shared" si="181"/>
        <v>6.4649999999999999</v>
      </c>
      <c r="M704" s="275">
        <f t="shared" si="174"/>
        <v>99.945517552162983</v>
      </c>
      <c r="N704" s="153">
        <f t="shared" si="175"/>
        <v>54.970034653689645</v>
      </c>
      <c r="O704" s="154">
        <f t="shared" si="176"/>
        <v>10.288499999999999</v>
      </c>
      <c r="P704" s="149">
        <f>IF(B704&lt;=Parameters!$K$3,0,IF(I704="Sand",0,O704/Parameters!$K$8*1000))</f>
        <v>734.89285714285711</v>
      </c>
      <c r="Q704" s="127">
        <f t="shared" si="177"/>
        <v>1.1367252237321843</v>
      </c>
      <c r="R704" s="154">
        <f t="shared" si="178"/>
        <v>0.48423494814106827</v>
      </c>
      <c r="S704" s="154">
        <f t="shared" si="179"/>
        <v>0.48423494814106827</v>
      </c>
      <c r="T704" s="149">
        <f t="shared" si="186"/>
        <v>355.86080456781292</v>
      </c>
      <c r="U704" s="383">
        <f>IF(B704&lt;=Parameters!$K$3,0,IF(I704="Sand",(B704-B703)*$O$5*N704,(B704-B703)*$O$5*T704))</f>
        <v>147.68379596058949</v>
      </c>
      <c r="V704" s="157">
        <f t="shared" si="187"/>
        <v>20009.320187531626</v>
      </c>
      <c r="W704" s="175">
        <f t="shared" si="182"/>
        <v>0.29139351635019189</v>
      </c>
      <c r="X704" s="149">
        <f t="shared" si="183"/>
        <v>0.1263268221684368</v>
      </c>
      <c r="Y704" s="127">
        <f t="shared" si="184"/>
        <v>0.62713042034116107</v>
      </c>
      <c r="Z704" s="175">
        <f t="shared" si="185"/>
        <v>0.2035050909918584</v>
      </c>
      <c r="AA704" s="149">
        <f t="shared" si="180"/>
        <v>355.86080456781292</v>
      </c>
      <c r="AB704" s="383">
        <f>IF(ISERROR(AA704),0,IF(B704&lt;=Parameters!$K$3,0,(B704-B703)*$O$5*AA704))</f>
        <v>147.68379596058949</v>
      </c>
      <c r="AC704" s="157">
        <f t="shared" si="188"/>
        <v>17651.904453107847</v>
      </c>
    </row>
    <row r="705" spans="1:29">
      <c r="A705" s="186">
        <v>687</v>
      </c>
      <c r="B705" s="187">
        <v>68.599999999999994</v>
      </c>
      <c r="C705" s="258">
        <v>12.59</v>
      </c>
      <c r="D705" s="258">
        <v>2.62</v>
      </c>
      <c r="E705" s="438">
        <f>IF(AND(ISBLANK(B705),ISBLANK(C705)),NA(),IF(B705&lt;=Parameters!$K$3,0,IF(C705&lt;0.1,Parameters!$K$4,C705)))</f>
        <v>12.59</v>
      </c>
      <c r="F705" s="439"/>
      <c r="G705" s="149">
        <f>B705*Parameters!$K$5</f>
        <v>1303.3999999999999</v>
      </c>
      <c r="H705" s="383">
        <f>IF(B705&lt;Parameters!$K$6,B705*Parameters!$K$5,Parameters!$K$5*Parameters!$K$6+(B705-Parameters!$K$6)*(Parameters!$K$5-10))</f>
        <v>647.4</v>
      </c>
      <c r="I705" s="151" t="str">
        <f>IF(ISBLANK(D705),"",IF(D705&gt;Parameters!$K$7,"Clay","Sand"))</f>
        <v>Clay</v>
      </c>
      <c r="J705" s="152">
        <f t="shared" si="172"/>
        <v>0.34040739266716297</v>
      </c>
      <c r="K705" s="320">
        <f t="shared" si="173"/>
        <v>1</v>
      </c>
      <c r="L705" s="320">
        <f t="shared" si="181"/>
        <v>6.4740000000000002</v>
      </c>
      <c r="M705" s="275">
        <f t="shared" si="174"/>
        <v>109.04408431576465</v>
      </c>
      <c r="N705" s="153">
        <f t="shared" si="175"/>
        <v>59.97424637367056</v>
      </c>
      <c r="O705" s="154">
        <f t="shared" si="176"/>
        <v>11.2866</v>
      </c>
      <c r="P705" s="149">
        <f>IF(B705&lt;=Parameters!$K$3,0,IF(I705="Sand",0,O705/Parameters!$K$8*1000))</f>
        <v>806.18571428571431</v>
      </c>
      <c r="Q705" s="127">
        <f t="shared" si="177"/>
        <v>1.2452667814113598</v>
      </c>
      <c r="R705" s="154">
        <f t="shared" si="178"/>
        <v>0.47331950708524739</v>
      </c>
      <c r="S705" s="154">
        <f t="shared" si="179"/>
        <v>0.47331950708524739</v>
      </c>
      <c r="T705" s="149">
        <f t="shared" si="186"/>
        <v>381.58342490488241</v>
      </c>
      <c r="U705" s="383">
        <f>IF(B705&lt;=Parameters!$K$3,0,IF(I705="Sand",(B705-B704)*$O$5*N705,(B705-B704)*$O$5*T705))</f>
        <v>158.35879631092331</v>
      </c>
      <c r="V705" s="157">
        <f t="shared" si="187"/>
        <v>20167.67898384255</v>
      </c>
      <c r="W705" s="175">
        <f t="shared" si="182"/>
        <v>0.32421936397598378</v>
      </c>
      <c r="X705" s="149">
        <f t="shared" si="183"/>
        <v>0.165334540399971</v>
      </c>
      <c r="Y705" s="127">
        <f t="shared" si="184"/>
        <v>0.62691235119651556</v>
      </c>
      <c r="Z705" s="175">
        <f t="shared" si="185"/>
        <v>0.26664030788592297</v>
      </c>
      <c r="AA705" s="149">
        <f t="shared" si="180"/>
        <v>381.58342490488241</v>
      </c>
      <c r="AB705" s="383">
        <f>IF(ISERROR(AA705),0,IF(B705&lt;=Parameters!$K$3,0,(B705-B704)*$O$5*AA705))</f>
        <v>158.35879631092331</v>
      </c>
      <c r="AC705" s="157">
        <f t="shared" si="188"/>
        <v>17810.263249418771</v>
      </c>
    </row>
    <row r="706" spans="1:29">
      <c r="A706" s="186">
        <v>688</v>
      </c>
      <c r="B706" s="187">
        <v>68.7</v>
      </c>
      <c r="C706" s="258">
        <v>11.04</v>
      </c>
      <c r="D706" s="258">
        <v>2.73</v>
      </c>
      <c r="E706" s="438">
        <f>IF(AND(ISBLANK(B706),ISBLANK(C706)),NA(),IF(B706&lt;=Parameters!$K$3,0,IF(C706&lt;0.1,Parameters!$K$4,C706)))</f>
        <v>11.04</v>
      </c>
      <c r="F706" s="439"/>
      <c r="G706" s="149">
        <f>B706*Parameters!$K$5</f>
        <v>1305.3</v>
      </c>
      <c r="H706" s="383">
        <f>IF(B706&lt;Parameters!$K$6,B706*Parameters!$K$5,Parameters!$K$5*Parameters!$K$6+(B706-Parameters!$K$6)*(Parameters!$K$5-10))</f>
        <v>648.30000000000007</v>
      </c>
      <c r="I706" s="151" t="str">
        <f>IF(ISBLANK(D706),"",IF(D706&gt;Parameters!$K$7,"Clay","Sand"))</f>
        <v>Clay</v>
      </c>
      <c r="J706" s="152">
        <f t="shared" si="172"/>
        <v>0.34191030237074849</v>
      </c>
      <c r="K706" s="320">
        <f t="shared" si="173"/>
        <v>1</v>
      </c>
      <c r="L706" s="320">
        <f t="shared" si="181"/>
        <v>6.4830000000000005</v>
      </c>
      <c r="M706" s="275">
        <f t="shared" si="174"/>
        <v>96.041438690804299</v>
      </c>
      <c r="N706" s="153">
        <f t="shared" si="175"/>
        <v>52.822791279942372</v>
      </c>
      <c r="O706" s="154">
        <f t="shared" si="176"/>
        <v>9.7347000000000001</v>
      </c>
      <c r="P706" s="149">
        <f>IF(B706&lt;=Parameters!$K$3,0,IF(I706="Sand",0,O706/Parameters!$K$8*1000))</f>
        <v>695.33571428571429</v>
      </c>
      <c r="Q706" s="127">
        <f t="shared" si="177"/>
        <v>1.0725523897666422</v>
      </c>
      <c r="R706" s="154">
        <f t="shared" si="178"/>
        <v>0.4913210548787979</v>
      </c>
      <c r="S706" s="154">
        <f t="shared" si="179"/>
        <v>0.4913210548787979</v>
      </c>
      <c r="T706" s="149">
        <f t="shared" si="186"/>
        <v>341.63307663775959</v>
      </c>
      <c r="U706" s="383">
        <f>IF(B706&lt;=Parameters!$K$3,0,IF(I706="Sand",(B706-B705)*$O$5*N706,(B706-B705)*$O$5*T706))</f>
        <v>141.77922641646822</v>
      </c>
      <c r="V706" s="157">
        <f t="shared" si="187"/>
        <v>20309.458210259018</v>
      </c>
      <c r="W706" s="175">
        <f t="shared" si="182"/>
        <v>0.27139039895529987</v>
      </c>
      <c r="X706" s="149">
        <f t="shared" si="183"/>
        <v>0.1047119692704428</v>
      </c>
      <c r="Y706" s="127">
        <f t="shared" si="184"/>
        <v>0.62669466066614854</v>
      </c>
      <c r="Z706" s="175">
        <f t="shared" si="185"/>
        <v>0.16905979056784465</v>
      </c>
      <c r="AA706" s="149">
        <f t="shared" si="180"/>
        <v>341.63307663775959</v>
      </c>
      <c r="AB706" s="383">
        <f>IF(ISERROR(AA706),0,IF(B706&lt;=Parameters!$K$3,0,(B706-B705)*$O$5*AA706))</f>
        <v>141.77922641646822</v>
      </c>
      <c r="AC706" s="157">
        <f t="shared" si="188"/>
        <v>17952.042475835238</v>
      </c>
    </row>
    <row r="707" spans="1:29">
      <c r="A707" s="186">
        <v>689</v>
      </c>
      <c r="B707" s="187">
        <v>68.8</v>
      </c>
      <c r="C707" s="258">
        <v>6.26</v>
      </c>
      <c r="D707" s="258">
        <v>3.07</v>
      </c>
      <c r="E707" s="438">
        <f>IF(AND(ISBLANK(B707),ISBLANK(C707)),NA(),IF(B707&lt;=Parameters!$K$3,0,IF(C707&lt;0.1,Parameters!$K$4,C707)))</f>
        <v>6.26</v>
      </c>
      <c r="F707" s="439"/>
      <c r="G707" s="149">
        <f>B707*Parameters!$K$5</f>
        <v>1307.2</v>
      </c>
      <c r="H707" s="383">
        <f>IF(B707&lt;Parameters!$K$6,B707*Parameters!$K$5,Parameters!$K$5*Parameters!$K$6+(B707-Parameters!$K$6)*(Parameters!$K$5-10))</f>
        <v>649.19999999999993</v>
      </c>
      <c r="I707" s="151" t="str">
        <f>IF(ISBLANK(D707),"",IF(D707&gt;Parameters!$K$7,"Clay","Sand"))</f>
        <v>Clay</v>
      </c>
      <c r="J707" s="152">
        <f t="shared" si="172"/>
        <v>0.34343329566515318</v>
      </c>
      <c r="K707" s="320">
        <f t="shared" si="173"/>
        <v>1</v>
      </c>
      <c r="L707" s="320">
        <f t="shared" si="181"/>
        <v>6.4919999999999991</v>
      </c>
      <c r="M707" s="275">
        <f t="shared" si="174"/>
        <v>54.700856603533865</v>
      </c>
      <c r="N707" s="153">
        <f t="shared" si="175"/>
        <v>30.085471131943628</v>
      </c>
      <c r="O707" s="154">
        <f t="shared" si="176"/>
        <v>4.9527999999999999</v>
      </c>
      <c r="P707" s="149">
        <f>IF(B707&lt;=Parameters!$K$3,0,IF(I707="Sand",0,O707/Parameters!$K$8*1000))</f>
        <v>353.77142857142854</v>
      </c>
      <c r="Q707" s="127">
        <f t="shared" si="177"/>
        <v>0.54493442478655052</v>
      </c>
      <c r="R707" s="154">
        <f t="shared" si="178"/>
        <v>0.67732621115473945</v>
      </c>
      <c r="S707" s="154">
        <f t="shared" si="179"/>
        <v>0.67732621115473945</v>
      </c>
      <c r="T707" s="149">
        <f t="shared" si="186"/>
        <v>239.61866132908523</v>
      </c>
      <c r="U707" s="383">
        <f>IF(B707&lt;=Parameters!$K$3,0,IF(I707="Sand",(B707-B706)*$O$5*N707,(B707-B706)*$O$5*T707))</f>
        <v>99.442796267074456</v>
      </c>
      <c r="V707" s="157">
        <f t="shared" si="187"/>
        <v>20408.901006526092</v>
      </c>
      <c r="W707" s="175">
        <f t="shared" si="182"/>
        <v>4.4174999968625832E-2</v>
      </c>
      <c r="X707" s="149" t="e">
        <f t="shared" si="183"/>
        <v>#NUM!</v>
      </c>
      <c r="Y707" s="127">
        <f t="shared" si="184"/>
        <v>0.62647734756846241</v>
      </c>
      <c r="Z707" s="175" t="e">
        <f t="shared" si="185"/>
        <v>#NUM!</v>
      </c>
      <c r="AA707" s="149">
        <f t="shared" si="180"/>
        <v>239.61866132908523</v>
      </c>
      <c r="AB707" s="383">
        <f>IF(ISERROR(AA707),0,IF(B707&lt;=Parameters!$K$3,0,(B707-B706)*$O$5*AA707))</f>
        <v>99.442796267074456</v>
      </c>
      <c r="AC707" s="157">
        <f t="shared" si="188"/>
        <v>18051.485272102313</v>
      </c>
    </row>
    <row r="708" spans="1:29">
      <c r="A708" s="186">
        <v>690</v>
      </c>
      <c r="B708" s="187">
        <v>68.900000000000006</v>
      </c>
      <c r="C708" s="258">
        <v>4.92</v>
      </c>
      <c r="D708" s="258">
        <v>3.19</v>
      </c>
      <c r="E708" s="438">
        <f>IF(AND(ISBLANK(B708),ISBLANK(C708)),NA(),IF(B708&lt;=Parameters!$K$3,0,IF(C708&lt;0.1,Parameters!$K$4,C708)))</f>
        <v>4.92</v>
      </c>
      <c r="F708" s="439"/>
      <c r="G708" s="149">
        <f>B708*Parameters!$K$5</f>
        <v>1309.1000000000001</v>
      </c>
      <c r="H708" s="383">
        <f>IF(B708&lt;Parameters!$K$6,B708*Parameters!$K$5,Parameters!$K$5*Parameters!$K$6+(B708-Parameters!$K$6)*(Parameters!$K$5-10))</f>
        <v>650.1</v>
      </c>
      <c r="I708" s="151" t="str">
        <f>IF(ISBLANK(D708),"",IF(D708&gt;Parameters!$K$7,"Clay","Sand"))</f>
        <v>Clay</v>
      </c>
      <c r="J708" s="152">
        <f t="shared" si="172"/>
        <v>0.34497682387228429</v>
      </c>
      <c r="K708" s="320">
        <f t="shared" si="173"/>
        <v>1</v>
      </c>
      <c r="L708" s="320">
        <f t="shared" si="181"/>
        <v>6.5010000000000003</v>
      </c>
      <c r="M708" s="275">
        <f t="shared" si="174"/>
        <v>43.184949775213532</v>
      </c>
      <c r="N708" s="153">
        <f t="shared" si="175"/>
        <v>23.751722376367443</v>
      </c>
      <c r="O708" s="154">
        <f t="shared" si="176"/>
        <v>3.6109</v>
      </c>
      <c r="P708" s="149">
        <f>IF(B708&lt;=Parameters!$K$3,0,IF(I708="Sand",0,O708/Parameters!$K$8*1000))</f>
        <v>257.92142857142858</v>
      </c>
      <c r="Q708" s="127">
        <f t="shared" si="177"/>
        <v>0.39674116070055154</v>
      </c>
      <c r="R708" s="154">
        <f t="shared" si="178"/>
        <v>0.79380965077659937</v>
      </c>
      <c r="S708" s="154">
        <f t="shared" si="179"/>
        <v>0.79380965077659937</v>
      </c>
      <c r="T708" s="149">
        <f t="shared" si="186"/>
        <v>204.74051914208735</v>
      </c>
      <c r="U708" s="383">
        <f>IF(B708&lt;=Parameters!$K$3,0,IF(I708="Sand",(B708-B707)*$O$5*N708,(B708-B707)*$O$5*T708))</f>
        <v>84.968214160510485</v>
      </c>
      <c r="V708" s="157">
        <f t="shared" si="187"/>
        <v>20493.869220686604</v>
      </c>
      <c r="W708" s="175">
        <f t="shared" si="182"/>
        <v>-5.2450734188487662E-2</v>
      </c>
      <c r="X708" s="149" t="e">
        <f t="shared" si="183"/>
        <v>#NUM!</v>
      </c>
      <c r="Y708" s="127">
        <f t="shared" si="184"/>
        <v>0.6262604107271792</v>
      </c>
      <c r="Z708" s="175" t="e">
        <f t="shared" si="185"/>
        <v>#NUM!</v>
      </c>
      <c r="AA708" s="149">
        <f t="shared" si="180"/>
        <v>204.74051914208735</v>
      </c>
      <c r="AB708" s="383">
        <f>IF(ISERROR(AA708),0,IF(B708&lt;=Parameters!$K$3,0,(B708-B707)*$O$5*AA708))</f>
        <v>84.968214160510485</v>
      </c>
      <c r="AC708" s="157">
        <f t="shared" si="188"/>
        <v>18136.453486262824</v>
      </c>
    </row>
    <row r="709" spans="1:29">
      <c r="A709" s="186">
        <v>691</v>
      </c>
      <c r="B709" s="187">
        <v>69</v>
      </c>
      <c r="C709" s="258">
        <v>4.46</v>
      </c>
      <c r="D709" s="258">
        <v>3.21</v>
      </c>
      <c r="E709" s="438">
        <f>IF(AND(ISBLANK(B709),ISBLANK(C709)),NA(),IF(B709&lt;=Parameters!$K$3,0,IF(C709&lt;0.1,Parameters!$K$4,C709)))</f>
        <v>4.46</v>
      </c>
      <c r="F709" s="439"/>
      <c r="G709" s="149">
        <f>B709*Parameters!$K$5</f>
        <v>1311</v>
      </c>
      <c r="H709" s="383">
        <f>IF(B709&lt;Parameters!$K$6,B709*Parameters!$K$5,Parameters!$K$5*Parameters!$K$6+(B709-Parameters!$K$6)*(Parameters!$K$5-10))</f>
        <v>651</v>
      </c>
      <c r="I709" s="151" t="str">
        <f>IF(ISBLANK(D709),"",IF(D709&gt;Parameters!$K$7,"Clay","Sand"))</f>
        <v>Clay</v>
      </c>
      <c r="J709" s="152">
        <f t="shared" si="172"/>
        <v>0.3465413526419453</v>
      </c>
      <c r="K709" s="320">
        <f t="shared" si="173"/>
        <v>1</v>
      </c>
      <c r="L709" s="320">
        <f t="shared" si="181"/>
        <v>6.51</v>
      </c>
      <c r="M709" s="275">
        <f t="shared" si="174"/>
        <v>39.324872353629388</v>
      </c>
      <c r="N709" s="153">
        <f t="shared" si="175"/>
        <v>21.628679794496165</v>
      </c>
      <c r="O709" s="154">
        <f t="shared" si="176"/>
        <v>3.149</v>
      </c>
      <c r="P709" s="149">
        <f>IF(B709&lt;=Parameters!$K$3,0,IF(I709="Sand",0,O709/Parameters!$K$8*1000))</f>
        <v>224.92857142857142</v>
      </c>
      <c r="Q709" s="127">
        <f t="shared" si="177"/>
        <v>0.3455123985077902</v>
      </c>
      <c r="R709" s="154">
        <f t="shared" si="178"/>
        <v>0.8506250853839239</v>
      </c>
      <c r="S709" s="154">
        <f t="shared" si="179"/>
        <v>0.8506250853839239</v>
      </c>
      <c r="T709" s="149">
        <f t="shared" si="186"/>
        <v>191.32988527671259</v>
      </c>
      <c r="U709" s="383">
        <f>IF(B709&lt;=Parameters!$K$3,0,IF(I709="Sand",(B709-B708)*$O$5*N709,(B709-B708)*$O$5*T709))</f>
        <v>79.402742239864978</v>
      </c>
      <c r="V709" s="157">
        <f t="shared" si="187"/>
        <v>20573.271962926468</v>
      </c>
      <c r="W709" s="175">
        <f t="shared" si="182"/>
        <v>-9.1991328977014536E-2</v>
      </c>
      <c r="X709" s="149" t="e">
        <f t="shared" si="183"/>
        <v>#NUM!</v>
      </c>
      <c r="Y709" s="127">
        <f t="shared" si="184"/>
        <v>0.62604384897130827</v>
      </c>
      <c r="Z709" s="175" t="e">
        <f t="shared" si="185"/>
        <v>#NUM!</v>
      </c>
      <c r="AA709" s="149">
        <f t="shared" si="180"/>
        <v>191.32988527671259</v>
      </c>
      <c r="AB709" s="383">
        <f>IF(ISERROR(AA709),0,IF(B709&lt;=Parameters!$K$3,0,(B709-B708)*$O$5*AA709))</f>
        <v>79.402742239864978</v>
      </c>
      <c r="AC709" s="157">
        <f t="shared" si="188"/>
        <v>18215.856228502689</v>
      </c>
    </row>
    <row r="710" spans="1:29">
      <c r="A710" s="186">
        <v>692</v>
      </c>
      <c r="B710" s="187">
        <v>69.099999999999994</v>
      </c>
      <c r="C710" s="258">
        <v>4.49</v>
      </c>
      <c r="D710" s="258">
        <v>3.18</v>
      </c>
      <c r="E710" s="438">
        <f>IF(AND(ISBLANK(B710),ISBLANK(C710)),NA(),IF(B710&lt;=Parameters!$K$3,0,IF(C710&lt;0.1,Parameters!$K$4,C710)))</f>
        <v>4.49</v>
      </c>
      <c r="F710" s="439"/>
      <c r="G710" s="149">
        <f>B710*Parameters!$K$5</f>
        <v>1312.8999999999999</v>
      </c>
      <c r="H710" s="383">
        <f>IF(B710&lt;Parameters!$K$6,B710*Parameters!$K$5,Parameters!$K$5*Parameters!$K$6+(B710-Parameters!$K$6)*(Parameters!$K$5-10))</f>
        <v>651.9</v>
      </c>
      <c r="I710" s="151" t="str">
        <f>IF(ISBLANK(D710),"",IF(D710&gt;Parameters!$K$7,"Clay","Sand"))</f>
        <v>Clay</v>
      </c>
      <c r="J710" s="152">
        <f t="shared" si="172"/>
        <v>0.34812736254201371</v>
      </c>
      <c r="K710" s="320">
        <f t="shared" si="173"/>
        <v>1</v>
      </c>
      <c r="L710" s="320">
        <f t="shared" si="181"/>
        <v>6.5190000000000001</v>
      </c>
      <c r="M710" s="275">
        <f t="shared" si="174"/>
        <v>39.770577515852366</v>
      </c>
      <c r="N710" s="153">
        <f t="shared" si="175"/>
        <v>21.873817633718804</v>
      </c>
      <c r="O710" s="154">
        <f t="shared" si="176"/>
        <v>3.1771000000000003</v>
      </c>
      <c r="P710" s="149">
        <f>IF(B710&lt;=Parameters!$K$3,0,IF(I710="Sand",0,O710/Parameters!$K$8*1000))</f>
        <v>226.93571428571428</v>
      </c>
      <c r="Q710" s="127">
        <f t="shared" si="177"/>
        <v>0.34811430324545833</v>
      </c>
      <c r="R710" s="154">
        <f t="shared" si="178"/>
        <v>0.84744021686164495</v>
      </c>
      <c r="S710" s="154">
        <f t="shared" si="179"/>
        <v>0.84744021686164495</v>
      </c>
      <c r="T710" s="149">
        <f t="shared" si="186"/>
        <v>192.314450927938</v>
      </c>
      <c r="U710" s="383">
        <f>IF(B710&lt;=Parameters!$K$3,0,IF(I710="Sand",(B710-B709)*$O$5*N710,(B710-B709)*$O$5*T710))</f>
        <v>79.811341306913036</v>
      </c>
      <c r="V710" s="157">
        <f t="shared" si="187"/>
        <v>20653.08330423338</v>
      </c>
      <c r="W710" s="175">
        <f t="shared" si="182"/>
        <v>-8.9586061432523359E-2</v>
      </c>
      <c r="X710" s="149" t="e">
        <f t="shared" si="183"/>
        <v>#NUM!</v>
      </c>
      <c r="Y710" s="127">
        <f t="shared" si="184"/>
        <v>0.62582766113511634</v>
      </c>
      <c r="Z710" s="175" t="e">
        <f t="shared" si="185"/>
        <v>#NUM!</v>
      </c>
      <c r="AA710" s="149">
        <f t="shared" si="180"/>
        <v>192.314450927938</v>
      </c>
      <c r="AB710" s="383">
        <f>IF(ISERROR(AA710),0,IF(B710&lt;=Parameters!$K$3,0,(B710-B709)*$O$5*AA710))</f>
        <v>79.811341306913036</v>
      </c>
      <c r="AC710" s="157">
        <f t="shared" si="188"/>
        <v>18295.667569809601</v>
      </c>
    </row>
    <row r="711" spans="1:29">
      <c r="A711" s="186">
        <v>693</v>
      </c>
      <c r="B711" s="187">
        <v>69.2</v>
      </c>
      <c r="C711" s="258">
        <v>4.6399999999999997</v>
      </c>
      <c r="D711" s="258">
        <v>3.14</v>
      </c>
      <c r="E711" s="438">
        <f>IF(AND(ISBLANK(B711),ISBLANK(C711)),NA(),IF(B711&lt;=Parameters!$K$3,0,IF(C711&lt;0.1,Parameters!$K$4,C711)))</f>
        <v>4.6399999999999997</v>
      </c>
      <c r="F711" s="439"/>
      <c r="G711" s="149">
        <f>B711*Parameters!$K$5</f>
        <v>1314.8</v>
      </c>
      <c r="H711" s="383">
        <f>IF(B711&lt;Parameters!$K$6,B711*Parameters!$K$5,Parameters!$K$5*Parameters!$K$6+(B711-Parameters!$K$6)*(Parameters!$K$5-10))</f>
        <v>652.80000000000007</v>
      </c>
      <c r="I711" s="151" t="str">
        <f>IF(ISBLANK(D711),"",IF(D711&gt;Parameters!$K$7,"Clay","Sand"))</f>
        <v>Clay</v>
      </c>
      <c r="J711" s="152">
        <f t="shared" si="172"/>
        <v>0.3497353496786032</v>
      </c>
      <c r="K711" s="320">
        <f t="shared" si="173"/>
        <v>1</v>
      </c>
      <c r="L711" s="320">
        <f t="shared" si="181"/>
        <v>6.5280000000000005</v>
      </c>
      <c r="M711" s="275">
        <f t="shared" si="174"/>
        <v>41.289051688882942</v>
      </c>
      <c r="N711" s="153">
        <f t="shared" si="175"/>
        <v>22.708978428885619</v>
      </c>
      <c r="O711" s="154">
        <f t="shared" si="176"/>
        <v>3.3251999999999997</v>
      </c>
      <c r="P711" s="149">
        <f>IF(B711&lt;=Parameters!$K$3,0,IF(I711="Sand",0,O711/Parameters!$K$8*1000))</f>
        <v>237.51428571428571</v>
      </c>
      <c r="Q711" s="127">
        <f t="shared" si="177"/>
        <v>0.36383928571428564</v>
      </c>
      <c r="R711" s="154">
        <f t="shared" si="178"/>
        <v>0.82892494498427183</v>
      </c>
      <c r="S711" s="154">
        <f t="shared" si="179"/>
        <v>0.82892494498427183</v>
      </c>
      <c r="T711" s="149">
        <f t="shared" si="186"/>
        <v>196.88151621869289</v>
      </c>
      <c r="U711" s="383">
        <f>IF(B711&lt;=Parameters!$K$3,0,IF(I711="Sand",(B711-B710)*$O$5*N711,(B711-B710)*$O$5*T711))</f>
        <v>81.706693449900001</v>
      </c>
      <c r="V711" s="157">
        <f t="shared" si="187"/>
        <v>20734.789997683281</v>
      </c>
      <c r="W711" s="175">
        <f t="shared" si="182"/>
        <v>-7.6717321182803735E-2</v>
      </c>
      <c r="X711" s="149" t="e">
        <f t="shared" si="183"/>
        <v>#NUM!</v>
      </c>
      <c r="Y711" s="127">
        <f t="shared" si="184"/>
        <v>0.62561184605809572</v>
      </c>
      <c r="Z711" s="175" t="e">
        <f t="shared" si="185"/>
        <v>#NUM!</v>
      </c>
      <c r="AA711" s="149">
        <f t="shared" si="180"/>
        <v>196.88151621869289</v>
      </c>
      <c r="AB711" s="383">
        <f>IF(ISERROR(AA711),0,IF(B711&lt;=Parameters!$K$3,0,(B711-B710)*$O$5*AA711))</f>
        <v>81.706693449900001</v>
      </c>
      <c r="AC711" s="157">
        <f t="shared" si="188"/>
        <v>18377.374263259502</v>
      </c>
    </row>
    <row r="712" spans="1:29">
      <c r="A712" s="186">
        <v>694</v>
      </c>
      <c r="B712" s="187">
        <v>69.3</v>
      </c>
      <c r="C712" s="258">
        <v>5.29</v>
      </c>
      <c r="D712" s="258">
        <v>3.06</v>
      </c>
      <c r="E712" s="438">
        <f>IF(AND(ISBLANK(B712),ISBLANK(C712)),NA(),IF(B712&lt;=Parameters!$K$3,0,IF(C712&lt;0.1,Parameters!$K$4,C712)))</f>
        <v>5.29</v>
      </c>
      <c r="F712" s="439"/>
      <c r="G712" s="149">
        <f>B712*Parameters!$K$5</f>
        <v>1316.7</v>
      </c>
      <c r="H712" s="383">
        <f>IF(B712&lt;Parameters!$K$6,B712*Parameters!$K$5,Parameters!$K$5*Parameters!$K$6+(B712-Parameters!$K$6)*(Parameters!$K$5-10))</f>
        <v>653.69999999999993</v>
      </c>
      <c r="I712" s="151" t="str">
        <f>IF(ISBLANK(D712),"",IF(D712&gt;Parameters!$K$7,"Clay","Sand"))</f>
        <v>Clay</v>
      </c>
      <c r="J712" s="152">
        <f t="shared" si="172"/>
        <v>0.35136582634802949</v>
      </c>
      <c r="K712" s="320">
        <f t="shared" si="173"/>
        <v>1</v>
      </c>
      <c r="L712" s="320">
        <f t="shared" si="181"/>
        <v>6.536999999999999</v>
      </c>
      <c r="M712" s="275">
        <f t="shared" si="174"/>
        <v>47.292534426610317</v>
      </c>
      <c r="N712" s="153">
        <f t="shared" si="175"/>
        <v>26.010893934635675</v>
      </c>
      <c r="O712" s="154">
        <f t="shared" si="176"/>
        <v>3.9733000000000001</v>
      </c>
      <c r="P712" s="149">
        <f>IF(B712&lt;=Parameters!$K$3,0,IF(I712="Sand",0,O712/Parameters!$K$8*1000))</f>
        <v>283.80714285714288</v>
      </c>
      <c r="Q712" s="127">
        <f t="shared" si="177"/>
        <v>0.43415502961166119</v>
      </c>
      <c r="R712" s="154">
        <f t="shared" si="178"/>
        <v>0.7588354057898925</v>
      </c>
      <c r="S712" s="154">
        <f t="shared" si="179"/>
        <v>0.7588354057898925</v>
      </c>
      <c r="T712" s="149">
        <f t="shared" si="186"/>
        <v>215.36290841607001</v>
      </c>
      <c r="U712" s="383">
        <f>IF(B712&lt;=Parameters!$K$3,0,IF(I712="Sand",(B712-B711)*$O$5*N712,(B712-B711)*$O$5*T712))</f>
        <v>89.376552336595196</v>
      </c>
      <c r="V712" s="157">
        <f t="shared" si="187"/>
        <v>20824.166550019876</v>
      </c>
      <c r="W712" s="175">
        <f t="shared" si="182"/>
        <v>-2.4551314723743375E-2</v>
      </c>
      <c r="X712" s="149" t="e">
        <f t="shared" si="183"/>
        <v>#NUM!</v>
      </c>
      <c r="Y712" s="127">
        <f t="shared" si="184"/>
        <v>0.62539640258493434</v>
      </c>
      <c r="Z712" s="175" t="e">
        <f t="shared" si="185"/>
        <v>#NUM!</v>
      </c>
      <c r="AA712" s="149">
        <f t="shared" si="180"/>
        <v>215.36290841607001</v>
      </c>
      <c r="AB712" s="383">
        <f>IF(ISERROR(AA712),0,IF(B712&lt;=Parameters!$K$3,0,(B712-B711)*$O$5*AA712))</f>
        <v>89.376552336595196</v>
      </c>
      <c r="AC712" s="157">
        <f t="shared" si="188"/>
        <v>18466.750815596097</v>
      </c>
    </row>
    <row r="713" spans="1:29">
      <c r="A713" s="186">
        <v>695</v>
      </c>
      <c r="B713" s="187">
        <v>69.400000000000006</v>
      </c>
      <c r="C713" s="258">
        <v>5.74</v>
      </c>
      <c r="D713" s="258">
        <v>3.01</v>
      </c>
      <c r="E713" s="438">
        <f>IF(AND(ISBLANK(B713),ISBLANK(C713)),NA(),IF(B713&lt;=Parameters!$K$3,0,IF(C713&lt;0.1,Parameters!$K$4,C713)))</f>
        <v>5.74</v>
      </c>
      <c r="F713" s="439"/>
      <c r="G713" s="149">
        <f>B713*Parameters!$K$5</f>
        <v>1318.6000000000001</v>
      </c>
      <c r="H713" s="383">
        <f>IF(B713&lt;Parameters!$K$6,B713*Parameters!$K$5,Parameters!$K$5*Parameters!$K$6+(B713-Parameters!$K$6)*(Parameters!$K$5-10))</f>
        <v>654.6</v>
      </c>
      <c r="I713" s="151" t="str">
        <f>IF(ISBLANK(D713),"",IF(D713&gt;Parameters!$K$7,"Clay","Sand"))</f>
        <v>Clay</v>
      </c>
      <c r="J713" s="152">
        <f t="shared" si="172"/>
        <v>0.35301932172252842</v>
      </c>
      <c r="K713" s="320">
        <f t="shared" si="173"/>
        <v>1</v>
      </c>
      <c r="L713" s="320">
        <f t="shared" si="181"/>
        <v>6.5460000000000003</v>
      </c>
      <c r="M713" s="275">
        <f t="shared" si="174"/>
        <v>51.557015023990523</v>
      </c>
      <c r="N713" s="153">
        <f t="shared" si="175"/>
        <v>28.356358263194789</v>
      </c>
      <c r="O713" s="154">
        <f t="shared" si="176"/>
        <v>4.4214000000000002</v>
      </c>
      <c r="P713" s="149">
        <f>IF(B713&lt;=Parameters!$K$3,0,IF(I713="Sand",0,O713/Parameters!$K$8*1000))</f>
        <v>315.81428571428569</v>
      </c>
      <c r="Q713" s="127">
        <f t="shared" si="177"/>
        <v>0.48245384313211986</v>
      </c>
      <c r="R713" s="154">
        <f t="shared" si="178"/>
        <v>0.71985018269110934</v>
      </c>
      <c r="S713" s="154">
        <f t="shared" si="179"/>
        <v>0.71985018269110934</v>
      </c>
      <c r="T713" s="149">
        <f t="shared" si="186"/>
        <v>227.33897126789077</v>
      </c>
      <c r="U713" s="383">
        <f>IF(B713&lt;=Parameters!$K$3,0,IF(I713="Sand",(B713-B712)*$O$5*N713,(B713-B712)*$O$5*T713))</f>
        <v>94.346670989511423</v>
      </c>
      <c r="V713" s="157">
        <f t="shared" si="187"/>
        <v>20918.513221009387</v>
      </c>
      <c r="W713" s="175">
        <f t="shared" si="182"/>
        <v>7.8299047710841899E-3</v>
      </c>
      <c r="X713" s="149" t="e">
        <f t="shared" si="183"/>
        <v>#NUM!</v>
      </c>
      <c r="Y713" s="127">
        <f t="shared" si="184"/>
        <v>0.62518132956548511</v>
      </c>
      <c r="Z713" s="175" t="e">
        <f t="shared" si="185"/>
        <v>#NUM!</v>
      </c>
      <c r="AA713" s="149">
        <f t="shared" si="180"/>
        <v>227.33897126789077</v>
      </c>
      <c r="AB713" s="383">
        <f>IF(ISERROR(AA713),0,IF(B713&lt;=Parameters!$K$3,0,(B713-B712)*$O$5*AA713))</f>
        <v>94.346670989511423</v>
      </c>
      <c r="AC713" s="157">
        <f t="shared" si="188"/>
        <v>18561.097486585608</v>
      </c>
    </row>
    <row r="714" spans="1:29">
      <c r="A714" s="186">
        <v>696</v>
      </c>
      <c r="B714" s="187">
        <v>69.5</v>
      </c>
      <c r="C714" s="258">
        <v>5.86</v>
      </c>
      <c r="D714" s="258">
        <v>3.02</v>
      </c>
      <c r="E714" s="438">
        <f>IF(AND(ISBLANK(B714),ISBLANK(C714)),NA(),IF(B714&lt;=Parameters!$K$3,0,IF(C714&lt;0.1,Parameters!$K$4,C714)))</f>
        <v>5.86</v>
      </c>
      <c r="F714" s="439"/>
      <c r="G714" s="149">
        <f>B714*Parameters!$K$5</f>
        <v>1320.5</v>
      </c>
      <c r="H714" s="383">
        <f>IF(B714&lt;Parameters!$K$6,B714*Parameters!$K$5,Parameters!$K$5*Parameters!$K$6+(B714-Parameters!$K$6)*(Parameters!$K$5-10))</f>
        <v>655.5</v>
      </c>
      <c r="I714" s="151" t="str">
        <f>IF(ISBLANK(D714),"",IF(D714&gt;Parameters!$K$7,"Clay","Sand"))</f>
        <v>Clay</v>
      </c>
      <c r="J714" s="152">
        <f t="shared" si="172"/>
        <v>0.35469638257180436</v>
      </c>
      <c r="K714" s="320">
        <f t="shared" si="173"/>
        <v>1</v>
      </c>
      <c r="L714" s="320">
        <f t="shared" si="181"/>
        <v>6.5549999999999997</v>
      </c>
      <c r="M714" s="275">
        <f t="shared" si="174"/>
        <v>52.884910285911523</v>
      </c>
      <c r="N714" s="153">
        <f t="shared" si="175"/>
        <v>29.086700657251342</v>
      </c>
      <c r="O714" s="154">
        <f t="shared" si="176"/>
        <v>4.5395000000000003</v>
      </c>
      <c r="P714" s="149">
        <f>IF(B714&lt;=Parameters!$K$3,0,IF(I714="Sand",0,O714/Parameters!$K$8*1000))</f>
        <v>324.25000000000006</v>
      </c>
      <c r="Q714" s="127">
        <f t="shared" si="177"/>
        <v>0.49466056445461487</v>
      </c>
      <c r="R714" s="154">
        <f t="shared" si="178"/>
        <v>0.71091284287309942</v>
      </c>
      <c r="S714" s="154">
        <f t="shared" si="179"/>
        <v>0.71091284287309942</v>
      </c>
      <c r="T714" s="149">
        <f t="shared" si="186"/>
        <v>230.51348930160253</v>
      </c>
      <c r="U714" s="383">
        <f>IF(B714&lt;=Parameters!$K$3,0,IF(I714="Sand",(B714-B713)*$O$5*N714,(B714-B713)*$O$5*T714))</f>
        <v>95.664109908159702</v>
      </c>
      <c r="V714" s="157">
        <f t="shared" si="187"/>
        <v>21014.177330917548</v>
      </c>
      <c r="W714" s="175">
        <f t="shared" si="182"/>
        <v>1.5831273846727771E-2</v>
      </c>
      <c r="X714" s="149" t="e">
        <f t="shared" si="183"/>
        <v>#NUM!</v>
      </c>
      <c r="Y714" s="127">
        <f t="shared" si="184"/>
        <v>0.62496662585473595</v>
      </c>
      <c r="Z714" s="175" t="e">
        <f t="shared" si="185"/>
        <v>#NUM!</v>
      </c>
      <c r="AA714" s="149">
        <f t="shared" si="180"/>
        <v>230.51348930160253</v>
      </c>
      <c r="AB714" s="383">
        <f>IF(ISERROR(AA714),0,IF(B714&lt;=Parameters!$K$3,0,(B714-B713)*$O$5*AA714))</f>
        <v>95.664109908159702</v>
      </c>
      <c r="AC714" s="157">
        <f t="shared" si="188"/>
        <v>18656.761596493769</v>
      </c>
    </row>
    <row r="715" spans="1:29">
      <c r="A715" s="186">
        <v>697</v>
      </c>
      <c r="B715" s="187">
        <v>69.599999999999994</v>
      </c>
      <c r="C715" s="258">
        <v>5.36</v>
      </c>
      <c r="D715" s="258">
        <v>3.07</v>
      </c>
      <c r="E715" s="438">
        <f>IF(AND(ISBLANK(B715),ISBLANK(C715)),NA(),IF(B715&lt;=Parameters!$K$3,0,IF(C715&lt;0.1,Parameters!$K$4,C715)))</f>
        <v>5.36</v>
      </c>
      <c r="F715" s="439"/>
      <c r="G715" s="149">
        <f>B715*Parameters!$K$5</f>
        <v>1322.3999999999999</v>
      </c>
      <c r="H715" s="383">
        <f>IF(B715&lt;Parameters!$K$6,B715*Parameters!$K$5,Parameters!$K$5*Parameters!$K$6+(B715-Parameters!$K$6)*(Parameters!$K$5-10))</f>
        <v>656.4</v>
      </c>
      <c r="I715" s="151" t="str">
        <f>IF(ISBLANK(D715),"",IF(D715&gt;Parameters!$K$7,"Clay","Sand"))</f>
        <v>Clay</v>
      </c>
      <c r="J715" s="152">
        <f t="shared" si="172"/>
        <v>0.3563975740226506</v>
      </c>
      <c r="K715" s="320">
        <f t="shared" si="173"/>
        <v>1</v>
      </c>
      <c r="L715" s="320">
        <f t="shared" si="181"/>
        <v>6.5640000000000001</v>
      </c>
      <c r="M715" s="275">
        <f t="shared" si="174"/>
        <v>48.604549876423377</v>
      </c>
      <c r="N715" s="153">
        <f t="shared" si="175"/>
        <v>26.732502432032859</v>
      </c>
      <c r="O715" s="154">
        <f t="shared" si="176"/>
        <v>4.0376000000000003</v>
      </c>
      <c r="P715" s="149">
        <f>IF(B715&lt;=Parameters!$K$3,0,IF(I715="Sand",0,O715/Parameters!$K$8*1000))</f>
        <v>288.40000000000003</v>
      </c>
      <c r="Q715" s="127">
        <f t="shared" si="177"/>
        <v>0.43936624009750158</v>
      </c>
      <c r="R715" s="154">
        <f t="shared" si="178"/>
        <v>0.75432180597047038</v>
      </c>
      <c r="S715" s="154">
        <f t="shared" si="179"/>
        <v>0.75432180597047038</v>
      </c>
      <c r="T715" s="149">
        <f t="shared" si="186"/>
        <v>217.54640884188368</v>
      </c>
      <c r="U715" s="383">
        <f>IF(B715&lt;=Parameters!$K$3,0,IF(I715="Sand",(B715-B714)*$O$5*N715,(B715-B714)*$O$5*T715))</f>
        <v>90.282714597868548</v>
      </c>
      <c r="V715" s="157">
        <f t="shared" si="187"/>
        <v>21104.460045515418</v>
      </c>
      <c r="W715" s="175">
        <f t="shared" si="182"/>
        <v>-2.0117388758192738E-2</v>
      </c>
      <c r="X715" s="149" t="e">
        <f t="shared" si="183"/>
        <v>#NUM!</v>
      </c>
      <c r="Y715" s="127">
        <f t="shared" si="184"/>
        <v>0.62475229031277946</v>
      </c>
      <c r="Z715" s="175" t="e">
        <f t="shared" si="185"/>
        <v>#NUM!</v>
      </c>
      <c r="AA715" s="149">
        <f t="shared" si="180"/>
        <v>217.54640884188368</v>
      </c>
      <c r="AB715" s="383">
        <f>IF(ISERROR(AA715),0,IF(B715&lt;=Parameters!$K$3,0,(B715-B714)*$O$5*AA715))</f>
        <v>90.282714597868548</v>
      </c>
      <c r="AC715" s="157">
        <f t="shared" si="188"/>
        <v>18747.044311091639</v>
      </c>
    </row>
    <row r="716" spans="1:29">
      <c r="A716" s="186">
        <v>698</v>
      </c>
      <c r="B716" s="187">
        <v>69.7</v>
      </c>
      <c r="C716" s="258">
        <v>5.42</v>
      </c>
      <c r="D716" s="258">
        <v>3.11</v>
      </c>
      <c r="E716" s="438">
        <f>IF(AND(ISBLANK(B716),ISBLANK(C716)),NA(),IF(B716&lt;=Parameters!$K$3,0,IF(C716&lt;0.1,Parameters!$K$4,C716)))</f>
        <v>5.42</v>
      </c>
      <c r="F716" s="439"/>
      <c r="G716" s="149">
        <f>B716*Parameters!$K$5</f>
        <v>1324.3</v>
      </c>
      <c r="H716" s="383">
        <f>IF(B716&lt;Parameters!$K$6,B716*Parameters!$K$5,Parameters!$K$5*Parameters!$K$6+(B716-Parameters!$K$6)*(Parameters!$K$5-10))</f>
        <v>657.30000000000007</v>
      </c>
      <c r="I716" s="151" t="str">
        <f>IF(ISBLANK(D716),"",IF(D716&gt;Parameters!$K$7,"Clay","Sand"))</f>
        <v>Clay</v>
      </c>
      <c r="J716" s="152">
        <f t="shared" si="172"/>
        <v>0.35812348035903208</v>
      </c>
      <c r="K716" s="320">
        <f t="shared" si="173"/>
        <v>1</v>
      </c>
      <c r="L716" s="320">
        <f t="shared" si="181"/>
        <v>6.5730000000000004</v>
      </c>
      <c r="M716" s="275">
        <f t="shared" si="174"/>
        <v>49.386639947295919</v>
      </c>
      <c r="N716" s="153">
        <f t="shared" si="175"/>
        <v>27.162651971012757</v>
      </c>
      <c r="O716" s="154">
        <f t="shared" si="176"/>
        <v>4.0956999999999999</v>
      </c>
      <c r="P716" s="149">
        <f>IF(B716&lt;=Parameters!$K$3,0,IF(I716="Sand",0,O716/Parameters!$K$8*1000))</f>
        <v>292.54999999999995</v>
      </c>
      <c r="Q716" s="127">
        <f t="shared" si="177"/>
        <v>0.44507835082914943</v>
      </c>
      <c r="R716" s="154">
        <f t="shared" si="178"/>
        <v>0.74946571295596909</v>
      </c>
      <c r="S716" s="154">
        <f t="shared" si="179"/>
        <v>0.74946571295596909</v>
      </c>
      <c r="T716" s="149">
        <f t="shared" si="186"/>
        <v>219.25619432526872</v>
      </c>
      <c r="U716" s="383">
        <f>IF(B716&lt;=Parameters!$K$3,0,IF(I716="Sand",(B716-B715)*$O$5*N716,(B716-B715)*$O$5*T716))</f>
        <v>90.992283078656655</v>
      </c>
      <c r="V716" s="157">
        <f t="shared" si="187"/>
        <v>21195.452328594074</v>
      </c>
      <c r="W716" s="175">
        <f t="shared" si="182"/>
        <v>-1.5938687821373931E-2</v>
      </c>
      <c r="X716" s="149" t="e">
        <f t="shared" si="183"/>
        <v>#NUM!</v>
      </c>
      <c r="Y716" s="127">
        <f t="shared" si="184"/>
        <v>0.62453832180478364</v>
      </c>
      <c r="Z716" s="175" t="e">
        <f t="shared" si="185"/>
        <v>#NUM!</v>
      </c>
      <c r="AA716" s="149">
        <f t="shared" si="180"/>
        <v>219.25619432526872</v>
      </c>
      <c r="AB716" s="383">
        <f>IF(ISERROR(AA716),0,IF(B716&lt;=Parameters!$K$3,0,(B716-B715)*$O$5*AA716))</f>
        <v>90.992283078656655</v>
      </c>
      <c r="AC716" s="157">
        <f t="shared" si="188"/>
        <v>18838.036594170295</v>
      </c>
    </row>
    <row r="717" spans="1:29">
      <c r="A717" s="186">
        <v>699</v>
      </c>
      <c r="B717" s="187">
        <v>69.8</v>
      </c>
      <c r="C717" s="258">
        <v>5.77</v>
      </c>
      <c r="D717" s="258">
        <v>3.06</v>
      </c>
      <c r="E717" s="438">
        <f>IF(AND(ISBLANK(B717),ISBLANK(C717)),NA(),IF(B717&lt;=Parameters!$K$3,0,IF(C717&lt;0.1,Parameters!$K$4,C717)))</f>
        <v>5.77</v>
      </c>
      <c r="F717" s="439"/>
      <c r="G717" s="149">
        <f>B717*Parameters!$K$5</f>
        <v>1326.2</v>
      </c>
      <c r="H717" s="383">
        <f>IF(B717&lt;Parameters!$K$6,B717*Parameters!$K$5,Parameters!$K$5*Parameters!$K$6+(B717-Parameters!$K$6)*(Parameters!$K$5-10))</f>
        <v>658.19999999999993</v>
      </c>
      <c r="I717" s="151" t="str">
        <f>IF(ISBLANK(D717),"",IF(D717&gt;Parameters!$K$7,"Clay","Sand"))</f>
        <v>Clay</v>
      </c>
      <c r="J717" s="152">
        <f t="shared" si="172"/>
        <v>0.35987470586520609</v>
      </c>
      <c r="K717" s="320">
        <f t="shared" si="173"/>
        <v>1</v>
      </c>
      <c r="L717" s="320">
        <f t="shared" si="181"/>
        <v>6.581999999999999</v>
      </c>
      <c r="M717" s="275">
        <f t="shared" si="174"/>
        <v>52.83291009234901</v>
      </c>
      <c r="N717" s="153">
        <f t="shared" si="175"/>
        <v>29.058100550791959</v>
      </c>
      <c r="O717" s="154">
        <f t="shared" si="176"/>
        <v>4.4437999999999995</v>
      </c>
      <c r="P717" s="149">
        <f>IF(B717&lt;=Parameters!$K$3,0,IF(I717="Sand",0,O717/Parameters!$K$8*1000))</f>
        <v>317.41428571428571</v>
      </c>
      <c r="Q717" s="127">
        <f t="shared" si="177"/>
        <v>0.48224595216391025</v>
      </c>
      <c r="R717" s="154">
        <f t="shared" si="178"/>
        <v>0.72000532575253995</v>
      </c>
      <c r="S717" s="154">
        <f t="shared" si="179"/>
        <v>0.72000532575253995</v>
      </c>
      <c r="T717" s="149">
        <f t="shared" si="186"/>
        <v>228.53997618422406</v>
      </c>
      <c r="U717" s="383">
        <f>IF(B717&lt;=Parameters!$K$3,0,IF(I717="Sand",(B717-B716)*$O$5*N717,(B717-B716)*$O$5*T717))</f>
        <v>94.845093301634464</v>
      </c>
      <c r="V717" s="157">
        <f t="shared" si="187"/>
        <v>21290.29742189571</v>
      </c>
      <c r="W717" s="175">
        <f t="shared" si="182"/>
        <v>8.8181579580656061E-3</v>
      </c>
      <c r="X717" s="149" t="e">
        <f t="shared" si="183"/>
        <v>#NUM!</v>
      </c>
      <c r="Y717" s="127">
        <f t="shared" si="184"/>
        <v>0.62432471920096211</v>
      </c>
      <c r="Z717" s="175" t="e">
        <f t="shared" si="185"/>
        <v>#NUM!</v>
      </c>
      <c r="AA717" s="149">
        <f t="shared" si="180"/>
        <v>228.53997618422406</v>
      </c>
      <c r="AB717" s="383">
        <f>IF(ISERROR(AA717),0,IF(B717&lt;=Parameters!$K$3,0,(B717-B716)*$O$5*AA717))</f>
        <v>94.845093301634464</v>
      </c>
      <c r="AC717" s="157">
        <f t="shared" si="188"/>
        <v>18932.88168747193</v>
      </c>
    </row>
    <row r="718" spans="1:29">
      <c r="A718" s="186">
        <v>700</v>
      </c>
      <c r="B718" s="187">
        <v>69.900000000000006</v>
      </c>
      <c r="C718" s="258">
        <v>5.72</v>
      </c>
      <c r="D718" s="258">
        <v>3.07</v>
      </c>
      <c r="E718" s="438">
        <f>IF(AND(ISBLANK(B718),ISBLANK(C718)),NA(),IF(B718&lt;=Parameters!$K$3,0,IF(C718&lt;0.1,Parameters!$K$4,C718)))</f>
        <v>5.72</v>
      </c>
      <c r="F718" s="439"/>
      <c r="G718" s="149">
        <f>B718*Parameters!$K$5</f>
        <v>1328.1000000000001</v>
      </c>
      <c r="H718" s="383">
        <f>IF(B718&lt;Parameters!$K$6,B718*Parameters!$K$5,Parameters!$K$5*Parameters!$K$6+(B718-Parameters!$K$6)*(Parameters!$K$5-10))</f>
        <v>659.1</v>
      </c>
      <c r="I718" s="151" t="str">
        <f>IF(ISBLANK(D718),"",IF(D718&gt;Parameters!$K$7,"Clay","Sand"))</f>
        <v>Clay</v>
      </c>
      <c r="J718" s="152">
        <f t="shared" si="172"/>
        <v>0.36165187571464474</v>
      </c>
      <c r="K718" s="320">
        <f t="shared" si="173"/>
        <v>1</v>
      </c>
      <c r="L718" s="320">
        <f t="shared" si="181"/>
        <v>6.5910000000000002</v>
      </c>
      <c r="M718" s="275">
        <f t="shared" si="174"/>
        <v>52.633729887334148</v>
      </c>
      <c r="N718" s="153">
        <f t="shared" si="175"/>
        <v>28.948551438033785</v>
      </c>
      <c r="O718" s="154">
        <f t="shared" si="176"/>
        <v>4.3918999999999997</v>
      </c>
      <c r="P718" s="149">
        <f>IF(B718&lt;=Parameters!$K$3,0,IF(I718="Sand",0,O718/Parameters!$K$8*1000))</f>
        <v>313.70714285714286</v>
      </c>
      <c r="Q718" s="127">
        <f t="shared" si="177"/>
        <v>0.47596289312265644</v>
      </c>
      <c r="R718" s="154">
        <f t="shared" si="178"/>
        <v>0.72474204397550313</v>
      </c>
      <c r="S718" s="154">
        <f t="shared" si="179"/>
        <v>0.72474204397550313</v>
      </c>
      <c r="T718" s="149">
        <f t="shared" si="186"/>
        <v>227.35675592400088</v>
      </c>
      <c r="U718" s="383">
        <f>IF(B718&lt;=Parameters!$K$3,0,IF(I718="Sand",(B718-B717)*$O$5*N718,(B718-B717)*$O$5*T718))</f>
        <v>94.354051699863561</v>
      </c>
      <c r="V718" s="157">
        <f t="shared" si="187"/>
        <v>21384.651473595572</v>
      </c>
      <c r="W718" s="175">
        <f t="shared" si="182"/>
        <v>5.0635615968579809E-3</v>
      </c>
      <c r="X718" s="149" t="e">
        <f t="shared" si="183"/>
        <v>#NUM!</v>
      </c>
      <c r="Y718" s="127">
        <f t="shared" si="184"/>
        <v>0.62411148137654504</v>
      </c>
      <c r="Z718" s="175" t="e">
        <f t="shared" si="185"/>
        <v>#NUM!</v>
      </c>
      <c r="AA718" s="149">
        <f t="shared" si="180"/>
        <v>227.35675592400088</v>
      </c>
      <c r="AB718" s="383">
        <f>IF(ISERROR(AA718),0,IF(B718&lt;=Parameters!$K$3,0,(B718-B717)*$O$5*AA718))</f>
        <v>94.354051699863561</v>
      </c>
      <c r="AC718" s="157">
        <f t="shared" si="188"/>
        <v>19027.235739171792</v>
      </c>
    </row>
    <row r="719" spans="1:29">
      <c r="A719" s="186">
        <v>701</v>
      </c>
      <c r="B719" s="187">
        <v>70</v>
      </c>
      <c r="C719" s="258">
        <v>5.25</v>
      </c>
      <c r="D719" s="258">
        <v>3.1</v>
      </c>
      <c r="E719" s="438">
        <f>IF(AND(ISBLANK(B719),ISBLANK(C719)),NA(),IF(B719&lt;=Parameters!$K$3,0,IF(C719&lt;0.1,Parameters!$K$4,C719)))</f>
        <v>5.25</v>
      </c>
      <c r="F719" s="439"/>
      <c r="G719" s="149">
        <f>B719*Parameters!$K$5</f>
        <v>1330</v>
      </c>
      <c r="H719" s="383">
        <f>IF(B719&lt;Parameters!$K$6,B719*Parameters!$K$5,Parameters!$K$5*Parameters!$K$6+(B719-Parameters!$K$6)*(Parameters!$K$5-10))</f>
        <v>660</v>
      </c>
      <c r="I719" s="151" t="str">
        <f>IF(ISBLANK(D719),"",IF(D719&gt;Parameters!$K$7,"Clay","Sand"))</f>
        <v>Clay</v>
      </c>
      <c r="J719" s="152">
        <f t="shared" si="172"/>
        <v>0.36345563690772492</v>
      </c>
      <c r="K719" s="320">
        <f t="shared" si="173"/>
        <v>1</v>
      </c>
      <c r="L719" s="320">
        <f t="shared" si="181"/>
        <v>6.6</v>
      </c>
      <c r="M719" s="275">
        <f t="shared" si="174"/>
        <v>48.549874194541118</v>
      </c>
      <c r="N719" s="153">
        <f t="shared" si="175"/>
        <v>26.702430806997619</v>
      </c>
      <c r="O719" s="154">
        <f t="shared" si="176"/>
        <v>3.92</v>
      </c>
      <c r="P719" s="149">
        <f>IF(B719&lt;=Parameters!$K$3,0,IF(I719="Sand",0,O719/Parameters!$K$8*1000))</f>
        <v>279.99999999999994</v>
      </c>
      <c r="Q719" s="127">
        <f t="shared" si="177"/>
        <v>0.42424242424242414</v>
      </c>
      <c r="R719" s="154">
        <f t="shared" si="178"/>
        <v>0.76764947357873858</v>
      </c>
      <c r="S719" s="154">
        <f t="shared" si="179"/>
        <v>0.76764947357873858</v>
      </c>
      <c r="T719" s="149">
        <f t="shared" si="186"/>
        <v>214.94185260204677</v>
      </c>
      <c r="U719" s="383">
        <f>IF(B719&lt;=Parameters!$K$3,0,IF(I719="Sand",(B719-B718)*$O$5*N719,(B719-B718)*$O$5*T719))</f>
        <v>89.201812325534547</v>
      </c>
      <c r="V719" s="157">
        <f t="shared" si="187"/>
        <v>21473.853285921105</v>
      </c>
      <c r="W719" s="175">
        <f t="shared" si="182"/>
        <v>-2.9505643310771115E-2</v>
      </c>
      <c r="X719" s="149" t="e">
        <f t="shared" si="183"/>
        <v>#NUM!</v>
      </c>
      <c r="Y719" s="127">
        <f t="shared" si="184"/>
        <v>0.62389860721174994</v>
      </c>
      <c r="Z719" s="175" t="e">
        <f t="shared" si="185"/>
        <v>#NUM!</v>
      </c>
      <c r="AA719" s="149">
        <f t="shared" si="180"/>
        <v>214.94185260204677</v>
      </c>
      <c r="AB719" s="383">
        <f>IF(ISERROR(AA719),0,IF(B719&lt;=Parameters!$K$3,0,(B719-B718)*$O$5*AA719))</f>
        <v>89.201812325534547</v>
      </c>
      <c r="AC719" s="157">
        <f t="shared" si="188"/>
        <v>19116.437551497325</v>
      </c>
    </row>
    <row r="720" spans="1:29">
      <c r="A720" s="186">
        <v>702</v>
      </c>
      <c r="B720" s="187">
        <v>70.099999999999994</v>
      </c>
      <c r="C720" s="258">
        <v>4.96</v>
      </c>
      <c r="D720" s="258">
        <v>3.13</v>
      </c>
      <c r="E720" s="438">
        <f>IF(AND(ISBLANK(B720),ISBLANK(C720)),NA(),IF(B720&lt;=Parameters!$K$3,0,IF(C720&lt;0.1,Parameters!$K$4,C720)))</f>
        <v>4.96</v>
      </c>
      <c r="F720" s="439"/>
      <c r="G720" s="149">
        <f>B720*Parameters!$K$5</f>
        <v>1331.8999999999999</v>
      </c>
      <c r="H720" s="383">
        <f>IF(B720&lt;Parameters!$K$6,B720*Parameters!$K$5,Parameters!$K$5*Parameters!$K$6+(B720-Parameters!$K$6)*(Parameters!$K$5-10))</f>
        <v>660.9</v>
      </c>
      <c r="I720" s="151" t="str">
        <f>IF(ISBLANK(D720),"",IF(D720&gt;Parameters!$K$7,"Clay","Sand"))</f>
        <v>Clay</v>
      </c>
      <c r="J720" s="152">
        <f t="shared" si="172"/>
        <v>0.36528665926138526</v>
      </c>
      <c r="K720" s="320">
        <f t="shared" si="173"/>
        <v>1</v>
      </c>
      <c r="L720" s="320">
        <f t="shared" si="181"/>
        <v>6.609</v>
      </c>
      <c r="M720" s="275">
        <f t="shared" si="174"/>
        <v>46.099146491103305</v>
      </c>
      <c r="N720" s="153">
        <f t="shared" si="175"/>
        <v>25.354530570106821</v>
      </c>
      <c r="O720" s="154">
        <f t="shared" si="176"/>
        <v>3.6280999999999999</v>
      </c>
      <c r="P720" s="149">
        <f>IF(B720&lt;=Parameters!$K$3,0,IF(I720="Sand",0,O720/Parameters!$K$8*1000))</f>
        <v>259.14999999999998</v>
      </c>
      <c r="Q720" s="127">
        <f t="shared" si="177"/>
        <v>0.39211681041004687</v>
      </c>
      <c r="R720" s="154">
        <f t="shared" si="178"/>
        <v>0.7984767477690029</v>
      </c>
      <c r="S720" s="154">
        <f t="shared" si="179"/>
        <v>0.7984767477690029</v>
      </c>
      <c r="T720" s="149">
        <f t="shared" si="186"/>
        <v>206.92524918433708</v>
      </c>
      <c r="U720" s="383">
        <f>IF(B720&lt;=Parameters!$K$3,0,IF(I720="Sand",(B720-B719)*$O$5*N720,(B720-B719)*$O$5*T720))</f>
        <v>85.874886717990165</v>
      </c>
      <c r="V720" s="157">
        <f t="shared" si="187"/>
        <v>21559.728172639094</v>
      </c>
      <c r="W720" s="175">
        <f t="shared" si="182"/>
        <v>-5.2507119148636844E-2</v>
      </c>
      <c r="X720" s="149" t="e">
        <f t="shared" si="183"/>
        <v>#NUM!</v>
      </c>
      <c r="Y720" s="127">
        <f t="shared" si="184"/>
        <v>0.62368609559175259</v>
      </c>
      <c r="Z720" s="175" t="e">
        <f t="shared" si="185"/>
        <v>#NUM!</v>
      </c>
      <c r="AA720" s="149">
        <f t="shared" si="180"/>
        <v>206.92524918433708</v>
      </c>
      <c r="AB720" s="383">
        <f>IF(ISERROR(AA720),0,IF(B720&lt;=Parameters!$K$3,0,(B720-B719)*$O$5*AA720))</f>
        <v>85.874886717990165</v>
      </c>
      <c r="AC720" s="157">
        <f t="shared" si="188"/>
        <v>19202.312438215315</v>
      </c>
    </row>
    <row r="721" spans="1:29">
      <c r="A721" s="186">
        <v>703</v>
      </c>
      <c r="B721" s="187">
        <v>70.2</v>
      </c>
      <c r="C721" s="258">
        <v>7.34</v>
      </c>
      <c r="D721" s="258">
        <v>2.86</v>
      </c>
      <c r="E721" s="438">
        <f>IF(AND(ISBLANK(B721),ISBLANK(C721)),NA(),IF(B721&lt;=Parameters!$K$3,0,IF(C721&lt;0.1,Parameters!$K$4,C721)))</f>
        <v>7.34</v>
      </c>
      <c r="F721" s="439"/>
      <c r="G721" s="149">
        <f>B721*Parameters!$K$5</f>
        <v>1333.8</v>
      </c>
      <c r="H721" s="383">
        <f>IF(B721&lt;Parameters!$K$6,B721*Parameters!$K$5,Parameters!$K$5*Parameters!$K$6+(B721-Parameters!$K$6)*(Parameters!$K$5-10))</f>
        <v>661.80000000000007</v>
      </c>
      <c r="I721" s="151" t="str">
        <f>IF(ISBLANK(D721),"",IF(D721&gt;Parameters!$K$7,"Clay","Sand"))</f>
        <v>Clay</v>
      </c>
      <c r="J721" s="152">
        <f t="shared" si="172"/>
        <v>0.3671456364541828</v>
      </c>
      <c r="K721" s="320">
        <f t="shared" si="173"/>
        <v>1</v>
      </c>
      <c r="L721" s="320">
        <f t="shared" si="181"/>
        <v>6.6180000000000003</v>
      </c>
      <c r="M721" s="275">
        <f t="shared" si="174"/>
        <v>68.56647572036988</v>
      </c>
      <c r="N721" s="153">
        <f t="shared" si="175"/>
        <v>37.711561646203435</v>
      </c>
      <c r="O721" s="154">
        <f t="shared" si="176"/>
        <v>6.0061999999999998</v>
      </c>
      <c r="P721" s="149">
        <f>IF(B721&lt;=Parameters!$K$3,0,IF(I721="Sand",0,O721/Parameters!$K$8*1000))</f>
        <v>429.01428571428568</v>
      </c>
      <c r="Q721" s="127">
        <f t="shared" si="177"/>
        <v>0.64825368043863041</v>
      </c>
      <c r="R721" s="154">
        <f t="shared" si="178"/>
        <v>0.62100844878049877</v>
      </c>
      <c r="S721" s="154">
        <f t="shared" si="179"/>
        <v>0.62100844878049877</v>
      </c>
      <c r="T721" s="149">
        <f t="shared" si="186"/>
        <v>266.42149607610224</v>
      </c>
      <c r="U721" s="383">
        <f>IF(B721&lt;=Parameters!$K$3,0,IF(I721="Sand",(B721-B720)*$O$5*N721,(B721-B720)*$O$5*T721))</f>
        <v>110.56609033919571</v>
      </c>
      <c r="V721" s="157">
        <f t="shared" si="187"/>
        <v>21670.294262978288</v>
      </c>
      <c r="W721" s="175">
        <f t="shared" si="182"/>
        <v>0.10399395100497755</v>
      </c>
      <c r="X721" s="149">
        <f t="shared" si="183"/>
        <v>1.7563211884573829E-4</v>
      </c>
      <c r="Y721" s="127">
        <f t="shared" si="184"/>
        <v>0.62347394540665857</v>
      </c>
      <c r="Z721" s="175">
        <f t="shared" si="185"/>
        <v>2.8826414682739615E-4</v>
      </c>
      <c r="AA721" s="149">
        <f t="shared" si="180"/>
        <v>266.42149607610224</v>
      </c>
      <c r="AB721" s="383">
        <f>IF(ISERROR(AA721),0,IF(B721&lt;=Parameters!$K$3,0,(B721-B720)*$O$5*AA721))</f>
        <v>110.56609033919571</v>
      </c>
      <c r="AC721" s="157">
        <f t="shared" si="188"/>
        <v>19312.878528554509</v>
      </c>
    </row>
    <row r="722" spans="1:29">
      <c r="A722" s="186">
        <v>704</v>
      </c>
      <c r="B722" s="187">
        <v>70.3</v>
      </c>
      <c r="C722" s="258">
        <v>11.03</v>
      </c>
      <c r="D722" s="258">
        <v>2.62</v>
      </c>
      <c r="E722" s="438">
        <f>IF(AND(ISBLANK(B722),ISBLANK(C722)),NA(),IF(B722&lt;=Parameters!$K$3,0,IF(C722&lt;0.1,Parameters!$K$4,C722)))</f>
        <v>11.03</v>
      </c>
      <c r="F722" s="439"/>
      <c r="G722" s="149">
        <f>B722*Parameters!$K$5</f>
        <v>1335.7</v>
      </c>
      <c r="H722" s="383">
        <f>IF(B722&lt;Parameters!$K$6,B722*Parameters!$K$5,Parameters!$K$5*Parameters!$K$6+(B722-Parameters!$K$6)*(Parameters!$K$5-10))</f>
        <v>662.69999999999993</v>
      </c>
      <c r="I722" s="151" t="str">
        <f>IF(ISBLANK(D722),"",IF(D722&gt;Parameters!$K$7,"Clay","Sand"))</f>
        <v>Clay</v>
      </c>
      <c r="J722" s="152">
        <f t="shared" si="172"/>
        <v>0.36903328713045552</v>
      </c>
      <c r="K722" s="320">
        <f t="shared" si="173"/>
        <v>1</v>
      </c>
      <c r="L722" s="320">
        <f t="shared" si="181"/>
        <v>6.6269999999999989</v>
      </c>
      <c r="M722" s="275">
        <f t="shared" si="174"/>
        <v>103.5662975714383</v>
      </c>
      <c r="N722" s="153">
        <f t="shared" si="175"/>
        <v>56.961463664291067</v>
      </c>
      <c r="O722" s="154">
        <f t="shared" si="176"/>
        <v>9.6942999999999984</v>
      </c>
      <c r="P722" s="149">
        <f>IF(B722&lt;=Parameters!$K$3,0,IF(I722="Sand",0,O722/Parameters!$K$8*1000))</f>
        <v>692.44999999999993</v>
      </c>
      <c r="Q722" s="127">
        <f t="shared" si="177"/>
        <v>1.044892108042855</v>
      </c>
      <c r="R722" s="154">
        <f t="shared" si="178"/>
        <v>0.49454081712641035</v>
      </c>
      <c r="S722" s="154">
        <f t="shared" si="179"/>
        <v>0.49454081712641035</v>
      </c>
      <c r="T722" s="149">
        <f t="shared" si="186"/>
        <v>342.4447888191828</v>
      </c>
      <c r="U722" s="383">
        <f>IF(B722&lt;=Parameters!$K$3,0,IF(I722="Sand",(B722-B721)*$O$5*N722,(B722-B721)*$O$5*T722))</f>
        <v>142.11609053478111</v>
      </c>
      <c r="V722" s="157">
        <f t="shared" si="187"/>
        <v>21812.410353513071</v>
      </c>
      <c r="W722" s="175">
        <f t="shared" si="182"/>
        <v>0.26663414653923839</v>
      </c>
      <c r="X722" s="149">
        <f t="shared" si="183"/>
        <v>9.9820122211406084E-2</v>
      </c>
      <c r="Y722" s="127">
        <f t="shared" si="184"/>
        <v>0.62326215555147502</v>
      </c>
      <c r="Z722" s="175">
        <f t="shared" si="185"/>
        <v>0.16401193308538317</v>
      </c>
      <c r="AA722" s="149">
        <f t="shared" si="180"/>
        <v>342.4447888191828</v>
      </c>
      <c r="AB722" s="383">
        <f>IF(ISERROR(AA722),0,IF(B722&lt;=Parameters!$K$3,0,(B722-B721)*$O$5*AA722))</f>
        <v>142.11609053478111</v>
      </c>
      <c r="AC722" s="157">
        <f t="shared" si="188"/>
        <v>19454.994619089292</v>
      </c>
    </row>
    <row r="723" spans="1:29">
      <c r="A723" s="186">
        <v>705</v>
      </c>
      <c r="B723" s="187">
        <v>70.400000000000006</v>
      </c>
      <c r="C723" s="258">
        <v>17.18</v>
      </c>
      <c r="D723" s="258">
        <v>2.44</v>
      </c>
      <c r="E723" s="438">
        <f>IF(AND(ISBLANK(B723),ISBLANK(C723)),NA(),IF(B723&lt;=Parameters!$K$3,0,IF(C723&lt;0.1,Parameters!$K$4,C723)))</f>
        <v>17.18</v>
      </c>
      <c r="F723" s="439"/>
      <c r="G723" s="149">
        <f>B723*Parameters!$K$5</f>
        <v>1337.6000000000001</v>
      </c>
      <c r="H723" s="383">
        <f>IF(B723&lt;Parameters!$K$6,B723*Parameters!$K$5,Parameters!$K$5*Parameters!$K$6+(B723-Parameters!$K$6)*(Parameters!$K$5-10))</f>
        <v>663.6</v>
      </c>
      <c r="I723" s="151" t="str">
        <f>IF(ISBLANK(D723),"",IF(D723&gt;Parameters!$K$7,"Clay","Sand"))</f>
        <v>Sand</v>
      </c>
      <c r="J723" s="152">
        <f t="shared" ref="J723:J786" si="189">(MAX(($O$3-B723)/$O$1,G$8))^(-C$8)</f>
        <v>0.3709503560675832</v>
      </c>
      <c r="K723" s="320">
        <f t="shared" ref="K723:K786" si="190">(MIN(($O$3-B723)/($O$1*$G$8),1))^$E$8</f>
        <v>1</v>
      </c>
      <c r="L723" s="320">
        <f t="shared" si="181"/>
        <v>6.6360000000000001</v>
      </c>
      <c r="M723" s="275">
        <f t="shared" ref="M723:M786" si="191">$F$8*E723*1000*$O$9^$B$8*J723</f>
        <v>162.14977427726569</v>
      </c>
      <c r="N723" s="153">
        <f t="shared" ref="N723:N786" si="192">(M723)*$S$2^$D$8</f>
        <v>89.182375852496136</v>
      </c>
      <c r="O723" s="154">
        <f t="shared" ref="O723:O786" si="193">IF(E723=0,0,ABS(E723-G723/1000))</f>
        <v>15.8424</v>
      </c>
      <c r="P723" s="149">
        <f>IF(B723&lt;=Parameters!$K$3,0,IF(I723="Sand",0,O723/Parameters!$K$8*1000))</f>
        <v>0</v>
      </c>
      <c r="Q723" s="127">
        <f t="shared" ref="Q723:Q786" si="194">IF(P723="","",P723/H723)</f>
        <v>0</v>
      </c>
      <c r="R723" s="154" t="e">
        <f t="shared" ref="R723:R786" si="195">IF(P723="","",IF(Q723&lt;=1,0.5*(Q723^(-0.5)),0.5*(Q723^(-0.25))))</f>
        <v>#DIV/0!</v>
      </c>
      <c r="S723" s="154" t="e">
        <f t="shared" ref="S723:S786" si="196">IF(R723="","",IF(R723&lt;1,R723,1))</f>
        <v>#DIV/0!</v>
      </c>
      <c r="T723" s="149" t="e">
        <f t="shared" si="186"/>
        <v>#DIV/0!</v>
      </c>
      <c r="U723" s="383">
        <f>IF(B723&lt;=Parameters!$K$3,0,IF(I723="Sand",(B723-B722)*$O$5*N723,(B723-B722)*$O$5*T723))</f>
        <v>37.011077448324841</v>
      </c>
      <c r="V723" s="157">
        <f t="shared" si="187"/>
        <v>21849.421430961396</v>
      </c>
      <c r="W723" s="175">
        <f t="shared" si="182"/>
        <v>0.44361354801109604</v>
      </c>
      <c r="X723" s="149">
        <f t="shared" si="183"/>
        <v>0.34161644492275278</v>
      </c>
      <c r="Y723" s="127">
        <f t="shared" si="184"/>
        <v>0.62305072492608171</v>
      </c>
      <c r="Z723" s="175">
        <f t="shared" si="185"/>
        <v>0.56190914645129086</v>
      </c>
      <c r="AA723" s="149">
        <f t="shared" ref="AA723:AA786" si="197">IF(I723="Sand",IF(Z723&gt;0.1*H723,Z723,0.1*H723),T723)</f>
        <v>66.36</v>
      </c>
      <c r="AB723" s="383">
        <f>IF(ISERROR(AA723),0,IF(B723&lt;=Parameters!$K$3,0,(B723-B722)*$O$5*AA723))</f>
        <v>27.539691289824432</v>
      </c>
      <c r="AC723" s="157">
        <f t="shared" si="188"/>
        <v>19482.534310379117</v>
      </c>
    </row>
    <row r="724" spans="1:29">
      <c r="A724" s="186">
        <v>706</v>
      </c>
      <c r="B724" s="187">
        <v>70.5</v>
      </c>
      <c r="C724" s="258">
        <v>23.03</v>
      </c>
      <c r="D724" s="258">
        <v>2.31</v>
      </c>
      <c r="E724" s="438">
        <f>IF(AND(ISBLANK(B724),ISBLANK(C724)),NA(),IF(B724&lt;=Parameters!$K$3,0,IF(C724&lt;0.1,Parameters!$K$4,C724)))</f>
        <v>23.03</v>
      </c>
      <c r="F724" s="439"/>
      <c r="G724" s="149">
        <f>B724*Parameters!$K$5</f>
        <v>1339.5</v>
      </c>
      <c r="H724" s="383">
        <f>IF(B724&lt;Parameters!$K$6,B724*Parameters!$K$5,Parameters!$K$5*Parameters!$K$6+(B724-Parameters!$K$6)*(Parameters!$K$5-10))</f>
        <v>664.5</v>
      </c>
      <c r="I724" s="151" t="str">
        <f>IF(ISBLANK(D724),"",IF(D724&gt;Parameters!$K$7,"Clay","Sand"))</f>
        <v>Sand</v>
      </c>
      <c r="J724" s="152">
        <f t="shared" si="189"/>
        <v>0.37289761541064775</v>
      </c>
      <c r="K724" s="320">
        <f t="shared" si="190"/>
        <v>1</v>
      </c>
      <c r="L724" s="320">
        <f t="shared" ref="L724:L787" si="198">H724/100</f>
        <v>6.6449999999999996</v>
      </c>
      <c r="M724" s="275">
        <f t="shared" si="191"/>
        <v>218.50477938264939</v>
      </c>
      <c r="N724" s="153">
        <f t="shared" si="192"/>
        <v>120.17762866045717</v>
      </c>
      <c r="O724" s="154">
        <f t="shared" si="193"/>
        <v>21.6905</v>
      </c>
      <c r="P724" s="149">
        <f>IF(B724&lt;=Parameters!$K$3,0,IF(I724="Sand",0,O724/Parameters!$K$8*1000))</f>
        <v>0</v>
      </c>
      <c r="Q724" s="127">
        <f t="shared" si="194"/>
        <v>0</v>
      </c>
      <c r="R724" s="154" t="e">
        <f t="shared" si="195"/>
        <v>#DIV/0!</v>
      </c>
      <c r="S724" s="154" t="e">
        <f t="shared" si="196"/>
        <v>#DIV/0!</v>
      </c>
      <c r="T724" s="149" t="e">
        <f t="shared" si="186"/>
        <v>#DIV/0!</v>
      </c>
      <c r="U724" s="383">
        <f>IF(B724&lt;=Parameters!$K$3,0,IF(I724="Sand",(B724-B723)*$O$5*N724,(B724-B723)*$O$5*T724))</f>
        <v>49.874243418500257</v>
      </c>
      <c r="V724" s="157">
        <f t="shared" si="187"/>
        <v>21899.295674379897</v>
      </c>
      <c r="W724" s="175">
        <f t="shared" ref="W724:W787" si="199">0.4*LN(E724*1000/(22*SQRT(H724*100)))</f>
        <v>0.56056320295428774</v>
      </c>
      <c r="X724" s="149">
        <f t="shared" ref="X724:X787" si="200">2.1*(W724-0.1)^1.7</f>
        <v>0.56209665024800048</v>
      </c>
      <c r="Y724" s="127">
        <f t="shared" ref="Y724:Y787" si="201">(H724/100)^(-0.25)</f>
        <v>0.62283965243520378</v>
      </c>
      <c r="Z724" s="175">
        <f t="shared" ref="Z724:Z787" si="202">$F$8*(B724/$O$3)*100*X724*Y724</f>
        <v>0.92556651751573926</v>
      </c>
      <c r="AA724" s="149">
        <f t="shared" si="197"/>
        <v>66.45</v>
      </c>
      <c r="AB724" s="383">
        <f>IF(ISERROR(AA724),0,IF(B724&lt;=Parameters!$K$3,0,(B724-B723)*$O$5*AA724))</f>
        <v>27.577041684879045</v>
      </c>
      <c r="AC724" s="157">
        <f t="shared" si="188"/>
        <v>19510.111352063996</v>
      </c>
    </row>
    <row r="725" spans="1:29">
      <c r="A725" s="186">
        <v>707</v>
      </c>
      <c r="B725" s="187">
        <v>70.599999999999994</v>
      </c>
      <c r="C725" s="258">
        <v>25.36</v>
      </c>
      <c r="D725" s="258">
        <v>2.2799999999999998</v>
      </c>
      <c r="E725" s="438">
        <f>IF(AND(ISBLANK(B725),ISBLANK(C725)),NA(),IF(B725&lt;=Parameters!$K$3,0,IF(C725&lt;0.1,Parameters!$K$4,C725)))</f>
        <v>25.36</v>
      </c>
      <c r="F725" s="439"/>
      <c r="G725" s="149">
        <f>B725*Parameters!$K$5</f>
        <v>1341.3999999999999</v>
      </c>
      <c r="H725" s="383">
        <f>IF(B725&lt;Parameters!$K$6,B725*Parameters!$K$5,Parameters!$K$5*Parameters!$K$6+(B725-Parameters!$K$6)*(Parameters!$K$5-10))</f>
        <v>665.4</v>
      </c>
      <c r="I725" s="151" t="str">
        <f>IF(ISBLANK(D725),"",IF(D725&gt;Parameters!$K$7,"Clay","Sand"))</f>
        <v>Sand</v>
      </c>
      <c r="J725" s="152">
        <f t="shared" si="189"/>
        <v>0.37487586597914907</v>
      </c>
      <c r="K725" s="320">
        <f t="shared" si="190"/>
        <v>1</v>
      </c>
      <c r="L725" s="320">
        <f t="shared" si="198"/>
        <v>6.6539999999999999</v>
      </c>
      <c r="M725" s="275">
        <f t="shared" si="191"/>
        <v>241.88789095525897</v>
      </c>
      <c r="N725" s="153">
        <f t="shared" si="192"/>
        <v>133.03834002539244</v>
      </c>
      <c r="O725" s="154">
        <f t="shared" si="193"/>
        <v>24.018599999999999</v>
      </c>
      <c r="P725" s="149">
        <f>IF(B725&lt;=Parameters!$K$3,0,IF(I725="Sand",0,O725/Parameters!$K$8*1000))</f>
        <v>0</v>
      </c>
      <c r="Q725" s="127">
        <f t="shared" si="194"/>
        <v>0</v>
      </c>
      <c r="R725" s="154" t="e">
        <f t="shared" si="195"/>
        <v>#DIV/0!</v>
      </c>
      <c r="S725" s="154" t="e">
        <f t="shared" si="196"/>
        <v>#DIV/0!</v>
      </c>
      <c r="T725" s="149" t="e">
        <f t="shared" ref="T725:T788" si="203">IF(P725="","",S725*P725)</f>
        <v>#DIV/0!</v>
      </c>
      <c r="U725" s="383">
        <f>IF(B725&lt;=Parameters!$K$3,0,IF(I725="Sand",(B725-B724)*$O$5*N725,(B725-B724)*$O$5*T725))</f>
        <v>55.211495087544911</v>
      </c>
      <c r="V725" s="157">
        <f t="shared" ref="V725:V788" si="204">V724+U725</f>
        <v>21954.507169467441</v>
      </c>
      <c r="W725" s="175">
        <f t="shared" si="199"/>
        <v>0.59884267216264508</v>
      </c>
      <c r="X725" s="149">
        <f t="shared" si="200"/>
        <v>0.64380954261733436</v>
      </c>
      <c r="Y725" s="127">
        <f t="shared" si="201"/>
        <v>0.62262893698838329</v>
      </c>
      <c r="Z725" s="175">
        <f t="shared" si="202"/>
        <v>1.0612621594005844</v>
      </c>
      <c r="AA725" s="149">
        <f t="shared" si="197"/>
        <v>66.540000000000006</v>
      </c>
      <c r="AB725" s="383">
        <f>IF(ISERROR(AA725),0,IF(B725&lt;=Parameters!$K$3,0,(B725-B724)*$O$5*AA725))</f>
        <v>27.614392079937573</v>
      </c>
      <c r="AC725" s="157">
        <f t="shared" si="188"/>
        <v>19537.725744143932</v>
      </c>
    </row>
    <row r="726" spans="1:29">
      <c r="A726" s="186">
        <v>708</v>
      </c>
      <c r="B726" s="187">
        <v>70.7</v>
      </c>
      <c r="C726" s="258">
        <v>26.05</v>
      </c>
      <c r="D726" s="258">
        <v>2.2599999999999998</v>
      </c>
      <c r="E726" s="438">
        <f>IF(AND(ISBLANK(B726),ISBLANK(C726)),NA(),IF(B726&lt;=Parameters!$K$3,0,IF(C726&lt;0.1,Parameters!$K$4,C726)))</f>
        <v>26.05</v>
      </c>
      <c r="F726" s="439"/>
      <c r="G726" s="149">
        <f>B726*Parameters!$K$5</f>
        <v>1343.3</v>
      </c>
      <c r="H726" s="383">
        <f>IF(B726&lt;Parameters!$K$6,B726*Parameters!$K$5,Parameters!$K$5*Parameters!$K$6+(B726-Parameters!$K$6)*(Parameters!$K$5-10))</f>
        <v>666.30000000000007</v>
      </c>
      <c r="I726" s="151" t="str">
        <f>IF(ISBLANK(D726),"",IF(D726&gt;Parameters!$K$7,"Clay","Sand"))</f>
        <v>Sand</v>
      </c>
      <c r="J726" s="152">
        <f t="shared" si="189"/>
        <v>0.37688593865079151</v>
      </c>
      <c r="K726" s="320">
        <f t="shared" si="190"/>
        <v>1</v>
      </c>
      <c r="L726" s="320">
        <f t="shared" si="198"/>
        <v>6.6630000000000003</v>
      </c>
      <c r="M726" s="275">
        <f t="shared" si="191"/>
        <v>249.80150974584504</v>
      </c>
      <c r="N726" s="153">
        <f t="shared" si="192"/>
        <v>137.39083036021478</v>
      </c>
      <c r="O726" s="154">
        <f t="shared" si="193"/>
        <v>24.706700000000001</v>
      </c>
      <c r="P726" s="149">
        <f>IF(B726&lt;=Parameters!$K$3,0,IF(I726="Sand",0,O726/Parameters!$K$8*1000))</f>
        <v>0</v>
      </c>
      <c r="Q726" s="127">
        <f t="shared" si="194"/>
        <v>0</v>
      </c>
      <c r="R726" s="154" t="e">
        <f t="shared" si="195"/>
        <v>#DIV/0!</v>
      </c>
      <c r="S726" s="154" t="e">
        <f t="shared" si="196"/>
        <v>#DIV/0!</v>
      </c>
      <c r="T726" s="149" t="e">
        <f t="shared" si="203"/>
        <v>#DIV/0!</v>
      </c>
      <c r="U726" s="383">
        <f>IF(B726&lt;=Parameters!$K$3,0,IF(I726="Sand",(B726-B725)*$O$5*N726,(B726-B725)*$O$5*T726))</f>
        <v>57.017797681931178</v>
      </c>
      <c r="V726" s="157">
        <f t="shared" si="204"/>
        <v>22011.524967149373</v>
      </c>
      <c r="W726" s="175">
        <f t="shared" si="199"/>
        <v>0.60931019641796236</v>
      </c>
      <c r="X726" s="149">
        <f t="shared" si="200"/>
        <v>0.66694393138443719</v>
      </c>
      <c r="Y726" s="127">
        <f t="shared" si="201"/>
        <v>0.62241857749995166</v>
      </c>
      <c r="Z726" s="175">
        <f t="shared" si="202"/>
        <v>1.1005823744343017</v>
      </c>
      <c r="AA726" s="149">
        <f t="shared" si="197"/>
        <v>66.63000000000001</v>
      </c>
      <c r="AB726" s="383">
        <f>IF(ISERROR(AA726),0,IF(B726&lt;=Parameters!$K$3,0,(B726-B725)*$O$5*AA726))</f>
        <v>27.651742475000031</v>
      </c>
      <c r="AC726" s="157">
        <f t="shared" si="188"/>
        <v>19565.377486618934</v>
      </c>
    </row>
    <row r="727" spans="1:29">
      <c r="A727" s="186">
        <v>709</v>
      </c>
      <c r="B727" s="187">
        <v>70.8</v>
      </c>
      <c r="C727" s="258">
        <v>25.95</v>
      </c>
      <c r="D727" s="258">
        <v>2.29</v>
      </c>
      <c r="E727" s="438">
        <f>IF(AND(ISBLANK(B727),ISBLANK(C727)),NA(),IF(B727&lt;=Parameters!$K$3,0,IF(C727&lt;0.1,Parameters!$K$4,C727)))</f>
        <v>25.95</v>
      </c>
      <c r="F727" s="439"/>
      <c r="G727" s="149">
        <f>B727*Parameters!$K$5</f>
        <v>1345.2</v>
      </c>
      <c r="H727" s="383">
        <f>IF(B727&lt;Parameters!$K$6,B727*Parameters!$K$5,Parameters!$K$5*Parameters!$K$6+(B727-Parameters!$K$6)*(Parameters!$K$5-10))</f>
        <v>667.19999999999993</v>
      </c>
      <c r="I727" s="151" t="str">
        <f>IF(ISBLANK(D727),"",IF(D727&gt;Parameters!$K$7,"Clay","Sand"))</f>
        <v>Sand</v>
      </c>
      <c r="J727" s="152">
        <f t="shared" si="189"/>
        <v>0.37892869582777589</v>
      </c>
      <c r="K727" s="320">
        <f t="shared" si="190"/>
        <v>1</v>
      </c>
      <c r="L727" s="320">
        <f t="shared" si="198"/>
        <v>6.6719999999999997</v>
      </c>
      <c r="M727" s="275">
        <f t="shared" si="191"/>
        <v>250.19132894970892</v>
      </c>
      <c r="N727" s="153">
        <f t="shared" si="192"/>
        <v>137.60523092233993</v>
      </c>
      <c r="O727" s="154">
        <f t="shared" si="193"/>
        <v>24.604800000000001</v>
      </c>
      <c r="P727" s="149">
        <f>IF(B727&lt;=Parameters!$K$3,0,IF(I727="Sand",0,O727/Parameters!$K$8*1000))</f>
        <v>0</v>
      </c>
      <c r="Q727" s="127">
        <f t="shared" si="194"/>
        <v>0</v>
      </c>
      <c r="R727" s="154" t="e">
        <f t="shared" si="195"/>
        <v>#DIV/0!</v>
      </c>
      <c r="S727" s="154" t="e">
        <f t="shared" si="196"/>
        <v>#DIV/0!</v>
      </c>
      <c r="T727" s="149" t="e">
        <f t="shared" si="203"/>
        <v>#DIV/0!</v>
      </c>
      <c r="U727" s="383">
        <f>IF(B727&lt;=Parameters!$K$3,0,IF(I727="Sand",(B727-B726)*$O$5*N727,(B727-B726)*$O$5*T727))</f>
        <v>57.106774856324677</v>
      </c>
      <c r="V727" s="157">
        <f t="shared" si="204"/>
        <v>22068.631742005698</v>
      </c>
      <c r="W727" s="175">
        <f t="shared" si="199"/>
        <v>0.60750176668776179</v>
      </c>
      <c r="X727" s="149">
        <f t="shared" si="200"/>
        <v>0.66292308702820801</v>
      </c>
      <c r="Y727" s="127">
        <f t="shared" si="201"/>
        <v>0.62220857288900266</v>
      </c>
      <c r="Z727" s="175">
        <f t="shared" si="202"/>
        <v>1.0951249161143075</v>
      </c>
      <c r="AA727" s="149">
        <f t="shared" si="197"/>
        <v>66.72</v>
      </c>
      <c r="AB727" s="383">
        <f>IF(ISERROR(AA727),0,IF(B727&lt;=Parameters!$K$3,0,(B727-B726)*$O$5*AA727))</f>
        <v>27.689092870054623</v>
      </c>
      <c r="AC727" s="157">
        <f t="shared" si="188"/>
        <v>19593.06657948899</v>
      </c>
    </row>
    <row r="728" spans="1:29">
      <c r="A728" s="186">
        <v>710</v>
      </c>
      <c r="B728" s="187">
        <v>70.900000000000006</v>
      </c>
      <c r="C728" s="258">
        <v>27.84</v>
      </c>
      <c r="D728" s="258">
        <v>2.2599999999999998</v>
      </c>
      <c r="E728" s="438">
        <f>IF(AND(ISBLANK(B728),ISBLANK(C728)),NA(),IF(B728&lt;=Parameters!$K$3,0,IF(C728&lt;0.1,Parameters!$K$4,C728)))</f>
        <v>27.84</v>
      </c>
      <c r="F728" s="439"/>
      <c r="G728" s="149">
        <f>B728*Parameters!$K$5</f>
        <v>1347.1000000000001</v>
      </c>
      <c r="H728" s="383">
        <f>IF(B728&lt;Parameters!$K$6,B728*Parameters!$K$5,Parameters!$K$5*Parameters!$K$6+(B728-Parameters!$K$6)*(Parameters!$K$5-10))</f>
        <v>668.1</v>
      </c>
      <c r="I728" s="151" t="str">
        <f>IF(ISBLANK(D728),"",IF(D728&gt;Parameters!$K$7,"Clay","Sand"))</f>
        <v>Sand</v>
      </c>
      <c r="J728" s="152">
        <f t="shared" si="189"/>
        <v>0.38100503299147542</v>
      </c>
      <c r="K728" s="320">
        <f t="shared" si="190"/>
        <v>1</v>
      </c>
      <c r="L728" s="320">
        <f t="shared" si="198"/>
        <v>6.681</v>
      </c>
      <c r="M728" s="275">
        <f t="shared" si="191"/>
        <v>269.88412550289058</v>
      </c>
      <c r="N728" s="153">
        <f t="shared" si="192"/>
        <v>148.43626902658983</v>
      </c>
      <c r="O728" s="154">
        <f t="shared" si="193"/>
        <v>26.492899999999999</v>
      </c>
      <c r="P728" s="149">
        <f>IF(B728&lt;=Parameters!$K$3,0,IF(I728="Sand",0,O728/Parameters!$K$8*1000))</f>
        <v>0</v>
      </c>
      <c r="Q728" s="127">
        <f t="shared" si="194"/>
        <v>0</v>
      </c>
      <c r="R728" s="154" t="e">
        <f t="shared" si="195"/>
        <v>#DIV/0!</v>
      </c>
      <c r="S728" s="154" t="e">
        <f t="shared" si="196"/>
        <v>#DIV/0!</v>
      </c>
      <c r="T728" s="149" t="e">
        <f t="shared" si="203"/>
        <v>#DIV/0!</v>
      </c>
      <c r="U728" s="383">
        <f>IF(B728&lt;=Parameters!$K$3,0,IF(I728="Sand",(B728-B727)*$O$5*N728,(B728-B727)*$O$5*T728))</f>
        <v>61.601703212863349</v>
      </c>
      <c r="V728" s="157">
        <f t="shared" si="204"/>
        <v>22130.233445218561</v>
      </c>
      <c r="W728" s="175">
        <f t="shared" si="199"/>
        <v>0.63535305465211156</v>
      </c>
      <c r="X728" s="149">
        <f t="shared" si="200"/>
        <v>0.72595178811663097</v>
      </c>
      <c r="Y728" s="127">
        <f t="shared" si="201"/>
        <v>0.62199892207936414</v>
      </c>
      <c r="Z728" s="175">
        <f t="shared" si="202"/>
        <v>1.200535244438637</v>
      </c>
      <c r="AA728" s="149">
        <f t="shared" si="197"/>
        <v>66.81</v>
      </c>
      <c r="AB728" s="383">
        <f>IF(ISERROR(AA728),0,IF(B728&lt;=Parameters!$K$3,0,(B728-B727)*$O$5*AA728))</f>
        <v>27.726443265117094</v>
      </c>
      <c r="AC728" s="157">
        <f t="shared" si="188"/>
        <v>19620.793022754107</v>
      </c>
    </row>
    <row r="729" spans="1:29">
      <c r="A729" s="186">
        <v>711</v>
      </c>
      <c r="B729" s="187">
        <v>71</v>
      </c>
      <c r="C729" s="258">
        <v>28.69</v>
      </c>
      <c r="D729" s="258">
        <v>2.2400000000000002</v>
      </c>
      <c r="E729" s="438">
        <f>IF(AND(ISBLANK(B729),ISBLANK(C729)),NA(),IF(B729&lt;=Parameters!$K$3,0,IF(C729&lt;0.1,Parameters!$K$4,C729)))</f>
        <v>28.69</v>
      </c>
      <c r="F729" s="439"/>
      <c r="G729" s="149">
        <f>B729*Parameters!$K$5</f>
        <v>1349</v>
      </c>
      <c r="H729" s="383">
        <f>IF(B729&lt;Parameters!$K$6,B729*Parameters!$K$5,Parameters!$K$5*Parameters!$K$6+(B729-Parameters!$K$6)*(Parameters!$K$5-10))</f>
        <v>669</v>
      </c>
      <c r="I729" s="151" t="str">
        <f>IF(ISBLANK(D729),"",IF(D729&gt;Parameters!$K$7,"Clay","Sand"))</f>
        <v>Sand</v>
      </c>
      <c r="J729" s="152">
        <f t="shared" si="189"/>
        <v>0.38311588035185618</v>
      </c>
      <c r="K729" s="320">
        <f t="shared" si="190"/>
        <v>1</v>
      </c>
      <c r="L729" s="320">
        <f t="shared" si="198"/>
        <v>6.69</v>
      </c>
      <c r="M729" s="275">
        <f t="shared" si="191"/>
        <v>279.66498780416441</v>
      </c>
      <c r="N729" s="153">
        <f t="shared" si="192"/>
        <v>153.81574329229045</v>
      </c>
      <c r="O729" s="154">
        <f t="shared" si="193"/>
        <v>27.341000000000001</v>
      </c>
      <c r="P729" s="149">
        <f>IF(B729&lt;=Parameters!$K$3,0,IF(I729="Sand",0,O729/Parameters!$K$8*1000))</f>
        <v>0</v>
      </c>
      <c r="Q729" s="127">
        <f t="shared" si="194"/>
        <v>0</v>
      </c>
      <c r="R729" s="154" t="e">
        <f t="shared" si="195"/>
        <v>#DIV/0!</v>
      </c>
      <c r="S729" s="154" t="e">
        <f t="shared" si="196"/>
        <v>#DIV/0!</v>
      </c>
      <c r="T729" s="149" t="e">
        <f t="shared" si="203"/>
        <v>#DIV/0!</v>
      </c>
      <c r="U729" s="383">
        <f>IF(B729&lt;=Parameters!$K$3,0,IF(I729="Sand",(B729-B728)*$O$5*N729,(B729-B728)*$O$5*T729))</f>
        <v>63.834208646533448</v>
      </c>
      <c r="V729" s="157">
        <f t="shared" si="204"/>
        <v>22194.067653865095</v>
      </c>
      <c r="W729" s="175">
        <f t="shared" si="199"/>
        <v>0.64711373302357389</v>
      </c>
      <c r="X729" s="149">
        <f t="shared" si="200"/>
        <v>0.75327098978638984</v>
      </c>
      <c r="Y729" s="127">
        <f t="shared" si="201"/>
        <v>0.62178962399957238</v>
      </c>
      <c r="Z729" s="175">
        <f t="shared" si="202"/>
        <v>1.2470513276678858</v>
      </c>
      <c r="AA729" s="149">
        <f t="shared" si="197"/>
        <v>66.900000000000006</v>
      </c>
      <c r="AB729" s="383">
        <f>IF(ISERROR(AA729),0,IF(B729&lt;=Parameters!$K$3,0,(B729-B728)*$O$5*AA729))</f>
        <v>27.763793660171679</v>
      </c>
      <c r="AC729" s="157">
        <f t="shared" si="188"/>
        <v>19648.556816414279</v>
      </c>
    </row>
    <row r="730" spans="1:29">
      <c r="A730" s="186">
        <v>712</v>
      </c>
      <c r="B730" s="187">
        <v>71.099999999999994</v>
      </c>
      <c r="C730" s="258">
        <v>28.56</v>
      </c>
      <c r="D730" s="258">
        <v>2.23</v>
      </c>
      <c r="E730" s="438">
        <f>IF(AND(ISBLANK(B730),ISBLANK(C730)),NA(),IF(B730&lt;=Parameters!$K$3,0,IF(C730&lt;0.1,Parameters!$K$4,C730)))</f>
        <v>28.56</v>
      </c>
      <c r="F730" s="439"/>
      <c r="G730" s="149">
        <f>B730*Parameters!$K$5</f>
        <v>1350.8999999999999</v>
      </c>
      <c r="H730" s="383">
        <f>IF(B730&lt;Parameters!$K$6,B730*Parameters!$K$5,Parameters!$K$5*Parameters!$K$6+(B730-Parameters!$K$6)*(Parameters!$K$5-10))</f>
        <v>669.9</v>
      </c>
      <c r="I730" s="151" t="str">
        <f>IF(ISBLANK(D730),"",IF(D730&gt;Parameters!$K$7,"Clay","Sand"))</f>
        <v>Sand</v>
      </c>
      <c r="J730" s="152">
        <f t="shared" si="189"/>
        <v>0.38526220459854965</v>
      </c>
      <c r="K730" s="320">
        <f t="shared" si="190"/>
        <v>1</v>
      </c>
      <c r="L730" s="320">
        <f t="shared" si="198"/>
        <v>6.6989999999999998</v>
      </c>
      <c r="M730" s="275">
        <f t="shared" si="191"/>
        <v>279.95743464109245</v>
      </c>
      <c r="N730" s="153">
        <f t="shared" si="192"/>
        <v>153.97658905260087</v>
      </c>
      <c r="O730" s="154">
        <f t="shared" si="193"/>
        <v>27.209099999999999</v>
      </c>
      <c r="P730" s="149">
        <f>IF(B730&lt;=Parameters!$K$3,0,IF(I730="Sand",0,O730/Parameters!$K$8*1000))</f>
        <v>0</v>
      </c>
      <c r="Q730" s="127">
        <f t="shared" si="194"/>
        <v>0</v>
      </c>
      <c r="R730" s="154" t="e">
        <f t="shared" si="195"/>
        <v>#DIV/0!</v>
      </c>
      <c r="S730" s="154" t="e">
        <f t="shared" si="196"/>
        <v>#DIV/0!</v>
      </c>
      <c r="T730" s="149" t="e">
        <f t="shared" si="203"/>
        <v>#DIV/0!</v>
      </c>
      <c r="U730" s="383">
        <f>IF(B730&lt;=Parameters!$K$3,0,IF(I730="Sand",(B730-B729)*$O$5*N730,(B730-B729)*$O$5*T730))</f>
        <v>63.90096034310104</v>
      </c>
      <c r="V730" s="157">
        <f t="shared" si="204"/>
        <v>22257.968614208196</v>
      </c>
      <c r="W730" s="175">
        <f t="shared" si="199"/>
        <v>0.64502825853761936</v>
      </c>
      <c r="X730" s="149">
        <f t="shared" si="200"/>
        <v>0.74839629511596228</v>
      </c>
      <c r="Y730" s="127">
        <f t="shared" si="201"/>
        <v>0.62158067758284341</v>
      </c>
      <c r="Z730" s="175">
        <f t="shared" si="202"/>
        <v>1.2403093079680272</v>
      </c>
      <c r="AA730" s="149">
        <f t="shared" si="197"/>
        <v>66.989999999999995</v>
      </c>
      <c r="AB730" s="383">
        <f>IF(ISERROR(AA730),0,IF(B730&lt;=Parameters!$K$3,0,(B730-B729)*$O$5*AA730))</f>
        <v>27.801144055230203</v>
      </c>
      <c r="AC730" s="157">
        <f t="shared" si="188"/>
        <v>19676.357960469508</v>
      </c>
    </row>
    <row r="731" spans="1:29">
      <c r="A731" s="186">
        <v>713</v>
      </c>
      <c r="B731" s="187">
        <v>71.2</v>
      </c>
      <c r="C731" s="258">
        <v>27.96</v>
      </c>
      <c r="D731" s="258">
        <v>2.27</v>
      </c>
      <c r="E731" s="438">
        <f>IF(AND(ISBLANK(B731),ISBLANK(C731)),NA(),IF(B731&lt;=Parameters!$K$3,0,IF(C731&lt;0.1,Parameters!$K$4,C731)))</f>
        <v>27.96</v>
      </c>
      <c r="F731" s="439"/>
      <c r="G731" s="149">
        <f>B731*Parameters!$K$5</f>
        <v>1352.8</v>
      </c>
      <c r="H731" s="383">
        <f>IF(B731&lt;Parameters!$K$6,B731*Parameters!$K$5,Parameters!$K$5*Parameters!$K$6+(B731-Parameters!$K$6)*(Parameters!$K$5-10))</f>
        <v>670.80000000000007</v>
      </c>
      <c r="I731" s="151" t="str">
        <f>IF(ISBLANK(D731),"",IF(D731&gt;Parameters!$K$7,"Clay","Sand"))</f>
        <v>Sand</v>
      </c>
      <c r="J731" s="152">
        <f t="shared" si="189"/>
        <v>0.38744501076105808</v>
      </c>
      <c r="K731" s="320">
        <f t="shared" si="190"/>
        <v>1</v>
      </c>
      <c r="L731" s="320">
        <f t="shared" si="198"/>
        <v>6.7080000000000011</v>
      </c>
      <c r="M731" s="275">
        <f t="shared" si="191"/>
        <v>275.62882674736778</v>
      </c>
      <c r="N731" s="153">
        <f t="shared" si="192"/>
        <v>151.59585471105228</v>
      </c>
      <c r="O731" s="154">
        <f t="shared" si="193"/>
        <v>26.607200000000002</v>
      </c>
      <c r="P731" s="149">
        <f>IF(B731&lt;=Parameters!$K$3,0,IF(I731="Sand",0,O731/Parameters!$K$8*1000))</f>
        <v>0</v>
      </c>
      <c r="Q731" s="127">
        <f t="shared" si="194"/>
        <v>0</v>
      </c>
      <c r="R731" s="154" t="e">
        <f t="shared" si="195"/>
        <v>#DIV/0!</v>
      </c>
      <c r="S731" s="154" t="e">
        <f t="shared" si="196"/>
        <v>#DIV/0!</v>
      </c>
      <c r="T731" s="149" t="e">
        <f t="shared" si="203"/>
        <v>#DIV/0!</v>
      </c>
      <c r="U731" s="383">
        <f>IF(B731&lt;=Parameters!$K$3,0,IF(I731="Sand",(B731-B730)*$O$5*N731,(B731-B730)*$O$5*T731))</f>
        <v>62.912945141040638</v>
      </c>
      <c r="V731" s="157">
        <f t="shared" si="204"/>
        <v>22320.881559349236</v>
      </c>
      <c r="W731" s="175">
        <f t="shared" si="199"/>
        <v>0.63626685400834315</v>
      </c>
      <c r="X731" s="149">
        <f t="shared" si="200"/>
        <v>0.72805957451283754</v>
      </c>
      <c r="Y731" s="127">
        <f t="shared" si="201"/>
        <v>0.62137208176704817</v>
      </c>
      <c r="Z731" s="175">
        <f t="shared" si="202"/>
        <v>1.2078970355528134</v>
      </c>
      <c r="AA731" s="149">
        <f t="shared" si="197"/>
        <v>67.080000000000013</v>
      </c>
      <c r="AB731" s="383">
        <f>IF(ISERROR(AA731),0,IF(B731&lt;=Parameters!$K$3,0,(B731-B730)*$O$5*AA731))</f>
        <v>27.838494450292696</v>
      </c>
      <c r="AC731" s="157">
        <f t="shared" si="188"/>
        <v>19704.196454919802</v>
      </c>
    </row>
    <row r="732" spans="1:29">
      <c r="A732" s="186">
        <v>714</v>
      </c>
      <c r="B732" s="187">
        <v>71.3</v>
      </c>
      <c r="C732" s="258">
        <v>27.93</v>
      </c>
      <c r="D732" s="258">
        <v>2.2799999999999998</v>
      </c>
      <c r="E732" s="438">
        <f>IF(AND(ISBLANK(B732),ISBLANK(C732)),NA(),IF(B732&lt;=Parameters!$K$3,0,IF(C732&lt;0.1,Parameters!$K$4,C732)))</f>
        <v>27.93</v>
      </c>
      <c r="F732" s="439"/>
      <c r="G732" s="149">
        <f>B732*Parameters!$K$5</f>
        <v>1354.7</v>
      </c>
      <c r="H732" s="383">
        <f>IF(B732&lt;Parameters!$K$6,B732*Parameters!$K$5,Parameters!$K$5*Parameters!$K$6+(B732-Parameters!$K$6)*(Parameters!$K$5-10))</f>
        <v>671.69999999999993</v>
      </c>
      <c r="I732" s="151" t="str">
        <f>IF(ISBLANK(D732),"",IF(D732&gt;Parameters!$K$7,"Clay","Sand"))</f>
        <v>Sand</v>
      </c>
      <c r="J732" s="152">
        <f t="shared" si="189"/>
        <v>0.38966534418622611</v>
      </c>
      <c r="K732" s="320">
        <f t="shared" si="190"/>
        <v>1</v>
      </c>
      <c r="L732" s="320">
        <f t="shared" si="198"/>
        <v>6.7169999999999996</v>
      </c>
      <c r="M732" s="275">
        <f t="shared" si="191"/>
        <v>276.91094062423258</v>
      </c>
      <c r="N732" s="153">
        <f t="shared" si="192"/>
        <v>152.30101734332794</v>
      </c>
      <c r="O732" s="154">
        <f t="shared" si="193"/>
        <v>26.575299999999999</v>
      </c>
      <c r="P732" s="149">
        <f>IF(B732&lt;=Parameters!$K$3,0,IF(I732="Sand",0,O732/Parameters!$K$8*1000))</f>
        <v>0</v>
      </c>
      <c r="Q732" s="127">
        <f t="shared" si="194"/>
        <v>0</v>
      </c>
      <c r="R732" s="154" t="e">
        <f t="shared" si="195"/>
        <v>#DIV/0!</v>
      </c>
      <c r="S732" s="154" t="e">
        <f t="shared" si="196"/>
        <v>#DIV/0!</v>
      </c>
      <c r="T732" s="149" t="e">
        <f t="shared" si="203"/>
        <v>#DIV/0!</v>
      </c>
      <c r="U732" s="383">
        <f>IF(B732&lt;=Parameters!$K$3,0,IF(I732="Sand",(B732-B731)*$O$5*N732,(B732-B731)*$O$5*T732))</f>
        <v>63.205590728765095</v>
      </c>
      <c r="V732" s="157">
        <f t="shared" si="204"/>
        <v>22384.087150078001</v>
      </c>
      <c r="W732" s="175">
        <f t="shared" si="199"/>
        <v>0.63556928258018064</v>
      </c>
      <c r="X732" s="149">
        <f t="shared" si="200"/>
        <v>0.72645031615537636</v>
      </c>
      <c r="Y732" s="127">
        <f t="shared" si="201"/>
        <v>0.62116383549468446</v>
      </c>
      <c r="Z732" s="175">
        <f t="shared" si="202"/>
        <v>1.2065154221865448</v>
      </c>
      <c r="AA732" s="149">
        <f t="shared" si="197"/>
        <v>67.17</v>
      </c>
      <c r="AB732" s="383">
        <f>IF(ISERROR(AA732),0,IF(B732&lt;=Parameters!$K$3,0,(B732-B731)*$O$5*AA732))</f>
        <v>27.87584484534726</v>
      </c>
      <c r="AC732" s="157">
        <f t="shared" si="188"/>
        <v>19732.07229976515</v>
      </c>
    </row>
    <row r="733" spans="1:29">
      <c r="A733" s="186">
        <v>715</v>
      </c>
      <c r="B733" s="187">
        <v>71.400000000000006</v>
      </c>
      <c r="C733" s="258">
        <v>27.44</v>
      </c>
      <c r="D733" s="258">
        <v>2.29</v>
      </c>
      <c r="E733" s="438">
        <f>IF(AND(ISBLANK(B733),ISBLANK(C733)),NA(),IF(B733&lt;=Parameters!$K$3,0,IF(C733&lt;0.1,Parameters!$K$4,C733)))</f>
        <v>27.44</v>
      </c>
      <c r="F733" s="439"/>
      <c r="G733" s="149">
        <f>B733*Parameters!$K$5</f>
        <v>1356.6000000000001</v>
      </c>
      <c r="H733" s="383">
        <f>IF(B733&lt;Parameters!$K$6,B733*Parameters!$K$5,Parameters!$K$5*Parameters!$K$6+(B733-Parameters!$K$6)*(Parameters!$K$5-10))</f>
        <v>672.6</v>
      </c>
      <c r="I733" s="151" t="str">
        <f>IF(ISBLANK(D733),"",IF(D733&gt;Parameters!$K$7,"Clay","Sand"))</f>
        <v>Sand</v>
      </c>
      <c r="J733" s="152">
        <f t="shared" si="189"/>
        <v>0.39192429264181977</v>
      </c>
      <c r="K733" s="320">
        <f t="shared" si="190"/>
        <v>1</v>
      </c>
      <c r="L733" s="320">
        <f t="shared" si="198"/>
        <v>6.726</v>
      </c>
      <c r="M733" s="275">
        <f t="shared" si="191"/>
        <v>273.62998515274205</v>
      </c>
      <c r="N733" s="153">
        <f t="shared" si="192"/>
        <v>150.49649183400814</v>
      </c>
      <c r="O733" s="154">
        <f t="shared" si="193"/>
        <v>26.083400000000001</v>
      </c>
      <c r="P733" s="149">
        <f>IF(B733&lt;=Parameters!$K$3,0,IF(I733="Sand",0,O733/Parameters!$K$8*1000))</f>
        <v>0</v>
      </c>
      <c r="Q733" s="127">
        <f t="shared" si="194"/>
        <v>0</v>
      </c>
      <c r="R733" s="154" t="e">
        <f t="shared" si="195"/>
        <v>#DIV/0!</v>
      </c>
      <c r="S733" s="154" t="e">
        <f t="shared" si="196"/>
        <v>#DIV/0!</v>
      </c>
      <c r="T733" s="149" t="e">
        <f t="shared" si="203"/>
        <v>#DIV/0!</v>
      </c>
      <c r="U733" s="383">
        <f>IF(B733&lt;=Parameters!$K$3,0,IF(I733="Sand",(B733-B732)*$O$5*N733,(B733-B732)*$O$5*T733))</f>
        <v>62.456704721370819</v>
      </c>
      <c r="V733" s="157">
        <f t="shared" si="204"/>
        <v>22446.543854799373</v>
      </c>
      <c r="W733" s="175">
        <f t="shared" si="199"/>
        <v>0.62822165433375021</v>
      </c>
      <c r="X733" s="149">
        <f t="shared" si="200"/>
        <v>0.70958893797473144</v>
      </c>
      <c r="Y733" s="127">
        <f t="shared" si="201"/>
        <v>0.62095593771285174</v>
      </c>
      <c r="Z733" s="175">
        <f t="shared" si="202"/>
        <v>1.179769325852726</v>
      </c>
      <c r="AA733" s="149">
        <f t="shared" si="197"/>
        <v>67.260000000000005</v>
      </c>
      <c r="AB733" s="383">
        <f>IF(ISERROR(AA733),0,IF(B733&lt;=Parameters!$K$3,0,(B733-B732)*$O$5*AA733))</f>
        <v>27.913195240409756</v>
      </c>
      <c r="AC733" s="157">
        <f t="shared" si="188"/>
        <v>19759.98549500556</v>
      </c>
    </row>
    <row r="734" spans="1:29">
      <c r="A734" s="186">
        <v>716</v>
      </c>
      <c r="B734" s="187">
        <v>71.5</v>
      </c>
      <c r="C734" s="258">
        <v>29.26</v>
      </c>
      <c r="D734" s="258">
        <v>2.25</v>
      </c>
      <c r="E734" s="438">
        <f>IF(AND(ISBLANK(B734),ISBLANK(C734)),NA(),IF(B734&lt;=Parameters!$K$3,0,IF(C734&lt;0.1,Parameters!$K$4,C734)))</f>
        <v>29.26</v>
      </c>
      <c r="F734" s="439"/>
      <c r="G734" s="149">
        <f>B734*Parameters!$K$5</f>
        <v>1358.5</v>
      </c>
      <c r="H734" s="383">
        <f>IF(B734&lt;Parameters!$K$6,B734*Parameters!$K$5,Parameters!$K$5*Parameters!$K$6+(B734-Parameters!$K$6)*(Parameters!$K$5-10))</f>
        <v>673.5</v>
      </c>
      <c r="I734" s="151" t="str">
        <f>IF(ISBLANK(D734),"",IF(D734&gt;Parameters!$K$7,"Clay","Sand"))</f>
        <v>Sand</v>
      </c>
      <c r="J734" s="152">
        <f t="shared" si="189"/>
        <v>0.39422298855582022</v>
      </c>
      <c r="K734" s="320">
        <f t="shared" si="190"/>
        <v>1</v>
      </c>
      <c r="L734" s="320">
        <f t="shared" si="198"/>
        <v>6.7350000000000003</v>
      </c>
      <c r="M734" s="275">
        <f t="shared" si="191"/>
        <v>293.49024068487114</v>
      </c>
      <c r="N734" s="153">
        <f t="shared" si="192"/>
        <v>161.41963237667915</v>
      </c>
      <c r="O734" s="154">
        <f t="shared" si="193"/>
        <v>27.901500000000002</v>
      </c>
      <c r="P734" s="149">
        <f>IF(B734&lt;=Parameters!$K$3,0,IF(I734="Sand",0,O734/Parameters!$K$8*1000))</f>
        <v>0</v>
      </c>
      <c r="Q734" s="127">
        <f t="shared" si="194"/>
        <v>0</v>
      </c>
      <c r="R734" s="154" t="e">
        <f t="shared" si="195"/>
        <v>#DIV/0!</v>
      </c>
      <c r="S734" s="154" t="e">
        <f t="shared" si="196"/>
        <v>#DIV/0!</v>
      </c>
      <c r="T734" s="149" t="e">
        <f t="shared" si="203"/>
        <v>#DIV/0!</v>
      </c>
      <c r="U734" s="383">
        <f>IF(B734&lt;=Parameters!$K$3,0,IF(I734="Sand",(B734-B733)*$O$5*N734,(B734-B733)*$O$5*T734))</f>
        <v>66.989855994123872</v>
      </c>
      <c r="V734" s="157">
        <f t="shared" si="204"/>
        <v>22513.533710793497</v>
      </c>
      <c r="W734" s="175">
        <f t="shared" si="199"/>
        <v>0.65364205211861781</v>
      </c>
      <c r="X734" s="149">
        <f t="shared" si="200"/>
        <v>0.76861474785186712</v>
      </c>
      <c r="Y734" s="127">
        <f t="shared" si="201"/>
        <v>0.62074838737322402</v>
      </c>
      <c r="Z734" s="175">
        <f t="shared" si="202"/>
        <v>1.2792682543006177</v>
      </c>
      <c r="AA734" s="149">
        <f t="shared" si="197"/>
        <v>67.350000000000009</v>
      </c>
      <c r="AB734" s="383">
        <f>IF(ISERROR(AA734),0,IF(B734&lt;=Parameters!$K$3,0,(B734-B733)*$O$5*AA734))</f>
        <v>27.950545635464316</v>
      </c>
      <c r="AC734" s="157">
        <f t="shared" si="188"/>
        <v>19787.936040641023</v>
      </c>
    </row>
    <row r="735" spans="1:29">
      <c r="A735" s="186">
        <v>717</v>
      </c>
      <c r="B735" s="187">
        <v>71.599999999999994</v>
      </c>
      <c r="C735" s="258">
        <v>29.44</v>
      </c>
      <c r="D735" s="258">
        <v>2.27</v>
      </c>
      <c r="E735" s="438">
        <f>IF(AND(ISBLANK(B735),ISBLANK(C735)),NA(),IF(B735&lt;=Parameters!$K$3,0,IF(C735&lt;0.1,Parameters!$K$4,C735)))</f>
        <v>29.44</v>
      </c>
      <c r="F735" s="439"/>
      <c r="G735" s="149">
        <f>B735*Parameters!$K$5</f>
        <v>1360.3999999999999</v>
      </c>
      <c r="H735" s="383">
        <f>IF(B735&lt;Parameters!$K$6,B735*Parameters!$K$5,Parameters!$K$5*Parameters!$K$6+(B735-Parameters!$K$6)*(Parameters!$K$5-10))</f>
        <v>674.4</v>
      </c>
      <c r="I735" s="151" t="str">
        <f>IF(ISBLANK(D735),"",IF(D735&gt;Parameters!$K$7,"Clay","Sand"))</f>
        <v>Sand</v>
      </c>
      <c r="J735" s="152">
        <f t="shared" si="189"/>
        <v>0.39656261140191301</v>
      </c>
      <c r="K735" s="320">
        <f t="shared" si="190"/>
        <v>1</v>
      </c>
      <c r="L735" s="320">
        <f t="shared" si="198"/>
        <v>6.7439999999999998</v>
      </c>
      <c r="M735" s="275">
        <f t="shared" si="191"/>
        <v>297.04822944058401</v>
      </c>
      <c r="N735" s="153">
        <f t="shared" si="192"/>
        <v>163.37652619232122</v>
      </c>
      <c r="O735" s="154">
        <f t="shared" si="193"/>
        <v>28.079600000000003</v>
      </c>
      <c r="P735" s="149">
        <f>IF(B735&lt;=Parameters!$K$3,0,IF(I735="Sand",0,O735/Parameters!$K$8*1000))</f>
        <v>0</v>
      </c>
      <c r="Q735" s="127">
        <f t="shared" si="194"/>
        <v>0</v>
      </c>
      <c r="R735" s="154" t="e">
        <f t="shared" si="195"/>
        <v>#DIV/0!</v>
      </c>
      <c r="S735" s="154" t="e">
        <f t="shared" si="196"/>
        <v>#DIV/0!</v>
      </c>
      <c r="T735" s="149" t="e">
        <f t="shared" si="203"/>
        <v>#DIV/0!</v>
      </c>
      <c r="U735" s="383">
        <f>IF(B735&lt;=Parameters!$K$3,0,IF(I735="Sand",(B735-B734)*$O$5*N735,(B735-B734)*$O$5*T735))</f>
        <v>67.80197551747743</v>
      </c>
      <c r="V735" s="157">
        <f t="shared" si="204"/>
        <v>22581.335686310977</v>
      </c>
      <c r="W735" s="175">
        <f t="shared" si="199"/>
        <v>0.6558281292586513</v>
      </c>
      <c r="X735" s="149">
        <f t="shared" si="200"/>
        <v>0.7737812139871072</v>
      </c>
      <c r="Y735" s="127">
        <f t="shared" si="201"/>
        <v>0.6205411834320248</v>
      </c>
      <c r="Z735" s="175">
        <f t="shared" si="202"/>
        <v>1.2892379510079008</v>
      </c>
      <c r="AA735" s="149">
        <f t="shared" si="197"/>
        <v>67.44</v>
      </c>
      <c r="AB735" s="383">
        <f>IF(ISERROR(AA735),0,IF(B735&lt;=Parameters!$K$3,0,(B735-B734)*$O$5*AA735))</f>
        <v>27.987896030522837</v>
      </c>
      <c r="AC735" s="157">
        <f t="shared" si="188"/>
        <v>19815.923936671545</v>
      </c>
    </row>
    <row r="736" spans="1:29">
      <c r="A736" s="186">
        <v>718</v>
      </c>
      <c r="B736" s="187">
        <v>71.7</v>
      </c>
      <c r="C736" s="258">
        <v>25.5</v>
      </c>
      <c r="D736" s="258">
        <v>2.31</v>
      </c>
      <c r="E736" s="438">
        <f>IF(AND(ISBLANK(B736),ISBLANK(C736)),NA(),IF(B736&lt;=Parameters!$K$3,0,IF(C736&lt;0.1,Parameters!$K$4,C736)))</f>
        <v>25.5</v>
      </c>
      <c r="F736" s="439"/>
      <c r="G736" s="149">
        <f>B736*Parameters!$K$5</f>
        <v>1362.3</v>
      </c>
      <c r="H736" s="383">
        <f>IF(B736&lt;Parameters!$K$6,B736*Parameters!$K$5,Parameters!$K$5*Parameters!$K$6+(B736-Parameters!$K$6)*(Parameters!$K$5-10))</f>
        <v>675.30000000000007</v>
      </c>
      <c r="I736" s="151" t="str">
        <f>IF(ISBLANK(D736),"",IF(D736&gt;Parameters!$K$7,"Clay","Sand"))</f>
        <v>Sand</v>
      </c>
      <c r="J736" s="152">
        <f t="shared" si="189"/>
        <v>0.39894439024258022</v>
      </c>
      <c r="K736" s="320">
        <f t="shared" si="190"/>
        <v>1</v>
      </c>
      <c r="L736" s="320">
        <f t="shared" si="198"/>
        <v>6.753000000000001</v>
      </c>
      <c r="M736" s="275">
        <f t="shared" si="191"/>
        <v>258.83913494416663</v>
      </c>
      <c r="N736" s="153">
        <f t="shared" si="192"/>
        <v>142.36152421929165</v>
      </c>
      <c r="O736" s="154">
        <f t="shared" si="193"/>
        <v>24.137699999999999</v>
      </c>
      <c r="P736" s="149">
        <f>IF(B736&lt;=Parameters!$K$3,0,IF(I736="Sand",0,O736/Parameters!$K$8*1000))</f>
        <v>0</v>
      </c>
      <c r="Q736" s="127">
        <f t="shared" si="194"/>
        <v>0</v>
      </c>
      <c r="R736" s="154" t="e">
        <f t="shared" si="195"/>
        <v>#DIV/0!</v>
      </c>
      <c r="S736" s="154" t="e">
        <f t="shared" si="196"/>
        <v>#DIV/0!</v>
      </c>
      <c r="T736" s="149" t="e">
        <f t="shared" si="203"/>
        <v>#DIV/0!</v>
      </c>
      <c r="U736" s="383">
        <f>IF(B736&lt;=Parameters!$K$3,0,IF(I736="Sand",(B736-B735)*$O$5*N736,(B736-B735)*$O$5*T736))</f>
        <v>59.080657452503857</v>
      </c>
      <c r="V736" s="157">
        <f t="shared" si="204"/>
        <v>22640.416343763482</v>
      </c>
      <c r="W736" s="175">
        <f t="shared" si="199"/>
        <v>0.59809106660150324</v>
      </c>
      <c r="X736" s="149">
        <f t="shared" si="200"/>
        <v>0.64216136655979206</v>
      </c>
      <c r="Y736" s="127">
        <f t="shared" si="201"/>
        <v>0.62033432485000051</v>
      </c>
      <c r="Z736" s="175">
        <f t="shared" si="202"/>
        <v>1.071076301178072</v>
      </c>
      <c r="AA736" s="149">
        <f t="shared" si="197"/>
        <v>67.530000000000015</v>
      </c>
      <c r="AB736" s="383">
        <f>IF(ISERROR(AA736),0,IF(B736&lt;=Parameters!$K$3,0,(B736-B735)*$O$5*AA736))</f>
        <v>28.025246425585358</v>
      </c>
      <c r="AC736" s="157">
        <f t="shared" si="188"/>
        <v>19843.949183097131</v>
      </c>
    </row>
    <row r="737" spans="1:29">
      <c r="A737" s="186">
        <v>719</v>
      </c>
      <c r="B737" s="187">
        <v>71.8</v>
      </c>
      <c r="C737" s="258">
        <v>17.22</v>
      </c>
      <c r="D737" s="258">
        <v>2.5499999999999998</v>
      </c>
      <c r="E737" s="438">
        <f>IF(AND(ISBLANK(B737),ISBLANK(C737)),NA(),IF(B737&lt;=Parameters!$K$3,0,IF(C737&lt;0.1,Parameters!$K$4,C737)))</f>
        <v>17.22</v>
      </c>
      <c r="F737" s="439"/>
      <c r="G737" s="149">
        <f>B737*Parameters!$K$5</f>
        <v>1364.2</v>
      </c>
      <c r="H737" s="383">
        <f>IF(B737&lt;Parameters!$K$6,B737*Parameters!$K$5,Parameters!$K$5*Parameters!$K$6+(B737-Parameters!$K$6)*(Parameters!$K$5-10))</f>
        <v>676.19999999999993</v>
      </c>
      <c r="I737" s="151" t="str">
        <f>IF(ISBLANK(D737),"",IF(D737&gt;Parameters!$K$7,"Clay","Sand"))</f>
        <v>Sand</v>
      </c>
      <c r="J737" s="152">
        <f t="shared" si="189"/>
        <v>0.40136960644225378</v>
      </c>
      <c r="K737" s="320">
        <f t="shared" si="190"/>
        <v>1</v>
      </c>
      <c r="L737" s="320">
        <f t="shared" si="198"/>
        <v>6.7619999999999996</v>
      </c>
      <c r="M737" s="275">
        <f t="shared" si="191"/>
        <v>175.85512369587553</v>
      </c>
      <c r="N737" s="153">
        <f t="shared" si="192"/>
        <v>96.720318032731555</v>
      </c>
      <c r="O737" s="154">
        <f t="shared" si="193"/>
        <v>15.855799999999999</v>
      </c>
      <c r="P737" s="149">
        <f>IF(B737&lt;=Parameters!$K$3,0,IF(I737="Sand",0,O737/Parameters!$K$8*1000))</f>
        <v>0</v>
      </c>
      <c r="Q737" s="127">
        <f t="shared" si="194"/>
        <v>0</v>
      </c>
      <c r="R737" s="154" t="e">
        <f t="shared" si="195"/>
        <v>#DIV/0!</v>
      </c>
      <c r="S737" s="154" t="e">
        <f t="shared" si="196"/>
        <v>#DIV/0!</v>
      </c>
      <c r="T737" s="149" t="e">
        <f t="shared" si="203"/>
        <v>#DIV/0!</v>
      </c>
      <c r="U737" s="383">
        <f>IF(B737&lt;=Parameters!$K$3,0,IF(I737="Sand",(B737-B736)*$O$5*N737,(B737-B736)*$O$5*T737))</f>
        <v>40.139356541209878</v>
      </c>
      <c r="V737" s="157">
        <f t="shared" si="204"/>
        <v>22680.555700304692</v>
      </c>
      <c r="W737" s="175">
        <f t="shared" si="199"/>
        <v>0.44078191459698701</v>
      </c>
      <c r="X737" s="149">
        <f t="shared" si="200"/>
        <v>0.33684446099196297</v>
      </c>
      <c r="Y737" s="127">
        <f t="shared" si="201"/>
        <v>0.62012781059239575</v>
      </c>
      <c r="Z737" s="175">
        <f t="shared" si="202"/>
        <v>0.56242721924803996</v>
      </c>
      <c r="AA737" s="149">
        <f t="shared" si="197"/>
        <v>67.61999999999999</v>
      </c>
      <c r="AB737" s="383">
        <f>IF(ISERROR(AA737),0,IF(B737&lt;=Parameters!$K$3,0,(B737-B736)*$O$5*AA737))</f>
        <v>28.062596820639889</v>
      </c>
      <c r="AC737" s="157">
        <f t="shared" si="188"/>
        <v>19872.011779917771</v>
      </c>
    </row>
    <row r="738" spans="1:29">
      <c r="A738" s="186">
        <v>720</v>
      </c>
      <c r="B738" s="187">
        <v>71.900000000000006</v>
      </c>
      <c r="C738" s="258">
        <v>9.64</v>
      </c>
      <c r="D738" s="258">
        <v>2.85</v>
      </c>
      <c r="E738" s="438">
        <f>IF(AND(ISBLANK(B738),ISBLANK(C738)),NA(),IF(B738&lt;=Parameters!$K$3,0,IF(C738&lt;0.1,Parameters!$K$4,C738)))</f>
        <v>9.64</v>
      </c>
      <c r="F738" s="439"/>
      <c r="G738" s="149">
        <f>B738*Parameters!$K$5</f>
        <v>1366.1000000000001</v>
      </c>
      <c r="H738" s="383">
        <f>IF(B738&lt;Parameters!$K$6,B738*Parameters!$K$5,Parameters!$K$5*Parameters!$K$6+(B738-Parameters!$K$6)*(Parameters!$K$5-10))</f>
        <v>677.1</v>
      </c>
      <c r="I738" s="151" t="str">
        <f>IF(ISBLANK(D738),"",IF(D738&gt;Parameters!$K$7,"Clay","Sand"))</f>
        <v>Clay</v>
      </c>
      <c r="J738" s="152">
        <f t="shared" si="189"/>
        <v>0.40383959656413898</v>
      </c>
      <c r="K738" s="320">
        <f t="shared" si="190"/>
        <v>1</v>
      </c>
      <c r="L738" s="320">
        <f t="shared" si="198"/>
        <v>6.7709999999999999</v>
      </c>
      <c r="M738" s="275">
        <f t="shared" si="191"/>
        <v>99.052018462513573</v>
      </c>
      <c r="N738" s="153">
        <f t="shared" si="192"/>
        <v>54.478610154382473</v>
      </c>
      <c r="O738" s="154">
        <f t="shared" si="193"/>
        <v>8.2739000000000011</v>
      </c>
      <c r="P738" s="149">
        <f>IF(B738&lt;=Parameters!$K$3,0,IF(I738="Sand",0,O738/Parameters!$K$8*1000))</f>
        <v>590.99285714285725</v>
      </c>
      <c r="Q738" s="127">
        <f t="shared" si="194"/>
        <v>0.87282950397704506</v>
      </c>
      <c r="R738" s="154">
        <f t="shared" si="195"/>
        <v>0.53518667915219753</v>
      </c>
      <c r="S738" s="154">
        <f t="shared" si="196"/>
        <v>0.53518667915219753</v>
      </c>
      <c r="T738" s="149">
        <f t="shared" si="203"/>
        <v>316.29150461695485</v>
      </c>
      <c r="U738" s="383">
        <f>IF(B738&lt;=Parameters!$K$3,0,IF(I738="Sand",(B738-B737)*$O$5*N738,(B738-B737)*$O$5*T738))</f>
        <v>131.26236279000926</v>
      </c>
      <c r="V738" s="157">
        <f t="shared" si="204"/>
        <v>22811.818063094703</v>
      </c>
      <c r="W738" s="175">
        <f t="shared" si="199"/>
        <v>0.208455742002572</v>
      </c>
      <c r="X738" s="149">
        <f t="shared" si="200"/>
        <v>4.8100393538995548E-2</v>
      </c>
      <c r="Y738" s="127">
        <f t="shared" si="201"/>
        <v>0.61992163962892677</v>
      </c>
      <c r="Z738" s="175">
        <f t="shared" si="202"/>
        <v>8.0398062759014455E-2</v>
      </c>
      <c r="AA738" s="149">
        <f t="shared" si="197"/>
        <v>316.29150461695485</v>
      </c>
      <c r="AB738" s="383">
        <f>IF(ISERROR(AA738),0,IF(B738&lt;=Parameters!$K$3,0,(B738-B737)*$O$5*AA738))</f>
        <v>131.26236279000926</v>
      </c>
      <c r="AC738" s="157">
        <f t="shared" si="188"/>
        <v>20003.274142707782</v>
      </c>
    </row>
    <row r="739" spans="1:29">
      <c r="A739" s="186">
        <v>721</v>
      </c>
      <c r="B739" s="187">
        <v>72</v>
      </c>
      <c r="C739" s="258">
        <v>7.22</v>
      </c>
      <c r="D739" s="258">
        <v>3.05</v>
      </c>
      <c r="E739" s="438">
        <f>IF(AND(ISBLANK(B739),ISBLANK(C739)),NA(),IF(B739&lt;=Parameters!$K$3,0,IF(C739&lt;0.1,Parameters!$K$4,C739)))</f>
        <v>7.22</v>
      </c>
      <c r="F739" s="439"/>
      <c r="G739" s="149">
        <f>B739*Parameters!$K$5</f>
        <v>1368</v>
      </c>
      <c r="H739" s="383">
        <f>IF(B739&lt;Parameters!$K$6,B739*Parameters!$K$5,Parameters!$K$5*Parameters!$K$6+(B739-Parameters!$K$6)*(Parameters!$K$5-10))</f>
        <v>678</v>
      </c>
      <c r="I739" s="151" t="str">
        <f>IF(ISBLANK(D739),"",IF(D739&gt;Parameters!$K$7,"Clay","Sand"))</f>
        <v>Clay</v>
      </c>
      <c r="J739" s="152">
        <f t="shared" si="189"/>
        <v>0.40635575546557723</v>
      </c>
      <c r="K739" s="320">
        <f t="shared" si="190"/>
        <v>1</v>
      </c>
      <c r="L739" s="320">
        <f t="shared" si="198"/>
        <v>6.78</v>
      </c>
      <c r="M739" s="275">
        <f t="shared" si="191"/>
        <v>74.64848696818764</v>
      </c>
      <c r="N739" s="153">
        <f t="shared" si="192"/>
        <v>41.056667832503209</v>
      </c>
      <c r="O739" s="154">
        <f t="shared" si="193"/>
        <v>5.8519999999999994</v>
      </c>
      <c r="P739" s="149">
        <f>IF(B739&lt;=Parameters!$K$3,0,IF(I739="Sand",0,O739/Parameters!$K$8*1000))</f>
        <v>418</v>
      </c>
      <c r="Q739" s="127">
        <f t="shared" si="194"/>
        <v>0.61651917404129797</v>
      </c>
      <c r="R739" s="154">
        <f t="shared" si="195"/>
        <v>0.63679069743872485</v>
      </c>
      <c r="S739" s="154">
        <f t="shared" si="196"/>
        <v>0.63679069743872485</v>
      </c>
      <c r="T739" s="149">
        <f t="shared" si="203"/>
        <v>266.17851152938698</v>
      </c>
      <c r="U739" s="383">
        <f>IF(B739&lt;=Parameters!$K$3,0,IF(I739="Sand",(B739-B738)*$O$5*N739,(B739-B738)*$O$5*T739))</f>
        <v>110.46525068570296</v>
      </c>
      <c r="V739" s="157">
        <f t="shared" si="204"/>
        <v>22922.283313780405</v>
      </c>
      <c r="W739" s="175">
        <f t="shared" si="199"/>
        <v>9.2563616625725056E-2</v>
      </c>
      <c r="X739" s="149" t="e">
        <f t="shared" si="200"/>
        <v>#NUM!</v>
      </c>
      <c r="Y739" s="127">
        <f t="shared" si="201"/>
        <v>0.61971581093375716</v>
      </c>
      <c r="Z739" s="175" t="e">
        <f t="shared" si="202"/>
        <v>#NUM!</v>
      </c>
      <c r="AA739" s="149">
        <f t="shared" si="197"/>
        <v>266.17851152938698</v>
      </c>
      <c r="AB739" s="383">
        <f>IF(ISERROR(AA739),0,IF(B739&lt;=Parameters!$K$3,0,(B739-B738)*$O$5*AA739))</f>
        <v>110.46525068570296</v>
      </c>
      <c r="AC739" s="157">
        <f t="shared" si="188"/>
        <v>20113.739393393484</v>
      </c>
    </row>
    <row r="740" spans="1:29">
      <c r="A740" s="186">
        <v>722</v>
      </c>
      <c r="B740" s="187">
        <v>72.099999999999994</v>
      </c>
      <c r="C740" s="258">
        <v>11.81</v>
      </c>
      <c r="D740" s="258">
        <v>2.67</v>
      </c>
      <c r="E740" s="438">
        <f>IF(AND(ISBLANK(B740),ISBLANK(C740)),NA(),IF(B740&lt;=Parameters!$K$3,0,IF(C740&lt;0.1,Parameters!$K$4,C740)))</f>
        <v>11.81</v>
      </c>
      <c r="F740" s="439"/>
      <c r="G740" s="149">
        <f>B740*Parameters!$K$5</f>
        <v>1369.8999999999999</v>
      </c>
      <c r="H740" s="383">
        <f>IF(B740&lt;Parameters!$K$6,B740*Parameters!$K$5,Parameters!$K$5*Parameters!$K$6+(B740-Parameters!$K$6)*(Parameters!$K$5-10))</f>
        <v>678.9</v>
      </c>
      <c r="I740" s="151" t="str">
        <f>IF(ISBLANK(D740),"",IF(D740&gt;Parameters!$K$7,"Clay","Sand"))</f>
        <v>Clay</v>
      </c>
      <c r="J740" s="152">
        <f t="shared" si="189"/>
        <v>0.40891953960824318</v>
      </c>
      <c r="K740" s="320">
        <f t="shared" si="190"/>
        <v>1</v>
      </c>
      <c r="L740" s="320">
        <f t="shared" si="198"/>
        <v>6.7889999999999997</v>
      </c>
      <c r="M740" s="275">
        <f t="shared" si="191"/>
        <v>122.8754602141012</v>
      </c>
      <c r="N740" s="153">
        <f t="shared" si="192"/>
        <v>67.581503117755659</v>
      </c>
      <c r="O740" s="154">
        <f t="shared" si="193"/>
        <v>10.440100000000001</v>
      </c>
      <c r="P740" s="149">
        <f>IF(B740&lt;=Parameters!$K$3,0,IF(I740="Sand",0,O740/Parameters!$K$8*1000))</f>
        <v>745.72142857142865</v>
      </c>
      <c r="Q740" s="127">
        <f t="shared" si="194"/>
        <v>1.0984260252930163</v>
      </c>
      <c r="R740" s="154">
        <f t="shared" si="195"/>
        <v>0.48840185051821339</v>
      </c>
      <c r="S740" s="154">
        <f t="shared" si="196"/>
        <v>0.48840185051821339</v>
      </c>
      <c r="T740" s="149">
        <f t="shared" si="203"/>
        <v>364.21172568537145</v>
      </c>
      <c r="U740" s="383">
        <f>IF(B740&lt;=Parameters!$K$3,0,IF(I740="Sand",(B740-B739)*$O$5*N740,(B740-B739)*$O$5*T740))</f>
        <v>151.14946488107176</v>
      </c>
      <c r="V740" s="157">
        <f t="shared" si="204"/>
        <v>23073.432778661478</v>
      </c>
      <c r="W740" s="175">
        <f t="shared" si="199"/>
        <v>0.28913497687409823</v>
      </c>
      <c r="X740" s="149">
        <f t="shared" si="200"/>
        <v>0.12380307760445229</v>
      </c>
      <c r="Y740" s="127">
        <f t="shared" si="201"/>
        <v>0.61951032348547264</v>
      </c>
      <c r="Z740" s="175">
        <f t="shared" si="202"/>
        <v>0.20737028338658162</v>
      </c>
      <c r="AA740" s="149">
        <f t="shared" si="197"/>
        <v>364.21172568537145</v>
      </c>
      <c r="AB740" s="383">
        <f>IF(ISERROR(AA740),0,IF(B740&lt;=Parameters!$K$3,0,(B740-B739)*$O$5*AA740))</f>
        <v>151.14946488107176</v>
      </c>
      <c r="AC740" s="157">
        <f t="shared" si="188"/>
        <v>20264.888858274557</v>
      </c>
    </row>
    <row r="741" spans="1:29">
      <c r="A741" s="186">
        <v>723</v>
      </c>
      <c r="B741" s="187">
        <v>72.2</v>
      </c>
      <c r="C741" s="258">
        <v>17.920000000000002</v>
      </c>
      <c r="D741" s="258">
        <v>2.42</v>
      </c>
      <c r="E741" s="438">
        <f>IF(AND(ISBLANK(B741),ISBLANK(C741)),NA(),IF(B741&lt;=Parameters!$K$3,0,IF(C741&lt;0.1,Parameters!$K$4,C741)))</f>
        <v>17.920000000000002</v>
      </c>
      <c r="F741" s="439"/>
      <c r="G741" s="149">
        <f>B741*Parameters!$K$5</f>
        <v>1371.8</v>
      </c>
      <c r="H741" s="383">
        <f>IF(B741&lt;Parameters!$K$6,B741*Parameters!$K$5,Parameters!$K$5*Parameters!$K$6+(B741-Parameters!$K$6)*(Parameters!$K$5-10))</f>
        <v>679.80000000000007</v>
      </c>
      <c r="I741" s="151" t="str">
        <f>IF(ISBLANK(D741),"",IF(D741&gt;Parameters!$K$7,"Clay","Sand"))</f>
        <v>Sand</v>
      </c>
      <c r="J741" s="152">
        <f t="shared" si="189"/>
        <v>0.411532470601014</v>
      </c>
      <c r="K741" s="320">
        <f t="shared" si="190"/>
        <v>1</v>
      </c>
      <c r="L741" s="320">
        <f t="shared" si="198"/>
        <v>6.7980000000000009</v>
      </c>
      <c r="M741" s="275">
        <f t="shared" si="191"/>
        <v>187.63744447518138</v>
      </c>
      <c r="N741" s="153">
        <f t="shared" si="192"/>
        <v>103.20059446134977</v>
      </c>
      <c r="O741" s="154">
        <f t="shared" si="193"/>
        <v>16.548200000000001</v>
      </c>
      <c r="P741" s="149">
        <f>IF(B741&lt;=Parameters!$K$3,0,IF(I741="Sand",0,O741/Parameters!$K$8*1000))</f>
        <v>0</v>
      </c>
      <c r="Q741" s="127">
        <f t="shared" si="194"/>
        <v>0</v>
      </c>
      <c r="R741" s="154" t="e">
        <f t="shared" si="195"/>
        <v>#DIV/0!</v>
      </c>
      <c r="S741" s="154" t="e">
        <f t="shared" si="196"/>
        <v>#DIV/0!</v>
      </c>
      <c r="T741" s="149" t="e">
        <f t="shared" si="203"/>
        <v>#DIV/0!</v>
      </c>
      <c r="U741" s="383">
        <f>IF(B741&lt;=Parameters!$K$3,0,IF(I741="Sand",(B741-B740)*$O$5*N741,(B741-B740)*$O$5*T741))</f>
        <v>42.828699704519856</v>
      </c>
      <c r="V741" s="157">
        <f t="shared" si="204"/>
        <v>23116.261478365999</v>
      </c>
      <c r="W741" s="175">
        <f t="shared" si="199"/>
        <v>0.45565832861822086</v>
      </c>
      <c r="X741" s="149">
        <f t="shared" si="200"/>
        <v>0.36222245208401582</v>
      </c>
      <c r="Y741" s="127">
        <f t="shared" si="201"/>
        <v>0.61930517626705572</v>
      </c>
      <c r="Z741" s="175">
        <f t="shared" si="202"/>
        <v>0.60736329354311502</v>
      </c>
      <c r="AA741" s="149">
        <f t="shared" si="197"/>
        <v>67.98</v>
      </c>
      <c r="AB741" s="383">
        <f>IF(ISERROR(AA741),0,IF(B741&lt;=Parameters!$K$3,0,(B741-B740)*$O$5*AA741))</f>
        <v>28.211998400878013</v>
      </c>
      <c r="AC741" s="157">
        <f t="shared" si="188"/>
        <v>20293.100856675435</v>
      </c>
    </row>
    <row r="742" spans="1:29">
      <c r="A742" s="186">
        <v>724</v>
      </c>
      <c r="B742" s="187">
        <v>72.3</v>
      </c>
      <c r="C742" s="258">
        <v>24.77</v>
      </c>
      <c r="D742" s="258">
        <v>2.27</v>
      </c>
      <c r="E742" s="438">
        <f>IF(AND(ISBLANK(B742),ISBLANK(C742)),NA(),IF(B742&lt;=Parameters!$K$3,0,IF(C742&lt;0.1,Parameters!$K$4,C742)))</f>
        <v>24.77</v>
      </c>
      <c r="F742" s="439"/>
      <c r="G742" s="149">
        <f>B742*Parameters!$K$5</f>
        <v>1373.7</v>
      </c>
      <c r="H742" s="383">
        <f>IF(B742&lt;Parameters!$K$6,B742*Parameters!$K$5,Parameters!$K$5*Parameters!$K$6+(B742-Parameters!$K$6)*(Parameters!$K$5-10))</f>
        <v>680.69999999999993</v>
      </c>
      <c r="I742" s="151" t="str">
        <f>IF(ISBLANK(D742),"",IF(D742&gt;Parameters!$K$7,"Clay","Sand"))</f>
        <v>Sand</v>
      </c>
      <c r="J742" s="152">
        <f t="shared" si="189"/>
        <v>0.41419613899509194</v>
      </c>
      <c r="K742" s="320">
        <f t="shared" si="190"/>
        <v>1</v>
      </c>
      <c r="L742" s="320">
        <f t="shared" si="198"/>
        <v>6.8069999999999995</v>
      </c>
      <c r="M742" s="275">
        <f t="shared" si="191"/>
        <v>261.04143576526104</v>
      </c>
      <c r="N742" s="153">
        <f t="shared" si="192"/>
        <v>143.5727896708936</v>
      </c>
      <c r="O742" s="154">
        <f t="shared" si="193"/>
        <v>23.3963</v>
      </c>
      <c r="P742" s="149">
        <f>IF(B742&lt;=Parameters!$K$3,0,IF(I742="Sand",0,O742/Parameters!$K$8*1000))</f>
        <v>0</v>
      </c>
      <c r="Q742" s="127">
        <f t="shared" si="194"/>
        <v>0</v>
      </c>
      <c r="R742" s="154" t="e">
        <f t="shared" si="195"/>
        <v>#DIV/0!</v>
      </c>
      <c r="S742" s="154" t="e">
        <f t="shared" si="196"/>
        <v>#DIV/0!</v>
      </c>
      <c r="T742" s="149" t="e">
        <f t="shared" si="203"/>
        <v>#DIV/0!</v>
      </c>
      <c r="U742" s="383">
        <f>IF(B742&lt;=Parameters!$K$3,0,IF(I742="Sand",(B742-B741)*$O$5*N742,(B742-B741)*$O$5*T742))</f>
        <v>59.583337931807435</v>
      </c>
      <c r="V742" s="157">
        <f t="shared" si="204"/>
        <v>23175.844816297806</v>
      </c>
      <c r="W742" s="175">
        <f t="shared" si="199"/>
        <v>0.58488005436163637</v>
      </c>
      <c r="X742" s="149">
        <f t="shared" si="200"/>
        <v>0.61347608616071925</v>
      </c>
      <c r="Y742" s="127">
        <f t="shared" si="201"/>
        <v>0.61910036826586123</v>
      </c>
      <c r="Z742" s="175">
        <f t="shared" si="202"/>
        <v>1.0297416181311057</v>
      </c>
      <c r="AA742" s="149">
        <f t="shared" si="197"/>
        <v>68.069999999999993</v>
      </c>
      <c r="AB742" s="383">
        <f>IF(ISERROR(AA742),0,IF(B742&lt;=Parameters!$K$3,0,(B742-B741)*$O$5*AA742))</f>
        <v>28.249348795932523</v>
      </c>
      <c r="AC742" s="157">
        <f t="shared" si="188"/>
        <v>20321.350205471368</v>
      </c>
    </row>
    <row r="743" spans="1:29">
      <c r="A743" s="186">
        <v>725</v>
      </c>
      <c r="B743" s="187">
        <v>72.400000000000006</v>
      </c>
      <c r="C743" s="258">
        <v>28.45</v>
      </c>
      <c r="D743" s="258">
        <v>2.2200000000000002</v>
      </c>
      <c r="E743" s="438">
        <f>IF(AND(ISBLANK(B743),ISBLANK(C743)),NA(),IF(B743&lt;=Parameters!$K$3,0,IF(C743&lt;0.1,Parameters!$K$4,C743)))</f>
        <v>28.45</v>
      </c>
      <c r="F743" s="439"/>
      <c r="G743" s="149">
        <f>B743*Parameters!$K$5</f>
        <v>1375.6000000000001</v>
      </c>
      <c r="H743" s="383">
        <f>IF(B743&lt;Parameters!$K$6,B743*Parameters!$K$5,Parameters!$K$5*Parameters!$K$6+(B743-Parameters!$K$6)*(Parameters!$K$5-10))</f>
        <v>681.6</v>
      </c>
      <c r="I743" s="151" t="str">
        <f>IF(ISBLANK(D743),"",IF(D743&gt;Parameters!$K$7,"Clay","Sand"))</f>
        <v>Sand</v>
      </c>
      <c r="J743" s="152">
        <f t="shared" si="189"/>
        <v>0.41691220835289089</v>
      </c>
      <c r="K743" s="320">
        <f t="shared" si="190"/>
        <v>1</v>
      </c>
      <c r="L743" s="320">
        <f t="shared" si="198"/>
        <v>6.8159999999999998</v>
      </c>
      <c r="M743" s="275">
        <f t="shared" si="191"/>
        <v>301.78960738337497</v>
      </c>
      <c r="N743" s="153">
        <f t="shared" si="192"/>
        <v>165.98428406085625</v>
      </c>
      <c r="O743" s="154">
        <f t="shared" si="193"/>
        <v>27.074400000000001</v>
      </c>
      <c r="P743" s="149">
        <f>IF(B743&lt;=Parameters!$K$3,0,IF(I743="Sand",0,O743/Parameters!$K$8*1000))</f>
        <v>0</v>
      </c>
      <c r="Q743" s="127">
        <f t="shared" si="194"/>
        <v>0</v>
      </c>
      <c r="R743" s="154" t="e">
        <f t="shared" si="195"/>
        <v>#DIV/0!</v>
      </c>
      <c r="S743" s="154" t="e">
        <f t="shared" si="196"/>
        <v>#DIV/0!</v>
      </c>
      <c r="T743" s="149" t="e">
        <f t="shared" si="203"/>
        <v>#DIV/0!</v>
      </c>
      <c r="U743" s="383">
        <f>IF(B743&lt;=Parameters!$K$3,0,IF(I743="Sand",(B743-B742)*$O$5*N743,(B743-B742)*$O$5*T743))</f>
        <v>68.884206479784623</v>
      </c>
      <c r="V743" s="157">
        <f t="shared" si="204"/>
        <v>23244.729022777592</v>
      </c>
      <c r="W743" s="175">
        <f t="shared" si="199"/>
        <v>0.64002176217782503</v>
      </c>
      <c r="X743" s="149">
        <f t="shared" si="200"/>
        <v>0.73674710771126484</v>
      </c>
      <c r="Y743" s="127">
        <f t="shared" si="201"/>
        <v>0.61889589847359205</v>
      </c>
      <c r="Z743" s="175">
        <f t="shared" si="202"/>
        <v>1.2379579070195372</v>
      </c>
      <c r="AA743" s="149">
        <f t="shared" si="197"/>
        <v>68.160000000000011</v>
      </c>
      <c r="AB743" s="383">
        <f>IF(ISERROR(AA743),0,IF(B743&lt;=Parameters!$K$3,0,(B743-B742)*$O$5*AA743))</f>
        <v>28.28669919099508</v>
      </c>
      <c r="AC743" s="157">
        <f t="shared" si="188"/>
        <v>20349.636904662362</v>
      </c>
    </row>
    <row r="744" spans="1:29">
      <c r="A744" s="186">
        <v>726</v>
      </c>
      <c r="B744" s="187">
        <v>72.5</v>
      </c>
      <c r="C744" s="258">
        <v>29.81</v>
      </c>
      <c r="D744" s="258">
        <v>2.2200000000000002</v>
      </c>
      <c r="E744" s="438">
        <f>IF(AND(ISBLANK(B744),ISBLANK(C744)),NA(),IF(B744&lt;=Parameters!$K$3,0,IF(C744&lt;0.1,Parameters!$K$4,C744)))</f>
        <v>29.81</v>
      </c>
      <c r="F744" s="439"/>
      <c r="G744" s="149">
        <f>B744*Parameters!$K$5</f>
        <v>1377.5</v>
      </c>
      <c r="H744" s="383">
        <f>IF(B744&lt;Parameters!$K$6,B744*Parameters!$K$5,Parameters!$K$5*Parameters!$K$6+(B744-Parameters!$K$6)*(Parameters!$K$5-10))</f>
        <v>682.5</v>
      </c>
      <c r="I744" s="151" t="str">
        <f>IF(ISBLANK(D744),"",IF(D744&gt;Parameters!$K$7,"Clay","Sand"))</f>
        <v>Sand</v>
      </c>
      <c r="J744" s="152">
        <f t="shared" si="189"/>
        <v>0.41968241961432379</v>
      </c>
      <c r="K744" s="320">
        <f t="shared" si="190"/>
        <v>1</v>
      </c>
      <c r="L744" s="320">
        <f t="shared" si="198"/>
        <v>6.8250000000000002</v>
      </c>
      <c r="M744" s="275">
        <f t="shared" si="191"/>
        <v>318.31723211524144</v>
      </c>
      <c r="N744" s="153">
        <f t="shared" si="192"/>
        <v>175.07447766338279</v>
      </c>
      <c r="O744" s="154">
        <f t="shared" si="193"/>
        <v>28.432499999999997</v>
      </c>
      <c r="P744" s="149">
        <f>IF(B744&lt;=Parameters!$K$3,0,IF(I744="Sand",0,O744/Parameters!$K$8*1000))</f>
        <v>0</v>
      </c>
      <c r="Q744" s="127">
        <f t="shared" si="194"/>
        <v>0</v>
      </c>
      <c r="R744" s="154" t="e">
        <f t="shared" si="195"/>
        <v>#DIV/0!</v>
      </c>
      <c r="S744" s="154" t="e">
        <f t="shared" si="196"/>
        <v>#DIV/0!</v>
      </c>
      <c r="T744" s="149" t="e">
        <f t="shared" si="203"/>
        <v>#DIV/0!</v>
      </c>
      <c r="U744" s="383">
        <f>IF(B744&lt;=Parameters!$K$3,0,IF(I744="Sand",(B744-B743)*$O$5*N744,(B744-B743)*$O$5*T744))</f>
        <v>72.656676726584379</v>
      </c>
      <c r="V744" s="157">
        <f t="shared" si="204"/>
        <v>23317.385699504175</v>
      </c>
      <c r="W744" s="175">
        <f t="shared" si="199"/>
        <v>0.6584361507160793</v>
      </c>
      <c r="X744" s="149">
        <f t="shared" si="200"/>
        <v>0.77996351350914406</v>
      </c>
      <c r="Y744" s="127">
        <f t="shared" si="201"/>
        <v>0.61869176588627417</v>
      </c>
      <c r="Z744" s="175">
        <f t="shared" si="202"/>
        <v>1.311951853265177</v>
      </c>
      <c r="AA744" s="149">
        <f t="shared" si="197"/>
        <v>68.25</v>
      </c>
      <c r="AB744" s="383">
        <f>IF(ISERROR(AA744),0,IF(B744&lt;=Parameters!$K$3,0,(B744-B743)*$O$5*AA744))</f>
        <v>28.324049586049583</v>
      </c>
      <c r="AC744" s="157">
        <f t="shared" si="188"/>
        <v>20377.96095424841</v>
      </c>
    </row>
    <row r="745" spans="1:29">
      <c r="A745" s="186">
        <v>727</v>
      </c>
      <c r="B745" s="187">
        <v>72.599999999999994</v>
      </c>
      <c r="C745" s="258">
        <v>30.4</v>
      </c>
      <c r="D745" s="258">
        <v>2.21</v>
      </c>
      <c r="E745" s="438">
        <f>IF(AND(ISBLANK(B745),ISBLANK(C745)),NA(),IF(B745&lt;=Parameters!$K$3,0,IF(C745&lt;0.1,Parameters!$K$4,C745)))</f>
        <v>30.4</v>
      </c>
      <c r="F745" s="439"/>
      <c r="G745" s="149">
        <f>B745*Parameters!$K$5</f>
        <v>1379.3999999999999</v>
      </c>
      <c r="H745" s="383">
        <f>IF(B745&lt;Parameters!$K$6,B745*Parameters!$K$5,Parameters!$K$5*Parameters!$K$6+(B745-Parameters!$K$6)*(Parameters!$K$5-10))</f>
        <v>683.4</v>
      </c>
      <c r="I745" s="151" t="str">
        <f>IF(ISBLANK(D745),"",IF(D745&gt;Parameters!$K$7,"Clay","Sand"))</f>
        <v>Sand</v>
      </c>
      <c r="J745" s="152">
        <f t="shared" si="189"/>
        <v>0.42250859578653949</v>
      </c>
      <c r="K745" s="320">
        <f t="shared" si="190"/>
        <v>1</v>
      </c>
      <c r="L745" s="320">
        <f t="shared" si="198"/>
        <v>6.8339999999999996</v>
      </c>
      <c r="M745" s="275">
        <f t="shared" si="191"/>
        <v>326.80337216631733</v>
      </c>
      <c r="N745" s="153">
        <f t="shared" si="192"/>
        <v>179.74185469147454</v>
      </c>
      <c r="O745" s="154">
        <f t="shared" si="193"/>
        <v>29.020599999999998</v>
      </c>
      <c r="P745" s="149">
        <f>IF(B745&lt;=Parameters!$K$3,0,IF(I745="Sand",0,O745/Parameters!$K$8*1000))</f>
        <v>0</v>
      </c>
      <c r="Q745" s="127">
        <f t="shared" si="194"/>
        <v>0</v>
      </c>
      <c r="R745" s="154" t="e">
        <f t="shared" si="195"/>
        <v>#DIV/0!</v>
      </c>
      <c r="S745" s="154" t="e">
        <f t="shared" si="196"/>
        <v>#DIV/0!</v>
      </c>
      <c r="T745" s="149" t="e">
        <f t="shared" si="203"/>
        <v>#DIV/0!</v>
      </c>
      <c r="U745" s="383">
        <f>IF(B745&lt;=Parameters!$K$3,0,IF(I745="Sand",(B745-B744)*$O$5*N745,(B745-B744)*$O$5*T745))</f>
        <v>74.593658680876828</v>
      </c>
      <c r="V745" s="157">
        <f t="shared" si="204"/>
        <v>23391.979358185054</v>
      </c>
      <c r="W745" s="175">
        <f t="shared" si="199"/>
        <v>0.6660120684805424</v>
      </c>
      <c r="X745" s="149">
        <f t="shared" si="200"/>
        <v>0.7980368944975641</v>
      </c>
      <c r="Y745" s="127">
        <f t="shared" si="201"/>
        <v>0.61848796950423324</v>
      </c>
      <c r="Z745" s="175">
        <f t="shared" si="202"/>
        <v>1.343761254777122</v>
      </c>
      <c r="AA745" s="149">
        <f t="shared" si="197"/>
        <v>68.34</v>
      </c>
      <c r="AB745" s="383">
        <f>IF(ISERROR(AA745),0,IF(B745&lt;=Parameters!$K$3,0,(B745-B744)*$O$5*AA745))</f>
        <v>28.361399981108111</v>
      </c>
      <c r="AC745" s="157">
        <f t="shared" si="188"/>
        <v>20406.32235422952</v>
      </c>
    </row>
    <row r="746" spans="1:29">
      <c r="A746" s="186">
        <v>728</v>
      </c>
      <c r="B746" s="187">
        <v>72.7</v>
      </c>
      <c r="C746" s="258">
        <v>28.14</v>
      </c>
      <c r="D746" s="258">
        <v>2.23</v>
      </c>
      <c r="E746" s="438">
        <f>IF(AND(ISBLANK(B746),ISBLANK(C746)),NA(),IF(B746&lt;=Parameters!$K$3,0,IF(C746&lt;0.1,Parameters!$K$4,C746)))</f>
        <v>28.14</v>
      </c>
      <c r="F746" s="439"/>
      <c r="G746" s="149">
        <f>B746*Parameters!$K$5</f>
        <v>1381.3</v>
      </c>
      <c r="H746" s="383">
        <f>IF(B746&lt;Parameters!$K$6,B746*Parameters!$K$5,Parameters!$K$5*Parameters!$K$6+(B746-Parameters!$K$6)*(Parameters!$K$5-10))</f>
        <v>684.30000000000007</v>
      </c>
      <c r="I746" s="151" t="str">
        <f>IF(ISBLANK(D746),"",IF(D746&gt;Parameters!$K$7,"Clay","Sand"))</f>
        <v>Sand</v>
      </c>
      <c r="J746" s="152">
        <f t="shared" si="189"/>
        <v>0.42539264698580426</v>
      </c>
      <c r="K746" s="320">
        <f t="shared" si="190"/>
        <v>1</v>
      </c>
      <c r="L746" s="320">
        <f t="shared" si="198"/>
        <v>6.8430000000000009</v>
      </c>
      <c r="M746" s="275">
        <f t="shared" si="191"/>
        <v>304.57304729689037</v>
      </c>
      <c r="N746" s="153">
        <f t="shared" si="192"/>
        <v>167.5151760132897</v>
      </c>
      <c r="O746" s="154">
        <f t="shared" si="193"/>
        <v>26.758700000000001</v>
      </c>
      <c r="P746" s="149">
        <f>IF(B746&lt;=Parameters!$K$3,0,IF(I746="Sand",0,O746/Parameters!$K$8*1000))</f>
        <v>0</v>
      </c>
      <c r="Q746" s="127">
        <f t="shared" si="194"/>
        <v>0</v>
      </c>
      <c r="R746" s="154" t="e">
        <f t="shared" si="195"/>
        <v>#DIV/0!</v>
      </c>
      <c r="S746" s="154" t="e">
        <f t="shared" si="196"/>
        <v>#DIV/0!</v>
      </c>
      <c r="T746" s="149" t="e">
        <f t="shared" si="203"/>
        <v>#DIV/0!</v>
      </c>
      <c r="U746" s="383">
        <f>IF(B746&lt;=Parameters!$K$3,0,IF(I746="Sand",(B746-B745)*$O$5*N746,(B746-B745)*$O$5*T746))</f>
        <v>69.519533359954806</v>
      </c>
      <c r="V746" s="157">
        <f t="shared" si="204"/>
        <v>23461.498891545009</v>
      </c>
      <c r="W746" s="175">
        <f t="shared" si="199"/>
        <v>0.63484863013471704</v>
      </c>
      <c r="X746" s="149">
        <f t="shared" si="200"/>
        <v>0.72478935133289912</v>
      </c>
      <c r="Y746" s="127">
        <f t="shared" si="201"/>
        <v>0.61828450833206938</v>
      </c>
      <c r="Z746" s="175">
        <f t="shared" si="202"/>
        <v>1.2217035831075849</v>
      </c>
      <c r="AA746" s="149">
        <f t="shared" si="197"/>
        <v>68.430000000000007</v>
      </c>
      <c r="AB746" s="383">
        <f>IF(ISERROR(AA746),0,IF(B746&lt;=Parameters!$K$3,0,(B746-B745)*$O$5*AA746))</f>
        <v>28.398750376170675</v>
      </c>
      <c r="AC746" s="157">
        <f t="shared" si="188"/>
        <v>20434.721104605691</v>
      </c>
    </row>
    <row r="747" spans="1:29">
      <c r="A747" s="186">
        <v>729</v>
      </c>
      <c r="B747" s="187">
        <v>72.8</v>
      </c>
      <c r="C747" s="258">
        <v>27.24</v>
      </c>
      <c r="D747" s="258">
        <v>2.23</v>
      </c>
      <c r="E747" s="438">
        <f>IF(AND(ISBLANK(B747),ISBLANK(C747)),NA(),IF(B747&lt;=Parameters!$K$3,0,IF(C747&lt;0.1,Parameters!$K$4,C747)))</f>
        <v>27.24</v>
      </c>
      <c r="F747" s="439"/>
      <c r="G747" s="149">
        <f>B747*Parameters!$K$5</f>
        <v>1383.2</v>
      </c>
      <c r="H747" s="383">
        <f>IF(B747&lt;Parameters!$K$6,B747*Parameters!$K$5,Parameters!$K$5*Parameters!$K$6+(B747-Parameters!$K$6)*(Parameters!$K$5-10))</f>
        <v>685.19999999999993</v>
      </c>
      <c r="I747" s="151" t="str">
        <f>IF(ISBLANK(D747),"",IF(D747&gt;Parameters!$K$7,"Clay","Sand"))</f>
        <v>Sand</v>
      </c>
      <c r="J747" s="152">
        <f t="shared" si="189"/>
        <v>0.42833657586321311</v>
      </c>
      <c r="K747" s="320">
        <f t="shared" si="190"/>
        <v>1</v>
      </c>
      <c r="L747" s="320">
        <f t="shared" si="198"/>
        <v>6.8519999999999994</v>
      </c>
      <c r="M747" s="275">
        <f t="shared" si="191"/>
        <v>296.87228860944879</v>
      </c>
      <c r="N747" s="153">
        <f t="shared" si="192"/>
        <v>163.27975873519685</v>
      </c>
      <c r="O747" s="154">
        <f t="shared" si="193"/>
        <v>25.8568</v>
      </c>
      <c r="P747" s="149">
        <f>IF(B747&lt;=Parameters!$K$3,0,IF(I747="Sand",0,O747/Parameters!$K$8*1000))</f>
        <v>0</v>
      </c>
      <c r="Q747" s="127">
        <f t="shared" si="194"/>
        <v>0</v>
      </c>
      <c r="R747" s="154" t="e">
        <f t="shared" si="195"/>
        <v>#DIV/0!</v>
      </c>
      <c r="S747" s="154" t="e">
        <f t="shared" si="196"/>
        <v>#DIV/0!</v>
      </c>
      <c r="T747" s="149" t="e">
        <f t="shared" si="203"/>
        <v>#DIV/0!</v>
      </c>
      <c r="U747" s="383">
        <f>IF(B747&lt;=Parameters!$K$3,0,IF(I747="Sand",(B747-B746)*$O$5*N747,(B747-B746)*$O$5*T747))</f>
        <v>67.761816598006263</v>
      </c>
      <c r="V747" s="157">
        <f t="shared" si="204"/>
        <v>23529.260708143014</v>
      </c>
      <c r="W747" s="175">
        <f t="shared" si="199"/>
        <v>0.62158353227444185</v>
      </c>
      <c r="X747" s="149">
        <f t="shared" si="200"/>
        <v>0.69449620303290882</v>
      </c>
      <c r="Y747" s="127">
        <f t="shared" si="201"/>
        <v>0.61808138137863466</v>
      </c>
      <c r="Z747" s="175">
        <f t="shared" si="202"/>
        <v>1.1718666210145359</v>
      </c>
      <c r="AA747" s="149">
        <f t="shared" si="197"/>
        <v>68.52</v>
      </c>
      <c r="AB747" s="383">
        <f>IF(ISERROR(AA747),0,IF(B747&lt;=Parameters!$K$3,0,(B747-B746)*$O$5*AA747))</f>
        <v>28.43610077122516</v>
      </c>
      <c r="AC747" s="157">
        <f t="shared" si="188"/>
        <v>20463.157205376916</v>
      </c>
    </row>
    <row r="748" spans="1:29">
      <c r="A748" s="186">
        <v>730</v>
      </c>
      <c r="B748" s="187">
        <v>72.900000000000006</v>
      </c>
      <c r="C748" s="258">
        <v>27.33</v>
      </c>
      <c r="D748" s="258">
        <v>2.2000000000000002</v>
      </c>
      <c r="E748" s="438">
        <f>IF(AND(ISBLANK(B748),ISBLANK(C748)),NA(),IF(B748&lt;=Parameters!$K$3,0,IF(C748&lt;0.1,Parameters!$K$4,C748)))</f>
        <v>27.33</v>
      </c>
      <c r="F748" s="439"/>
      <c r="G748" s="149">
        <f>B748*Parameters!$K$5</f>
        <v>1385.1000000000001</v>
      </c>
      <c r="H748" s="383">
        <f>IF(B748&lt;Parameters!$K$6,B748*Parameters!$K$5,Parameters!$K$5*Parameters!$K$6+(B748-Parameters!$K$6)*(Parameters!$K$5-10))</f>
        <v>686.1</v>
      </c>
      <c r="I748" s="151" t="str">
        <f>IF(ISBLANK(D748),"",IF(D748&gt;Parameters!$K$7,"Clay","Sand"))</f>
        <v>Sand</v>
      </c>
      <c r="J748" s="152">
        <f t="shared" si="189"/>
        <v>0.43134248344925302</v>
      </c>
      <c r="K748" s="320">
        <f t="shared" si="190"/>
        <v>1</v>
      </c>
      <c r="L748" s="320">
        <f t="shared" si="198"/>
        <v>6.8610000000000007</v>
      </c>
      <c r="M748" s="275">
        <f t="shared" si="191"/>
        <v>299.94336733570947</v>
      </c>
      <c r="N748" s="153">
        <f t="shared" si="192"/>
        <v>164.96885203464021</v>
      </c>
      <c r="O748" s="154">
        <f t="shared" si="193"/>
        <v>25.944899999999997</v>
      </c>
      <c r="P748" s="149">
        <f>IF(B748&lt;=Parameters!$K$3,0,IF(I748="Sand",0,O748/Parameters!$K$8*1000))</f>
        <v>0</v>
      </c>
      <c r="Q748" s="127">
        <f t="shared" si="194"/>
        <v>0</v>
      </c>
      <c r="R748" s="154" t="e">
        <f t="shared" si="195"/>
        <v>#DIV/0!</v>
      </c>
      <c r="S748" s="154" t="e">
        <f t="shared" si="196"/>
        <v>#DIV/0!</v>
      </c>
      <c r="T748" s="149" t="e">
        <f t="shared" si="203"/>
        <v>#DIV/0!</v>
      </c>
      <c r="U748" s="383">
        <f>IF(B748&lt;=Parameters!$K$3,0,IF(I748="Sand",(B748-B747)*$O$5*N748,(B748-B747)*$O$5*T748))</f>
        <v>68.462797731626225</v>
      </c>
      <c r="V748" s="157">
        <f t="shared" si="204"/>
        <v>23597.723505874641</v>
      </c>
      <c r="W748" s="175">
        <f t="shared" si="199"/>
        <v>0.62264041508853207</v>
      </c>
      <c r="X748" s="149">
        <f t="shared" si="200"/>
        <v>0.69689023306207176</v>
      </c>
      <c r="Y748" s="127">
        <f t="shared" si="201"/>
        <v>0.6178785876570082</v>
      </c>
      <c r="Z748" s="175">
        <f t="shared" si="202"/>
        <v>1.1771351253944389</v>
      </c>
      <c r="AA748" s="149">
        <f t="shared" si="197"/>
        <v>68.61</v>
      </c>
      <c r="AB748" s="383">
        <f>IF(ISERROR(AA748),0,IF(B748&lt;=Parameters!$K$3,0,(B748-B747)*$O$5*AA748))</f>
        <v>28.473451166287738</v>
      </c>
      <c r="AC748" s="157">
        <f t="shared" si="188"/>
        <v>20491.630656543202</v>
      </c>
    </row>
    <row r="749" spans="1:29">
      <c r="A749" s="186">
        <v>731</v>
      </c>
      <c r="B749" s="187">
        <v>73</v>
      </c>
      <c r="C749" s="258">
        <v>29.07</v>
      </c>
      <c r="D749" s="258">
        <v>2.16</v>
      </c>
      <c r="E749" s="438">
        <f>IF(AND(ISBLANK(B749),ISBLANK(C749)),NA(),IF(B749&lt;=Parameters!$K$3,0,IF(C749&lt;0.1,Parameters!$K$4,C749)))</f>
        <v>29.07</v>
      </c>
      <c r="F749" s="439"/>
      <c r="G749" s="149">
        <f>B749*Parameters!$K$5</f>
        <v>1387</v>
      </c>
      <c r="H749" s="383">
        <f>IF(B749&lt;Parameters!$K$6,B749*Parameters!$K$5,Parameters!$K$5*Parameters!$K$6+(B749-Parameters!$K$6)*(Parameters!$K$5-10))</f>
        <v>687</v>
      </c>
      <c r="I749" s="151" t="str">
        <f>IF(ISBLANK(D749),"",IF(D749&gt;Parameters!$K$7,"Clay","Sand"))</f>
        <v>Sand</v>
      </c>
      <c r="J749" s="152">
        <f t="shared" si="189"/>
        <v>0.4344125754559664</v>
      </c>
      <c r="K749" s="320">
        <f t="shared" si="190"/>
        <v>1</v>
      </c>
      <c r="L749" s="320">
        <f t="shared" si="198"/>
        <v>6.87</v>
      </c>
      <c r="M749" s="275">
        <f t="shared" si="191"/>
        <v>321.31042548444123</v>
      </c>
      <c r="N749" s="153">
        <f t="shared" si="192"/>
        <v>176.72073401644269</v>
      </c>
      <c r="O749" s="154">
        <f t="shared" si="193"/>
        <v>27.683</v>
      </c>
      <c r="P749" s="149">
        <f>IF(B749&lt;=Parameters!$K$3,0,IF(I749="Sand",0,O749/Parameters!$K$8*1000))</f>
        <v>0</v>
      </c>
      <c r="Q749" s="127">
        <f t="shared" si="194"/>
        <v>0</v>
      </c>
      <c r="R749" s="154" t="e">
        <f t="shared" si="195"/>
        <v>#DIV/0!</v>
      </c>
      <c r="S749" s="154" t="e">
        <f t="shared" si="196"/>
        <v>#DIV/0!</v>
      </c>
      <c r="T749" s="149" t="e">
        <f t="shared" si="203"/>
        <v>#DIV/0!</v>
      </c>
      <c r="U749" s="383">
        <f>IF(B749&lt;=Parameters!$K$3,0,IF(I749="Sand",(B749-B748)*$O$5*N749,(B749-B748)*$O$5*T749))</f>
        <v>73.33988033941101</v>
      </c>
      <c r="V749" s="157">
        <f t="shared" si="204"/>
        <v>23671.063386214053</v>
      </c>
      <c r="W749" s="175">
        <f t="shared" si="199"/>
        <v>0.6470669204357542</v>
      </c>
      <c r="X749" s="149">
        <f t="shared" si="200"/>
        <v>0.75316142469860603</v>
      </c>
      <c r="Y749" s="127">
        <f t="shared" si="201"/>
        <v>0.61767612618447365</v>
      </c>
      <c r="Z749" s="175">
        <f t="shared" si="202"/>
        <v>1.273511912908396</v>
      </c>
      <c r="AA749" s="149">
        <f t="shared" si="197"/>
        <v>68.7</v>
      </c>
      <c r="AB749" s="383">
        <f>IF(ISERROR(AA749),0,IF(B749&lt;=Parameters!$K$3,0,(B749-B748)*$O$5*AA749))</f>
        <v>28.510801561342216</v>
      </c>
      <c r="AC749" s="157">
        <f t="shared" ref="AC749:AC812" si="205">AC748+AB749</f>
        <v>20520.141458104543</v>
      </c>
    </row>
    <row r="750" spans="1:29">
      <c r="A750" s="186">
        <v>732</v>
      </c>
      <c r="B750" s="187">
        <v>73.099999999999994</v>
      </c>
      <c r="C750" s="258">
        <v>30.24</v>
      </c>
      <c r="D750" s="258">
        <v>2.13</v>
      </c>
      <c r="E750" s="438">
        <f>IF(AND(ISBLANK(B750),ISBLANK(C750)),NA(),IF(B750&lt;=Parameters!$K$3,0,IF(C750&lt;0.1,Parameters!$K$4,C750)))</f>
        <v>30.24</v>
      </c>
      <c r="F750" s="439"/>
      <c r="G750" s="149">
        <f>B750*Parameters!$K$5</f>
        <v>1388.8999999999999</v>
      </c>
      <c r="H750" s="383">
        <f>IF(B750&lt;Parameters!$K$6,B750*Parameters!$K$5,Parameters!$K$5*Parameters!$K$6+(B750-Parameters!$K$6)*(Parameters!$K$5-10))</f>
        <v>687.9</v>
      </c>
      <c r="I750" s="151" t="str">
        <f>IF(ISBLANK(D750),"",IF(D750&gt;Parameters!$K$7,"Clay","Sand"))</f>
        <v>Sand</v>
      </c>
      <c r="J750" s="152">
        <f t="shared" si="189"/>
        <v>0.43754916907968028</v>
      </c>
      <c r="K750" s="320">
        <f t="shared" si="190"/>
        <v>1</v>
      </c>
      <c r="L750" s="320">
        <f t="shared" si="198"/>
        <v>6.8789999999999996</v>
      </c>
      <c r="M750" s="275">
        <f t="shared" si="191"/>
        <v>336.65575807391627</v>
      </c>
      <c r="N750" s="153">
        <f t="shared" si="192"/>
        <v>185.16066694065395</v>
      </c>
      <c r="O750" s="154">
        <f t="shared" si="193"/>
        <v>28.851099999999999</v>
      </c>
      <c r="P750" s="149">
        <f>IF(B750&lt;=Parameters!$K$3,0,IF(I750="Sand",0,O750/Parameters!$K$8*1000))</f>
        <v>0</v>
      </c>
      <c r="Q750" s="127">
        <f t="shared" si="194"/>
        <v>0</v>
      </c>
      <c r="R750" s="154" t="e">
        <f t="shared" si="195"/>
        <v>#DIV/0!</v>
      </c>
      <c r="S750" s="154" t="e">
        <f t="shared" si="196"/>
        <v>#DIV/0!</v>
      </c>
      <c r="T750" s="149" t="e">
        <f t="shared" si="203"/>
        <v>#DIV/0!</v>
      </c>
      <c r="U750" s="383">
        <f>IF(B750&lt;=Parameters!$K$3,0,IF(I750="Sand",(B750-B749)*$O$5*N750,(B750-B749)*$O$5*T750))</f>
        <v>76.842489550375007</v>
      </c>
      <c r="V750" s="157">
        <f t="shared" si="204"/>
        <v>23747.905875764427</v>
      </c>
      <c r="W750" s="175">
        <f t="shared" si="199"/>
        <v>0.66258861787004941</v>
      </c>
      <c r="X750" s="149">
        <f t="shared" si="200"/>
        <v>0.78984867713025253</v>
      </c>
      <c r="Y750" s="127">
        <f t="shared" si="201"/>
        <v>0.61747399598249486</v>
      </c>
      <c r="Z750" s="175">
        <f t="shared" si="202"/>
        <v>1.3369378305297575</v>
      </c>
      <c r="AA750" s="149">
        <f t="shared" si="197"/>
        <v>68.790000000000006</v>
      </c>
      <c r="AB750" s="383">
        <f>IF(ISERROR(AA750),0,IF(B750&lt;=Parameters!$K$3,0,(B750-B749)*$O$5*AA750))</f>
        <v>28.548151956400744</v>
      </c>
      <c r="AC750" s="157">
        <f t="shared" si="205"/>
        <v>20548.689610060945</v>
      </c>
    </row>
    <row r="751" spans="1:29">
      <c r="A751" s="186">
        <v>733</v>
      </c>
      <c r="B751" s="187">
        <v>73.2</v>
      </c>
      <c r="C751" s="258">
        <v>29.82</v>
      </c>
      <c r="D751" s="258">
        <v>2.15</v>
      </c>
      <c r="E751" s="438">
        <f>IF(AND(ISBLANK(B751),ISBLANK(C751)),NA(),IF(B751&lt;=Parameters!$K$3,0,IF(C751&lt;0.1,Parameters!$K$4,C751)))</f>
        <v>29.82</v>
      </c>
      <c r="F751" s="439"/>
      <c r="G751" s="149">
        <f>B751*Parameters!$K$5</f>
        <v>1390.8</v>
      </c>
      <c r="H751" s="383">
        <f>IF(B751&lt;Parameters!$K$6,B751*Parameters!$K$5,Parameters!$K$5*Parameters!$K$6+(B751-Parameters!$K$6)*(Parameters!$K$5-10))</f>
        <v>688.80000000000007</v>
      </c>
      <c r="I751" s="151" t="str">
        <f>IF(ISBLANK(D751),"",IF(D751&gt;Parameters!$K$7,"Clay","Sand"))</f>
        <v>Sand</v>
      </c>
      <c r="J751" s="152">
        <f t="shared" si="189"/>
        <v>0.4407547003519679</v>
      </c>
      <c r="K751" s="320">
        <f t="shared" si="190"/>
        <v>1</v>
      </c>
      <c r="L751" s="320">
        <f t="shared" si="198"/>
        <v>6.8880000000000008</v>
      </c>
      <c r="M751" s="275">
        <f t="shared" si="191"/>
        <v>334.4121039631176</v>
      </c>
      <c r="N751" s="153">
        <f t="shared" si="192"/>
        <v>183.92665717971471</v>
      </c>
      <c r="O751" s="154">
        <f t="shared" si="193"/>
        <v>28.429200000000002</v>
      </c>
      <c r="P751" s="149">
        <f>IF(B751&lt;=Parameters!$K$3,0,IF(I751="Sand",0,O751/Parameters!$K$8*1000))</f>
        <v>0</v>
      </c>
      <c r="Q751" s="127">
        <f t="shared" si="194"/>
        <v>0</v>
      </c>
      <c r="R751" s="154" t="e">
        <f t="shared" si="195"/>
        <v>#DIV/0!</v>
      </c>
      <c r="S751" s="154" t="e">
        <f t="shared" si="196"/>
        <v>#DIV/0!</v>
      </c>
      <c r="T751" s="149" t="e">
        <f t="shared" si="203"/>
        <v>#DIV/0!</v>
      </c>
      <c r="U751" s="383">
        <f>IF(B751&lt;=Parameters!$K$3,0,IF(I751="Sand",(B751-B750)*$O$5*N751,(B751-B750)*$O$5*T751))</f>
        <v>76.330370082861862</v>
      </c>
      <c r="V751" s="157">
        <f t="shared" si="204"/>
        <v>23824.236245847289</v>
      </c>
      <c r="W751" s="175">
        <f t="shared" si="199"/>
        <v>0.65673262616384298</v>
      </c>
      <c r="X751" s="149">
        <f t="shared" si="200"/>
        <v>0.77592302382910583</v>
      </c>
      <c r="Y751" s="127">
        <f t="shared" si="201"/>
        <v>0.61727219607669326</v>
      </c>
      <c r="Z751" s="175">
        <f t="shared" si="202"/>
        <v>1.3147334209454891</v>
      </c>
      <c r="AA751" s="149">
        <f t="shared" si="197"/>
        <v>68.88000000000001</v>
      </c>
      <c r="AB751" s="383">
        <f>IF(ISERROR(AA751),0,IF(B751&lt;=Parameters!$K$3,0,(B751-B750)*$O$5*AA751))</f>
        <v>28.585502351463337</v>
      </c>
      <c r="AC751" s="157">
        <f t="shared" si="205"/>
        <v>20577.275112412408</v>
      </c>
    </row>
    <row r="752" spans="1:29">
      <c r="A752" s="186">
        <v>734</v>
      </c>
      <c r="B752" s="187">
        <v>73.3</v>
      </c>
      <c r="C752" s="258">
        <v>28.92</v>
      </c>
      <c r="D752" s="258">
        <v>2.2000000000000002</v>
      </c>
      <c r="E752" s="438">
        <f>IF(AND(ISBLANK(B752),ISBLANK(C752)),NA(),IF(B752&lt;=Parameters!$K$3,0,IF(C752&lt;0.1,Parameters!$K$4,C752)))</f>
        <v>28.92</v>
      </c>
      <c r="F752" s="439"/>
      <c r="G752" s="149">
        <f>B752*Parameters!$K$5</f>
        <v>1392.7</v>
      </c>
      <c r="H752" s="383">
        <f>IF(B752&lt;Parameters!$K$6,B752*Parameters!$K$5,Parameters!$K$5*Parameters!$K$6+(B752-Parameters!$K$6)*(Parameters!$K$5-10))</f>
        <v>689.69999999999993</v>
      </c>
      <c r="I752" s="151" t="str">
        <f>IF(ISBLANK(D752),"",IF(D752&gt;Parameters!$K$7,"Clay","Sand"))</f>
        <v>Sand</v>
      </c>
      <c r="J752" s="152">
        <f t="shared" si="189"/>
        <v>0.44403173209183766</v>
      </c>
      <c r="K752" s="320">
        <f t="shared" si="190"/>
        <v>1</v>
      </c>
      <c r="L752" s="320">
        <f t="shared" si="198"/>
        <v>6.8969999999999994</v>
      </c>
      <c r="M752" s="275">
        <f t="shared" si="191"/>
        <v>326.73051156426556</v>
      </c>
      <c r="N752" s="153">
        <f t="shared" si="192"/>
        <v>179.70178136034608</v>
      </c>
      <c r="O752" s="154">
        <f t="shared" si="193"/>
        <v>27.5273</v>
      </c>
      <c r="P752" s="149">
        <f>IF(B752&lt;=Parameters!$K$3,0,IF(I752="Sand",0,O752/Parameters!$K$8*1000))</f>
        <v>0</v>
      </c>
      <c r="Q752" s="127">
        <f t="shared" si="194"/>
        <v>0</v>
      </c>
      <c r="R752" s="154" t="e">
        <f t="shared" si="195"/>
        <v>#DIV/0!</v>
      </c>
      <c r="S752" s="154" t="e">
        <f t="shared" si="196"/>
        <v>#DIV/0!</v>
      </c>
      <c r="T752" s="149" t="e">
        <f t="shared" si="203"/>
        <v>#DIV/0!</v>
      </c>
      <c r="U752" s="383">
        <f>IF(B752&lt;=Parameters!$K$3,0,IF(I752="Sand",(B752-B751)*$O$5*N752,(B752-B751)*$O$5*T752))</f>
        <v>74.577028072555052</v>
      </c>
      <c r="V752" s="157">
        <f t="shared" si="204"/>
        <v>23898.813273919845</v>
      </c>
      <c r="W752" s="175">
        <f t="shared" si="199"/>
        <v>0.64421310788068675</v>
      </c>
      <c r="X752" s="149">
        <f t="shared" si="200"/>
        <v>0.74649446385420071</v>
      </c>
      <c r="Y752" s="127">
        <f t="shared" si="201"/>
        <v>0.61707072549682485</v>
      </c>
      <c r="Z752" s="175">
        <f t="shared" si="202"/>
        <v>1.2661838712216686</v>
      </c>
      <c r="AA752" s="149">
        <f t="shared" si="197"/>
        <v>68.97</v>
      </c>
      <c r="AB752" s="383">
        <f>IF(ISERROR(AA752),0,IF(B752&lt;=Parameters!$K$3,0,(B752-B751)*$O$5*AA752))</f>
        <v>28.622852746517797</v>
      </c>
      <c r="AC752" s="157">
        <f t="shared" si="205"/>
        <v>20605.897965158925</v>
      </c>
    </row>
    <row r="753" spans="1:29">
      <c r="A753" s="186">
        <v>735</v>
      </c>
      <c r="B753" s="187">
        <v>73.400000000000006</v>
      </c>
      <c r="C753" s="258">
        <v>29.51</v>
      </c>
      <c r="D753" s="258">
        <v>2.2000000000000002</v>
      </c>
      <c r="E753" s="438">
        <f>IF(AND(ISBLANK(B753),ISBLANK(C753)),NA(),IF(B753&lt;=Parameters!$K$3,0,IF(C753&lt;0.1,Parameters!$K$4,C753)))</f>
        <v>29.51</v>
      </c>
      <c r="F753" s="439"/>
      <c r="G753" s="149">
        <f>B753*Parameters!$K$5</f>
        <v>1394.6000000000001</v>
      </c>
      <c r="H753" s="383">
        <f>IF(B753&lt;Parameters!$K$6,B753*Parameters!$K$5,Parameters!$K$5*Parameters!$K$6+(B753-Parameters!$K$6)*(Parameters!$K$5-10))</f>
        <v>690.6</v>
      </c>
      <c r="I753" s="151" t="str">
        <f>IF(ISBLANK(D753),"",IF(D753&gt;Parameters!$K$7,"Clay","Sand"))</f>
        <v>Sand</v>
      </c>
      <c r="J753" s="152">
        <f t="shared" si="189"/>
        <v>0.44738296251814874</v>
      </c>
      <c r="K753" s="320">
        <f t="shared" si="190"/>
        <v>1</v>
      </c>
      <c r="L753" s="320">
        <f t="shared" si="198"/>
        <v>6.9060000000000006</v>
      </c>
      <c r="M753" s="275">
        <f t="shared" si="191"/>
        <v>335.91240877568589</v>
      </c>
      <c r="N753" s="153">
        <f t="shared" si="192"/>
        <v>184.75182482662726</v>
      </c>
      <c r="O753" s="154">
        <f t="shared" si="193"/>
        <v>28.115400000000001</v>
      </c>
      <c r="P753" s="149">
        <f>IF(B753&lt;=Parameters!$K$3,0,IF(I753="Sand",0,O753/Parameters!$K$8*1000))</f>
        <v>0</v>
      </c>
      <c r="Q753" s="127">
        <f t="shared" si="194"/>
        <v>0</v>
      </c>
      <c r="R753" s="154" t="e">
        <f t="shared" si="195"/>
        <v>#DIV/0!</v>
      </c>
      <c r="S753" s="154" t="e">
        <f t="shared" si="196"/>
        <v>#DIV/0!</v>
      </c>
      <c r="T753" s="149" t="e">
        <f t="shared" si="203"/>
        <v>#DIV/0!</v>
      </c>
      <c r="U753" s="383">
        <f>IF(B753&lt;=Parameters!$K$3,0,IF(I753="Sand",(B753-B752)*$O$5*N753,(B753-B752)*$O$5*T753))</f>
        <v>76.672818278436338</v>
      </c>
      <c r="V753" s="157">
        <f t="shared" si="204"/>
        <v>23975.48609219828</v>
      </c>
      <c r="W753" s="175">
        <f t="shared" si="199"/>
        <v>0.65203061164267107</v>
      </c>
      <c r="X753" s="149">
        <f t="shared" si="200"/>
        <v>0.76481547875132294</v>
      </c>
      <c r="Y753" s="127">
        <f t="shared" si="201"/>
        <v>0.61686958327675645</v>
      </c>
      <c r="Z753" s="175">
        <f t="shared" si="202"/>
        <v>1.2986058440817416</v>
      </c>
      <c r="AA753" s="149">
        <f t="shared" si="197"/>
        <v>69.06</v>
      </c>
      <c r="AB753" s="383">
        <f>IF(ISERROR(AA753),0,IF(B753&lt;=Parameters!$K$3,0,(B753-B752)*$O$5*AA753))</f>
        <v>28.6602031415804</v>
      </c>
      <c r="AC753" s="157">
        <f t="shared" si="205"/>
        <v>20634.558168300504</v>
      </c>
    </row>
    <row r="754" spans="1:29">
      <c r="A754" s="186">
        <v>736</v>
      </c>
      <c r="B754" s="187">
        <v>73.5</v>
      </c>
      <c r="C754" s="258">
        <v>34.549999999999997</v>
      </c>
      <c r="D754" s="258">
        <v>2.11</v>
      </c>
      <c r="E754" s="438">
        <f>IF(AND(ISBLANK(B754),ISBLANK(C754)),NA(),IF(B754&lt;=Parameters!$K$3,0,IF(C754&lt;0.1,Parameters!$K$4,C754)))</f>
        <v>34.549999999999997</v>
      </c>
      <c r="F754" s="439"/>
      <c r="G754" s="149">
        <f>B754*Parameters!$K$5</f>
        <v>1396.5</v>
      </c>
      <c r="H754" s="383">
        <f>IF(B754&lt;Parameters!$K$6,B754*Parameters!$K$5,Parameters!$K$5*Parameters!$K$6+(B754-Parameters!$K$6)*(Parameters!$K$5-10))</f>
        <v>691.5</v>
      </c>
      <c r="I754" s="151" t="str">
        <f>IF(ISBLANK(D754),"",IF(D754&gt;Parameters!$K$7,"Clay","Sand"))</f>
        <v>Sand</v>
      </c>
      <c r="J754" s="152">
        <f t="shared" si="189"/>
        <v>0.45081123458801375</v>
      </c>
      <c r="K754" s="320">
        <f t="shared" si="190"/>
        <v>1</v>
      </c>
      <c r="L754" s="320">
        <f t="shared" si="198"/>
        <v>6.915</v>
      </c>
      <c r="M754" s="275">
        <f t="shared" si="191"/>
        <v>396.29644716200227</v>
      </c>
      <c r="N754" s="153">
        <f t="shared" si="192"/>
        <v>217.96304593910128</v>
      </c>
      <c r="O754" s="154">
        <f t="shared" si="193"/>
        <v>33.153499999999994</v>
      </c>
      <c r="P754" s="149">
        <f>IF(B754&lt;=Parameters!$K$3,0,IF(I754="Sand",0,O754/Parameters!$K$8*1000))</f>
        <v>0</v>
      </c>
      <c r="Q754" s="127">
        <f t="shared" si="194"/>
        <v>0</v>
      </c>
      <c r="R754" s="154" t="e">
        <f t="shared" si="195"/>
        <v>#DIV/0!</v>
      </c>
      <c r="S754" s="154" t="e">
        <f t="shared" si="196"/>
        <v>#DIV/0!</v>
      </c>
      <c r="T754" s="149" t="e">
        <f t="shared" si="203"/>
        <v>#DIV/0!</v>
      </c>
      <c r="U754" s="383">
        <f>IF(B754&lt;=Parameters!$K$3,0,IF(I754="Sand",(B754-B753)*$O$5*N754,(B754-B753)*$O$5*T754))</f>
        <v>90.455620822058719</v>
      </c>
      <c r="V754" s="157">
        <f t="shared" si="204"/>
        <v>24065.94171302034</v>
      </c>
      <c r="W754" s="175">
        <f t="shared" si="199"/>
        <v>0.71484148291641914</v>
      </c>
      <c r="X754" s="149">
        <f t="shared" si="200"/>
        <v>0.91857933084788945</v>
      </c>
      <c r="Y754" s="127">
        <f t="shared" si="201"/>
        <v>0.61666876845444418</v>
      </c>
      <c r="Z754" s="175">
        <f t="shared" si="202"/>
        <v>1.5613031277788678</v>
      </c>
      <c r="AA754" s="149">
        <f t="shared" si="197"/>
        <v>69.150000000000006</v>
      </c>
      <c r="AB754" s="383">
        <f>IF(ISERROR(AA754),0,IF(B754&lt;=Parameters!$K$3,0,(B754-B753)*$O$5*AA754))</f>
        <v>28.697553536634853</v>
      </c>
      <c r="AC754" s="157">
        <f t="shared" si="205"/>
        <v>20663.25572183714</v>
      </c>
    </row>
    <row r="755" spans="1:29">
      <c r="A755" s="186">
        <v>737</v>
      </c>
      <c r="B755" s="187">
        <v>73.599999999999994</v>
      </c>
      <c r="C755" s="258">
        <v>39.75</v>
      </c>
      <c r="D755" s="258">
        <v>2.06</v>
      </c>
      <c r="E755" s="438">
        <f>IF(AND(ISBLANK(B755),ISBLANK(C755)),NA(),IF(B755&lt;=Parameters!$K$3,0,IF(C755&lt;0.1,Parameters!$K$4,C755)))</f>
        <v>39.75</v>
      </c>
      <c r="F755" s="439"/>
      <c r="G755" s="149">
        <f>B755*Parameters!$K$5</f>
        <v>1398.3999999999999</v>
      </c>
      <c r="H755" s="383">
        <f>IF(B755&lt;Parameters!$K$6,B755*Parameters!$K$5,Parameters!$K$5*Parameters!$K$6+(B755-Parameters!$K$6)*(Parameters!$K$5-10))</f>
        <v>692.4</v>
      </c>
      <c r="I755" s="151" t="str">
        <f>IF(ISBLANK(D755),"",IF(D755&gt;Parameters!$K$7,"Clay","Sand"))</f>
        <v>Sand</v>
      </c>
      <c r="J755" s="152">
        <f t="shared" si="189"/>
        <v>0.45431954613465597</v>
      </c>
      <c r="K755" s="320">
        <f t="shared" si="190"/>
        <v>1</v>
      </c>
      <c r="L755" s="320">
        <f t="shared" si="198"/>
        <v>6.9239999999999995</v>
      </c>
      <c r="M755" s="275">
        <f t="shared" si="191"/>
        <v>459.48988076976406</v>
      </c>
      <c r="N755" s="153">
        <f t="shared" si="192"/>
        <v>252.71943442337025</v>
      </c>
      <c r="O755" s="154">
        <f t="shared" si="193"/>
        <v>38.351599999999998</v>
      </c>
      <c r="P755" s="149">
        <f>IF(B755&lt;=Parameters!$K$3,0,IF(I755="Sand",0,O755/Parameters!$K$8*1000))</f>
        <v>0</v>
      </c>
      <c r="Q755" s="127">
        <f t="shared" si="194"/>
        <v>0</v>
      </c>
      <c r="R755" s="154" t="e">
        <f t="shared" si="195"/>
        <v>#DIV/0!</v>
      </c>
      <c r="S755" s="154" t="e">
        <f t="shared" si="196"/>
        <v>#DIV/0!</v>
      </c>
      <c r="T755" s="149" t="e">
        <f t="shared" si="203"/>
        <v>#DIV/0!</v>
      </c>
      <c r="U755" s="383">
        <f>IF(B755&lt;=Parameters!$K$3,0,IF(I755="Sand",(B755-B754)*$O$5*N755,(B755-B754)*$O$5*T755))</f>
        <v>104.87967460755962</v>
      </c>
      <c r="V755" s="157">
        <f t="shared" si="204"/>
        <v>24170.821387627901</v>
      </c>
      <c r="W755" s="175">
        <f t="shared" si="199"/>
        <v>0.77066226483163569</v>
      </c>
      <c r="X755" s="149">
        <f t="shared" si="200"/>
        <v>1.0648192058952233</v>
      </c>
      <c r="Y755" s="127">
        <f t="shared" si="201"/>
        <v>0.61646828007191001</v>
      </c>
      <c r="Z755" s="175">
        <f t="shared" si="202"/>
        <v>1.8117392498703122</v>
      </c>
      <c r="AA755" s="149">
        <f t="shared" si="197"/>
        <v>69.239999999999995</v>
      </c>
      <c r="AB755" s="383">
        <f>IF(ISERROR(AA755),0,IF(B755&lt;=Parameters!$K$3,0,(B755-B754)*$O$5*AA755))</f>
        <v>28.734903931693374</v>
      </c>
      <c r="AC755" s="157">
        <f t="shared" si="205"/>
        <v>20691.990625768834</v>
      </c>
    </row>
    <row r="756" spans="1:29">
      <c r="A756" s="186">
        <v>738</v>
      </c>
      <c r="B756" s="187">
        <v>73.7</v>
      </c>
      <c r="C756" s="258">
        <v>43.68</v>
      </c>
      <c r="D756" s="258">
        <v>2.0299999999999998</v>
      </c>
      <c r="E756" s="438">
        <f>IF(AND(ISBLANK(B756),ISBLANK(C756)),NA(),IF(B756&lt;=Parameters!$K$3,0,IF(C756&lt;0.1,Parameters!$K$4,C756)))</f>
        <v>43.68</v>
      </c>
      <c r="F756" s="439"/>
      <c r="G756" s="149">
        <f>B756*Parameters!$K$5</f>
        <v>1400.3</v>
      </c>
      <c r="H756" s="383">
        <f>IF(B756&lt;Parameters!$K$6,B756*Parameters!$K$5,Parameters!$K$5*Parameters!$K$6+(B756-Parameters!$K$6)*(Parameters!$K$5-10))</f>
        <v>693.30000000000007</v>
      </c>
      <c r="I756" s="151" t="str">
        <f>IF(ISBLANK(D756),"",IF(D756&gt;Parameters!$K$7,"Clay","Sand"))</f>
        <v>Sand</v>
      </c>
      <c r="J756" s="152">
        <f t="shared" si="189"/>
        <v>0.45791106088687111</v>
      </c>
      <c r="K756" s="320">
        <f t="shared" si="190"/>
        <v>1</v>
      </c>
      <c r="L756" s="320">
        <f t="shared" si="198"/>
        <v>6.9330000000000007</v>
      </c>
      <c r="M756" s="275">
        <f t="shared" si="191"/>
        <v>508.91020584501831</v>
      </c>
      <c r="N756" s="153">
        <f t="shared" si="192"/>
        <v>279.90061321476009</v>
      </c>
      <c r="O756" s="154">
        <f t="shared" si="193"/>
        <v>42.279699999999998</v>
      </c>
      <c r="P756" s="149">
        <f>IF(B756&lt;=Parameters!$K$3,0,IF(I756="Sand",0,O756/Parameters!$K$8*1000))</f>
        <v>0</v>
      </c>
      <c r="Q756" s="127">
        <f t="shared" si="194"/>
        <v>0</v>
      </c>
      <c r="R756" s="154" t="e">
        <f t="shared" si="195"/>
        <v>#DIV/0!</v>
      </c>
      <c r="S756" s="154" t="e">
        <f t="shared" si="196"/>
        <v>#DIV/0!</v>
      </c>
      <c r="T756" s="149" t="e">
        <f t="shared" si="203"/>
        <v>#DIV/0!</v>
      </c>
      <c r="U756" s="383">
        <f>IF(B756&lt;=Parameters!$K$3,0,IF(I756="Sand",(B756-B755)*$O$5*N756,(B756-B755)*$O$5*T756))</f>
        <v>116.15998311885241</v>
      </c>
      <c r="V756" s="157">
        <f t="shared" si="204"/>
        <v>24286.981370746755</v>
      </c>
      <c r="W756" s="175">
        <f t="shared" si="199"/>
        <v>0.80811466443688118</v>
      </c>
      <c r="X756" s="149">
        <f t="shared" si="200"/>
        <v>1.1678723997621627</v>
      </c>
      <c r="Y756" s="127">
        <f t="shared" si="201"/>
        <v>0.61626811717521934</v>
      </c>
      <c r="Z756" s="175">
        <f t="shared" si="202"/>
        <v>1.9891331281988232</v>
      </c>
      <c r="AA756" s="149">
        <f t="shared" si="197"/>
        <v>69.330000000000013</v>
      </c>
      <c r="AB756" s="383">
        <f>IF(ISERROR(AA756),0,IF(B756&lt;=Parameters!$K$3,0,(B756-B755)*$O$5*AA756))</f>
        <v>28.772254326756002</v>
      </c>
      <c r="AC756" s="157">
        <f t="shared" si="205"/>
        <v>20720.76288009559</v>
      </c>
    </row>
    <row r="757" spans="1:29">
      <c r="A757" s="186">
        <v>739</v>
      </c>
      <c r="B757" s="187">
        <v>73.8</v>
      </c>
      <c r="C757" s="258">
        <v>38.51</v>
      </c>
      <c r="D757" s="258">
        <v>2.13</v>
      </c>
      <c r="E757" s="438">
        <f>IF(AND(ISBLANK(B757),ISBLANK(C757)),NA(),IF(B757&lt;=Parameters!$K$3,0,IF(C757&lt;0.1,Parameters!$K$4,C757)))</f>
        <v>38.51</v>
      </c>
      <c r="F757" s="439"/>
      <c r="G757" s="149">
        <f>B757*Parameters!$K$5</f>
        <v>1402.2</v>
      </c>
      <c r="H757" s="383">
        <f>IF(B757&lt;Parameters!$K$6,B757*Parameters!$K$5,Parameters!$K$5*Parameters!$K$6+(B757-Parameters!$K$6)*(Parameters!$K$5-10))</f>
        <v>694.19999999999993</v>
      </c>
      <c r="I757" s="151" t="str">
        <f>IF(ISBLANK(D757),"",IF(D757&gt;Parameters!$K$7,"Clay","Sand"))</f>
        <v>Sand</v>
      </c>
      <c r="J757" s="152">
        <f t="shared" si="189"/>
        <v>0.46158912046216183</v>
      </c>
      <c r="K757" s="320">
        <f t="shared" si="190"/>
        <v>1</v>
      </c>
      <c r="L757" s="320">
        <f t="shared" si="198"/>
        <v>6.9419999999999993</v>
      </c>
      <c r="M757" s="275">
        <f t="shared" si="191"/>
        <v>452.27905840201947</v>
      </c>
      <c r="N757" s="153">
        <f t="shared" si="192"/>
        <v>248.75348212111072</v>
      </c>
      <c r="O757" s="154">
        <f t="shared" si="193"/>
        <v>37.107799999999997</v>
      </c>
      <c r="P757" s="149">
        <f>IF(B757&lt;=Parameters!$K$3,0,IF(I757="Sand",0,O757/Parameters!$K$8*1000))</f>
        <v>0</v>
      </c>
      <c r="Q757" s="127">
        <f t="shared" si="194"/>
        <v>0</v>
      </c>
      <c r="R757" s="154" t="e">
        <f t="shared" si="195"/>
        <v>#DIV/0!</v>
      </c>
      <c r="S757" s="154" t="e">
        <f t="shared" si="196"/>
        <v>#DIV/0!</v>
      </c>
      <c r="T757" s="149" t="e">
        <f t="shared" si="203"/>
        <v>#DIV/0!</v>
      </c>
      <c r="U757" s="383">
        <f>IF(B757&lt;=Parameters!$K$3,0,IF(I757="Sand",(B757-B756)*$O$5*N757,(B757-B756)*$O$5*T757))</f>
        <v>103.23378699341887</v>
      </c>
      <c r="V757" s="157">
        <f t="shared" si="204"/>
        <v>24390.215157740175</v>
      </c>
      <c r="W757" s="175">
        <f t="shared" si="199"/>
        <v>0.75746625149710012</v>
      </c>
      <c r="X757" s="149">
        <f t="shared" si="200"/>
        <v>1.0294474568306158</v>
      </c>
      <c r="Y757" s="127">
        <f t="shared" si="201"/>
        <v>0.61606827881445925</v>
      </c>
      <c r="Z757" s="175">
        <f t="shared" si="202"/>
        <v>1.7551759615138316</v>
      </c>
      <c r="AA757" s="149">
        <f t="shared" si="197"/>
        <v>69.42</v>
      </c>
      <c r="AB757" s="383">
        <f>IF(ISERROR(AA757),0,IF(B757&lt;=Parameters!$K$3,0,(B757-B756)*$O$5*AA757))</f>
        <v>28.80960472181043</v>
      </c>
      <c r="AC757" s="157">
        <f t="shared" si="205"/>
        <v>20749.5724848174</v>
      </c>
    </row>
    <row r="758" spans="1:29">
      <c r="A758" s="186">
        <v>740</v>
      </c>
      <c r="B758" s="187">
        <v>73.900000000000006</v>
      </c>
      <c r="C758" s="258">
        <v>32.54</v>
      </c>
      <c r="D758" s="258">
        <v>2.1800000000000002</v>
      </c>
      <c r="E758" s="438">
        <f>IF(AND(ISBLANK(B758),ISBLANK(C758)),NA(),IF(B758&lt;=Parameters!$K$3,0,IF(C758&lt;0.1,Parameters!$K$4,C758)))</f>
        <v>32.54</v>
      </c>
      <c r="F758" s="439"/>
      <c r="G758" s="149">
        <f>B758*Parameters!$K$5</f>
        <v>1404.1000000000001</v>
      </c>
      <c r="H758" s="383">
        <f>IF(B758&lt;Parameters!$K$6,B758*Parameters!$K$5,Parameters!$K$5*Parameters!$K$6+(B758-Parameters!$K$6)*(Parameters!$K$5-10))</f>
        <v>695.1</v>
      </c>
      <c r="I758" s="151" t="str">
        <f>IF(ISBLANK(D758),"",IF(D758&gt;Parameters!$K$7,"Clay","Sand"))</f>
        <v>Sand</v>
      </c>
      <c r="J758" s="152">
        <f t="shared" si="189"/>
        <v>0.46535725743688638</v>
      </c>
      <c r="K758" s="320">
        <f t="shared" si="190"/>
        <v>1</v>
      </c>
      <c r="L758" s="320">
        <f t="shared" si="198"/>
        <v>6.9510000000000005</v>
      </c>
      <c r="M758" s="275">
        <f t="shared" si="191"/>
        <v>385.28441028407508</v>
      </c>
      <c r="N758" s="153">
        <f t="shared" si="192"/>
        <v>211.90642565624131</v>
      </c>
      <c r="O758" s="154">
        <f t="shared" si="193"/>
        <v>31.135899999999999</v>
      </c>
      <c r="P758" s="149">
        <f>IF(B758&lt;=Parameters!$K$3,0,IF(I758="Sand",0,O758/Parameters!$K$8*1000))</f>
        <v>0</v>
      </c>
      <c r="Q758" s="127">
        <f t="shared" si="194"/>
        <v>0</v>
      </c>
      <c r="R758" s="154" t="e">
        <f t="shared" si="195"/>
        <v>#DIV/0!</v>
      </c>
      <c r="S758" s="154" t="e">
        <f t="shared" si="196"/>
        <v>#DIV/0!</v>
      </c>
      <c r="T758" s="149" t="e">
        <f t="shared" si="203"/>
        <v>#DIV/0!</v>
      </c>
      <c r="U758" s="383">
        <f>IF(B758&lt;=Parameters!$K$3,0,IF(I758="Sand",(B758-B757)*$O$5*N758,(B758-B757)*$O$5*T758))</f>
        <v>87.942096818912262</v>
      </c>
      <c r="V758" s="157">
        <f t="shared" si="204"/>
        <v>24478.157254559086</v>
      </c>
      <c r="W758" s="175">
        <f t="shared" si="199"/>
        <v>0.6898279897469789</v>
      </c>
      <c r="X758" s="149">
        <f t="shared" si="200"/>
        <v>0.85595796373257771</v>
      </c>
      <c r="Y758" s="127">
        <f t="shared" si="201"/>
        <v>0.61586876404371571</v>
      </c>
      <c r="Z758" s="175">
        <f t="shared" si="202"/>
        <v>1.4608859789731794</v>
      </c>
      <c r="AA758" s="149">
        <f t="shared" si="197"/>
        <v>69.510000000000005</v>
      </c>
      <c r="AB758" s="383">
        <f>IF(ISERROR(AA758),0,IF(B758&lt;=Parameters!$K$3,0,(B758-B757)*$O$5*AA758))</f>
        <v>28.846955116873062</v>
      </c>
      <c r="AC758" s="157">
        <f t="shared" si="205"/>
        <v>20778.419439934274</v>
      </c>
    </row>
    <row r="759" spans="1:29">
      <c r="A759" s="186">
        <v>741</v>
      </c>
      <c r="B759" s="187">
        <v>74</v>
      </c>
      <c r="C759" s="258">
        <v>26.8</v>
      </c>
      <c r="D759" s="258">
        <v>2.23</v>
      </c>
      <c r="E759" s="438">
        <f>IF(AND(ISBLANK(B759),ISBLANK(C759)),NA(),IF(B759&lt;=Parameters!$K$3,0,IF(C759&lt;0.1,Parameters!$K$4,C759)))</f>
        <v>26.8</v>
      </c>
      <c r="F759" s="439"/>
      <c r="G759" s="149">
        <f>B759*Parameters!$K$5</f>
        <v>1406</v>
      </c>
      <c r="H759" s="383">
        <f>IF(B759&lt;Parameters!$K$6,B759*Parameters!$K$5,Parameters!$K$5*Parameters!$K$6+(B759-Parameters!$K$6)*(Parameters!$K$5-10))</f>
        <v>696</v>
      </c>
      <c r="I759" s="151" t="str">
        <f>IF(ISBLANK(D759),"",IF(D759&gt;Parameters!$K$7,"Clay","Sand"))</f>
        <v>Sand</v>
      </c>
      <c r="J759" s="152">
        <f t="shared" si="189"/>
        <v>0.4692192096096095</v>
      </c>
      <c r="K759" s="320">
        <f t="shared" si="190"/>
        <v>1</v>
      </c>
      <c r="L759" s="320">
        <f t="shared" si="198"/>
        <v>6.96</v>
      </c>
      <c r="M759" s="275">
        <f t="shared" si="191"/>
        <v>319.95431701503088</v>
      </c>
      <c r="N759" s="153">
        <f t="shared" si="192"/>
        <v>175.97487435826699</v>
      </c>
      <c r="O759" s="154">
        <f t="shared" si="193"/>
        <v>25.394000000000002</v>
      </c>
      <c r="P759" s="149">
        <f>IF(B759&lt;=Parameters!$K$3,0,IF(I759="Sand",0,O759/Parameters!$K$8*1000))</f>
        <v>0</v>
      </c>
      <c r="Q759" s="127">
        <f t="shared" si="194"/>
        <v>0</v>
      </c>
      <c r="R759" s="154" t="e">
        <f t="shared" si="195"/>
        <v>#DIV/0!</v>
      </c>
      <c r="S759" s="154" t="e">
        <f t="shared" si="196"/>
        <v>#DIV/0!</v>
      </c>
      <c r="T759" s="149" t="e">
        <f t="shared" si="203"/>
        <v>#DIV/0!</v>
      </c>
      <c r="U759" s="383">
        <f>IF(B759&lt;=Parameters!$K$3,0,IF(I759="Sand",(B759-B758)*$O$5*N759,(B759-B758)*$O$5*T759))</f>
        <v>73.030345307287902</v>
      </c>
      <c r="V759" s="157">
        <f t="shared" si="204"/>
        <v>24551.187599866375</v>
      </c>
      <c r="W759" s="175">
        <f t="shared" si="199"/>
        <v>0.61194191599175074</v>
      </c>
      <c r="X759" s="149">
        <f t="shared" si="200"/>
        <v>0.67281314351285204</v>
      </c>
      <c r="Y759" s="127">
        <f t="shared" si="201"/>
        <v>0.61566957192105221</v>
      </c>
      <c r="Z759" s="175">
        <f t="shared" si="202"/>
        <v>1.1494898596371268</v>
      </c>
      <c r="AA759" s="149">
        <f t="shared" si="197"/>
        <v>69.600000000000009</v>
      </c>
      <c r="AB759" s="383">
        <f>IF(ISERROR(AA759),0,IF(B759&lt;=Parameters!$K$3,0,(B759-B758)*$O$5*AA759))</f>
        <v>28.88430551192749</v>
      </c>
      <c r="AC759" s="157">
        <f t="shared" si="205"/>
        <v>20807.303745446203</v>
      </c>
    </row>
    <row r="760" spans="1:29">
      <c r="A760" s="186">
        <v>742</v>
      </c>
      <c r="B760" s="187">
        <v>74.099999999999994</v>
      </c>
      <c r="C760" s="258">
        <v>25.59</v>
      </c>
      <c r="D760" s="258">
        <v>2.19</v>
      </c>
      <c r="E760" s="438">
        <f>IF(AND(ISBLANK(B760),ISBLANK(C760)),NA(),IF(B760&lt;=Parameters!$K$3,0,IF(C760&lt;0.1,Parameters!$K$4,C760)))</f>
        <v>25.59</v>
      </c>
      <c r="F760" s="439"/>
      <c r="G760" s="149">
        <f>B760*Parameters!$K$5</f>
        <v>1407.8999999999999</v>
      </c>
      <c r="H760" s="383">
        <f>IF(B760&lt;Parameters!$K$6,B760*Parameters!$K$5,Parameters!$K$5*Parameters!$K$6+(B760-Parameters!$K$6)*(Parameters!$K$5-10))</f>
        <v>696.9</v>
      </c>
      <c r="I760" s="151" t="str">
        <f>IF(ISBLANK(D760),"",IF(D760&gt;Parameters!$K$7,"Clay","Sand"))</f>
        <v>Sand</v>
      </c>
      <c r="J760" s="152">
        <f t="shared" si="189"/>
        <v>0.47317893558858426</v>
      </c>
      <c r="K760" s="320">
        <f t="shared" si="190"/>
        <v>1</v>
      </c>
      <c r="L760" s="320">
        <f t="shared" si="198"/>
        <v>6.9689999999999994</v>
      </c>
      <c r="M760" s="275">
        <f t="shared" si="191"/>
        <v>308.08679588261384</v>
      </c>
      <c r="N760" s="153">
        <f t="shared" si="192"/>
        <v>169.44773773543761</v>
      </c>
      <c r="O760" s="154">
        <f t="shared" si="193"/>
        <v>24.182099999999998</v>
      </c>
      <c r="P760" s="149">
        <f>IF(B760&lt;=Parameters!$K$3,0,IF(I760="Sand",0,O760/Parameters!$K$8*1000))</f>
        <v>0</v>
      </c>
      <c r="Q760" s="127">
        <f t="shared" si="194"/>
        <v>0</v>
      </c>
      <c r="R760" s="154" t="e">
        <f t="shared" si="195"/>
        <v>#DIV/0!</v>
      </c>
      <c r="S760" s="154" t="e">
        <f t="shared" si="196"/>
        <v>#DIV/0!</v>
      </c>
      <c r="T760" s="149" t="e">
        <f t="shared" si="203"/>
        <v>#DIV/0!</v>
      </c>
      <c r="U760" s="383">
        <f>IF(B760&lt;=Parameters!$K$3,0,IF(I760="Sand",(B760-B759)*$O$5*N760,(B760-B759)*$O$5*T760))</f>
        <v>70.321554957691717</v>
      </c>
      <c r="V760" s="157">
        <f t="shared" si="204"/>
        <v>24621.509154824067</v>
      </c>
      <c r="W760" s="175">
        <f t="shared" si="199"/>
        <v>0.59320336743169466</v>
      </c>
      <c r="X760" s="149">
        <f t="shared" si="200"/>
        <v>0.63148574463550045</v>
      </c>
      <c r="Y760" s="127">
        <f t="shared" si="201"/>
        <v>0.61547070150848748</v>
      </c>
      <c r="Z760" s="175">
        <f t="shared" si="202"/>
        <v>1.0799916821789062</v>
      </c>
      <c r="AA760" s="149">
        <f t="shared" si="197"/>
        <v>69.69</v>
      </c>
      <c r="AB760" s="383">
        <f>IF(ISERROR(AA760),0,IF(B760&lt;=Parameters!$K$3,0,(B760-B759)*$O$5*AA760))</f>
        <v>28.921655906986011</v>
      </c>
      <c r="AC760" s="157">
        <f t="shared" si="205"/>
        <v>20836.225401353189</v>
      </c>
    </row>
    <row r="761" spans="1:29">
      <c r="A761" s="186">
        <v>743</v>
      </c>
      <c r="B761" s="187">
        <v>74.2</v>
      </c>
      <c r="C761" s="258">
        <v>25.16</v>
      </c>
      <c r="D761" s="258">
        <v>2.15</v>
      </c>
      <c r="E761" s="438">
        <f>IF(AND(ISBLANK(B761),ISBLANK(C761)),NA(),IF(B761&lt;=Parameters!$K$3,0,IF(C761&lt;0.1,Parameters!$K$4,C761)))</f>
        <v>25.16</v>
      </c>
      <c r="F761" s="439"/>
      <c r="G761" s="149">
        <f>B761*Parameters!$K$5</f>
        <v>1409.8</v>
      </c>
      <c r="H761" s="383">
        <f>IF(B761&lt;Parameters!$K$6,B761*Parameters!$K$5,Parameters!$K$5*Parameters!$K$6+(B761-Parameters!$K$6)*(Parameters!$K$5-10))</f>
        <v>697.80000000000007</v>
      </c>
      <c r="I761" s="151" t="str">
        <f>IF(ISBLANK(D761),"",IF(D761&gt;Parameters!$K$7,"Clay","Sand"))</f>
        <v>Sand</v>
      </c>
      <c r="J761" s="152">
        <f t="shared" si="189"/>
        <v>0.47724063185111898</v>
      </c>
      <c r="K761" s="320">
        <f t="shared" si="190"/>
        <v>1</v>
      </c>
      <c r="L761" s="320">
        <f t="shared" si="198"/>
        <v>6.9780000000000006</v>
      </c>
      <c r="M761" s="275">
        <f t="shared" si="191"/>
        <v>305.5100107318878</v>
      </c>
      <c r="N761" s="153">
        <f t="shared" si="192"/>
        <v>168.03050590253829</v>
      </c>
      <c r="O761" s="154">
        <f t="shared" si="193"/>
        <v>23.7502</v>
      </c>
      <c r="P761" s="149">
        <f>IF(B761&lt;=Parameters!$K$3,0,IF(I761="Sand",0,O761/Parameters!$K$8*1000))</f>
        <v>0</v>
      </c>
      <c r="Q761" s="127">
        <f t="shared" si="194"/>
        <v>0</v>
      </c>
      <c r="R761" s="154" t="e">
        <f t="shared" si="195"/>
        <v>#DIV/0!</v>
      </c>
      <c r="S761" s="154" t="e">
        <f t="shared" si="196"/>
        <v>#DIV/0!</v>
      </c>
      <c r="T761" s="149" t="e">
        <f t="shared" si="203"/>
        <v>#DIV/0!</v>
      </c>
      <c r="U761" s="383">
        <f>IF(B761&lt;=Parameters!$K$3,0,IF(I761="Sand",(B761-B760)*$O$5*N761,(B761-B760)*$O$5*T761))</f>
        <v>69.73339752605375</v>
      </c>
      <c r="V761" s="157">
        <f t="shared" si="204"/>
        <v>24691.242552350122</v>
      </c>
      <c r="W761" s="175">
        <f t="shared" si="199"/>
        <v>0.58616676003427137</v>
      </c>
      <c r="X761" s="149">
        <f t="shared" si="200"/>
        <v>0.6162461802816841</v>
      </c>
      <c r="Y761" s="127">
        <f t="shared" si="201"/>
        <v>0.61527215187197393</v>
      </c>
      <c r="Z761" s="175">
        <f t="shared" si="202"/>
        <v>1.0550102331044953</v>
      </c>
      <c r="AA761" s="149">
        <f t="shared" si="197"/>
        <v>69.780000000000015</v>
      </c>
      <c r="AB761" s="383">
        <f>IF(ISERROR(AA761),0,IF(B761&lt;=Parameters!$K$3,0,(B761-B760)*$O$5*AA761))</f>
        <v>28.959006302048664</v>
      </c>
      <c r="AC761" s="157">
        <f t="shared" si="205"/>
        <v>20865.184407655237</v>
      </c>
    </row>
    <row r="762" spans="1:29">
      <c r="A762" s="186">
        <v>744</v>
      </c>
      <c r="B762" s="187">
        <v>74.3</v>
      </c>
      <c r="C762" s="258">
        <v>24.95</v>
      </c>
      <c r="D762" s="258">
        <v>2.13</v>
      </c>
      <c r="E762" s="438">
        <f>IF(AND(ISBLANK(B762),ISBLANK(C762)),NA(),IF(B762&lt;=Parameters!$K$3,0,IF(C762&lt;0.1,Parameters!$K$4,C762)))</f>
        <v>24.95</v>
      </c>
      <c r="F762" s="439"/>
      <c r="G762" s="149">
        <f>B762*Parameters!$K$5</f>
        <v>1411.7</v>
      </c>
      <c r="H762" s="383">
        <f>IF(B762&lt;Parameters!$K$6,B762*Parameters!$K$5,Parameters!$K$5*Parameters!$K$6+(B762-Parameters!$K$6)*(Parameters!$K$5-10))</f>
        <v>698.69999999999993</v>
      </c>
      <c r="I762" s="151" t="str">
        <f>IF(ISBLANK(D762),"",IF(D762&gt;Parameters!$K$7,"Clay","Sand"))</f>
        <v>Sand</v>
      </c>
      <c r="J762" s="152">
        <f t="shared" si="189"/>
        <v>0.48140875144196554</v>
      </c>
      <c r="K762" s="320">
        <f t="shared" si="190"/>
        <v>1</v>
      </c>
      <c r="L762" s="320">
        <f t="shared" si="198"/>
        <v>6.9869999999999992</v>
      </c>
      <c r="M762" s="275">
        <f t="shared" si="191"/>
        <v>305.60603592144133</v>
      </c>
      <c r="N762" s="153">
        <f t="shared" si="192"/>
        <v>168.08331975679275</v>
      </c>
      <c r="O762" s="154">
        <f t="shared" si="193"/>
        <v>23.5383</v>
      </c>
      <c r="P762" s="149">
        <f>IF(B762&lt;=Parameters!$K$3,0,IF(I762="Sand",0,O762/Parameters!$K$8*1000))</f>
        <v>0</v>
      </c>
      <c r="Q762" s="127">
        <f t="shared" si="194"/>
        <v>0</v>
      </c>
      <c r="R762" s="154" t="e">
        <f t="shared" si="195"/>
        <v>#DIV/0!</v>
      </c>
      <c r="S762" s="154" t="e">
        <f t="shared" si="196"/>
        <v>#DIV/0!</v>
      </c>
      <c r="T762" s="149" t="e">
        <f t="shared" si="203"/>
        <v>#DIV/0!</v>
      </c>
      <c r="U762" s="383">
        <f>IF(B762&lt;=Parameters!$K$3,0,IF(I762="Sand",(B762-B761)*$O$5*N762,(B762-B761)*$O$5*T762))</f>
        <v>69.755315507387905</v>
      </c>
      <c r="V762" s="157">
        <f t="shared" si="204"/>
        <v>24760.99786785751</v>
      </c>
      <c r="W762" s="175">
        <f t="shared" si="199"/>
        <v>0.58255632881924035</v>
      </c>
      <c r="X762" s="149">
        <f t="shared" si="200"/>
        <v>0.60848646406102114</v>
      </c>
      <c r="Y762" s="127">
        <f t="shared" si="201"/>
        <v>0.61507392208137601</v>
      </c>
      <c r="Z762" s="175">
        <f t="shared" si="202"/>
        <v>1.0427935046088612</v>
      </c>
      <c r="AA762" s="149">
        <f t="shared" si="197"/>
        <v>69.86999999999999</v>
      </c>
      <c r="AB762" s="383">
        <f>IF(ISERROR(AA762),0,IF(B762&lt;=Parameters!$K$3,0,(B762-B761)*$O$5*AA762))</f>
        <v>28.99635669710306</v>
      </c>
      <c r="AC762" s="157">
        <f t="shared" si="205"/>
        <v>20894.180764352339</v>
      </c>
    </row>
    <row r="763" spans="1:29">
      <c r="A763" s="186">
        <v>745</v>
      </c>
      <c r="B763" s="187">
        <v>74.400000000000006</v>
      </c>
      <c r="C763" s="258">
        <v>25.57</v>
      </c>
      <c r="D763" s="258">
        <v>2.12</v>
      </c>
      <c r="E763" s="438">
        <f>IF(AND(ISBLANK(B763),ISBLANK(C763)),NA(),IF(B763&lt;=Parameters!$K$3,0,IF(C763&lt;0.1,Parameters!$K$4,C763)))</f>
        <v>25.57</v>
      </c>
      <c r="F763" s="439"/>
      <c r="G763" s="149">
        <f>B763*Parameters!$K$5</f>
        <v>1413.6000000000001</v>
      </c>
      <c r="H763" s="383">
        <f>IF(B763&lt;Parameters!$K$6,B763*Parameters!$K$5,Parameters!$K$5*Parameters!$K$6+(B763-Parameters!$K$6)*(Parameters!$K$5-10))</f>
        <v>699.6</v>
      </c>
      <c r="I763" s="151" t="str">
        <f>IF(ISBLANK(D763),"",IF(D763&gt;Parameters!$K$7,"Clay","Sand"))</f>
        <v>Sand</v>
      </c>
      <c r="J763" s="152">
        <f t="shared" si="189"/>
        <v>0.48568802450014897</v>
      </c>
      <c r="K763" s="320">
        <f t="shared" si="190"/>
        <v>1</v>
      </c>
      <c r="L763" s="320">
        <f t="shared" si="198"/>
        <v>6.9960000000000004</v>
      </c>
      <c r="M763" s="275">
        <f t="shared" si="191"/>
        <v>315.98431105821243</v>
      </c>
      <c r="N763" s="153">
        <f t="shared" si="192"/>
        <v>173.79137108201684</v>
      </c>
      <c r="O763" s="154">
        <f t="shared" si="193"/>
        <v>24.156400000000001</v>
      </c>
      <c r="P763" s="149">
        <f>IF(B763&lt;=Parameters!$K$3,0,IF(I763="Sand",0,O763/Parameters!$K$8*1000))</f>
        <v>0</v>
      </c>
      <c r="Q763" s="127">
        <f t="shared" si="194"/>
        <v>0</v>
      </c>
      <c r="R763" s="154" t="e">
        <f t="shared" si="195"/>
        <v>#DIV/0!</v>
      </c>
      <c r="S763" s="154" t="e">
        <f t="shared" si="196"/>
        <v>#DIV/0!</v>
      </c>
      <c r="T763" s="149" t="e">
        <f t="shared" si="203"/>
        <v>#DIV/0!</v>
      </c>
      <c r="U763" s="383">
        <f>IF(B763&lt;=Parameters!$K$3,0,IF(I763="Sand",(B763-B762)*$O$5*N763,(B763-B762)*$O$5*T763))</f>
        <v>72.124181863081148</v>
      </c>
      <c r="V763" s="157">
        <f t="shared" si="204"/>
        <v>24833.12204972059</v>
      </c>
      <c r="W763" s="175">
        <f t="shared" si="199"/>
        <v>0.59211726014425892</v>
      </c>
      <c r="X763" s="149">
        <f t="shared" si="200"/>
        <v>0.62912350348490054</v>
      </c>
      <c r="Y763" s="127">
        <f t="shared" si="201"/>
        <v>0.61487601121044899</v>
      </c>
      <c r="Z763" s="175">
        <f t="shared" si="202"/>
        <v>1.0792639315644927</v>
      </c>
      <c r="AA763" s="149">
        <f t="shared" si="197"/>
        <v>69.960000000000008</v>
      </c>
      <c r="AB763" s="383">
        <f>IF(ISERROR(AA763),0,IF(B763&lt;=Parameters!$K$3,0,(B763-B762)*$O$5*AA763))</f>
        <v>29.033707092165724</v>
      </c>
      <c r="AC763" s="157">
        <f t="shared" si="205"/>
        <v>20923.214471444506</v>
      </c>
    </row>
    <row r="764" spans="1:29">
      <c r="A764" s="186">
        <v>746</v>
      </c>
      <c r="B764" s="187">
        <v>74.5</v>
      </c>
      <c r="C764" s="258">
        <v>24.84</v>
      </c>
      <c r="D764" s="258">
        <v>2.11</v>
      </c>
      <c r="E764" s="438">
        <f>IF(AND(ISBLANK(B764),ISBLANK(C764)),NA(),IF(B764&lt;=Parameters!$K$3,0,IF(C764&lt;0.1,Parameters!$K$4,C764)))</f>
        <v>24.84</v>
      </c>
      <c r="F764" s="439"/>
      <c r="G764" s="149">
        <f>B764*Parameters!$K$5</f>
        <v>1415.5</v>
      </c>
      <c r="H764" s="383">
        <f>IF(B764&lt;Parameters!$K$6,B764*Parameters!$K$5,Parameters!$K$5*Parameters!$K$6+(B764-Parameters!$K$6)*(Parameters!$K$5-10))</f>
        <v>700.5</v>
      </c>
      <c r="I764" s="151" t="str">
        <f>IF(ISBLANK(D764),"",IF(D764&gt;Parameters!$K$7,"Clay","Sand"))</f>
        <v>Sand</v>
      </c>
      <c r="J764" s="152">
        <f t="shared" si="189"/>
        <v>0.49008348082935638</v>
      </c>
      <c r="K764" s="320">
        <f t="shared" si="190"/>
        <v>1</v>
      </c>
      <c r="L764" s="320">
        <f t="shared" si="198"/>
        <v>7.0049999999999999</v>
      </c>
      <c r="M764" s="275">
        <f t="shared" si="191"/>
        <v>309.74125396321995</v>
      </c>
      <c r="N764" s="153">
        <f t="shared" si="192"/>
        <v>170.35768967977097</v>
      </c>
      <c r="O764" s="154">
        <f t="shared" si="193"/>
        <v>23.424499999999998</v>
      </c>
      <c r="P764" s="149">
        <f>IF(B764&lt;=Parameters!$K$3,0,IF(I764="Sand",0,O764/Parameters!$K$8*1000))</f>
        <v>0</v>
      </c>
      <c r="Q764" s="127">
        <f t="shared" si="194"/>
        <v>0</v>
      </c>
      <c r="R764" s="154" t="e">
        <f t="shared" si="195"/>
        <v>#DIV/0!</v>
      </c>
      <c r="S764" s="154" t="e">
        <f t="shared" si="196"/>
        <v>#DIV/0!</v>
      </c>
      <c r="T764" s="149" t="e">
        <f t="shared" si="203"/>
        <v>#DIV/0!</v>
      </c>
      <c r="U764" s="383">
        <f>IF(B764&lt;=Parameters!$K$3,0,IF(I764="Sand",(B764-B763)*$O$5*N764,(B764-B763)*$O$5*T764))</f>
        <v>70.699189008859776</v>
      </c>
      <c r="V764" s="157">
        <f t="shared" si="204"/>
        <v>24903.821238729452</v>
      </c>
      <c r="W764" s="175">
        <f t="shared" si="199"/>
        <v>0.58027432272260915</v>
      </c>
      <c r="X764" s="149">
        <f t="shared" si="200"/>
        <v>0.60360276528134538</v>
      </c>
      <c r="Y764" s="127">
        <f t="shared" si="201"/>
        <v>0.6146784183368178</v>
      </c>
      <c r="Z764" s="175">
        <f t="shared" si="202"/>
        <v>1.0365415756305594</v>
      </c>
      <c r="AA764" s="149">
        <f t="shared" si="197"/>
        <v>70.05</v>
      </c>
      <c r="AB764" s="383">
        <f>IF(ISERROR(AA764),0,IF(B764&lt;=Parameters!$K$3,0,(B764-B763)*$O$5*AA764))</f>
        <v>29.07105748722012</v>
      </c>
      <c r="AC764" s="157">
        <f t="shared" si="205"/>
        <v>20952.285528931727</v>
      </c>
    </row>
    <row r="765" spans="1:29">
      <c r="A765" s="186">
        <v>747</v>
      </c>
      <c r="B765" s="187">
        <v>74.599999999999994</v>
      </c>
      <c r="C765" s="258">
        <v>24.4</v>
      </c>
      <c r="D765" s="258">
        <v>2.1</v>
      </c>
      <c r="E765" s="438">
        <f>IF(AND(ISBLANK(B765),ISBLANK(C765)),NA(),IF(B765&lt;=Parameters!$K$3,0,IF(C765&lt;0.1,Parameters!$K$4,C765)))</f>
        <v>24.4</v>
      </c>
      <c r="F765" s="439"/>
      <c r="G765" s="149">
        <f>B765*Parameters!$K$5</f>
        <v>1417.3999999999999</v>
      </c>
      <c r="H765" s="383">
        <f>IF(B765&lt;Parameters!$K$6,B765*Parameters!$K$5,Parameters!$K$5*Parameters!$K$6+(B765-Parameters!$K$6)*(Parameters!$K$5-10))</f>
        <v>701.4</v>
      </c>
      <c r="I765" s="151" t="str">
        <f>IF(ISBLANK(D765),"",IF(D765&gt;Parameters!$K$7,"Clay","Sand"))</f>
        <v>Sand</v>
      </c>
      <c r="J765" s="152">
        <f t="shared" si="189"/>
        <v>0.49460047475677715</v>
      </c>
      <c r="K765" s="320">
        <f t="shared" si="190"/>
        <v>1</v>
      </c>
      <c r="L765" s="320">
        <f t="shared" si="198"/>
        <v>7.0139999999999993</v>
      </c>
      <c r="M765" s="275">
        <f t="shared" si="191"/>
        <v>307.05894391659137</v>
      </c>
      <c r="N765" s="153">
        <f t="shared" si="192"/>
        <v>168.88241915412527</v>
      </c>
      <c r="O765" s="154">
        <f t="shared" si="193"/>
        <v>22.982599999999998</v>
      </c>
      <c r="P765" s="149">
        <f>IF(B765&lt;=Parameters!$K$3,0,IF(I765="Sand",0,O765/Parameters!$K$8*1000))</f>
        <v>0</v>
      </c>
      <c r="Q765" s="127">
        <f t="shared" si="194"/>
        <v>0</v>
      </c>
      <c r="R765" s="154" t="e">
        <f t="shared" si="195"/>
        <v>#DIV/0!</v>
      </c>
      <c r="S765" s="154" t="e">
        <f t="shared" si="196"/>
        <v>#DIV/0!</v>
      </c>
      <c r="T765" s="149" t="e">
        <f t="shared" si="203"/>
        <v>#DIV/0!</v>
      </c>
      <c r="U765" s="383">
        <f>IF(B765&lt;=Parameters!$K$3,0,IF(I765="Sand",(B765-B764)*$O$5*N765,(B765-B764)*$O$5*T765))</f>
        <v>70.086945264959027</v>
      </c>
      <c r="V765" s="157">
        <f t="shared" si="204"/>
        <v>24973.908183994412</v>
      </c>
      <c r="W765" s="175">
        <f t="shared" si="199"/>
        <v>0.57286867843035716</v>
      </c>
      <c r="X765" s="149">
        <f t="shared" si="200"/>
        <v>0.58786584321870838</v>
      </c>
      <c r="Y765" s="127">
        <f t="shared" si="201"/>
        <v>0.61448114254195541</v>
      </c>
      <c r="Z765" s="175">
        <f t="shared" si="202"/>
        <v>1.0105478488192752</v>
      </c>
      <c r="AA765" s="149">
        <f t="shared" si="197"/>
        <v>70.14</v>
      </c>
      <c r="AB765" s="383">
        <f>IF(ISERROR(AA765),0,IF(B765&lt;=Parameters!$K$3,0,(B765-B764)*$O$5*AA765))</f>
        <v>29.108407882278648</v>
      </c>
      <c r="AC765" s="157">
        <f t="shared" si="205"/>
        <v>20981.393936814005</v>
      </c>
    </row>
    <row r="766" spans="1:29">
      <c r="A766" s="186">
        <v>748</v>
      </c>
      <c r="B766" s="187">
        <v>74.7</v>
      </c>
      <c r="C766" s="258">
        <v>24.02</v>
      </c>
      <c r="D766" s="258">
        <v>2.11</v>
      </c>
      <c r="E766" s="438">
        <f>IF(AND(ISBLANK(B766),ISBLANK(C766)),NA(),IF(B766&lt;=Parameters!$K$3,0,IF(C766&lt;0.1,Parameters!$K$4,C766)))</f>
        <v>24.02</v>
      </c>
      <c r="F766" s="439"/>
      <c r="G766" s="149">
        <f>B766*Parameters!$K$5</f>
        <v>1419.3</v>
      </c>
      <c r="H766" s="383">
        <f>IF(B766&lt;Parameters!$K$6,B766*Parameters!$K$5,Parameters!$K$5*Parameters!$K$6+(B766-Parameters!$K$6)*(Parameters!$K$5-10))</f>
        <v>702.30000000000007</v>
      </c>
      <c r="I766" s="151" t="str">
        <f>IF(ISBLANK(D766),"",IF(D766&gt;Parameters!$K$7,"Clay","Sand"))</f>
        <v>Sand</v>
      </c>
      <c r="J766" s="152">
        <f t="shared" si="189"/>
        <v>0.49924471255975067</v>
      </c>
      <c r="K766" s="320">
        <f t="shared" si="190"/>
        <v>1</v>
      </c>
      <c r="L766" s="320">
        <f t="shared" si="198"/>
        <v>7.0230000000000006</v>
      </c>
      <c r="M766" s="275">
        <f t="shared" si="191"/>
        <v>305.11522121520341</v>
      </c>
      <c r="N766" s="153">
        <f t="shared" si="192"/>
        <v>167.8133716683619</v>
      </c>
      <c r="O766" s="154">
        <f t="shared" si="193"/>
        <v>22.6007</v>
      </c>
      <c r="P766" s="149">
        <f>IF(B766&lt;=Parameters!$K$3,0,IF(I766="Sand",0,O766/Parameters!$K$8*1000))</f>
        <v>0</v>
      </c>
      <c r="Q766" s="127">
        <f t="shared" si="194"/>
        <v>0</v>
      </c>
      <c r="R766" s="154" t="e">
        <f t="shared" si="195"/>
        <v>#DIV/0!</v>
      </c>
      <c r="S766" s="154" t="e">
        <f t="shared" si="196"/>
        <v>#DIV/0!</v>
      </c>
      <c r="T766" s="149" t="e">
        <f t="shared" si="203"/>
        <v>#DIV/0!</v>
      </c>
      <c r="U766" s="383">
        <f>IF(B766&lt;=Parameters!$K$3,0,IF(I766="Sand",(B766-B765)*$O$5*N766,(B766-B765)*$O$5*T766))</f>
        <v>69.643285865751295</v>
      </c>
      <c r="V766" s="157">
        <f t="shared" si="204"/>
        <v>25043.551469860162</v>
      </c>
      <c r="W766" s="175">
        <f t="shared" si="199"/>
        <v>0.56633368707965026</v>
      </c>
      <c r="X766" s="149">
        <f t="shared" si="200"/>
        <v>0.57412153376486996</v>
      </c>
      <c r="Y766" s="127">
        <f t="shared" si="201"/>
        <v>0.61428418291116238</v>
      </c>
      <c r="Z766" s="175">
        <f t="shared" si="202"/>
        <v>0.98792741855085386</v>
      </c>
      <c r="AA766" s="149">
        <f t="shared" si="197"/>
        <v>70.23</v>
      </c>
      <c r="AB766" s="383">
        <f>IF(ISERROR(AA766),0,IF(B766&lt;=Parameters!$K$3,0,(B766-B765)*$O$5*AA766))</f>
        <v>29.145758277341319</v>
      </c>
      <c r="AC766" s="157">
        <f t="shared" si="205"/>
        <v>21010.539695091345</v>
      </c>
    </row>
    <row r="767" spans="1:29">
      <c r="A767" s="186">
        <v>749</v>
      </c>
      <c r="B767" s="187">
        <v>74.8</v>
      </c>
      <c r="C767" s="258">
        <v>21.31</v>
      </c>
      <c r="D767" s="258">
        <v>2.2000000000000002</v>
      </c>
      <c r="E767" s="438">
        <f>IF(AND(ISBLANK(B767),ISBLANK(C767)),NA(),IF(B767&lt;=Parameters!$K$3,0,IF(C767&lt;0.1,Parameters!$K$4,C767)))</f>
        <v>21.31</v>
      </c>
      <c r="F767" s="439"/>
      <c r="G767" s="149">
        <f>B767*Parameters!$K$5</f>
        <v>1421.2</v>
      </c>
      <c r="H767" s="383">
        <f>IF(B767&lt;Parameters!$K$6,B767*Parameters!$K$5,Parameters!$K$5*Parameters!$K$6+(B767-Parameters!$K$6)*(Parameters!$K$5-10))</f>
        <v>703.19999999999993</v>
      </c>
      <c r="I767" s="151" t="str">
        <f>IF(ISBLANK(D767),"",IF(D767&gt;Parameters!$K$7,"Clay","Sand"))</f>
        <v>Sand</v>
      </c>
      <c r="J767" s="152">
        <f t="shared" si="189"/>
        <v>0.50402228277970151</v>
      </c>
      <c r="K767" s="320">
        <f t="shared" si="190"/>
        <v>1</v>
      </c>
      <c r="L767" s="320">
        <f t="shared" si="198"/>
        <v>7.0319999999999991</v>
      </c>
      <c r="M767" s="275">
        <f t="shared" si="191"/>
        <v>273.28172060048377</v>
      </c>
      <c r="N767" s="153">
        <f t="shared" si="192"/>
        <v>150.30494633026609</v>
      </c>
      <c r="O767" s="154">
        <f t="shared" si="193"/>
        <v>19.8888</v>
      </c>
      <c r="P767" s="149">
        <f>IF(B767&lt;=Parameters!$K$3,0,IF(I767="Sand",0,O767/Parameters!$K$8*1000))</f>
        <v>0</v>
      </c>
      <c r="Q767" s="127">
        <f t="shared" si="194"/>
        <v>0</v>
      </c>
      <c r="R767" s="154" t="e">
        <f t="shared" si="195"/>
        <v>#DIV/0!</v>
      </c>
      <c r="S767" s="154" t="e">
        <f t="shared" si="196"/>
        <v>#DIV/0!</v>
      </c>
      <c r="T767" s="149" t="e">
        <f t="shared" si="203"/>
        <v>#DIV/0!</v>
      </c>
      <c r="U767" s="383">
        <f>IF(B767&lt;=Parameters!$K$3,0,IF(I767="Sand",(B767-B766)*$O$5*N767,(B767-B766)*$O$5*T767))</f>
        <v>62.377212496512492</v>
      </c>
      <c r="V767" s="157">
        <f t="shared" si="204"/>
        <v>25105.928682356673</v>
      </c>
      <c r="W767" s="175">
        <f t="shared" si="199"/>
        <v>0.51819340222192711</v>
      </c>
      <c r="X767" s="149">
        <f t="shared" si="200"/>
        <v>0.47704625979339138</v>
      </c>
      <c r="Y767" s="127">
        <f t="shared" si="201"/>
        <v>0.61408753853354603</v>
      </c>
      <c r="Z767" s="175">
        <f t="shared" si="202"/>
        <v>0.82171959845805875</v>
      </c>
      <c r="AA767" s="149">
        <f t="shared" si="197"/>
        <v>70.319999999999993</v>
      </c>
      <c r="AB767" s="383">
        <f>IF(ISERROR(AA767),0,IF(B767&lt;=Parameters!$K$3,0,(B767-B766)*$O$5*AA767))</f>
        <v>29.183108672395697</v>
      </c>
      <c r="AC767" s="157">
        <f t="shared" si="205"/>
        <v>21039.72280376374</v>
      </c>
    </row>
    <row r="768" spans="1:29">
      <c r="A768" s="186">
        <v>750</v>
      </c>
      <c r="B768" s="187">
        <v>74.900000000000006</v>
      </c>
      <c r="C768" s="258">
        <v>16.72</v>
      </c>
      <c r="D768" s="258">
        <v>2.42</v>
      </c>
      <c r="E768" s="438">
        <f>IF(AND(ISBLANK(B768),ISBLANK(C768)),NA(),IF(B768&lt;=Parameters!$K$3,0,IF(C768&lt;0.1,Parameters!$K$4,C768)))</f>
        <v>16.72</v>
      </c>
      <c r="F768" s="439"/>
      <c r="G768" s="149">
        <f>B768*Parameters!$K$5</f>
        <v>1423.1000000000001</v>
      </c>
      <c r="H768" s="383">
        <f>IF(B768&lt;Parameters!$K$6,B768*Parameters!$K$5,Parameters!$K$5*Parameters!$K$6+(B768-Parameters!$K$6)*(Parameters!$K$5-10))</f>
        <v>704.1</v>
      </c>
      <c r="I768" s="151" t="str">
        <f>IF(ISBLANK(D768),"",IF(D768&gt;Parameters!$K$7,"Clay","Sand"))</f>
        <v>Sand</v>
      </c>
      <c r="J768" s="152">
        <f t="shared" si="189"/>
        <v>0.50893968978960324</v>
      </c>
      <c r="K768" s="320">
        <f t="shared" si="190"/>
        <v>1</v>
      </c>
      <c r="L768" s="320">
        <f t="shared" si="198"/>
        <v>7.0410000000000004</v>
      </c>
      <c r="M768" s="275">
        <f t="shared" si="191"/>
        <v>216.51101227560244</v>
      </c>
      <c r="N768" s="153">
        <f t="shared" si="192"/>
        <v>119.08105675158136</v>
      </c>
      <c r="O768" s="154">
        <f t="shared" si="193"/>
        <v>15.296899999999999</v>
      </c>
      <c r="P768" s="149">
        <f>IF(B768&lt;=Parameters!$K$3,0,IF(I768="Sand",0,O768/Parameters!$K$8*1000))</f>
        <v>0</v>
      </c>
      <c r="Q768" s="127">
        <f t="shared" si="194"/>
        <v>0</v>
      </c>
      <c r="R768" s="154" t="e">
        <f t="shared" si="195"/>
        <v>#DIV/0!</v>
      </c>
      <c r="S768" s="154" t="e">
        <f t="shared" si="196"/>
        <v>#DIV/0!</v>
      </c>
      <c r="T768" s="149" t="e">
        <f t="shared" si="203"/>
        <v>#DIV/0!</v>
      </c>
      <c r="U768" s="383">
        <f>IF(B768&lt;=Parameters!$K$3,0,IF(I768="Sand",(B768-B767)*$O$5*N768,(B768-B767)*$O$5*T768))</f>
        <v>49.419161262878447</v>
      </c>
      <c r="V768" s="157">
        <f t="shared" si="204"/>
        <v>25155.347843619551</v>
      </c>
      <c r="W768" s="175">
        <f t="shared" si="199"/>
        <v>0.42090925780951499</v>
      </c>
      <c r="X768" s="149">
        <f t="shared" si="200"/>
        <v>0.30413689869880656</v>
      </c>
      <c r="Y768" s="127">
        <f t="shared" si="201"/>
        <v>0.61389120850199907</v>
      </c>
      <c r="Z768" s="175">
        <f t="shared" si="202"/>
        <v>0.52441319719088653</v>
      </c>
      <c r="AA768" s="149">
        <f t="shared" si="197"/>
        <v>70.410000000000011</v>
      </c>
      <c r="AB768" s="383">
        <f>IF(ISERROR(AA768),0,IF(B768&lt;=Parameters!$K$3,0,(B768-B767)*$O$5*AA768))</f>
        <v>29.220459067458386</v>
      </c>
      <c r="AC768" s="157">
        <f t="shared" si="205"/>
        <v>21068.943262831199</v>
      </c>
    </row>
    <row r="769" spans="1:29">
      <c r="A769" s="186">
        <v>751</v>
      </c>
      <c r="B769" s="187">
        <v>75</v>
      </c>
      <c r="C769" s="258">
        <v>11.68</v>
      </c>
      <c r="D769" s="258">
        <v>2.68</v>
      </c>
      <c r="E769" s="438">
        <f>IF(AND(ISBLANK(B769),ISBLANK(C769)),NA(),IF(B769&lt;=Parameters!$K$3,0,IF(C769&lt;0.1,Parameters!$K$4,C769)))</f>
        <v>11.68</v>
      </c>
      <c r="F769" s="439"/>
      <c r="G769" s="149">
        <f>B769*Parameters!$K$5</f>
        <v>1425</v>
      </c>
      <c r="H769" s="383">
        <f>IF(B769&lt;Parameters!$K$6,B769*Parameters!$K$5,Parameters!$K$5*Parameters!$K$6+(B769-Parameters!$K$6)*(Parameters!$K$5-10))</f>
        <v>705</v>
      </c>
      <c r="I769" s="151" t="str">
        <f>IF(ISBLANK(D769),"",IF(D769&gt;Parameters!$K$7,"Clay","Sand"))</f>
        <v>Clay</v>
      </c>
      <c r="J769" s="152">
        <f t="shared" si="189"/>
        <v>0.51400389103585586</v>
      </c>
      <c r="K769" s="320">
        <f t="shared" si="190"/>
        <v>1</v>
      </c>
      <c r="L769" s="320">
        <f t="shared" si="198"/>
        <v>7.05</v>
      </c>
      <c r="M769" s="275">
        <f t="shared" si="191"/>
        <v>152.7519088527913</v>
      </c>
      <c r="N769" s="153">
        <f t="shared" si="192"/>
        <v>84.013549869035216</v>
      </c>
      <c r="O769" s="154">
        <f t="shared" si="193"/>
        <v>10.254999999999999</v>
      </c>
      <c r="P769" s="149">
        <f>IF(B769&lt;=Parameters!$K$3,0,IF(I769="Sand",0,O769/Parameters!$K$8*1000))</f>
        <v>732.49999999999989</v>
      </c>
      <c r="Q769" s="127">
        <f t="shared" si="194"/>
        <v>1.0390070921985815</v>
      </c>
      <c r="R769" s="154">
        <f t="shared" si="195"/>
        <v>0.49523961388626597</v>
      </c>
      <c r="S769" s="154">
        <f t="shared" si="196"/>
        <v>0.49523961388626597</v>
      </c>
      <c r="T769" s="149">
        <f t="shared" si="203"/>
        <v>362.7630171716898</v>
      </c>
      <c r="U769" s="383">
        <f>IF(B769&lt;=Parameters!$K$3,0,IF(I769="Sand",(B769-B768)*$O$5*N769,(B769-B768)*$O$5*T769))</f>
        <v>150.54824448873109</v>
      </c>
      <c r="V769" s="157">
        <f t="shared" si="204"/>
        <v>25305.896088108282</v>
      </c>
      <c r="W769" s="175">
        <f t="shared" si="199"/>
        <v>0.27716272344948889</v>
      </c>
      <c r="X769" s="149">
        <f t="shared" si="200"/>
        <v>0.11077768525727764</v>
      </c>
      <c r="Y769" s="127">
        <f t="shared" si="201"/>
        <v>0.61369519191317989</v>
      </c>
      <c r="Z769" s="175">
        <f t="shared" si="202"/>
        <v>0.19120424853842671</v>
      </c>
      <c r="AA769" s="149">
        <f t="shared" si="197"/>
        <v>362.7630171716898</v>
      </c>
      <c r="AB769" s="383">
        <f>IF(ISERROR(AA769),0,IF(B769&lt;=Parameters!$K$3,0,(B769-B768)*$O$5*AA769))</f>
        <v>150.54824448873109</v>
      </c>
      <c r="AC769" s="157">
        <f t="shared" si="205"/>
        <v>21219.49150731993</v>
      </c>
    </row>
    <row r="770" spans="1:29">
      <c r="A770" s="186">
        <v>752</v>
      </c>
      <c r="B770" s="187">
        <v>75.099999999999994</v>
      </c>
      <c r="C770" s="258">
        <v>10.15</v>
      </c>
      <c r="D770" s="258">
        <v>2.8</v>
      </c>
      <c r="E770" s="438">
        <f>IF(AND(ISBLANK(B770),ISBLANK(C770)),NA(),IF(B770&lt;=Parameters!$K$3,0,IF(C770&lt;0.1,Parameters!$K$4,C770)))</f>
        <v>10.15</v>
      </c>
      <c r="F770" s="439"/>
      <c r="G770" s="149">
        <f>B770*Parameters!$K$5</f>
        <v>1426.8999999999999</v>
      </c>
      <c r="H770" s="383">
        <f>IF(B770&lt;Parameters!$K$6,B770*Parameters!$K$5,Parameters!$K$5*Parameters!$K$6+(B770-Parameters!$K$6)*(Parameters!$K$5-10))</f>
        <v>705.9</v>
      </c>
      <c r="I770" s="151" t="str">
        <f>IF(ISBLANK(D770),"",IF(D770&gt;Parameters!$K$7,"Clay","Sand"))</f>
        <v>Clay</v>
      </c>
      <c r="J770" s="152">
        <f t="shared" si="189"/>
        <v>0.51922233843960675</v>
      </c>
      <c r="K770" s="320">
        <f t="shared" si="190"/>
        <v>1</v>
      </c>
      <c r="L770" s="320">
        <f t="shared" si="198"/>
        <v>7.0590000000000002</v>
      </c>
      <c r="M770" s="275">
        <f t="shared" si="191"/>
        <v>134.09012872778018</v>
      </c>
      <c r="N770" s="153">
        <f t="shared" si="192"/>
        <v>73.749570800279102</v>
      </c>
      <c r="O770" s="154">
        <f t="shared" si="193"/>
        <v>8.7231000000000005</v>
      </c>
      <c r="P770" s="149">
        <f>IF(B770&lt;=Parameters!$K$3,0,IF(I770="Sand",0,O770/Parameters!$K$8*1000))</f>
        <v>623.07857142857154</v>
      </c>
      <c r="Q770" s="127">
        <f t="shared" si="194"/>
        <v>0.88267257604274196</v>
      </c>
      <c r="R770" s="154">
        <f t="shared" si="195"/>
        <v>0.53219426170697304</v>
      </c>
      <c r="S770" s="154">
        <f t="shared" si="196"/>
        <v>0.53219426170697304</v>
      </c>
      <c r="T770" s="149">
        <f t="shared" si="203"/>
        <v>331.59884030686408</v>
      </c>
      <c r="U770" s="383">
        <f>IF(B770&lt;=Parameters!$K$3,0,IF(I770="Sand",(B770-B769)*$O$5*N770,(B770-B769)*$O$5*T770))</f>
        <v>137.6149742934528</v>
      </c>
      <c r="V770" s="157">
        <f t="shared" si="204"/>
        <v>25443.511062401736</v>
      </c>
      <c r="W770" s="175">
        <f t="shared" si="199"/>
        <v>0.22074585836674343</v>
      </c>
      <c r="X770" s="149">
        <f t="shared" si="200"/>
        <v>5.7730073199736831E-2</v>
      </c>
      <c r="Y770" s="127">
        <f t="shared" si="201"/>
        <v>0.61349948786749187</v>
      </c>
      <c r="Z770" s="175">
        <f t="shared" si="202"/>
        <v>9.9744169227322918E-2</v>
      </c>
      <c r="AA770" s="149">
        <f t="shared" si="197"/>
        <v>331.59884030686408</v>
      </c>
      <c r="AB770" s="383">
        <f>IF(ISERROR(AA770),0,IF(B770&lt;=Parameters!$K$3,0,(B770-B769)*$O$5*AA770))</f>
        <v>137.6149742934528</v>
      </c>
      <c r="AC770" s="157">
        <f t="shared" si="205"/>
        <v>21357.106481613384</v>
      </c>
    </row>
    <row r="771" spans="1:29">
      <c r="A771" s="186">
        <v>753</v>
      </c>
      <c r="B771" s="187">
        <v>75.2</v>
      </c>
      <c r="C771" s="258">
        <v>12.77</v>
      </c>
      <c r="D771" s="258">
        <v>2.64</v>
      </c>
      <c r="E771" s="438">
        <f>IF(AND(ISBLANK(B771),ISBLANK(C771)),NA(),IF(B771&lt;=Parameters!$K$3,0,IF(C771&lt;0.1,Parameters!$K$4,C771)))</f>
        <v>12.77</v>
      </c>
      <c r="F771" s="439"/>
      <c r="G771" s="149">
        <f>B771*Parameters!$K$5</f>
        <v>1428.8</v>
      </c>
      <c r="H771" s="383">
        <f>IF(B771&lt;Parameters!$K$6,B771*Parameters!$K$5,Parameters!$K$5*Parameters!$K$6+(B771-Parameters!$K$6)*(Parameters!$K$5-10))</f>
        <v>706.80000000000007</v>
      </c>
      <c r="I771" s="151" t="str">
        <f>IF(ISBLANK(D771),"",IF(D771&gt;Parameters!$K$7,"Clay","Sand"))</f>
        <v>Clay</v>
      </c>
      <c r="J771" s="152">
        <f t="shared" si="189"/>
        <v>0.52460302451790486</v>
      </c>
      <c r="K771" s="320">
        <f t="shared" si="190"/>
        <v>1</v>
      </c>
      <c r="L771" s="320">
        <f t="shared" si="198"/>
        <v>7.0680000000000005</v>
      </c>
      <c r="M771" s="275">
        <f t="shared" si="191"/>
        <v>170.45081575442953</v>
      </c>
      <c r="N771" s="153">
        <f t="shared" si="192"/>
        <v>93.747948664936246</v>
      </c>
      <c r="O771" s="154">
        <f t="shared" si="193"/>
        <v>11.341200000000001</v>
      </c>
      <c r="P771" s="149">
        <f>IF(B771&lt;=Parameters!$K$3,0,IF(I771="Sand",0,O771/Parameters!$K$8*1000))</f>
        <v>810.08571428571429</v>
      </c>
      <c r="Q771" s="127">
        <f t="shared" si="194"/>
        <v>1.146131457676449</v>
      </c>
      <c r="R771" s="154">
        <f t="shared" si="195"/>
        <v>0.48323835376783414</v>
      </c>
      <c r="S771" s="154">
        <f t="shared" si="196"/>
        <v>0.48323835376783414</v>
      </c>
      <c r="T771" s="149">
        <f t="shared" si="203"/>
        <v>391.46448698226862</v>
      </c>
      <c r="U771" s="383">
        <f>IF(B771&lt;=Parameters!$K$3,0,IF(I771="Sand",(B771-B770)*$O$5*N771,(B771-B770)*$O$5*T771))</f>
        <v>162.45948044637089</v>
      </c>
      <c r="V771" s="157">
        <f t="shared" si="204"/>
        <v>25605.970542848107</v>
      </c>
      <c r="W771" s="175">
        <f t="shared" si="199"/>
        <v>0.31234101298058115</v>
      </c>
      <c r="X771" s="149">
        <f t="shared" si="200"/>
        <v>0.15072208698013137</v>
      </c>
      <c r="Y771" s="127">
        <f t="shared" si="201"/>
        <v>0.61330409546906273</v>
      </c>
      <c r="Z771" s="175">
        <f t="shared" si="202"/>
        <v>0.26067649448761598</v>
      </c>
      <c r="AA771" s="149">
        <f t="shared" si="197"/>
        <v>391.46448698226862</v>
      </c>
      <c r="AB771" s="383">
        <f>IF(ISERROR(AA771),0,IF(B771&lt;=Parameters!$K$3,0,(B771-B770)*$O$5*AA771))</f>
        <v>162.45948044637089</v>
      </c>
      <c r="AC771" s="157">
        <f t="shared" si="205"/>
        <v>21519.565962059754</v>
      </c>
    </row>
    <row r="772" spans="1:29">
      <c r="A772" s="186">
        <v>754</v>
      </c>
      <c r="B772" s="187">
        <v>75.3</v>
      </c>
      <c r="C772" s="258">
        <v>17.18</v>
      </c>
      <c r="D772" s="258">
        <v>2.4500000000000002</v>
      </c>
      <c r="E772" s="438">
        <f>IF(AND(ISBLANK(B772),ISBLANK(C772)),NA(),IF(B772&lt;=Parameters!$K$3,0,IF(C772&lt;0.1,Parameters!$K$4,C772)))</f>
        <v>17.18</v>
      </c>
      <c r="F772" s="439"/>
      <c r="G772" s="149">
        <f>B772*Parameters!$K$5</f>
        <v>1430.7</v>
      </c>
      <c r="H772" s="383">
        <f>IF(B772&lt;Parameters!$K$6,B772*Parameters!$K$5,Parameters!$K$5*Parameters!$K$6+(B772-Parameters!$K$6)*(Parameters!$K$5-10))</f>
        <v>707.69999999999993</v>
      </c>
      <c r="I772" s="151" t="str">
        <f>IF(ISBLANK(D772),"",IF(D772&gt;Parameters!$K$7,"Clay","Sand"))</f>
        <v>Sand</v>
      </c>
      <c r="J772" s="152">
        <f t="shared" si="189"/>
        <v>0.53015453387407141</v>
      </c>
      <c r="K772" s="320">
        <f t="shared" si="190"/>
        <v>1</v>
      </c>
      <c r="L772" s="320">
        <f t="shared" si="198"/>
        <v>7.0769999999999991</v>
      </c>
      <c r="M772" s="275">
        <f t="shared" si="191"/>
        <v>231.74108500946656</v>
      </c>
      <c r="N772" s="153">
        <f t="shared" si="192"/>
        <v>127.45759675520662</v>
      </c>
      <c r="O772" s="154">
        <f t="shared" si="193"/>
        <v>15.7493</v>
      </c>
      <c r="P772" s="149">
        <f>IF(B772&lt;=Parameters!$K$3,0,IF(I772="Sand",0,O772/Parameters!$K$8*1000))</f>
        <v>0</v>
      </c>
      <c r="Q772" s="127">
        <f t="shared" si="194"/>
        <v>0</v>
      </c>
      <c r="R772" s="154" t="e">
        <f t="shared" si="195"/>
        <v>#DIV/0!</v>
      </c>
      <c r="S772" s="154" t="e">
        <f t="shared" si="196"/>
        <v>#DIV/0!</v>
      </c>
      <c r="T772" s="149" t="e">
        <f t="shared" si="203"/>
        <v>#DIV/0!</v>
      </c>
      <c r="U772" s="383">
        <f>IF(B772&lt;=Parameters!$K$3,0,IF(I772="Sand",(B772-B771)*$O$5*N772,(B772-B771)*$O$5*T772))</f>
        <v>52.895462133526514</v>
      </c>
      <c r="V772" s="157">
        <f t="shared" si="204"/>
        <v>25658.866004981632</v>
      </c>
      <c r="W772" s="175">
        <f t="shared" si="199"/>
        <v>0.43074540465800615</v>
      </c>
      <c r="X772" s="149">
        <f t="shared" si="200"/>
        <v>0.32015389276302236</v>
      </c>
      <c r="Y772" s="127">
        <f t="shared" si="201"/>
        <v>0.61310901382572502</v>
      </c>
      <c r="Z772" s="175">
        <f t="shared" si="202"/>
        <v>0.55427173429010945</v>
      </c>
      <c r="AA772" s="149">
        <f t="shared" si="197"/>
        <v>70.77</v>
      </c>
      <c r="AB772" s="383">
        <f>IF(ISERROR(AA772),0,IF(B772&lt;=Parameters!$K$3,0,(B772-B771)*$O$5*AA772))</f>
        <v>29.369860647688334</v>
      </c>
      <c r="AC772" s="157">
        <f t="shared" si="205"/>
        <v>21548.935822707444</v>
      </c>
    </row>
    <row r="773" spans="1:29">
      <c r="A773" s="186">
        <v>755</v>
      </c>
      <c r="B773" s="187">
        <v>75.400000000000006</v>
      </c>
      <c r="C773" s="258">
        <v>22.06</v>
      </c>
      <c r="D773" s="258">
        <v>2.35</v>
      </c>
      <c r="E773" s="438">
        <f>IF(AND(ISBLANK(B773),ISBLANK(C773)),NA(),IF(B773&lt;=Parameters!$K$3,0,IF(C773&lt;0.1,Parameters!$K$4,C773)))</f>
        <v>22.06</v>
      </c>
      <c r="F773" s="439"/>
      <c r="G773" s="149">
        <f>B773*Parameters!$K$5</f>
        <v>1432.6000000000001</v>
      </c>
      <c r="H773" s="383">
        <f>IF(B773&lt;Parameters!$K$6,B773*Parameters!$K$5,Parameters!$K$5*Parameters!$K$6+(B773-Parameters!$K$6)*(Parameters!$K$5-10))</f>
        <v>708.6</v>
      </c>
      <c r="I773" s="151" t="str">
        <f>IF(ISBLANK(D773),"",IF(D773&gt;Parameters!$K$7,"Clay","Sand"))</f>
        <v>Sand</v>
      </c>
      <c r="J773" s="152">
        <f t="shared" si="189"/>
        <v>0.53588610081199028</v>
      </c>
      <c r="K773" s="320">
        <f t="shared" si="190"/>
        <v>1</v>
      </c>
      <c r="L773" s="320">
        <f t="shared" si="198"/>
        <v>7.0860000000000003</v>
      </c>
      <c r="M773" s="275">
        <f t="shared" si="191"/>
        <v>300.78446208822822</v>
      </c>
      <c r="N773" s="153">
        <f t="shared" si="192"/>
        <v>165.43145414852555</v>
      </c>
      <c r="O773" s="154">
        <f t="shared" si="193"/>
        <v>20.627399999999998</v>
      </c>
      <c r="P773" s="149">
        <f>IF(B773&lt;=Parameters!$K$3,0,IF(I773="Sand",0,O773/Parameters!$K$8*1000))</f>
        <v>0</v>
      </c>
      <c r="Q773" s="127">
        <f t="shared" si="194"/>
        <v>0</v>
      </c>
      <c r="R773" s="154" t="e">
        <f t="shared" si="195"/>
        <v>#DIV/0!</v>
      </c>
      <c r="S773" s="154" t="e">
        <f t="shared" si="196"/>
        <v>#DIV/0!</v>
      </c>
      <c r="T773" s="149" t="e">
        <f t="shared" si="203"/>
        <v>#DIV/0!</v>
      </c>
      <c r="U773" s="383">
        <f>IF(B773&lt;=Parameters!$K$3,0,IF(I773="Sand",(B773-B772)*$O$5*N773,(B773-B772)*$O$5*T773))</f>
        <v>68.65477963949877</v>
      </c>
      <c r="V773" s="157">
        <f t="shared" si="204"/>
        <v>25727.520784621131</v>
      </c>
      <c r="W773" s="175">
        <f t="shared" si="199"/>
        <v>0.53049926009577841</v>
      </c>
      <c r="X773" s="149">
        <f t="shared" si="200"/>
        <v>0.50115537272687005</v>
      </c>
      <c r="Y773" s="127">
        <f t="shared" si="201"/>
        <v>0.61291424204899547</v>
      </c>
      <c r="Z773" s="175">
        <f t="shared" si="202"/>
        <v>0.86850978798543077</v>
      </c>
      <c r="AA773" s="149">
        <f t="shared" si="197"/>
        <v>70.86</v>
      </c>
      <c r="AB773" s="383">
        <f>IF(ISERROR(AA773),0,IF(B773&lt;=Parameters!$K$3,0,(B773-B772)*$O$5*AA773))</f>
        <v>29.407211042751044</v>
      </c>
      <c r="AC773" s="157">
        <f t="shared" si="205"/>
        <v>21578.343033750196</v>
      </c>
    </row>
    <row r="774" spans="1:29">
      <c r="A774" s="186">
        <v>756</v>
      </c>
      <c r="B774" s="187">
        <v>75.5</v>
      </c>
      <c r="C774" s="258">
        <v>23.65</v>
      </c>
      <c r="D774" s="258">
        <v>2.2999999999999998</v>
      </c>
      <c r="E774" s="438">
        <f>IF(AND(ISBLANK(B774),ISBLANK(C774)),NA(),IF(B774&lt;=Parameters!$K$3,0,IF(C774&lt;0.1,Parameters!$K$4,C774)))</f>
        <v>23.65</v>
      </c>
      <c r="F774" s="439"/>
      <c r="G774" s="149">
        <f>B774*Parameters!$K$5</f>
        <v>1434.5</v>
      </c>
      <c r="H774" s="383">
        <f>IF(B774&lt;Parameters!$K$6,B774*Parameters!$K$5,Parameters!$K$5*Parameters!$K$6+(B774-Parameters!$K$6)*(Parameters!$K$5-10))</f>
        <v>709.5</v>
      </c>
      <c r="I774" s="151" t="str">
        <f>IF(ISBLANK(D774),"",IF(D774&gt;Parameters!$K$7,"Clay","Sand"))</f>
        <v>Sand</v>
      </c>
      <c r="J774" s="152">
        <f t="shared" si="189"/>
        <v>0.5418076739541029</v>
      </c>
      <c r="K774" s="320">
        <f t="shared" si="190"/>
        <v>1</v>
      </c>
      <c r="L774" s="320">
        <f t="shared" si="198"/>
        <v>7.0949999999999998</v>
      </c>
      <c r="M774" s="275">
        <f t="shared" si="191"/>
        <v>326.0270945147991</v>
      </c>
      <c r="N774" s="153">
        <f t="shared" si="192"/>
        <v>179.31490198313952</v>
      </c>
      <c r="O774" s="154">
        <f t="shared" si="193"/>
        <v>22.215499999999999</v>
      </c>
      <c r="P774" s="149">
        <f>IF(B774&lt;=Parameters!$K$3,0,IF(I774="Sand",0,O774/Parameters!$K$8*1000))</f>
        <v>0</v>
      </c>
      <c r="Q774" s="127">
        <f t="shared" si="194"/>
        <v>0</v>
      </c>
      <c r="R774" s="154" t="e">
        <f t="shared" si="195"/>
        <v>#DIV/0!</v>
      </c>
      <c r="S774" s="154" t="e">
        <f t="shared" si="196"/>
        <v>#DIV/0!</v>
      </c>
      <c r="T774" s="149" t="e">
        <f t="shared" si="203"/>
        <v>#DIV/0!</v>
      </c>
      <c r="U774" s="383">
        <f>IF(B774&lt;=Parameters!$K$3,0,IF(I774="Sand",(B774-B773)*$O$5*N774,(B774-B773)*$O$5*T774))</f>
        <v>74.41647143279215</v>
      </c>
      <c r="V774" s="157">
        <f t="shared" si="204"/>
        <v>25801.937256053923</v>
      </c>
      <c r="W774" s="175">
        <f t="shared" si="199"/>
        <v>0.55808423970706755</v>
      </c>
      <c r="X774" s="149">
        <f t="shared" si="200"/>
        <v>0.55696305758303211</v>
      </c>
      <c r="Y774" s="127">
        <f t="shared" si="201"/>
        <v>0.61271977925405585</v>
      </c>
      <c r="Z774" s="175">
        <f t="shared" si="202"/>
        <v>0.96619883504879722</v>
      </c>
      <c r="AA774" s="149">
        <f t="shared" si="197"/>
        <v>70.95</v>
      </c>
      <c r="AB774" s="383">
        <f>IF(ISERROR(AA774),0,IF(B774&lt;=Parameters!$K$3,0,(B774-B773)*$O$5*AA774))</f>
        <v>29.44456143780539</v>
      </c>
      <c r="AC774" s="157">
        <f t="shared" si="205"/>
        <v>21607.787595188001</v>
      </c>
    </row>
    <row r="775" spans="1:29">
      <c r="A775" s="186">
        <v>757</v>
      </c>
      <c r="B775" s="187">
        <v>75.599999999999994</v>
      </c>
      <c r="C775" s="258">
        <v>24.25</v>
      </c>
      <c r="D775" s="258">
        <v>2.3199999999999998</v>
      </c>
      <c r="E775" s="438">
        <f>IF(AND(ISBLANK(B775),ISBLANK(C775)),NA(),IF(B775&lt;=Parameters!$K$3,0,IF(C775&lt;0.1,Parameters!$K$4,C775)))</f>
        <v>24.25</v>
      </c>
      <c r="F775" s="439"/>
      <c r="G775" s="149">
        <f>B775*Parameters!$K$5</f>
        <v>1436.3999999999999</v>
      </c>
      <c r="H775" s="383">
        <f>IF(B775&lt;Parameters!$K$6,B775*Parameters!$K$5,Parameters!$K$5*Parameters!$K$6+(B775-Parameters!$K$6)*(Parameters!$K$5-10))</f>
        <v>710.4</v>
      </c>
      <c r="I775" s="151" t="str">
        <f>IF(ISBLANK(D775),"",IF(D775&gt;Parameters!$K$7,"Clay","Sand"))</f>
        <v>Sand</v>
      </c>
      <c r="J775" s="152">
        <f t="shared" si="189"/>
        <v>0.54792998889207767</v>
      </c>
      <c r="K775" s="320">
        <f t="shared" si="190"/>
        <v>1</v>
      </c>
      <c r="L775" s="320">
        <f t="shared" si="198"/>
        <v>7.1040000000000001</v>
      </c>
      <c r="M775" s="275">
        <f t="shared" si="191"/>
        <v>338.07589790602458</v>
      </c>
      <c r="N775" s="153">
        <f t="shared" si="192"/>
        <v>185.94174384831354</v>
      </c>
      <c r="O775" s="154">
        <f t="shared" si="193"/>
        <v>22.813600000000001</v>
      </c>
      <c r="P775" s="149">
        <f>IF(B775&lt;=Parameters!$K$3,0,IF(I775="Sand",0,O775/Parameters!$K$8*1000))</f>
        <v>0</v>
      </c>
      <c r="Q775" s="127">
        <f t="shared" si="194"/>
        <v>0</v>
      </c>
      <c r="R775" s="154" t="e">
        <f t="shared" si="195"/>
        <v>#DIV/0!</v>
      </c>
      <c r="S775" s="154" t="e">
        <f t="shared" si="196"/>
        <v>#DIV/0!</v>
      </c>
      <c r="T775" s="149" t="e">
        <f t="shared" si="203"/>
        <v>#DIV/0!</v>
      </c>
      <c r="U775" s="383">
        <f>IF(B775&lt;=Parameters!$K$3,0,IF(I775="Sand",(B775-B774)*$O$5*N775,(B775-B774)*$O$5*T775))</f>
        <v>77.166639895621429</v>
      </c>
      <c r="V775" s="157">
        <f t="shared" si="204"/>
        <v>25879.103895949545</v>
      </c>
      <c r="W775" s="175">
        <f t="shared" si="199"/>
        <v>0.567852101669715</v>
      </c>
      <c r="X775" s="149">
        <f t="shared" si="200"/>
        <v>0.577303098956511</v>
      </c>
      <c r="Y775" s="127">
        <f t="shared" si="201"/>
        <v>0.61252562455973225</v>
      </c>
      <c r="Z775" s="175">
        <f t="shared" si="202"/>
        <v>1.0024926884397973</v>
      </c>
      <c r="AA775" s="149">
        <f t="shared" si="197"/>
        <v>71.040000000000006</v>
      </c>
      <c r="AB775" s="383">
        <f>IF(ISERROR(AA775),0,IF(B775&lt;=Parameters!$K$3,0,(B775-B774)*$O$5*AA775))</f>
        <v>29.481911832863918</v>
      </c>
      <c r="AC775" s="157">
        <f t="shared" si="205"/>
        <v>21637.269507020865</v>
      </c>
    </row>
    <row r="776" spans="1:29">
      <c r="A776" s="186">
        <v>758</v>
      </c>
      <c r="B776" s="187">
        <v>75.7</v>
      </c>
      <c r="C776" s="258">
        <v>23.48</v>
      </c>
      <c r="D776" s="258">
        <v>2.31</v>
      </c>
      <c r="E776" s="438">
        <f>IF(AND(ISBLANK(B776),ISBLANK(C776)),NA(),IF(B776&lt;=Parameters!$K$3,0,IF(C776&lt;0.1,Parameters!$K$4,C776)))</f>
        <v>23.48</v>
      </c>
      <c r="F776" s="439"/>
      <c r="G776" s="149">
        <f>B776*Parameters!$K$5</f>
        <v>1438.3</v>
      </c>
      <c r="H776" s="383">
        <f>IF(B776&lt;Parameters!$K$6,B776*Parameters!$K$5,Parameters!$K$5*Parameters!$K$6+(B776-Parameters!$K$6)*(Parameters!$K$5-10))</f>
        <v>711.30000000000007</v>
      </c>
      <c r="I776" s="151" t="str">
        <f>IF(ISBLANK(D776),"",IF(D776&gt;Parameters!$K$7,"Clay","Sand"))</f>
        <v>Sand</v>
      </c>
      <c r="J776" s="152">
        <f t="shared" si="189"/>
        <v>0.55426465007754333</v>
      </c>
      <c r="K776" s="320">
        <f t="shared" si="190"/>
        <v>1</v>
      </c>
      <c r="L776" s="320">
        <f t="shared" si="198"/>
        <v>7.1130000000000004</v>
      </c>
      <c r="M776" s="275">
        <f t="shared" si="191"/>
        <v>331.12553290962018</v>
      </c>
      <c r="N776" s="153">
        <f t="shared" si="192"/>
        <v>182.11904310029112</v>
      </c>
      <c r="O776" s="154">
        <f t="shared" si="193"/>
        <v>22.041699999999999</v>
      </c>
      <c r="P776" s="149">
        <f>IF(B776&lt;=Parameters!$K$3,0,IF(I776="Sand",0,O776/Parameters!$K$8*1000))</f>
        <v>0</v>
      </c>
      <c r="Q776" s="127">
        <f t="shared" si="194"/>
        <v>0</v>
      </c>
      <c r="R776" s="154" t="e">
        <f t="shared" si="195"/>
        <v>#DIV/0!</v>
      </c>
      <c r="S776" s="154" t="e">
        <f t="shared" si="196"/>
        <v>#DIV/0!</v>
      </c>
      <c r="T776" s="149" t="e">
        <f t="shared" si="203"/>
        <v>#DIV/0!</v>
      </c>
      <c r="U776" s="383">
        <f>IF(B776&lt;=Parameters!$K$3,0,IF(I776="Sand",(B776-B775)*$O$5*N776,(B776-B775)*$O$5*T776))</f>
        <v>75.580202305308134</v>
      </c>
      <c r="V776" s="157">
        <f t="shared" si="204"/>
        <v>25954.684098254853</v>
      </c>
      <c r="W776" s="175">
        <f t="shared" si="199"/>
        <v>0.55469183468797467</v>
      </c>
      <c r="X776" s="149">
        <f t="shared" si="200"/>
        <v>0.5499693144125597</v>
      </c>
      <c r="Y776" s="127">
        <f t="shared" si="201"/>
        <v>0.61233177708847664</v>
      </c>
      <c r="Z776" s="175">
        <f t="shared" si="202"/>
        <v>0.95598791828343366</v>
      </c>
      <c r="AA776" s="149">
        <f t="shared" si="197"/>
        <v>71.13000000000001</v>
      </c>
      <c r="AB776" s="383">
        <f>IF(ISERROR(AA776),0,IF(B776&lt;=Parameters!$K$3,0,(B776-B775)*$O$5*AA776))</f>
        <v>29.519262227926642</v>
      </c>
      <c r="AC776" s="157">
        <f t="shared" si="205"/>
        <v>21666.788769248793</v>
      </c>
    </row>
    <row r="777" spans="1:29">
      <c r="A777" s="186">
        <v>759</v>
      </c>
      <c r="B777" s="187">
        <v>75.8</v>
      </c>
      <c r="C777" s="258">
        <v>22.9</v>
      </c>
      <c r="D777" s="258">
        <v>2.36</v>
      </c>
      <c r="E777" s="438">
        <f>IF(AND(ISBLANK(B777),ISBLANK(C777)),NA(),IF(B777&lt;=Parameters!$K$3,0,IF(C777&lt;0.1,Parameters!$K$4,C777)))</f>
        <v>22.9</v>
      </c>
      <c r="F777" s="439"/>
      <c r="G777" s="149">
        <f>B777*Parameters!$K$5</f>
        <v>1440.2</v>
      </c>
      <c r="H777" s="383">
        <f>IF(B777&lt;Parameters!$K$6,B777*Parameters!$K$5,Parameters!$K$5*Parameters!$K$6+(B777-Parameters!$K$6)*(Parameters!$K$5-10))</f>
        <v>712.19999999999993</v>
      </c>
      <c r="I777" s="151" t="str">
        <f>IF(ISBLANK(D777),"",IF(D777&gt;Parameters!$K$7,"Clay","Sand"))</f>
        <v>Sand</v>
      </c>
      <c r="J777" s="152">
        <f t="shared" si="189"/>
        <v>0.56082422337467674</v>
      </c>
      <c r="K777" s="320">
        <f t="shared" si="190"/>
        <v>1</v>
      </c>
      <c r="L777" s="320">
        <f t="shared" si="198"/>
        <v>7.121999999999999</v>
      </c>
      <c r="M777" s="275">
        <f t="shared" si="191"/>
        <v>326.76809225073924</v>
      </c>
      <c r="N777" s="153">
        <f t="shared" si="192"/>
        <v>179.7224507379066</v>
      </c>
      <c r="O777" s="154">
        <f t="shared" si="193"/>
        <v>21.459799999999998</v>
      </c>
      <c r="P777" s="149">
        <f>IF(B777&lt;=Parameters!$K$3,0,IF(I777="Sand",0,O777/Parameters!$K$8*1000))</f>
        <v>0</v>
      </c>
      <c r="Q777" s="127">
        <f t="shared" si="194"/>
        <v>0</v>
      </c>
      <c r="R777" s="154" t="e">
        <f t="shared" si="195"/>
        <v>#DIV/0!</v>
      </c>
      <c r="S777" s="154" t="e">
        <f t="shared" si="196"/>
        <v>#DIV/0!</v>
      </c>
      <c r="T777" s="149" t="e">
        <f t="shared" si="203"/>
        <v>#DIV/0!</v>
      </c>
      <c r="U777" s="383">
        <f>IF(B777&lt;=Parameters!$K$3,0,IF(I777="Sand",(B777-B776)*$O$5*N777,(B777-B776)*$O$5*T777))</f>
        <v>74.585605954971712</v>
      </c>
      <c r="V777" s="157">
        <f t="shared" si="204"/>
        <v>26029.269704209826</v>
      </c>
      <c r="W777" s="175">
        <f t="shared" si="199"/>
        <v>0.54443410310725227</v>
      </c>
      <c r="X777" s="149">
        <f t="shared" si="200"/>
        <v>0.52904405071734062</v>
      </c>
      <c r="Y777" s="127">
        <f t="shared" si="201"/>
        <v>0.61213823596634631</v>
      </c>
      <c r="Z777" s="175">
        <f t="shared" si="202"/>
        <v>0.92053820138095943</v>
      </c>
      <c r="AA777" s="149">
        <f t="shared" si="197"/>
        <v>71.22</v>
      </c>
      <c r="AB777" s="383">
        <f>IF(ISERROR(AA777),0,IF(B777&lt;=Parameters!$K$3,0,(B777-B776)*$O$5*AA777))</f>
        <v>29.556612622980968</v>
      </c>
      <c r="AC777" s="157">
        <f t="shared" si="205"/>
        <v>21696.345381871775</v>
      </c>
    </row>
    <row r="778" spans="1:29">
      <c r="A778" s="186">
        <v>760</v>
      </c>
      <c r="B778" s="187">
        <v>75.900000000000006</v>
      </c>
      <c r="C778" s="258">
        <v>22.39</v>
      </c>
      <c r="D778" s="258">
        <v>2.37</v>
      </c>
      <c r="E778" s="438">
        <f>IF(AND(ISBLANK(B778),ISBLANK(C778)),NA(),IF(B778&lt;=Parameters!$K$3,0,IF(C778&lt;0.1,Parameters!$K$4,C778)))</f>
        <v>22.39</v>
      </c>
      <c r="F778" s="439"/>
      <c r="G778" s="149">
        <f>B778*Parameters!$K$5</f>
        <v>1442.1000000000001</v>
      </c>
      <c r="H778" s="383">
        <f>IF(B778&lt;Parameters!$K$6,B778*Parameters!$K$5,Parameters!$K$5*Parameters!$K$6+(B778-Parameters!$K$6)*(Parameters!$K$5-10))</f>
        <v>713.1</v>
      </c>
      <c r="I778" s="151" t="str">
        <f>IF(ISBLANK(D778),"",IF(D778&gt;Parameters!$K$7,"Clay","Sand"))</f>
        <v>Sand</v>
      </c>
      <c r="J778" s="152">
        <f t="shared" si="189"/>
        <v>0.56762234095498743</v>
      </c>
      <c r="K778" s="320">
        <f t="shared" si="190"/>
        <v>1</v>
      </c>
      <c r="L778" s="320">
        <f t="shared" si="198"/>
        <v>7.1310000000000002</v>
      </c>
      <c r="M778" s="275">
        <f t="shared" si="191"/>
        <v>323.36348049506927</v>
      </c>
      <c r="N778" s="153">
        <f t="shared" si="192"/>
        <v>177.84991427228812</v>
      </c>
      <c r="O778" s="154">
        <f t="shared" si="193"/>
        <v>20.947900000000001</v>
      </c>
      <c r="P778" s="149">
        <f>IF(B778&lt;=Parameters!$K$3,0,IF(I778="Sand",0,O778/Parameters!$K$8*1000))</f>
        <v>0</v>
      </c>
      <c r="Q778" s="127">
        <f t="shared" si="194"/>
        <v>0</v>
      </c>
      <c r="R778" s="154" t="e">
        <f t="shared" si="195"/>
        <v>#DIV/0!</v>
      </c>
      <c r="S778" s="154" t="e">
        <f t="shared" si="196"/>
        <v>#DIV/0!</v>
      </c>
      <c r="T778" s="149" t="e">
        <f t="shared" si="203"/>
        <v>#DIV/0!</v>
      </c>
      <c r="U778" s="383">
        <f>IF(B778&lt;=Parameters!$K$3,0,IF(I778="Sand",(B778-B777)*$O$5*N778,(B778-B777)*$O$5*T778))</f>
        <v>73.808495102178341</v>
      </c>
      <c r="V778" s="157">
        <f t="shared" si="204"/>
        <v>26103.078199312004</v>
      </c>
      <c r="W778" s="175">
        <f t="shared" si="199"/>
        <v>0.53517253268932397</v>
      </c>
      <c r="X778" s="149">
        <f t="shared" si="200"/>
        <v>0.51043894616130669</v>
      </c>
      <c r="Y778" s="127">
        <f t="shared" si="201"/>
        <v>0.61194500032298516</v>
      </c>
      <c r="Z778" s="175">
        <f t="shared" si="202"/>
        <v>0.88905624695557761</v>
      </c>
      <c r="AA778" s="149">
        <f t="shared" si="197"/>
        <v>71.31</v>
      </c>
      <c r="AB778" s="383">
        <f>IF(ISERROR(AA778),0,IF(B778&lt;=Parameters!$K$3,0,(B778-B777)*$O$5*AA778))</f>
        <v>29.593963018043706</v>
      </c>
      <c r="AC778" s="157">
        <f t="shared" si="205"/>
        <v>21725.939344889819</v>
      </c>
    </row>
    <row r="779" spans="1:29">
      <c r="A779" s="186">
        <v>761</v>
      </c>
      <c r="B779" s="187">
        <v>76</v>
      </c>
      <c r="C779" s="258">
        <v>23.2</v>
      </c>
      <c r="D779" s="258">
        <v>2.35</v>
      </c>
      <c r="E779" s="438">
        <f>IF(AND(ISBLANK(B779),ISBLANK(C779)),NA(),IF(B779&lt;=Parameters!$K$3,0,IF(C779&lt;0.1,Parameters!$K$4,C779)))</f>
        <v>23.2</v>
      </c>
      <c r="F779" s="439"/>
      <c r="G779" s="149">
        <f>B779*Parameters!$K$5</f>
        <v>1444</v>
      </c>
      <c r="H779" s="383">
        <f>IF(B779&lt;Parameters!$K$6,B779*Parameters!$K$5,Parameters!$K$5*Parameters!$K$6+(B779-Parameters!$K$6)*(Parameters!$K$5-10))</f>
        <v>714</v>
      </c>
      <c r="I779" s="151" t="str">
        <f>IF(ISBLANK(D779),"",IF(D779&gt;Parameters!$K$7,"Clay","Sand"))</f>
        <v>Sand</v>
      </c>
      <c r="J779" s="152">
        <f t="shared" si="189"/>
        <v>0.57467382052778426</v>
      </c>
      <c r="K779" s="320">
        <f t="shared" si="190"/>
        <v>1</v>
      </c>
      <c r="L779" s="320">
        <f t="shared" si="198"/>
        <v>7.14</v>
      </c>
      <c r="M779" s="275">
        <f t="shared" si="191"/>
        <v>339.22417481996939</v>
      </c>
      <c r="N779" s="153">
        <f t="shared" si="192"/>
        <v>186.57329615098317</v>
      </c>
      <c r="O779" s="154">
        <f t="shared" si="193"/>
        <v>21.756</v>
      </c>
      <c r="P779" s="149">
        <f>IF(B779&lt;=Parameters!$K$3,0,IF(I779="Sand",0,O779/Parameters!$K$8*1000))</f>
        <v>0</v>
      </c>
      <c r="Q779" s="127">
        <f t="shared" si="194"/>
        <v>0</v>
      </c>
      <c r="R779" s="154" t="e">
        <f t="shared" si="195"/>
        <v>#DIV/0!</v>
      </c>
      <c r="S779" s="154" t="e">
        <f t="shared" si="196"/>
        <v>#DIV/0!</v>
      </c>
      <c r="T779" s="149" t="e">
        <f t="shared" si="203"/>
        <v>#DIV/0!</v>
      </c>
      <c r="U779" s="383">
        <f>IF(B779&lt;=Parameters!$K$3,0,IF(I779="Sand",(B779-B778)*$O$5*N779,(B779-B778)*$O$5*T779))</f>
        <v>77.428736873452905</v>
      </c>
      <c r="V779" s="157">
        <f t="shared" si="204"/>
        <v>26180.506936185455</v>
      </c>
      <c r="W779" s="175">
        <f t="shared" si="199"/>
        <v>0.54913541205289906</v>
      </c>
      <c r="X779" s="149">
        <f t="shared" si="200"/>
        <v>0.53859299657559723</v>
      </c>
      <c r="Y779" s="127">
        <f t="shared" si="201"/>
        <v>0.61175206929160442</v>
      </c>
      <c r="Z779" s="175">
        <f t="shared" si="202"/>
        <v>0.93903333345909956</v>
      </c>
      <c r="AA779" s="149">
        <f t="shared" si="197"/>
        <v>71.400000000000006</v>
      </c>
      <c r="AB779" s="383">
        <f>IF(ISERROR(AA779),0,IF(B779&lt;=Parameters!$K$3,0,(B779-B778)*$O$5*AA779))</f>
        <v>29.631313413098027</v>
      </c>
      <c r="AC779" s="157">
        <f t="shared" si="205"/>
        <v>21755.570658302917</v>
      </c>
    </row>
    <row r="780" spans="1:29">
      <c r="A780" s="186">
        <v>762</v>
      </c>
      <c r="B780" s="187">
        <v>76.099999999999994</v>
      </c>
      <c r="C780" s="258">
        <v>24.75</v>
      </c>
      <c r="D780" s="258">
        <v>2.2999999999999998</v>
      </c>
      <c r="E780" s="438">
        <f>IF(AND(ISBLANK(B780),ISBLANK(C780)),NA(),IF(B780&lt;=Parameters!$K$3,0,IF(C780&lt;0.1,Parameters!$K$4,C780)))</f>
        <v>24.75</v>
      </c>
      <c r="F780" s="439"/>
      <c r="G780" s="149">
        <f>B780*Parameters!$K$5</f>
        <v>1445.8999999999999</v>
      </c>
      <c r="H780" s="383">
        <f>IF(B780&lt;Parameters!$K$6,B780*Parameters!$K$5,Parameters!$K$5*Parameters!$K$6+(B780-Parameters!$K$6)*(Parameters!$K$5-10))</f>
        <v>714.9</v>
      </c>
      <c r="I780" s="151" t="str">
        <f>IF(ISBLANK(D780),"",IF(D780&gt;Parameters!$K$7,"Clay","Sand"))</f>
        <v>Sand</v>
      </c>
      <c r="J780" s="152">
        <f t="shared" si="189"/>
        <v>0.58199480128086045</v>
      </c>
      <c r="K780" s="320">
        <f t="shared" si="190"/>
        <v>1</v>
      </c>
      <c r="L780" s="320">
        <f t="shared" si="198"/>
        <v>7.149</v>
      </c>
      <c r="M780" s="275">
        <f t="shared" si="191"/>
        <v>366.4980811913664</v>
      </c>
      <c r="N780" s="153">
        <f t="shared" si="192"/>
        <v>201.57394465525152</v>
      </c>
      <c r="O780" s="154">
        <f t="shared" si="193"/>
        <v>23.304099999999998</v>
      </c>
      <c r="P780" s="149">
        <f>IF(B780&lt;=Parameters!$K$3,0,IF(I780="Sand",0,O780/Parameters!$K$8*1000))</f>
        <v>0</v>
      </c>
      <c r="Q780" s="127">
        <f t="shared" si="194"/>
        <v>0</v>
      </c>
      <c r="R780" s="154" t="e">
        <f t="shared" si="195"/>
        <v>#DIV/0!</v>
      </c>
      <c r="S780" s="154" t="e">
        <f t="shared" si="196"/>
        <v>#DIV/0!</v>
      </c>
      <c r="T780" s="149" t="e">
        <f t="shared" si="203"/>
        <v>#DIV/0!</v>
      </c>
      <c r="U780" s="383">
        <f>IF(B780&lt;=Parameters!$K$3,0,IF(I780="Sand",(B780-B779)*$O$5*N780,(B780-B779)*$O$5*T780))</f>
        <v>83.654071848658731</v>
      </c>
      <c r="V780" s="157">
        <f t="shared" si="204"/>
        <v>26264.161008034112</v>
      </c>
      <c r="W780" s="175">
        <f t="shared" si="199"/>
        <v>0.57475275410322868</v>
      </c>
      <c r="X780" s="149">
        <f t="shared" si="200"/>
        <v>0.59185324421777774</v>
      </c>
      <c r="Y780" s="127">
        <f t="shared" si="201"/>
        <v>0.61155944200896317</v>
      </c>
      <c r="Z780" s="175">
        <f t="shared" si="202"/>
        <v>1.032924628786497</v>
      </c>
      <c r="AA780" s="149">
        <f t="shared" si="197"/>
        <v>71.489999999999995</v>
      </c>
      <c r="AB780" s="383">
        <f>IF(ISERROR(AA780),0,IF(B780&lt;=Parameters!$K$3,0,(B780-B779)*$O$5*AA780))</f>
        <v>29.668663808156548</v>
      </c>
      <c r="AC780" s="157">
        <f t="shared" si="205"/>
        <v>21785.239322111072</v>
      </c>
    </row>
    <row r="781" spans="1:29">
      <c r="A781" s="186">
        <v>763</v>
      </c>
      <c r="B781" s="187">
        <v>76.2</v>
      </c>
      <c r="C781" s="258">
        <v>24.28</v>
      </c>
      <c r="D781" s="258">
        <v>2.29</v>
      </c>
      <c r="E781" s="438">
        <f>IF(AND(ISBLANK(B781),ISBLANK(C781)),NA(),IF(B781&lt;=Parameters!$K$3,0,IF(C781&lt;0.1,Parameters!$K$4,C781)))</f>
        <v>24.28</v>
      </c>
      <c r="F781" s="439"/>
      <c r="G781" s="149">
        <f>B781*Parameters!$K$5</f>
        <v>1447.8</v>
      </c>
      <c r="H781" s="383">
        <f>IF(B781&lt;Parameters!$K$6,B781*Parameters!$K$5,Parameters!$K$5*Parameters!$K$6+(B781-Parameters!$K$6)*(Parameters!$K$5-10))</f>
        <v>715.80000000000007</v>
      </c>
      <c r="I781" s="151" t="str">
        <f>IF(ISBLANK(D781),"",IF(D781&gt;Parameters!$K$7,"Clay","Sand"))</f>
        <v>Sand</v>
      </c>
      <c r="J781" s="152">
        <f t="shared" si="189"/>
        <v>0.58960289937157584</v>
      </c>
      <c r="K781" s="320">
        <f t="shared" si="190"/>
        <v>1</v>
      </c>
      <c r="L781" s="320">
        <f t="shared" si="198"/>
        <v>7.1580000000000004</v>
      </c>
      <c r="M781" s="275">
        <f t="shared" si="191"/>
        <v>364.23836644935824</v>
      </c>
      <c r="N781" s="153">
        <f t="shared" si="192"/>
        <v>200.33110154714706</v>
      </c>
      <c r="O781" s="154">
        <f t="shared" si="193"/>
        <v>22.8322</v>
      </c>
      <c r="P781" s="149">
        <f>IF(B781&lt;=Parameters!$K$3,0,IF(I781="Sand",0,O781/Parameters!$K$8*1000))</f>
        <v>0</v>
      </c>
      <c r="Q781" s="127">
        <f t="shared" si="194"/>
        <v>0</v>
      </c>
      <c r="R781" s="154" t="e">
        <f t="shared" si="195"/>
        <v>#DIV/0!</v>
      </c>
      <c r="S781" s="154" t="e">
        <f t="shared" si="196"/>
        <v>#DIV/0!</v>
      </c>
      <c r="T781" s="149" t="e">
        <f t="shared" si="203"/>
        <v>#DIV/0!</v>
      </c>
      <c r="U781" s="383">
        <f>IF(B781&lt;=Parameters!$K$3,0,IF(I781="Sand",(B781-B780)*$O$5*N781,(B781-B780)*$O$5*T781))</f>
        <v>83.138286503298673</v>
      </c>
      <c r="V781" s="157">
        <f t="shared" si="204"/>
        <v>26347.29929453741</v>
      </c>
      <c r="W781" s="175">
        <f t="shared" si="199"/>
        <v>0.56683211986204407</v>
      </c>
      <c r="X781" s="149">
        <f t="shared" si="200"/>
        <v>0.57516511193363151</v>
      </c>
      <c r="Y781" s="127">
        <f t="shared" si="201"/>
        <v>0.61136711761535012</v>
      </c>
      <c r="Z781" s="175">
        <f t="shared" si="202"/>
        <v>1.0048028321867257</v>
      </c>
      <c r="AA781" s="149">
        <f t="shared" si="197"/>
        <v>71.580000000000013</v>
      </c>
      <c r="AB781" s="383">
        <f>IF(ISERROR(AA781),0,IF(B781&lt;=Parameters!$K$3,0,(B781-B780)*$O$5*AA781))</f>
        <v>29.706014203219308</v>
      </c>
      <c r="AC781" s="157">
        <f t="shared" si="205"/>
        <v>21814.945336314293</v>
      </c>
    </row>
    <row r="782" spans="1:29">
      <c r="A782" s="186">
        <v>764</v>
      </c>
      <c r="B782" s="187">
        <v>76.3</v>
      </c>
      <c r="C782" s="258">
        <v>23.42</v>
      </c>
      <c r="D782" s="258">
        <v>2.3199999999999998</v>
      </c>
      <c r="E782" s="438">
        <f>IF(AND(ISBLANK(B782),ISBLANK(C782)),NA(),IF(B782&lt;=Parameters!$K$3,0,IF(C782&lt;0.1,Parameters!$K$4,C782)))</f>
        <v>23.42</v>
      </c>
      <c r="F782" s="439"/>
      <c r="G782" s="149">
        <f>B782*Parameters!$K$5</f>
        <v>1449.7</v>
      </c>
      <c r="H782" s="383">
        <f>IF(B782&lt;Parameters!$K$6,B782*Parameters!$K$5,Parameters!$K$5*Parameters!$K$6+(B782-Parameters!$K$6)*(Parameters!$K$5-10))</f>
        <v>716.69999999999993</v>
      </c>
      <c r="I782" s="151" t="str">
        <f>IF(ISBLANK(D782),"",IF(D782&gt;Parameters!$K$7,"Clay","Sand"))</f>
        <v>Sand</v>
      </c>
      <c r="J782" s="152">
        <f t="shared" si="189"/>
        <v>0.59751738638053598</v>
      </c>
      <c r="K782" s="320">
        <f t="shared" si="190"/>
        <v>1</v>
      </c>
      <c r="L782" s="320">
        <f t="shared" si="198"/>
        <v>7.1669999999999989</v>
      </c>
      <c r="M782" s="275">
        <f t="shared" si="191"/>
        <v>356.05315151512008</v>
      </c>
      <c r="N782" s="153">
        <f t="shared" si="192"/>
        <v>195.82923333331607</v>
      </c>
      <c r="O782" s="154">
        <f t="shared" si="193"/>
        <v>21.970300000000002</v>
      </c>
      <c r="P782" s="149">
        <f>IF(B782&lt;=Parameters!$K$3,0,IF(I782="Sand",0,O782/Parameters!$K$8*1000))</f>
        <v>0</v>
      </c>
      <c r="Q782" s="127">
        <f t="shared" si="194"/>
        <v>0</v>
      </c>
      <c r="R782" s="154" t="e">
        <f t="shared" si="195"/>
        <v>#DIV/0!</v>
      </c>
      <c r="S782" s="154" t="e">
        <f t="shared" si="196"/>
        <v>#DIV/0!</v>
      </c>
      <c r="T782" s="149" t="e">
        <f t="shared" si="203"/>
        <v>#DIV/0!</v>
      </c>
      <c r="U782" s="383">
        <f>IF(B782&lt;=Parameters!$K$3,0,IF(I782="Sand",(B782-B781)*$O$5*N782,(B782-B781)*$O$5*T782))</f>
        <v>81.269991433420046</v>
      </c>
      <c r="V782" s="157">
        <f t="shared" si="204"/>
        <v>26428.569285970829</v>
      </c>
      <c r="W782" s="175">
        <f t="shared" si="199"/>
        <v>0.55215576771976405</v>
      </c>
      <c r="X782" s="149">
        <f t="shared" si="200"/>
        <v>0.54476478060301514</v>
      </c>
      <c r="Y782" s="127">
        <f t="shared" si="201"/>
        <v>0.61117509525456382</v>
      </c>
      <c r="Z782" s="175">
        <f t="shared" si="202"/>
        <v>0.95264365002779039</v>
      </c>
      <c r="AA782" s="149">
        <f t="shared" si="197"/>
        <v>71.67</v>
      </c>
      <c r="AB782" s="383">
        <f>IF(ISERROR(AA782),0,IF(B782&lt;=Parameters!$K$3,0,(B782-B781)*$O$5*AA782))</f>
        <v>29.743364598273605</v>
      </c>
      <c r="AC782" s="157">
        <f t="shared" si="205"/>
        <v>21844.688700912568</v>
      </c>
    </row>
    <row r="783" spans="1:29">
      <c r="A783" s="186">
        <v>765</v>
      </c>
      <c r="B783" s="187">
        <v>76.400000000000006</v>
      </c>
      <c r="C783" s="258">
        <v>22.56</v>
      </c>
      <c r="D783" s="258">
        <v>2.35</v>
      </c>
      <c r="E783" s="438">
        <f>IF(AND(ISBLANK(B783),ISBLANK(C783)),NA(),IF(B783&lt;=Parameters!$K$3,0,IF(C783&lt;0.1,Parameters!$K$4,C783)))</f>
        <v>22.56</v>
      </c>
      <c r="F783" s="439"/>
      <c r="G783" s="149">
        <f>B783*Parameters!$K$5</f>
        <v>1451.6000000000001</v>
      </c>
      <c r="H783" s="383">
        <f>IF(B783&lt;Parameters!$K$6,B783*Parameters!$K$5,Parameters!$K$5*Parameters!$K$6+(B783-Parameters!$K$6)*(Parameters!$K$5-10))</f>
        <v>717.6</v>
      </c>
      <c r="I783" s="151" t="str">
        <f>IF(ISBLANK(D783),"",IF(D783&gt;Parameters!$K$7,"Clay","Sand"))</f>
        <v>Sand</v>
      </c>
      <c r="J783" s="152">
        <f t="shared" si="189"/>
        <v>0.60575939484620878</v>
      </c>
      <c r="K783" s="320">
        <f t="shared" si="190"/>
        <v>1</v>
      </c>
      <c r="L783" s="320">
        <f t="shared" si="198"/>
        <v>7.1760000000000002</v>
      </c>
      <c r="M783" s="275">
        <f t="shared" si="191"/>
        <v>347.7095751837615</v>
      </c>
      <c r="N783" s="153">
        <f t="shared" si="192"/>
        <v>191.24026635106884</v>
      </c>
      <c r="O783" s="154">
        <f t="shared" si="193"/>
        <v>21.1084</v>
      </c>
      <c r="P783" s="149">
        <f>IF(B783&lt;=Parameters!$K$3,0,IF(I783="Sand",0,O783/Parameters!$K$8*1000))</f>
        <v>0</v>
      </c>
      <c r="Q783" s="127">
        <f t="shared" si="194"/>
        <v>0</v>
      </c>
      <c r="R783" s="154" t="e">
        <f t="shared" si="195"/>
        <v>#DIV/0!</v>
      </c>
      <c r="S783" s="154" t="e">
        <f t="shared" si="196"/>
        <v>#DIV/0!</v>
      </c>
      <c r="T783" s="149" t="e">
        <f t="shared" si="203"/>
        <v>#DIV/0!</v>
      </c>
      <c r="U783" s="383">
        <f>IF(B783&lt;=Parameters!$K$3,0,IF(I783="Sand",(B783-B782)*$O$5*N783,(B783-B782)*$O$5*T783))</f>
        <v>79.365549992348321</v>
      </c>
      <c r="V783" s="157">
        <f t="shared" si="204"/>
        <v>26507.934835963177</v>
      </c>
      <c r="W783" s="175">
        <f t="shared" si="199"/>
        <v>0.53694000155493615</v>
      </c>
      <c r="X783" s="149">
        <f t="shared" si="200"/>
        <v>0.51396833655169227</v>
      </c>
      <c r="Y783" s="127">
        <f t="shared" si="201"/>
        <v>0.61098337407389458</v>
      </c>
      <c r="Z783" s="175">
        <f t="shared" si="202"/>
        <v>0.89968480066197742</v>
      </c>
      <c r="AA783" s="149">
        <f t="shared" si="197"/>
        <v>71.760000000000005</v>
      </c>
      <c r="AB783" s="383">
        <f>IF(ISERROR(AA783),0,IF(B783&lt;=Parameters!$K$3,0,(B783-B782)*$O$5*AA783))</f>
        <v>29.780714993336368</v>
      </c>
      <c r="AC783" s="157">
        <f t="shared" si="205"/>
        <v>21874.469415905904</v>
      </c>
    </row>
    <row r="784" spans="1:29">
      <c r="A784" s="186">
        <v>766</v>
      </c>
      <c r="B784" s="187">
        <v>76.5</v>
      </c>
      <c r="C784" s="258">
        <v>23.37</v>
      </c>
      <c r="D784" s="258">
        <v>2.33</v>
      </c>
      <c r="E784" s="438">
        <f>IF(AND(ISBLANK(B784),ISBLANK(C784)),NA(),IF(B784&lt;=Parameters!$K$3,0,IF(C784&lt;0.1,Parameters!$K$4,C784)))</f>
        <v>23.37</v>
      </c>
      <c r="F784" s="439"/>
      <c r="G784" s="149">
        <f>B784*Parameters!$K$5</f>
        <v>1453.5</v>
      </c>
      <c r="H784" s="383">
        <f>IF(B784&lt;Parameters!$K$6,B784*Parameters!$K$5,Parameters!$K$5*Parameters!$K$6+(B784-Parameters!$K$6)*(Parameters!$K$5-10))</f>
        <v>718.5</v>
      </c>
      <c r="I784" s="151" t="str">
        <f>IF(ISBLANK(D784),"",IF(D784&gt;Parameters!$K$7,"Clay","Sand"))</f>
        <v>Sand</v>
      </c>
      <c r="J784" s="152">
        <f t="shared" si="189"/>
        <v>0.61435215587525316</v>
      </c>
      <c r="K784" s="320">
        <f t="shared" si="190"/>
        <v>1</v>
      </c>
      <c r="L784" s="320">
        <f t="shared" si="198"/>
        <v>7.1849999999999996</v>
      </c>
      <c r="M784" s="275">
        <f t="shared" si="191"/>
        <v>365.30321606922797</v>
      </c>
      <c r="N784" s="153">
        <f t="shared" si="192"/>
        <v>200.9167688380754</v>
      </c>
      <c r="O784" s="154">
        <f t="shared" si="193"/>
        <v>21.916499999999999</v>
      </c>
      <c r="P784" s="149">
        <f>IF(B784&lt;=Parameters!$K$3,0,IF(I784="Sand",0,O784/Parameters!$K$8*1000))</f>
        <v>0</v>
      </c>
      <c r="Q784" s="127">
        <f t="shared" si="194"/>
        <v>0</v>
      </c>
      <c r="R784" s="154" t="e">
        <f t="shared" si="195"/>
        <v>#DIV/0!</v>
      </c>
      <c r="S784" s="154" t="e">
        <f t="shared" si="196"/>
        <v>#DIV/0!</v>
      </c>
      <c r="T784" s="149" t="e">
        <f t="shared" si="203"/>
        <v>#DIV/0!</v>
      </c>
      <c r="U784" s="383">
        <f>IF(B784&lt;=Parameters!$K$3,0,IF(I784="Sand",(B784-B783)*$O$5*N784,(B784-B783)*$O$5*T784))</f>
        <v>83.381340999831636</v>
      </c>
      <c r="V784" s="157">
        <f t="shared" si="204"/>
        <v>26591.31617696301</v>
      </c>
      <c r="W784" s="175">
        <f t="shared" si="199"/>
        <v>0.55079921136840093</v>
      </c>
      <c r="X784" s="149">
        <f t="shared" si="200"/>
        <v>0.54198921630907382</v>
      </c>
      <c r="Y784" s="127">
        <f t="shared" si="201"/>
        <v>0.61079195322410584</v>
      </c>
      <c r="Z784" s="175">
        <f t="shared" si="202"/>
        <v>0.94967860808513815</v>
      </c>
      <c r="AA784" s="149">
        <f t="shared" si="197"/>
        <v>71.850000000000009</v>
      </c>
      <c r="AB784" s="383">
        <f>IF(ISERROR(AA784),0,IF(B784&lt;=Parameters!$K$3,0,(B784-B783)*$O$5*AA784))</f>
        <v>29.818065388390661</v>
      </c>
      <c r="AC784" s="157">
        <f t="shared" si="205"/>
        <v>21904.287481294294</v>
      </c>
    </row>
    <row r="785" spans="1:29">
      <c r="A785" s="186">
        <v>767</v>
      </c>
      <c r="B785" s="187">
        <v>76.599999999999994</v>
      </c>
      <c r="C785" s="258">
        <v>24.42</v>
      </c>
      <c r="D785" s="258">
        <v>2.31</v>
      </c>
      <c r="E785" s="438">
        <f>IF(AND(ISBLANK(B785),ISBLANK(C785)),NA(),IF(B785&lt;=Parameters!$K$3,0,IF(C785&lt;0.1,Parameters!$K$4,C785)))</f>
        <v>24.42</v>
      </c>
      <c r="F785" s="439"/>
      <c r="G785" s="149">
        <f>B785*Parameters!$K$5</f>
        <v>1455.3999999999999</v>
      </c>
      <c r="H785" s="383">
        <f>IF(B785&lt;Parameters!$K$6,B785*Parameters!$K$5,Parameters!$K$5*Parameters!$K$6+(B785-Parameters!$K$6)*(Parameters!$K$5-10))</f>
        <v>719.4</v>
      </c>
      <c r="I785" s="151" t="str">
        <f>IF(ISBLANK(D785),"",IF(D785&gt;Parameters!$K$7,"Clay","Sand"))</f>
        <v>Sand</v>
      </c>
      <c r="J785" s="152">
        <f t="shared" si="189"/>
        <v>0.62332127491744194</v>
      </c>
      <c r="K785" s="320">
        <f t="shared" si="190"/>
        <v>1</v>
      </c>
      <c r="L785" s="320">
        <f t="shared" si="198"/>
        <v>7.194</v>
      </c>
      <c r="M785" s="275">
        <f t="shared" si="191"/>
        <v>387.28886130476724</v>
      </c>
      <c r="N785" s="153">
        <f t="shared" si="192"/>
        <v>213.00887371762201</v>
      </c>
      <c r="O785" s="154">
        <f t="shared" si="193"/>
        <v>22.964600000000001</v>
      </c>
      <c r="P785" s="149">
        <f>IF(B785&lt;=Parameters!$K$3,0,IF(I785="Sand",0,O785/Parameters!$K$8*1000))</f>
        <v>0</v>
      </c>
      <c r="Q785" s="127">
        <f t="shared" si="194"/>
        <v>0</v>
      </c>
      <c r="R785" s="154" t="e">
        <f t="shared" si="195"/>
        <v>#DIV/0!</v>
      </c>
      <c r="S785" s="154" t="e">
        <f t="shared" si="196"/>
        <v>#DIV/0!</v>
      </c>
      <c r="T785" s="149" t="e">
        <f t="shared" si="203"/>
        <v>#DIV/0!</v>
      </c>
      <c r="U785" s="383">
        <f>IF(B785&lt;=Parameters!$K$3,0,IF(I785="Sand",(B785-B784)*$O$5*N785,(B785-B784)*$O$5*T785))</f>
        <v>88.399617603611716</v>
      </c>
      <c r="V785" s="157">
        <f t="shared" si="204"/>
        <v>26679.715794566622</v>
      </c>
      <c r="W785" s="175">
        <f t="shared" si="199"/>
        <v>0.56812857427262897</v>
      </c>
      <c r="X785" s="149">
        <f t="shared" si="200"/>
        <v>0.57788317661205202</v>
      </c>
      <c r="Y785" s="127">
        <f t="shared" si="201"/>
        <v>0.61060083185941538</v>
      </c>
      <c r="Z785" s="175">
        <f t="shared" si="202"/>
        <v>1.0135787116551389</v>
      </c>
      <c r="AA785" s="149">
        <f t="shared" si="197"/>
        <v>71.94</v>
      </c>
      <c r="AB785" s="383">
        <f>IF(ISERROR(AA785),0,IF(B785&lt;=Parameters!$K$3,0,(B785-B784)*$O$5*AA785))</f>
        <v>29.855415783449185</v>
      </c>
      <c r="AC785" s="157">
        <f t="shared" si="205"/>
        <v>21934.142897077742</v>
      </c>
    </row>
    <row r="786" spans="1:29">
      <c r="A786" s="186">
        <v>768</v>
      </c>
      <c r="B786" s="187">
        <v>76.7</v>
      </c>
      <c r="C786" s="258">
        <v>26.58</v>
      </c>
      <c r="D786" s="258">
        <v>2.2400000000000002</v>
      </c>
      <c r="E786" s="438">
        <f>IF(AND(ISBLANK(B786),ISBLANK(C786)),NA(),IF(B786&lt;=Parameters!$K$3,0,IF(C786&lt;0.1,Parameters!$K$4,C786)))</f>
        <v>26.58</v>
      </c>
      <c r="F786" s="439"/>
      <c r="G786" s="149">
        <f>B786*Parameters!$K$5</f>
        <v>1457.3</v>
      </c>
      <c r="H786" s="383">
        <f>IF(B786&lt;Parameters!$K$6,B786*Parameters!$K$5,Parameters!$K$5*Parameters!$K$6+(B786-Parameters!$K$6)*(Parameters!$K$5-10))</f>
        <v>720.30000000000007</v>
      </c>
      <c r="I786" s="151" t="str">
        <f>IF(ISBLANK(D786),"",IF(D786&gt;Parameters!$K$7,"Clay","Sand"))</f>
        <v>Sand</v>
      </c>
      <c r="J786" s="152">
        <f t="shared" si="189"/>
        <v>0.63269505316782004</v>
      </c>
      <c r="K786" s="320">
        <f t="shared" si="190"/>
        <v>1</v>
      </c>
      <c r="L786" s="320">
        <f t="shared" si="198"/>
        <v>7.2030000000000003</v>
      </c>
      <c r="M786" s="275">
        <f t="shared" si="191"/>
        <v>427.88475376586024</v>
      </c>
      <c r="N786" s="153">
        <f t="shared" si="192"/>
        <v>235.33661457122315</v>
      </c>
      <c r="O786" s="154">
        <f t="shared" si="193"/>
        <v>25.122699999999998</v>
      </c>
      <c r="P786" s="149">
        <f>IF(B786&lt;=Parameters!$K$3,0,IF(I786="Sand",0,O786/Parameters!$K$8*1000))</f>
        <v>0</v>
      </c>
      <c r="Q786" s="127">
        <f t="shared" si="194"/>
        <v>0</v>
      </c>
      <c r="R786" s="154" t="e">
        <f t="shared" si="195"/>
        <v>#DIV/0!</v>
      </c>
      <c r="S786" s="154" t="e">
        <f t="shared" si="196"/>
        <v>#DIV/0!</v>
      </c>
      <c r="T786" s="149" t="e">
        <f t="shared" si="203"/>
        <v>#DIV/0!</v>
      </c>
      <c r="U786" s="383">
        <f>IF(B786&lt;=Parameters!$K$3,0,IF(I786="Sand",(B786-B785)*$O$5*N786,(B786-B785)*$O$5*T786))</f>
        <v>97.665728066363528</v>
      </c>
      <c r="V786" s="157">
        <f t="shared" si="204"/>
        <v>26777.381522632986</v>
      </c>
      <c r="W786" s="175">
        <f t="shared" si="199"/>
        <v>0.60178115598688664</v>
      </c>
      <c r="X786" s="149">
        <f t="shared" si="200"/>
        <v>0.6502699511322928</v>
      </c>
      <c r="Y786" s="127">
        <f t="shared" si="201"/>
        <v>0.61041000913747723</v>
      </c>
      <c r="Z786" s="175">
        <f t="shared" si="202"/>
        <v>1.1416736136944237</v>
      </c>
      <c r="AA786" s="149">
        <f t="shared" si="197"/>
        <v>72.030000000000015</v>
      </c>
      <c r="AB786" s="383">
        <f>IF(ISERROR(AA786),0,IF(B786&lt;=Parameters!$K$3,0,(B786-B785)*$O$5*AA786))</f>
        <v>29.89276617851197</v>
      </c>
      <c r="AC786" s="157">
        <f t="shared" si="205"/>
        <v>21964.035663256254</v>
      </c>
    </row>
    <row r="787" spans="1:29">
      <c r="A787" s="186">
        <v>769</v>
      </c>
      <c r="B787" s="187">
        <v>76.8</v>
      </c>
      <c r="C787" s="258">
        <v>27.1</v>
      </c>
      <c r="D787" s="258">
        <v>2.2200000000000002</v>
      </c>
      <c r="E787" s="438">
        <f>IF(AND(ISBLANK(B787),ISBLANK(C787)),NA(),IF(B787&lt;=Parameters!$K$3,0,IF(C787&lt;0.1,Parameters!$K$4,C787)))</f>
        <v>27.1</v>
      </c>
      <c r="F787" s="439"/>
      <c r="G787" s="149">
        <f>B787*Parameters!$K$5</f>
        <v>1459.2</v>
      </c>
      <c r="H787" s="383">
        <f>IF(B787&lt;Parameters!$K$6,B787*Parameters!$K$5,Parameters!$K$5*Parameters!$K$6+(B787-Parameters!$K$6)*(Parameters!$K$5-10))</f>
        <v>721.19999999999993</v>
      </c>
      <c r="I787" s="151" t="str">
        <f>IF(ISBLANK(D787),"",IF(D787&gt;Parameters!$K$7,"Clay","Sand"))</f>
        <v>Sand</v>
      </c>
      <c r="J787" s="152">
        <f t="shared" ref="J787:J850" si="206">(MAX(($O$3-B787)/$O$1,G$8))^(-C$8)</f>
        <v>0.64250486379481953</v>
      </c>
      <c r="K787" s="320">
        <f t="shared" ref="K787:K850" si="207">(MIN(($O$3-B787)/($O$1*$G$8),1))^$E$8</f>
        <v>1</v>
      </c>
      <c r="L787" s="320">
        <f t="shared" si="198"/>
        <v>7.2119999999999997</v>
      </c>
      <c r="M787" s="275">
        <f t="shared" ref="M787:M850" si="208">$F$8*E787*1000*$O$9^$B$8*J787</f>
        <v>443.01976989625888</v>
      </c>
      <c r="N787" s="153">
        <f t="shared" ref="N787:N850" si="209">(M787)*$S$2^$D$8</f>
        <v>243.6608734429424</v>
      </c>
      <c r="O787" s="154">
        <f t="shared" ref="O787:O850" si="210">IF(E787=0,0,ABS(E787-G787/1000))</f>
        <v>25.640800000000002</v>
      </c>
      <c r="P787" s="149">
        <f>IF(B787&lt;=Parameters!$K$3,0,IF(I787="Sand",0,O787/Parameters!$K$8*1000))</f>
        <v>0</v>
      </c>
      <c r="Q787" s="127">
        <f t="shared" ref="Q787:Q850" si="211">IF(P787="","",P787/H787)</f>
        <v>0</v>
      </c>
      <c r="R787" s="154" t="e">
        <f t="shared" ref="R787:R850" si="212">IF(P787="","",IF(Q787&lt;=1,0.5*(Q787^(-0.5)),0.5*(Q787^(-0.25))))</f>
        <v>#DIV/0!</v>
      </c>
      <c r="S787" s="154" t="e">
        <f t="shared" ref="S787:S850" si="213">IF(R787="","",IF(R787&lt;1,R787,1))</f>
        <v>#DIV/0!</v>
      </c>
      <c r="T787" s="149" t="e">
        <f t="shared" si="203"/>
        <v>#DIV/0!</v>
      </c>
      <c r="U787" s="383">
        <f>IF(B787&lt;=Parameters!$K$3,0,IF(I787="Sand",(B787-B786)*$O$5*N787,(B787-B786)*$O$5*T787))</f>
        <v>101.12033203777366</v>
      </c>
      <c r="V787" s="157">
        <f t="shared" si="204"/>
        <v>26878.501854670762</v>
      </c>
      <c r="W787" s="175">
        <f t="shared" si="199"/>
        <v>0.60928128594033992</v>
      </c>
      <c r="X787" s="149">
        <f t="shared" si="200"/>
        <v>0.66687957338822368</v>
      </c>
      <c r="Y787" s="127">
        <f t="shared" si="201"/>
        <v>0.61021948421936334</v>
      </c>
      <c r="Z787" s="175">
        <f t="shared" si="202"/>
        <v>1.1719955788110457</v>
      </c>
      <c r="AA787" s="149">
        <f t="shared" ref="AA787:AA850" si="214">IF(I787="Sand",IF(Z787&gt;0.1*H787,Z787,0.1*H787),T787)</f>
        <v>72.11999999999999</v>
      </c>
      <c r="AB787" s="383">
        <f>IF(ISERROR(AA787),0,IF(B787&lt;=Parameters!$K$3,0,(B787-B786)*$O$5*AA787))</f>
        <v>29.930116573566234</v>
      </c>
      <c r="AC787" s="157">
        <f t="shared" si="205"/>
        <v>21993.965779829821</v>
      </c>
    </row>
    <row r="788" spans="1:29">
      <c r="A788" s="186">
        <v>770</v>
      </c>
      <c r="B788" s="187">
        <v>76.900000000000006</v>
      </c>
      <c r="C788" s="258">
        <v>26.82</v>
      </c>
      <c r="D788" s="258">
        <v>2.21</v>
      </c>
      <c r="E788" s="438">
        <f>IF(AND(ISBLANK(B788),ISBLANK(C788)),NA(),IF(B788&lt;=Parameters!$K$3,0,IF(C788&lt;0.1,Parameters!$K$4,C788)))</f>
        <v>26.82</v>
      </c>
      <c r="F788" s="439"/>
      <c r="G788" s="149">
        <f>B788*Parameters!$K$5</f>
        <v>1461.1000000000001</v>
      </c>
      <c r="H788" s="383">
        <f>IF(B788&lt;Parameters!$K$6,B788*Parameters!$K$5,Parameters!$K$5*Parameters!$K$6+(B788-Parameters!$K$6)*(Parameters!$K$5-10))</f>
        <v>722.1</v>
      </c>
      <c r="I788" s="151" t="str">
        <f>IF(ISBLANK(D788),"",IF(D788&gt;Parameters!$K$7,"Clay","Sand"))</f>
        <v>Sand</v>
      </c>
      <c r="J788" s="152">
        <f t="shared" si="206"/>
        <v>0.65278559440145834</v>
      </c>
      <c r="K788" s="320">
        <f t="shared" si="207"/>
        <v>1</v>
      </c>
      <c r="L788" s="320">
        <f t="shared" ref="L788:L851" si="215">H788/100</f>
        <v>7.2210000000000001</v>
      </c>
      <c r="M788" s="275">
        <f t="shared" si="208"/>
        <v>445.45796842038908</v>
      </c>
      <c r="N788" s="153">
        <f t="shared" si="209"/>
        <v>245.00188263121402</v>
      </c>
      <c r="O788" s="154">
        <f t="shared" si="210"/>
        <v>25.358899999999998</v>
      </c>
      <c r="P788" s="149">
        <f>IF(B788&lt;=Parameters!$K$3,0,IF(I788="Sand",0,O788/Parameters!$K$8*1000))</f>
        <v>0</v>
      </c>
      <c r="Q788" s="127">
        <f t="shared" si="211"/>
        <v>0</v>
      </c>
      <c r="R788" s="154" t="e">
        <f t="shared" si="212"/>
        <v>#DIV/0!</v>
      </c>
      <c r="S788" s="154" t="e">
        <f t="shared" si="213"/>
        <v>#DIV/0!</v>
      </c>
      <c r="T788" s="149" t="e">
        <f t="shared" si="203"/>
        <v>#DIV/0!</v>
      </c>
      <c r="U788" s="383">
        <f>IF(B788&lt;=Parameters!$K$3,0,IF(I788="Sand",(B788-B787)*$O$5*N788,(B788-B787)*$O$5*T788))</f>
        <v>101.67685673733322</v>
      </c>
      <c r="V788" s="157">
        <f t="shared" si="204"/>
        <v>26980.178711408094</v>
      </c>
      <c r="W788" s="175">
        <f t="shared" ref="W788:W851" si="216">0.4*LN(E788*1000/(22*SQRT(H788*100)))</f>
        <v>0.60487751750189611</v>
      </c>
      <c r="X788" s="149">
        <f t="shared" ref="X788:X851" si="217">2.1*(W788-0.1)^1.7</f>
        <v>0.65710617543911076</v>
      </c>
      <c r="Y788" s="127">
        <f t="shared" ref="Y788:Y851" si="218">(H788/100)^(-0.25)</f>
        <v>0.61002925626954552</v>
      </c>
      <c r="Z788" s="175">
        <f t="shared" ref="Z788:Z851" si="219">$F$8*(B788/$O$3)*100*X788*Y788</f>
        <v>1.1559626979686488</v>
      </c>
      <c r="AA788" s="149">
        <f t="shared" si="214"/>
        <v>72.210000000000008</v>
      </c>
      <c r="AB788" s="383">
        <f>IF(ISERROR(AA788),0,IF(B788&lt;=Parameters!$K$3,0,(B788-B787)*$O$5*AA788))</f>
        <v>29.967466968629029</v>
      </c>
      <c r="AC788" s="157">
        <f t="shared" si="205"/>
        <v>22023.93324679845</v>
      </c>
    </row>
    <row r="789" spans="1:29">
      <c r="A789" s="186">
        <v>771</v>
      </c>
      <c r="B789" s="187">
        <v>77</v>
      </c>
      <c r="C789" s="258">
        <v>25.33</v>
      </c>
      <c r="D789" s="258">
        <v>2.2200000000000002</v>
      </c>
      <c r="E789" s="438">
        <f>IF(AND(ISBLANK(B789),ISBLANK(C789)),NA(),IF(B789&lt;=Parameters!$K$3,0,IF(C789&lt;0.1,Parameters!$K$4,C789)))</f>
        <v>25.33</v>
      </c>
      <c r="F789" s="439"/>
      <c r="G789" s="149">
        <f>B789*Parameters!$K$5</f>
        <v>1463</v>
      </c>
      <c r="H789" s="383">
        <f>IF(B789&lt;Parameters!$K$6,B789*Parameters!$K$5,Parameters!$K$5*Parameters!$K$6+(B789-Parameters!$K$6)*(Parameters!$K$5-10))</f>
        <v>723</v>
      </c>
      <c r="I789" s="151" t="str">
        <f>IF(ISBLANK(D789),"",IF(D789&gt;Parameters!$K$7,"Clay","Sand"))</f>
        <v>Sand</v>
      </c>
      <c r="J789" s="152">
        <f t="shared" si="206"/>
        <v>0.66357616995589375</v>
      </c>
      <c r="K789" s="320">
        <f t="shared" si="207"/>
        <v>1</v>
      </c>
      <c r="L789" s="320">
        <f t="shared" si="215"/>
        <v>7.23</v>
      </c>
      <c r="M789" s="275">
        <f t="shared" si="208"/>
        <v>427.66466395278172</v>
      </c>
      <c r="N789" s="153">
        <f t="shared" si="209"/>
        <v>235.21556517402996</v>
      </c>
      <c r="O789" s="154">
        <f t="shared" si="210"/>
        <v>23.866999999999997</v>
      </c>
      <c r="P789" s="149">
        <f>IF(B789&lt;=Parameters!$K$3,0,IF(I789="Sand",0,O789/Parameters!$K$8*1000))</f>
        <v>0</v>
      </c>
      <c r="Q789" s="127">
        <f t="shared" si="211"/>
        <v>0</v>
      </c>
      <c r="R789" s="154" t="e">
        <f t="shared" si="212"/>
        <v>#DIV/0!</v>
      </c>
      <c r="S789" s="154" t="e">
        <f t="shared" si="213"/>
        <v>#DIV/0!</v>
      </c>
      <c r="T789" s="149" t="e">
        <f t="shared" ref="T789:T852" si="220">IF(P789="","",S789*P789)</f>
        <v>#DIV/0!</v>
      </c>
      <c r="U789" s="383">
        <f>IF(B789&lt;=Parameters!$K$3,0,IF(I789="Sand",(B789-B788)*$O$5*N789,(B789-B788)*$O$5*T789))</f>
        <v>97.615492035163399</v>
      </c>
      <c r="V789" s="157">
        <f t="shared" ref="V789:V852" si="221">V788+U789</f>
        <v>27077.794203443256</v>
      </c>
      <c r="W789" s="175">
        <f t="shared" si="216"/>
        <v>0.58176503422559078</v>
      </c>
      <c r="X789" s="149">
        <f t="shared" si="217"/>
        <v>0.60679118710364899</v>
      </c>
      <c r="Y789" s="127">
        <f t="shared" si="218"/>
        <v>0.60983932445587741</v>
      </c>
      <c r="Z789" s="175">
        <f t="shared" si="219"/>
        <v>1.0685053060289371</v>
      </c>
      <c r="AA789" s="149">
        <f t="shared" si="214"/>
        <v>72.3</v>
      </c>
      <c r="AB789" s="383">
        <f>IF(ISERROR(AA789),0,IF(B789&lt;=Parameters!$K$3,0,(B789-B788)*$O$5*AA789))</f>
        <v>30.004817363683291</v>
      </c>
      <c r="AC789" s="157">
        <f t="shared" si="205"/>
        <v>22053.938064162132</v>
      </c>
    </row>
    <row r="790" spans="1:29">
      <c r="A790" s="186">
        <v>772</v>
      </c>
      <c r="B790" s="187">
        <v>77.099999999999994</v>
      </c>
      <c r="C790" s="258">
        <v>25.25</v>
      </c>
      <c r="D790" s="258">
        <v>2.21</v>
      </c>
      <c r="E790" s="438">
        <f>IF(AND(ISBLANK(B790),ISBLANK(C790)),NA(),IF(B790&lt;=Parameters!$K$3,0,IF(C790&lt;0.1,Parameters!$K$4,C790)))</f>
        <v>25.25</v>
      </c>
      <c r="F790" s="439"/>
      <c r="G790" s="149">
        <f>B790*Parameters!$K$5</f>
        <v>1464.8999999999999</v>
      </c>
      <c r="H790" s="383">
        <f>IF(B790&lt;Parameters!$K$6,B790*Parameters!$K$5,Parameters!$K$5*Parameters!$K$6+(B790-Parameters!$K$6)*(Parameters!$K$5-10))</f>
        <v>723.9</v>
      </c>
      <c r="I790" s="151" t="str">
        <f>IF(ISBLANK(D790),"",IF(D790&gt;Parameters!$K$7,"Clay","Sand"))</f>
        <v>Sand</v>
      </c>
      <c r="J790" s="152">
        <f t="shared" si="206"/>
        <v>0.674920174079357</v>
      </c>
      <c r="K790" s="320">
        <f t="shared" si="207"/>
        <v>1</v>
      </c>
      <c r="L790" s="320">
        <f t="shared" si="215"/>
        <v>7.2389999999999999</v>
      </c>
      <c r="M790" s="275">
        <f t="shared" si="208"/>
        <v>433.60191238470077</v>
      </c>
      <c r="N790" s="153">
        <f t="shared" si="209"/>
        <v>238.48105181158544</v>
      </c>
      <c r="O790" s="154">
        <f t="shared" si="210"/>
        <v>23.7851</v>
      </c>
      <c r="P790" s="149">
        <f>IF(B790&lt;=Parameters!$K$3,0,IF(I790="Sand",0,O790/Parameters!$K$8*1000))</f>
        <v>0</v>
      </c>
      <c r="Q790" s="127">
        <f t="shared" si="211"/>
        <v>0</v>
      </c>
      <c r="R790" s="154" t="e">
        <f t="shared" si="212"/>
        <v>#DIV/0!</v>
      </c>
      <c r="S790" s="154" t="e">
        <f t="shared" si="213"/>
        <v>#DIV/0!</v>
      </c>
      <c r="T790" s="149" t="e">
        <f t="shared" si="220"/>
        <v>#DIV/0!</v>
      </c>
      <c r="U790" s="383">
        <f>IF(B790&lt;=Parameters!$K$3,0,IF(I790="Sand",(B790-B789)*$O$5*N790,(B790-B789)*$O$5*T790))</f>
        <v>98.970683323730483</v>
      </c>
      <c r="V790" s="157">
        <f t="shared" si="221"/>
        <v>27176.764886766985</v>
      </c>
      <c r="W790" s="175">
        <f t="shared" si="216"/>
        <v>0.58025090308063865</v>
      </c>
      <c r="X790" s="149">
        <f t="shared" si="217"/>
        <v>0.60355272916276015</v>
      </c>
      <c r="Y790" s="127">
        <f t="shared" si="218"/>
        <v>0.60964968794957641</v>
      </c>
      <c r="Z790" s="175">
        <f t="shared" si="219"/>
        <v>1.0638520130223486</v>
      </c>
      <c r="AA790" s="149">
        <f t="shared" si="214"/>
        <v>72.39</v>
      </c>
      <c r="AB790" s="383">
        <f>IF(ISERROR(AA790),0,IF(B790&lt;=Parameters!$K$3,0,(B790-B789)*$O$5*AA790))</f>
        <v>30.042167758741819</v>
      </c>
      <c r="AC790" s="157">
        <f t="shared" si="205"/>
        <v>22083.980231920872</v>
      </c>
    </row>
    <row r="791" spans="1:29">
      <c r="A791" s="186">
        <v>773</v>
      </c>
      <c r="B791" s="187">
        <v>77.2</v>
      </c>
      <c r="C791" s="258">
        <v>26.16</v>
      </c>
      <c r="D791" s="258">
        <v>2.2000000000000002</v>
      </c>
      <c r="E791" s="438">
        <f>IF(AND(ISBLANK(B791),ISBLANK(C791)),NA(),IF(B791&lt;=Parameters!$K$3,0,IF(C791&lt;0.1,Parameters!$K$4,C791)))</f>
        <v>26.16</v>
      </c>
      <c r="F791" s="439"/>
      <c r="G791" s="149">
        <f>B791*Parameters!$K$5</f>
        <v>1466.8</v>
      </c>
      <c r="H791" s="383">
        <f>IF(B791&lt;Parameters!$K$6,B791*Parameters!$K$5,Parameters!$K$5*Parameters!$K$6+(B791-Parameters!$K$6)*(Parameters!$K$5-10))</f>
        <v>724.80000000000007</v>
      </c>
      <c r="I791" s="151" t="str">
        <f>IF(ISBLANK(D791),"",IF(D791&gt;Parameters!$K$7,"Clay","Sand"))</f>
        <v>Sand</v>
      </c>
      <c r="J791" s="152">
        <f t="shared" si="206"/>
        <v>0.68686659133030681</v>
      </c>
      <c r="K791" s="320">
        <f t="shared" si="207"/>
        <v>1</v>
      </c>
      <c r="L791" s="320">
        <f t="shared" si="215"/>
        <v>7.2480000000000011</v>
      </c>
      <c r="M791" s="275">
        <f t="shared" si="208"/>
        <v>457.1803222838488</v>
      </c>
      <c r="N791" s="153">
        <f t="shared" si="209"/>
        <v>251.44917725611685</v>
      </c>
      <c r="O791" s="154">
        <f t="shared" si="210"/>
        <v>24.693200000000001</v>
      </c>
      <c r="P791" s="149">
        <f>IF(B791&lt;=Parameters!$K$3,0,IF(I791="Sand",0,O791/Parameters!$K$8*1000))</f>
        <v>0</v>
      </c>
      <c r="Q791" s="127">
        <f t="shared" si="211"/>
        <v>0</v>
      </c>
      <c r="R791" s="154" t="e">
        <f t="shared" si="212"/>
        <v>#DIV/0!</v>
      </c>
      <c r="S791" s="154" t="e">
        <f t="shared" si="213"/>
        <v>#DIV/0!</v>
      </c>
      <c r="T791" s="149" t="e">
        <f t="shared" si="220"/>
        <v>#DIV/0!</v>
      </c>
      <c r="U791" s="383">
        <f>IF(B791&lt;=Parameters!$K$3,0,IF(I791="Sand",(B791-B790)*$O$5*N791,(B791-B790)*$O$5*T791))</f>
        <v>104.35251230732069</v>
      </c>
      <c r="V791" s="157">
        <f t="shared" si="221"/>
        <v>27281.117399074305</v>
      </c>
      <c r="W791" s="175">
        <f t="shared" si="216"/>
        <v>0.5941645527417555</v>
      </c>
      <c r="X791" s="149">
        <f t="shared" si="217"/>
        <v>0.63357932500983349</v>
      </c>
      <c r="Y791" s="127">
        <f t="shared" si="218"/>
        <v>0.60946034592520648</v>
      </c>
      <c r="Z791" s="175">
        <f t="shared" si="219"/>
        <v>1.1178795689425429</v>
      </c>
      <c r="AA791" s="149">
        <f t="shared" si="214"/>
        <v>72.48</v>
      </c>
      <c r="AB791" s="383">
        <f>IF(ISERROR(AA791),0,IF(B791&lt;=Parameters!$K$3,0,(B791-B790)*$O$5*AA791))</f>
        <v>30.079518153804624</v>
      </c>
      <c r="AC791" s="157">
        <f t="shared" si="205"/>
        <v>22114.059750074677</v>
      </c>
    </row>
    <row r="792" spans="1:29">
      <c r="A792" s="186">
        <v>774</v>
      </c>
      <c r="B792" s="187">
        <v>77.3</v>
      </c>
      <c r="C792" s="258">
        <v>27.73</v>
      </c>
      <c r="D792" s="258">
        <v>2.19</v>
      </c>
      <c r="E792" s="438">
        <f>IF(AND(ISBLANK(B792),ISBLANK(C792)),NA(),IF(B792&lt;=Parameters!$K$3,0,IF(C792&lt;0.1,Parameters!$K$4,C792)))</f>
        <v>27.73</v>
      </c>
      <c r="F792" s="439"/>
      <c r="G792" s="149">
        <f>B792*Parameters!$K$5</f>
        <v>1468.7</v>
      </c>
      <c r="H792" s="383">
        <f>IF(B792&lt;Parameters!$K$6,B792*Parameters!$K$5,Parameters!$K$5*Parameters!$K$6+(B792-Parameters!$K$6)*(Parameters!$K$5-10))</f>
        <v>725.69999999999993</v>
      </c>
      <c r="I792" s="151" t="str">
        <f>IF(ISBLANK(D792),"",IF(D792&gt;Parameters!$K$7,"Clay","Sand"))</f>
        <v>Sand</v>
      </c>
      <c r="J792" s="152">
        <f t="shared" si="206"/>
        <v>0.69947069935720585</v>
      </c>
      <c r="K792" s="320">
        <f t="shared" si="207"/>
        <v>1</v>
      </c>
      <c r="L792" s="320">
        <f t="shared" si="215"/>
        <v>7.2569999999999997</v>
      </c>
      <c r="M792" s="275">
        <f t="shared" si="208"/>
        <v>493.51094971238064</v>
      </c>
      <c r="N792" s="153">
        <f t="shared" si="209"/>
        <v>271.43102234180935</v>
      </c>
      <c r="O792" s="154">
        <f t="shared" si="210"/>
        <v>26.261299999999999</v>
      </c>
      <c r="P792" s="149">
        <f>IF(B792&lt;=Parameters!$K$3,0,IF(I792="Sand",0,O792/Parameters!$K$8*1000))</f>
        <v>0</v>
      </c>
      <c r="Q792" s="127">
        <f t="shared" si="211"/>
        <v>0</v>
      </c>
      <c r="R792" s="154" t="e">
        <f t="shared" si="212"/>
        <v>#DIV/0!</v>
      </c>
      <c r="S792" s="154" t="e">
        <f t="shared" si="213"/>
        <v>#DIV/0!</v>
      </c>
      <c r="T792" s="149" t="e">
        <f t="shared" si="220"/>
        <v>#DIV/0!</v>
      </c>
      <c r="U792" s="383">
        <f>IF(B792&lt;=Parameters!$K$3,0,IF(I792="Sand",(B792-B791)*$O$5*N792,(B792-B791)*$O$5*T792))</f>
        <v>112.64506572896029</v>
      </c>
      <c r="V792" s="157">
        <f t="shared" si="221"/>
        <v>27393.762464803265</v>
      </c>
      <c r="W792" s="175">
        <f t="shared" si="216"/>
        <v>0.6172296956461667</v>
      </c>
      <c r="X792" s="149">
        <f t="shared" si="217"/>
        <v>0.68466978330693939</v>
      </c>
      <c r="Y792" s="127">
        <f t="shared" si="218"/>
        <v>0.6092712975606599</v>
      </c>
      <c r="Z792" s="175">
        <f t="shared" si="219"/>
        <v>1.2092125400412899</v>
      </c>
      <c r="AA792" s="149">
        <f t="shared" si="214"/>
        <v>72.569999999999993</v>
      </c>
      <c r="AB792" s="383">
        <f>IF(ISERROR(AA792),0,IF(B792&lt;=Parameters!$K$3,0,(B792-B791)*$O$5*AA792))</f>
        <v>30.116868548858871</v>
      </c>
      <c r="AC792" s="157">
        <f t="shared" si="205"/>
        <v>22144.176618623536</v>
      </c>
    </row>
    <row r="793" spans="1:29">
      <c r="A793" s="186">
        <v>775</v>
      </c>
      <c r="B793" s="187">
        <v>77.400000000000006</v>
      </c>
      <c r="C793" s="258">
        <v>27.5</v>
      </c>
      <c r="D793" s="258">
        <v>2.19</v>
      </c>
      <c r="E793" s="438">
        <f>IF(AND(ISBLANK(B793),ISBLANK(C793)),NA(),IF(B793&lt;=Parameters!$K$3,0,IF(C793&lt;0.1,Parameters!$K$4,C793)))</f>
        <v>27.5</v>
      </c>
      <c r="F793" s="439"/>
      <c r="G793" s="149">
        <f>B793*Parameters!$K$5</f>
        <v>1470.6000000000001</v>
      </c>
      <c r="H793" s="383">
        <f>IF(B793&lt;Parameters!$K$6,B793*Parameters!$K$5,Parameters!$K$5*Parameters!$K$6+(B793-Parameters!$K$6)*(Parameters!$K$5-10))</f>
        <v>726.6</v>
      </c>
      <c r="I793" s="151" t="str">
        <f>IF(ISBLANK(D793),"",IF(D793&gt;Parameters!$K$7,"Clay","Sand"))</f>
        <v>Sand</v>
      </c>
      <c r="J793" s="152">
        <f t="shared" si="206"/>
        <v>0.70710678118654746</v>
      </c>
      <c r="K793" s="320">
        <f t="shared" si="207"/>
        <v>1</v>
      </c>
      <c r="L793" s="320">
        <f t="shared" si="215"/>
        <v>7.266</v>
      </c>
      <c r="M793" s="275">
        <f t="shared" si="208"/>
        <v>494.7605830688326</v>
      </c>
      <c r="N793" s="153">
        <f t="shared" si="209"/>
        <v>272.11832068785793</v>
      </c>
      <c r="O793" s="154">
        <f t="shared" si="210"/>
        <v>26.029399999999999</v>
      </c>
      <c r="P793" s="149">
        <f>IF(B793&lt;=Parameters!$K$3,0,IF(I793="Sand",0,O793/Parameters!$K$8*1000))</f>
        <v>0</v>
      </c>
      <c r="Q793" s="127">
        <f t="shared" si="211"/>
        <v>0</v>
      </c>
      <c r="R793" s="154" t="e">
        <f t="shared" si="212"/>
        <v>#DIV/0!</v>
      </c>
      <c r="S793" s="154" t="e">
        <f t="shared" si="213"/>
        <v>#DIV/0!</v>
      </c>
      <c r="T793" s="149" t="e">
        <f t="shared" si="220"/>
        <v>#DIV/0!</v>
      </c>
      <c r="U793" s="383">
        <f>IF(B793&lt;=Parameters!$K$3,0,IF(I793="Sand",(B793-B792)*$O$5*N793,(B793-B792)*$O$5*T793))</f>
        <v>112.93029755950953</v>
      </c>
      <c r="V793" s="157">
        <f t="shared" si="221"/>
        <v>27506.692762362774</v>
      </c>
      <c r="W793" s="175">
        <f t="shared" si="216"/>
        <v>0.61365027096350011</v>
      </c>
      <c r="X793" s="149">
        <f t="shared" si="217"/>
        <v>0.6766344122871677</v>
      </c>
      <c r="Y793" s="127">
        <f t="shared" si="218"/>
        <v>0.60908254203713974</v>
      </c>
      <c r="Z793" s="175">
        <f t="shared" si="219"/>
        <v>1.1961963183301192</v>
      </c>
      <c r="AA793" s="149">
        <f t="shared" si="214"/>
        <v>72.660000000000011</v>
      </c>
      <c r="AB793" s="383">
        <f>IF(ISERROR(AA793),0,IF(B793&lt;=Parameters!$K$3,0,(B793-B792)*$O$5*AA793))</f>
        <v>30.154218943921691</v>
      </c>
      <c r="AC793" s="157">
        <f t="shared" si="205"/>
        <v>22174.330837567457</v>
      </c>
    </row>
    <row r="794" spans="1:29">
      <c r="A794" s="186">
        <v>776</v>
      </c>
      <c r="B794" s="187">
        <v>77.5</v>
      </c>
      <c r="C794" s="258">
        <v>27.8</v>
      </c>
      <c r="D794" s="258">
        <v>2.1800000000000002</v>
      </c>
      <c r="E794" s="438">
        <f>IF(AND(ISBLANK(B794),ISBLANK(C794)),NA(),IF(B794&lt;=Parameters!$K$3,0,IF(C794&lt;0.1,Parameters!$K$4,C794)))</f>
        <v>27.8</v>
      </c>
      <c r="F794" s="439"/>
      <c r="G794" s="149">
        <f>B794*Parameters!$K$5</f>
        <v>1472.5</v>
      </c>
      <c r="H794" s="383">
        <f>IF(B794&lt;Parameters!$K$6,B794*Parameters!$K$5,Parameters!$K$5*Parameters!$K$6+(B794-Parameters!$K$6)*(Parameters!$K$5-10))</f>
        <v>727.5</v>
      </c>
      <c r="I794" s="151" t="str">
        <f>IF(ISBLANK(D794),"",IF(D794&gt;Parameters!$K$7,"Clay","Sand"))</f>
        <v>Sand</v>
      </c>
      <c r="J794" s="152">
        <f t="shared" si="206"/>
        <v>0.70710678118654746</v>
      </c>
      <c r="K794" s="320">
        <f t="shared" si="207"/>
        <v>1</v>
      </c>
      <c r="L794" s="320">
        <f t="shared" si="215"/>
        <v>7.2750000000000004</v>
      </c>
      <c r="M794" s="275">
        <f t="shared" si="208"/>
        <v>500.15797124776526</v>
      </c>
      <c r="N794" s="153">
        <f t="shared" si="209"/>
        <v>275.08688418627094</v>
      </c>
      <c r="O794" s="154">
        <f t="shared" si="210"/>
        <v>26.327500000000001</v>
      </c>
      <c r="P794" s="149">
        <f>IF(B794&lt;=Parameters!$K$3,0,IF(I794="Sand",0,O794/Parameters!$K$8*1000))</f>
        <v>0</v>
      </c>
      <c r="Q794" s="127">
        <f t="shared" si="211"/>
        <v>0</v>
      </c>
      <c r="R794" s="154" t="e">
        <f t="shared" si="212"/>
        <v>#DIV/0!</v>
      </c>
      <c r="S794" s="154" t="e">
        <f t="shared" si="213"/>
        <v>#DIV/0!</v>
      </c>
      <c r="T794" s="149" t="e">
        <f t="shared" si="220"/>
        <v>#DIV/0!</v>
      </c>
      <c r="U794" s="383">
        <f>IF(B794&lt;=Parameters!$K$3,0,IF(I794="Sand",(B794-B793)*$O$5*N794,(B794-B793)*$O$5*T794))</f>
        <v>114.16226444196067</v>
      </c>
      <c r="V794" s="157">
        <f t="shared" si="221"/>
        <v>27620.855026804737</v>
      </c>
      <c r="W794" s="175">
        <f t="shared" si="216"/>
        <v>0.61774270152141719</v>
      </c>
      <c r="X794" s="149">
        <f t="shared" si="217"/>
        <v>0.68582461765203095</v>
      </c>
      <c r="Y794" s="127">
        <f t="shared" si="218"/>
        <v>0.60889407853914324</v>
      </c>
      <c r="Z794" s="175">
        <f t="shared" si="219"/>
        <v>1.213634156882391</v>
      </c>
      <c r="AA794" s="149">
        <f t="shared" si="214"/>
        <v>72.75</v>
      </c>
      <c r="AB794" s="383">
        <f>IF(ISERROR(AA794),0,IF(B794&lt;=Parameters!$K$3,0,(B794-B793)*$O$5*AA794))</f>
        <v>30.191569338975928</v>
      </c>
      <c r="AC794" s="157">
        <f t="shared" si="205"/>
        <v>22204.522406906432</v>
      </c>
    </row>
    <row r="795" spans="1:29">
      <c r="A795" s="186">
        <v>777</v>
      </c>
      <c r="B795" s="187">
        <v>77.599999999999994</v>
      </c>
      <c r="C795" s="258">
        <v>28.24</v>
      </c>
      <c r="D795" s="258">
        <v>2.1800000000000002</v>
      </c>
      <c r="E795" s="438">
        <f>IF(AND(ISBLANK(B795),ISBLANK(C795)),NA(),IF(B795&lt;=Parameters!$K$3,0,IF(C795&lt;0.1,Parameters!$K$4,C795)))</f>
        <v>28.24</v>
      </c>
      <c r="F795" s="439"/>
      <c r="G795" s="149">
        <f>B795*Parameters!$K$5</f>
        <v>1474.3999999999999</v>
      </c>
      <c r="H795" s="383">
        <f>IF(B795&lt;Parameters!$K$6,B795*Parameters!$K$5,Parameters!$K$5*Parameters!$K$6+(B795-Parameters!$K$6)*(Parameters!$K$5-10))</f>
        <v>728.4</v>
      </c>
      <c r="I795" s="151" t="str">
        <f>IF(ISBLANK(D795),"",IF(D795&gt;Parameters!$K$7,"Clay","Sand"))</f>
        <v>Sand</v>
      </c>
      <c r="J795" s="152">
        <f t="shared" si="206"/>
        <v>0.70710678118654746</v>
      </c>
      <c r="K795" s="320">
        <f t="shared" si="207"/>
        <v>1</v>
      </c>
      <c r="L795" s="320">
        <f t="shared" si="215"/>
        <v>7.2839999999999998</v>
      </c>
      <c r="M795" s="275">
        <f t="shared" si="208"/>
        <v>508.07414057686657</v>
      </c>
      <c r="N795" s="153">
        <f t="shared" si="209"/>
        <v>279.44077731727663</v>
      </c>
      <c r="O795" s="154">
        <f t="shared" si="210"/>
        <v>26.765599999999999</v>
      </c>
      <c r="P795" s="149">
        <f>IF(B795&lt;=Parameters!$K$3,0,IF(I795="Sand",0,O795/Parameters!$K$8*1000))</f>
        <v>0</v>
      </c>
      <c r="Q795" s="127">
        <f t="shared" si="211"/>
        <v>0</v>
      </c>
      <c r="R795" s="154" t="e">
        <f t="shared" si="212"/>
        <v>#DIV/0!</v>
      </c>
      <c r="S795" s="154" t="e">
        <f t="shared" si="213"/>
        <v>#DIV/0!</v>
      </c>
      <c r="T795" s="149" t="e">
        <f t="shared" si="220"/>
        <v>#DIV/0!</v>
      </c>
      <c r="U795" s="383">
        <f>IF(B795&lt;=Parameters!$K$3,0,IF(I795="Sand",(B795-B794)*$O$5*N795,(B795-B794)*$O$5*T795))</f>
        <v>115.96914920291256</v>
      </c>
      <c r="V795" s="157">
        <f t="shared" si="221"/>
        <v>27736.824176007649</v>
      </c>
      <c r="W795" s="175">
        <f t="shared" si="216"/>
        <v>0.62377678853123619</v>
      </c>
      <c r="X795" s="149">
        <f t="shared" si="217"/>
        <v>0.69946810706361229</v>
      </c>
      <c r="Y795" s="127">
        <f t="shared" si="218"/>
        <v>0.60870590625444343</v>
      </c>
      <c r="Z795" s="175">
        <f t="shared" si="219"/>
        <v>1.2389917708981473</v>
      </c>
      <c r="AA795" s="149">
        <f t="shared" si="214"/>
        <v>72.84</v>
      </c>
      <c r="AB795" s="383">
        <f>IF(ISERROR(AA795),0,IF(B795&lt;=Parameters!$K$3,0,(B795-B794)*$O$5*AA795))</f>
        <v>30.228919734034456</v>
      </c>
      <c r="AC795" s="157">
        <f t="shared" si="205"/>
        <v>22234.751326640468</v>
      </c>
    </row>
    <row r="796" spans="1:29">
      <c r="A796" s="186">
        <v>778</v>
      </c>
      <c r="B796" s="187">
        <v>77.7</v>
      </c>
      <c r="C796" s="258">
        <v>29.25</v>
      </c>
      <c r="D796" s="258">
        <v>2.15</v>
      </c>
      <c r="E796" s="438">
        <f>IF(AND(ISBLANK(B796),ISBLANK(C796)),NA(),IF(B796&lt;=Parameters!$K$3,0,IF(C796&lt;0.1,Parameters!$K$4,C796)))</f>
        <v>29.25</v>
      </c>
      <c r="F796" s="439"/>
      <c r="G796" s="149">
        <f>B796*Parameters!$K$5</f>
        <v>1476.3</v>
      </c>
      <c r="H796" s="383">
        <f>IF(B796&lt;Parameters!$K$6,B796*Parameters!$K$5,Parameters!$K$5*Parameters!$K$6+(B796-Parameters!$K$6)*(Parameters!$K$5-10))</f>
        <v>729.30000000000007</v>
      </c>
      <c r="I796" s="151" t="str">
        <f>IF(ISBLANK(D796),"",IF(D796&gt;Parameters!$K$7,"Clay","Sand"))</f>
        <v>Sand</v>
      </c>
      <c r="J796" s="152">
        <f t="shared" si="206"/>
        <v>0.70710678118654746</v>
      </c>
      <c r="K796" s="320">
        <f t="shared" si="207"/>
        <v>1</v>
      </c>
      <c r="L796" s="320">
        <f t="shared" si="215"/>
        <v>7.293000000000001</v>
      </c>
      <c r="M796" s="275">
        <f t="shared" si="208"/>
        <v>526.24534744594007</v>
      </c>
      <c r="N796" s="153">
        <f t="shared" si="209"/>
        <v>289.43494109526705</v>
      </c>
      <c r="O796" s="154">
        <f t="shared" si="210"/>
        <v>27.773700000000002</v>
      </c>
      <c r="P796" s="149">
        <f>IF(B796&lt;=Parameters!$K$3,0,IF(I796="Sand",0,O796/Parameters!$K$8*1000))</f>
        <v>0</v>
      </c>
      <c r="Q796" s="127">
        <f t="shared" si="211"/>
        <v>0</v>
      </c>
      <c r="R796" s="154" t="e">
        <f t="shared" si="212"/>
        <v>#DIV/0!</v>
      </c>
      <c r="S796" s="154" t="e">
        <f t="shared" si="213"/>
        <v>#DIV/0!</v>
      </c>
      <c r="T796" s="149" t="e">
        <f t="shared" si="220"/>
        <v>#DIV/0!</v>
      </c>
      <c r="U796" s="383">
        <f>IF(B796&lt;=Parameters!$K$3,0,IF(I796="Sand",(B796-B795)*$O$5*N796,(B796-B795)*$O$5*T796))</f>
        <v>120.11677104056922</v>
      </c>
      <c r="V796" s="157">
        <f t="shared" si="221"/>
        <v>27856.940947048217</v>
      </c>
      <c r="W796" s="175">
        <f t="shared" si="216"/>
        <v>0.63758588852501896</v>
      </c>
      <c r="X796" s="149">
        <f t="shared" si="217"/>
        <v>0.73110651988555064</v>
      </c>
      <c r="Y796" s="127">
        <f t="shared" si="218"/>
        <v>0.60851802437407265</v>
      </c>
      <c r="Z796" s="175">
        <f t="shared" si="219"/>
        <v>1.2963025938119577</v>
      </c>
      <c r="AA796" s="149">
        <f t="shared" si="214"/>
        <v>72.930000000000007</v>
      </c>
      <c r="AB796" s="383">
        <f>IF(ISERROR(AA796),0,IF(B796&lt;=Parameters!$K$3,0,(B796-B795)*$O$5*AA796))</f>
        <v>30.266270129097286</v>
      </c>
      <c r="AC796" s="157">
        <f t="shared" si="205"/>
        <v>22265.017596769565</v>
      </c>
    </row>
    <row r="797" spans="1:29">
      <c r="A797" s="186">
        <v>779</v>
      </c>
      <c r="B797" s="187">
        <v>77.8</v>
      </c>
      <c r="C797" s="258">
        <v>28.64</v>
      </c>
      <c r="D797" s="258">
        <v>2.14</v>
      </c>
      <c r="E797" s="438">
        <f>IF(AND(ISBLANK(B797),ISBLANK(C797)),NA(),IF(B797&lt;=Parameters!$K$3,0,IF(C797&lt;0.1,Parameters!$K$4,C797)))</f>
        <v>28.64</v>
      </c>
      <c r="F797" s="439"/>
      <c r="G797" s="149">
        <f>B797*Parameters!$K$5</f>
        <v>1478.2</v>
      </c>
      <c r="H797" s="383">
        <f>IF(B797&lt;Parameters!$K$6,B797*Parameters!$K$5,Parameters!$K$5*Parameters!$K$6+(B797-Parameters!$K$6)*(Parameters!$K$5-10))</f>
        <v>730.19999999999993</v>
      </c>
      <c r="I797" s="151" t="str">
        <f>IF(ISBLANK(D797),"",IF(D797&gt;Parameters!$K$7,"Clay","Sand"))</f>
        <v>Sand</v>
      </c>
      <c r="J797" s="152">
        <f t="shared" si="206"/>
        <v>0.70710678118654746</v>
      </c>
      <c r="K797" s="320">
        <f t="shared" si="207"/>
        <v>1</v>
      </c>
      <c r="L797" s="320">
        <f t="shared" si="215"/>
        <v>7.3019999999999996</v>
      </c>
      <c r="M797" s="275">
        <f t="shared" si="208"/>
        <v>515.27065814877687</v>
      </c>
      <c r="N797" s="153">
        <f t="shared" si="209"/>
        <v>283.39886198182728</v>
      </c>
      <c r="O797" s="154">
        <f t="shared" si="210"/>
        <v>27.161799999999999</v>
      </c>
      <c r="P797" s="149">
        <f>IF(B797&lt;=Parameters!$K$3,0,IF(I797="Sand",0,O797/Parameters!$K$8*1000))</f>
        <v>0</v>
      </c>
      <c r="Q797" s="127">
        <f t="shared" si="211"/>
        <v>0</v>
      </c>
      <c r="R797" s="154" t="e">
        <f t="shared" si="212"/>
        <v>#DIV/0!</v>
      </c>
      <c r="S797" s="154" t="e">
        <f t="shared" si="213"/>
        <v>#DIV/0!</v>
      </c>
      <c r="T797" s="149" t="e">
        <f t="shared" si="220"/>
        <v>#DIV/0!</v>
      </c>
      <c r="U797" s="383">
        <f>IF(B797&lt;=Parameters!$K$3,0,IF(I797="Sand",(B797-B796)*$O$5*N797,(B797-B796)*$O$5*T797))</f>
        <v>117.61177171286883</v>
      </c>
      <c r="V797" s="157">
        <f t="shared" si="221"/>
        <v>27974.552718761086</v>
      </c>
      <c r="W797" s="175">
        <f t="shared" si="216"/>
        <v>0.62890913604458087</v>
      </c>
      <c r="X797" s="149">
        <f t="shared" si="217"/>
        <v>0.7111596568674049</v>
      </c>
      <c r="Y797" s="127">
        <f t="shared" si="218"/>
        <v>0.6083304320923052</v>
      </c>
      <c r="Z797" s="175">
        <f t="shared" si="219"/>
        <v>1.2621690289850185</v>
      </c>
      <c r="AA797" s="149">
        <f t="shared" si="214"/>
        <v>73.02</v>
      </c>
      <c r="AB797" s="383">
        <f>IF(ISERROR(AA797),0,IF(B797&lt;=Parameters!$K$3,0,(B797-B796)*$O$5*AA797))</f>
        <v>30.303620524151505</v>
      </c>
      <c r="AC797" s="157">
        <f t="shared" si="205"/>
        <v>22295.321217293716</v>
      </c>
    </row>
    <row r="798" spans="1:29">
      <c r="A798" s="186">
        <v>780</v>
      </c>
      <c r="B798" s="187">
        <v>77.900000000000006</v>
      </c>
      <c r="C798" s="258">
        <v>27.38</v>
      </c>
      <c r="D798" s="258">
        <v>2.14</v>
      </c>
      <c r="E798" s="438">
        <f>IF(AND(ISBLANK(B798),ISBLANK(C798)),NA(),IF(B798&lt;=Parameters!$K$3,0,IF(C798&lt;0.1,Parameters!$K$4,C798)))</f>
        <v>27.38</v>
      </c>
      <c r="F798" s="439"/>
      <c r="G798" s="149">
        <f>B798*Parameters!$K$5</f>
        <v>1480.1000000000001</v>
      </c>
      <c r="H798" s="383">
        <f>IF(B798&lt;Parameters!$K$6,B798*Parameters!$K$5,Parameters!$K$5*Parameters!$K$6+(B798-Parameters!$K$6)*(Parameters!$K$5-10))</f>
        <v>731.1</v>
      </c>
      <c r="I798" s="151" t="str">
        <f>IF(ISBLANK(D798),"",IF(D798&gt;Parameters!$K$7,"Clay","Sand"))</f>
        <v>Sand</v>
      </c>
      <c r="J798" s="152">
        <f t="shared" si="206"/>
        <v>0.70710678118654746</v>
      </c>
      <c r="K798" s="320">
        <f t="shared" si="207"/>
        <v>1</v>
      </c>
      <c r="L798" s="320">
        <f t="shared" si="215"/>
        <v>7.3109999999999999</v>
      </c>
      <c r="M798" s="275">
        <f t="shared" si="208"/>
        <v>492.60162779725943</v>
      </c>
      <c r="N798" s="153">
        <f t="shared" si="209"/>
        <v>270.93089528849271</v>
      </c>
      <c r="O798" s="154">
        <f t="shared" si="210"/>
        <v>25.899899999999999</v>
      </c>
      <c r="P798" s="149">
        <f>IF(B798&lt;=Parameters!$K$3,0,IF(I798="Sand",0,O798/Parameters!$K$8*1000))</f>
        <v>0</v>
      </c>
      <c r="Q798" s="127">
        <f t="shared" si="211"/>
        <v>0</v>
      </c>
      <c r="R798" s="154" t="e">
        <f t="shared" si="212"/>
        <v>#DIV/0!</v>
      </c>
      <c r="S798" s="154" t="e">
        <f t="shared" si="213"/>
        <v>#DIV/0!</v>
      </c>
      <c r="T798" s="149" t="e">
        <f t="shared" si="220"/>
        <v>#DIV/0!</v>
      </c>
      <c r="U798" s="383">
        <f>IF(B798&lt;=Parameters!$K$3,0,IF(I798="Sand",(B798-B797)*$O$5*N798,(B798-B797)*$O$5*T798))</f>
        <v>112.43751080652257</v>
      </c>
      <c r="V798" s="157">
        <f t="shared" si="221"/>
        <v>28086.990229567607</v>
      </c>
      <c r="W798" s="175">
        <f t="shared" si="216"/>
        <v>0.61066617113617738</v>
      </c>
      <c r="X798" s="149">
        <f t="shared" si="217"/>
        <v>0.66996535668257184</v>
      </c>
      <c r="Y798" s="127">
        <f t="shared" si="218"/>
        <v>0.60814312860664044</v>
      </c>
      <c r="Z798" s="175">
        <f t="shared" si="219"/>
        <v>1.1902189915024177</v>
      </c>
      <c r="AA798" s="149">
        <f t="shared" si="214"/>
        <v>73.11</v>
      </c>
      <c r="AB798" s="383">
        <f>IF(ISERROR(AA798),0,IF(B798&lt;=Parameters!$K$3,0,(B798-B797)*$O$5*AA798))</f>
        <v>30.34097091921435</v>
      </c>
      <c r="AC798" s="157">
        <f t="shared" si="205"/>
        <v>22325.662188212929</v>
      </c>
    </row>
    <row r="799" spans="1:29">
      <c r="A799" s="186">
        <v>781</v>
      </c>
      <c r="B799" s="187">
        <v>78</v>
      </c>
      <c r="C799" s="258">
        <v>25.39</v>
      </c>
      <c r="D799" s="258">
        <v>2.2000000000000002</v>
      </c>
      <c r="E799" s="438">
        <f>IF(AND(ISBLANK(B799),ISBLANK(C799)),NA(),IF(B799&lt;=Parameters!$K$3,0,IF(C799&lt;0.1,Parameters!$K$4,C799)))</f>
        <v>25.39</v>
      </c>
      <c r="F799" s="439"/>
      <c r="G799" s="149">
        <f>B799*Parameters!$K$5</f>
        <v>1482</v>
      </c>
      <c r="H799" s="383">
        <f>IF(B799&lt;Parameters!$K$6,B799*Parameters!$K$5,Parameters!$K$5*Parameters!$K$6+(B799-Parameters!$K$6)*(Parameters!$K$5-10))</f>
        <v>732</v>
      </c>
      <c r="I799" s="151" t="str">
        <f>IF(ISBLANK(D799),"",IF(D799&gt;Parameters!$K$7,"Clay","Sand"))</f>
        <v>Sand</v>
      </c>
      <c r="J799" s="152">
        <f t="shared" si="206"/>
        <v>0.70710678118654746</v>
      </c>
      <c r="K799" s="320">
        <f t="shared" si="207"/>
        <v>1</v>
      </c>
      <c r="L799" s="320">
        <f t="shared" si="215"/>
        <v>7.32</v>
      </c>
      <c r="M799" s="275">
        <f t="shared" si="208"/>
        <v>456.79895287700577</v>
      </c>
      <c r="N799" s="153">
        <f t="shared" si="209"/>
        <v>251.2394240823532</v>
      </c>
      <c r="O799" s="154">
        <f t="shared" si="210"/>
        <v>23.908000000000001</v>
      </c>
      <c r="P799" s="149">
        <f>IF(B799&lt;=Parameters!$K$3,0,IF(I799="Sand",0,O799/Parameters!$K$8*1000))</f>
        <v>0</v>
      </c>
      <c r="Q799" s="127">
        <f t="shared" si="211"/>
        <v>0</v>
      </c>
      <c r="R799" s="154" t="e">
        <f t="shared" si="212"/>
        <v>#DIV/0!</v>
      </c>
      <c r="S799" s="154" t="e">
        <f t="shared" si="213"/>
        <v>#DIV/0!</v>
      </c>
      <c r="T799" s="149" t="e">
        <f t="shared" si="220"/>
        <v>#DIV/0!</v>
      </c>
      <c r="U799" s="383">
        <f>IF(B799&lt;=Parameters!$K$3,0,IF(I799="Sand",(B799-B798)*$O$5*N799,(B799-B798)*$O$5*T799))</f>
        <v>104.26546381947416</v>
      </c>
      <c r="V799" s="157">
        <f t="shared" si="221"/>
        <v>28191.25569338708</v>
      </c>
      <c r="W799" s="175">
        <f t="shared" si="216"/>
        <v>0.58023714854628272</v>
      </c>
      <c r="X799" s="149">
        <f t="shared" si="217"/>
        <v>0.60352334336480551</v>
      </c>
      <c r="Y799" s="127">
        <f t="shared" si="218"/>
        <v>0.60795611311778619</v>
      </c>
      <c r="Z799" s="175">
        <f t="shared" si="219"/>
        <v>1.0732284400731606</v>
      </c>
      <c r="AA799" s="149">
        <f t="shared" si="214"/>
        <v>73.2</v>
      </c>
      <c r="AB799" s="383">
        <f>IF(ISERROR(AA799),0,IF(B799&lt;=Parameters!$K$3,0,(B799-B798)*$O$5*AA799))</f>
        <v>30.378321314268565</v>
      </c>
      <c r="AC799" s="157">
        <f t="shared" si="205"/>
        <v>22356.040509527196</v>
      </c>
    </row>
    <row r="800" spans="1:29">
      <c r="A800" s="186">
        <v>782</v>
      </c>
      <c r="B800" s="187">
        <v>78.099999999999994</v>
      </c>
      <c r="C800" s="258">
        <v>22.24</v>
      </c>
      <c r="D800" s="258">
        <v>2.36</v>
      </c>
      <c r="E800" s="438">
        <f>IF(AND(ISBLANK(B800),ISBLANK(C800)),NA(),IF(B800&lt;=Parameters!$K$3,0,IF(C800&lt;0.1,Parameters!$K$4,C800)))</f>
        <v>22.24</v>
      </c>
      <c r="F800" s="439"/>
      <c r="G800" s="149">
        <f>B800*Parameters!$K$5</f>
        <v>1483.8999999999999</v>
      </c>
      <c r="H800" s="383">
        <f>IF(B800&lt;Parameters!$K$6,B800*Parameters!$K$5,Parameters!$K$5*Parameters!$K$6+(B800-Parameters!$K$6)*(Parameters!$K$5-10))</f>
        <v>732.9</v>
      </c>
      <c r="I800" s="151" t="str">
        <f>IF(ISBLANK(D800),"",IF(D800&gt;Parameters!$K$7,"Clay","Sand"))</f>
        <v>Sand</v>
      </c>
      <c r="J800" s="152">
        <f t="shared" si="206"/>
        <v>0.70710678118654746</v>
      </c>
      <c r="K800" s="320">
        <f t="shared" si="207"/>
        <v>1</v>
      </c>
      <c r="L800" s="320">
        <f t="shared" si="215"/>
        <v>7.3289999999999997</v>
      </c>
      <c r="M800" s="275">
        <f t="shared" si="208"/>
        <v>400.12637699821227</v>
      </c>
      <c r="N800" s="153">
        <f t="shared" si="209"/>
        <v>220.06950734901676</v>
      </c>
      <c r="O800" s="154">
        <f t="shared" si="210"/>
        <v>20.7561</v>
      </c>
      <c r="P800" s="149">
        <f>IF(B800&lt;=Parameters!$K$3,0,IF(I800="Sand",0,O800/Parameters!$K$8*1000))</f>
        <v>0</v>
      </c>
      <c r="Q800" s="127">
        <f t="shared" si="211"/>
        <v>0</v>
      </c>
      <c r="R800" s="154" t="e">
        <f t="shared" si="212"/>
        <v>#DIV/0!</v>
      </c>
      <c r="S800" s="154" t="e">
        <f t="shared" si="213"/>
        <v>#DIV/0!</v>
      </c>
      <c r="T800" s="149" t="e">
        <f t="shared" si="220"/>
        <v>#DIV/0!</v>
      </c>
      <c r="U800" s="383">
        <f>IF(B800&lt;=Parameters!$K$3,0,IF(I800="Sand",(B800-B799)*$O$5*N800,(B800-B799)*$O$5*T800))</f>
        <v>91.329811553568547</v>
      </c>
      <c r="V800" s="157">
        <f t="shared" si="221"/>
        <v>28282.585504940649</v>
      </c>
      <c r="W800" s="175">
        <f t="shared" si="216"/>
        <v>0.52700622741850189</v>
      </c>
      <c r="X800" s="149">
        <f t="shared" si="217"/>
        <v>0.49426225888654463</v>
      </c>
      <c r="Y800" s="127">
        <f t="shared" si="218"/>
        <v>0.60776938482964116</v>
      </c>
      <c r="Z800" s="175">
        <f t="shared" si="219"/>
        <v>0.87978908741570827</v>
      </c>
      <c r="AA800" s="149">
        <f t="shared" si="214"/>
        <v>73.290000000000006</v>
      </c>
      <c r="AB800" s="383">
        <f>IF(ISERROR(AA800),0,IF(B800&lt;=Parameters!$K$3,0,(B800-B799)*$O$5*AA800))</f>
        <v>30.415671709327093</v>
      </c>
      <c r="AC800" s="157">
        <f t="shared" si="205"/>
        <v>22386.456181236525</v>
      </c>
    </row>
    <row r="801" spans="1:29">
      <c r="A801" s="186">
        <v>783</v>
      </c>
      <c r="B801" s="187">
        <v>78.2</v>
      </c>
      <c r="C801" s="258">
        <v>20.97</v>
      </c>
      <c r="D801" s="258">
        <v>2.4700000000000002</v>
      </c>
      <c r="E801" s="438">
        <f>IF(AND(ISBLANK(B801),ISBLANK(C801)),NA(),IF(B801&lt;=Parameters!$K$3,0,IF(C801&lt;0.1,Parameters!$K$4,C801)))</f>
        <v>20.97</v>
      </c>
      <c r="F801" s="439"/>
      <c r="G801" s="149">
        <f>B801*Parameters!$K$5</f>
        <v>1485.8</v>
      </c>
      <c r="H801" s="383">
        <f>IF(B801&lt;Parameters!$K$6,B801*Parameters!$K$5,Parameters!$K$5*Parameters!$K$6+(B801-Parameters!$K$6)*(Parameters!$K$5-10))</f>
        <v>733.80000000000007</v>
      </c>
      <c r="I801" s="151" t="str">
        <f>IF(ISBLANK(D801),"",IF(D801&gt;Parameters!$K$7,"Clay","Sand"))</f>
        <v>Sand</v>
      </c>
      <c r="J801" s="152">
        <f t="shared" si="206"/>
        <v>0.70710678118654746</v>
      </c>
      <c r="K801" s="320">
        <f t="shared" si="207"/>
        <v>1</v>
      </c>
      <c r="L801" s="320">
        <f t="shared" si="215"/>
        <v>7.338000000000001</v>
      </c>
      <c r="M801" s="275">
        <f t="shared" si="208"/>
        <v>377.27743370739705</v>
      </c>
      <c r="N801" s="153">
        <f t="shared" si="209"/>
        <v>207.5025885390684</v>
      </c>
      <c r="O801" s="154">
        <f t="shared" si="210"/>
        <v>19.484199999999998</v>
      </c>
      <c r="P801" s="149">
        <f>IF(B801&lt;=Parameters!$K$3,0,IF(I801="Sand",0,O801/Parameters!$K$8*1000))</f>
        <v>0</v>
      </c>
      <c r="Q801" s="127">
        <f t="shared" si="211"/>
        <v>0</v>
      </c>
      <c r="R801" s="154" t="e">
        <f t="shared" si="212"/>
        <v>#DIV/0!</v>
      </c>
      <c r="S801" s="154" t="e">
        <f t="shared" si="213"/>
        <v>#DIV/0!</v>
      </c>
      <c r="T801" s="149" t="e">
        <f t="shared" si="220"/>
        <v>#DIV/0!</v>
      </c>
      <c r="U801" s="383">
        <f>IF(B801&lt;=Parameters!$K$3,0,IF(I801="Sand",(B801-B800)*$O$5*N801,(B801-B800)*$O$5*T801))</f>
        <v>86.114485084469635</v>
      </c>
      <c r="V801" s="157">
        <f t="shared" si="221"/>
        <v>28368.699990025118</v>
      </c>
      <c r="W801" s="175">
        <f t="shared" si="216"/>
        <v>0.50324092863320535</v>
      </c>
      <c r="X801" s="149">
        <f t="shared" si="217"/>
        <v>0.44841396076342266</v>
      </c>
      <c r="Y801" s="127">
        <f t="shared" si="218"/>
        <v>0.60758294294927939</v>
      </c>
      <c r="Z801" s="175">
        <f t="shared" si="219"/>
        <v>0.79895573632958683</v>
      </c>
      <c r="AA801" s="149">
        <f t="shared" si="214"/>
        <v>73.38000000000001</v>
      </c>
      <c r="AB801" s="383">
        <f>IF(ISERROR(AA801),0,IF(B801&lt;=Parameters!$K$3,0,(B801-B800)*$O$5*AA801))</f>
        <v>30.453022104389948</v>
      </c>
      <c r="AC801" s="157">
        <f t="shared" si="205"/>
        <v>22416.909203340914</v>
      </c>
    </row>
    <row r="802" spans="1:29">
      <c r="A802" s="186">
        <v>784</v>
      </c>
      <c r="B802" s="187">
        <v>78.3</v>
      </c>
      <c r="C802" s="258">
        <v>18.420000000000002</v>
      </c>
      <c r="D802" s="258">
        <v>2.54</v>
      </c>
      <c r="E802" s="438">
        <f>IF(AND(ISBLANK(B802),ISBLANK(C802)),NA(),IF(B802&lt;=Parameters!$K$3,0,IF(C802&lt;0.1,Parameters!$K$4,C802)))</f>
        <v>18.420000000000002</v>
      </c>
      <c r="F802" s="439"/>
      <c r="G802" s="149">
        <f>B802*Parameters!$K$5</f>
        <v>1487.7</v>
      </c>
      <c r="H802" s="383">
        <f>IF(B802&lt;Parameters!$K$6,B802*Parameters!$K$5,Parameters!$K$5*Parameters!$K$6+(B802-Parameters!$K$6)*(Parameters!$K$5-10))</f>
        <v>734.69999999999993</v>
      </c>
      <c r="I802" s="151" t="str">
        <f>IF(ISBLANK(D802),"",IF(D802&gt;Parameters!$K$7,"Clay","Sand"))</f>
        <v>Sand</v>
      </c>
      <c r="J802" s="152">
        <f t="shared" si="206"/>
        <v>0.70710678118654746</v>
      </c>
      <c r="K802" s="320">
        <f t="shared" si="207"/>
        <v>1</v>
      </c>
      <c r="L802" s="320">
        <f t="shared" si="215"/>
        <v>7.3469999999999995</v>
      </c>
      <c r="M802" s="275">
        <f t="shared" si="208"/>
        <v>331.39963418646897</v>
      </c>
      <c r="N802" s="153">
        <f t="shared" si="209"/>
        <v>182.26979880255794</v>
      </c>
      <c r="O802" s="154">
        <f t="shared" si="210"/>
        <v>16.932300000000001</v>
      </c>
      <c r="P802" s="149">
        <f>IF(B802&lt;=Parameters!$K$3,0,IF(I802="Sand",0,O802/Parameters!$K$8*1000))</f>
        <v>0</v>
      </c>
      <c r="Q802" s="127">
        <f t="shared" si="211"/>
        <v>0</v>
      </c>
      <c r="R802" s="154" t="e">
        <f t="shared" si="212"/>
        <v>#DIV/0!</v>
      </c>
      <c r="S802" s="154" t="e">
        <f t="shared" si="213"/>
        <v>#DIV/0!</v>
      </c>
      <c r="T802" s="149" t="e">
        <f t="shared" si="220"/>
        <v>#DIV/0!</v>
      </c>
      <c r="U802" s="383">
        <f>IF(B802&lt;=Parameters!$K$3,0,IF(I802="Sand",(B802-B801)*$O$5*N802,(B802-B801)*$O$5*T802))</f>
        <v>75.642766583486178</v>
      </c>
      <c r="V802" s="157">
        <f t="shared" si="221"/>
        <v>28444.342756608603</v>
      </c>
      <c r="W802" s="175">
        <f t="shared" si="216"/>
        <v>0.4511334548575282</v>
      </c>
      <c r="X802" s="149">
        <f t="shared" si="217"/>
        <v>0.35442312546577487</v>
      </c>
      <c r="Y802" s="127">
        <f t="shared" si="218"/>
        <v>0.60739678668693287</v>
      </c>
      <c r="Z802" s="175">
        <f t="shared" si="219"/>
        <v>0.63210259155096893</v>
      </c>
      <c r="AA802" s="149">
        <f t="shared" si="214"/>
        <v>73.47</v>
      </c>
      <c r="AB802" s="383">
        <f>IF(ISERROR(AA802),0,IF(B802&lt;=Parameters!$K$3,0,(B802-B801)*$O$5*AA802))</f>
        <v>30.490372499444142</v>
      </c>
      <c r="AC802" s="157">
        <f t="shared" si="205"/>
        <v>22447.399575840358</v>
      </c>
    </row>
    <row r="803" spans="1:29">
      <c r="A803" s="186">
        <v>785</v>
      </c>
      <c r="B803" s="187">
        <v>78.400000000000006</v>
      </c>
      <c r="C803" s="258">
        <v>19.260000000000002</v>
      </c>
      <c r="D803" s="258">
        <v>2.5</v>
      </c>
      <c r="E803" s="438">
        <f>IF(AND(ISBLANK(B803),ISBLANK(C803)),NA(),IF(B803&lt;=Parameters!$K$3,0,IF(C803&lt;0.1,Parameters!$K$4,C803)))</f>
        <v>19.260000000000002</v>
      </c>
      <c r="F803" s="439"/>
      <c r="G803" s="149">
        <f>B803*Parameters!$K$5</f>
        <v>1489.6000000000001</v>
      </c>
      <c r="H803" s="383">
        <f>IF(B803&lt;Parameters!$K$6,B803*Parameters!$K$5,Parameters!$K$5*Parameters!$K$6+(B803-Parameters!$K$6)*(Parameters!$K$5-10))</f>
        <v>735.6</v>
      </c>
      <c r="I803" s="151" t="str">
        <f>IF(ISBLANK(D803),"",IF(D803&gt;Parameters!$K$7,"Clay","Sand"))</f>
        <v>Sand</v>
      </c>
      <c r="J803" s="152">
        <f t="shared" si="206"/>
        <v>0.70710678118654746</v>
      </c>
      <c r="K803" s="320">
        <f t="shared" si="207"/>
        <v>1</v>
      </c>
      <c r="L803" s="320">
        <f t="shared" si="215"/>
        <v>7.3559999999999999</v>
      </c>
      <c r="M803" s="275">
        <f t="shared" si="208"/>
        <v>346.51232108748053</v>
      </c>
      <c r="N803" s="153">
        <f t="shared" si="209"/>
        <v>190.58177659811432</v>
      </c>
      <c r="O803" s="154">
        <f t="shared" si="210"/>
        <v>17.770400000000002</v>
      </c>
      <c r="P803" s="149">
        <f>IF(B803&lt;=Parameters!$K$3,0,IF(I803="Sand",0,O803/Parameters!$K$8*1000))</f>
        <v>0</v>
      </c>
      <c r="Q803" s="127">
        <f t="shared" si="211"/>
        <v>0</v>
      </c>
      <c r="R803" s="154" t="e">
        <f t="shared" si="212"/>
        <v>#DIV/0!</v>
      </c>
      <c r="S803" s="154" t="e">
        <f t="shared" si="213"/>
        <v>#DIV/0!</v>
      </c>
      <c r="T803" s="149" t="e">
        <f t="shared" si="220"/>
        <v>#DIV/0!</v>
      </c>
      <c r="U803" s="383">
        <f>IF(B803&lt;=Parameters!$K$3,0,IF(I803="Sand",(B803-B802)*$O$5*N803,(B803-B802)*$O$5*T803))</f>
        <v>79.09227385440559</v>
      </c>
      <c r="V803" s="157">
        <f t="shared" si="221"/>
        <v>28523.43503046301</v>
      </c>
      <c r="W803" s="175">
        <f t="shared" si="216"/>
        <v>0.46872595705386877</v>
      </c>
      <c r="X803" s="149">
        <f t="shared" si="217"/>
        <v>0.38513732029439096</v>
      </c>
      <c r="Y803" s="127">
        <f t="shared" si="218"/>
        <v>0.60721091525597548</v>
      </c>
      <c r="Z803" s="175">
        <f t="shared" si="219"/>
        <v>0.68754717918026143</v>
      </c>
      <c r="AA803" s="149">
        <f t="shared" si="214"/>
        <v>73.56</v>
      </c>
      <c r="AB803" s="383">
        <f>IF(ISERROR(AA803),0,IF(B803&lt;=Parameters!$K$3,0,(B803-B802)*$O$5*AA803))</f>
        <v>30.527722894507011</v>
      </c>
      <c r="AC803" s="157">
        <f t="shared" si="205"/>
        <v>22477.927298734867</v>
      </c>
    </row>
    <row r="804" spans="1:29">
      <c r="A804" s="186">
        <v>786</v>
      </c>
      <c r="B804" s="187">
        <v>78.5</v>
      </c>
      <c r="C804" s="258">
        <v>20.010000000000002</v>
      </c>
      <c r="D804" s="258">
        <v>2.48</v>
      </c>
      <c r="E804" s="438">
        <f>IF(AND(ISBLANK(B804),ISBLANK(C804)),NA(),IF(B804&lt;=Parameters!$K$3,0,IF(C804&lt;0.1,Parameters!$K$4,C804)))</f>
        <v>20.010000000000002</v>
      </c>
      <c r="F804" s="439"/>
      <c r="G804" s="149">
        <f>B804*Parameters!$K$5</f>
        <v>1491.5</v>
      </c>
      <c r="H804" s="383">
        <f>IF(B804&lt;Parameters!$K$6,B804*Parameters!$K$5,Parameters!$K$5*Parameters!$K$6+(B804-Parameters!$K$6)*(Parameters!$K$5-10))</f>
        <v>736.5</v>
      </c>
      <c r="I804" s="151" t="str">
        <f>IF(ISBLANK(D804),"",IF(D804&gt;Parameters!$K$7,"Clay","Sand"))</f>
        <v>Sand</v>
      </c>
      <c r="J804" s="152">
        <f t="shared" si="206"/>
        <v>0.70710678118654746</v>
      </c>
      <c r="K804" s="320">
        <f t="shared" si="207"/>
        <v>1</v>
      </c>
      <c r="L804" s="320">
        <f t="shared" si="215"/>
        <v>7.3650000000000002</v>
      </c>
      <c r="M804" s="275">
        <f t="shared" si="208"/>
        <v>360.00579153481243</v>
      </c>
      <c r="N804" s="153">
        <f t="shared" si="209"/>
        <v>198.00318534414686</v>
      </c>
      <c r="O804" s="154">
        <f t="shared" si="210"/>
        <v>18.518500000000003</v>
      </c>
      <c r="P804" s="149">
        <f>IF(B804&lt;=Parameters!$K$3,0,IF(I804="Sand",0,O804/Parameters!$K$8*1000))</f>
        <v>0</v>
      </c>
      <c r="Q804" s="127">
        <f t="shared" si="211"/>
        <v>0</v>
      </c>
      <c r="R804" s="154" t="e">
        <f t="shared" si="212"/>
        <v>#DIV/0!</v>
      </c>
      <c r="S804" s="154" t="e">
        <f t="shared" si="213"/>
        <v>#DIV/0!</v>
      </c>
      <c r="T804" s="149" t="e">
        <f t="shared" si="220"/>
        <v>#DIV/0!</v>
      </c>
      <c r="U804" s="383">
        <f>IF(B804&lt;=Parameters!$K$3,0,IF(I804="Sand",(B804-B803)*$O$5*N804,(B804-B803)*$O$5*T804))</f>
        <v>82.172191060562369</v>
      </c>
      <c r="V804" s="157">
        <f t="shared" si="221"/>
        <v>28605.607221523573</v>
      </c>
      <c r="W804" s="175">
        <f t="shared" si="216"/>
        <v>0.48376210530963004</v>
      </c>
      <c r="X804" s="149">
        <f t="shared" si="217"/>
        <v>0.41221599960596772</v>
      </c>
      <c r="Y804" s="127">
        <f t="shared" si="218"/>
        <v>0.60702532787290686</v>
      </c>
      <c r="Z804" s="175">
        <f t="shared" si="219"/>
        <v>0.73660146962807771</v>
      </c>
      <c r="AA804" s="149">
        <f t="shared" si="214"/>
        <v>73.650000000000006</v>
      </c>
      <c r="AB804" s="383">
        <f>IF(ISERROR(AA804),0,IF(B804&lt;=Parameters!$K$3,0,(B804-B803)*$O$5*AA804))</f>
        <v>30.565073289561198</v>
      </c>
      <c r="AC804" s="157">
        <f t="shared" si="205"/>
        <v>22508.49237202443</v>
      </c>
    </row>
    <row r="805" spans="1:29">
      <c r="A805" s="186">
        <v>787</v>
      </c>
      <c r="B805" s="187">
        <v>78.599999999999994</v>
      </c>
      <c r="C805" s="258">
        <v>23.83</v>
      </c>
      <c r="D805" s="258">
        <v>2.4</v>
      </c>
      <c r="E805" s="438">
        <f>IF(AND(ISBLANK(B805),ISBLANK(C805)),NA(),IF(B805&lt;=Parameters!$K$3,0,IF(C805&lt;0.1,Parameters!$K$4,C805)))</f>
        <v>23.83</v>
      </c>
      <c r="F805" s="439"/>
      <c r="G805" s="149">
        <f>B805*Parameters!$K$5</f>
        <v>1493.3999999999999</v>
      </c>
      <c r="H805" s="383">
        <f>IF(B805&lt;Parameters!$K$6,B805*Parameters!$K$5,Parameters!$K$5*Parameters!$K$6+(B805-Parameters!$K$6)*(Parameters!$K$5-10))</f>
        <v>737.4</v>
      </c>
      <c r="I805" s="151" t="str">
        <f>IF(ISBLANK(D805),"",IF(D805&gt;Parameters!$K$7,"Clay","Sand"))</f>
        <v>Sand</v>
      </c>
      <c r="J805" s="152">
        <f t="shared" si="206"/>
        <v>0.70710678118654746</v>
      </c>
      <c r="K805" s="320">
        <f t="shared" si="207"/>
        <v>1</v>
      </c>
      <c r="L805" s="320">
        <f t="shared" si="215"/>
        <v>7.3739999999999997</v>
      </c>
      <c r="M805" s="275">
        <f t="shared" si="208"/>
        <v>428.73253434655555</v>
      </c>
      <c r="N805" s="153">
        <f t="shared" si="209"/>
        <v>235.80289389060556</v>
      </c>
      <c r="O805" s="154">
        <f t="shared" si="210"/>
        <v>22.336599999999997</v>
      </c>
      <c r="P805" s="149">
        <f>IF(B805&lt;=Parameters!$K$3,0,IF(I805="Sand",0,O805/Parameters!$K$8*1000))</f>
        <v>0</v>
      </c>
      <c r="Q805" s="127">
        <f t="shared" si="211"/>
        <v>0</v>
      </c>
      <c r="R805" s="154" t="e">
        <f t="shared" si="212"/>
        <v>#DIV/0!</v>
      </c>
      <c r="S805" s="154" t="e">
        <f t="shared" si="213"/>
        <v>#DIV/0!</v>
      </c>
      <c r="T805" s="149" t="e">
        <f t="shared" si="220"/>
        <v>#DIV/0!</v>
      </c>
      <c r="U805" s="383">
        <f>IF(B805&lt;=Parameters!$K$3,0,IF(I805="Sand",(B805-B804)*$O$5*N805,(B805-B804)*$O$5*T805))</f>
        <v>97.859236030644681</v>
      </c>
      <c r="V805" s="157">
        <f t="shared" si="221"/>
        <v>28703.466457554216</v>
      </c>
      <c r="W805" s="175">
        <f t="shared" si="216"/>
        <v>0.55340311233616168</v>
      </c>
      <c r="X805" s="149">
        <f t="shared" si="217"/>
        <v>0.54732204323669631</v>
      </c>
      <c r="Y805" s="127">
        <f t="shared" si="218"/>
        <v>0.60684002375733548</v>
      </c>
      <c r="Z805" s="175">
        <f t="shared" si="219"/>
        <v>0.97897357677167529</v>
      </c>
      <c r="AA805" s="149">
        <f t="shared" si="214"/>
        <v>73.739999999999995</v>
      </c>
      <c r="AB805" s="383">
        <f>IF(ISERROR(AA805),0,IF(B805&lt;=Parameters!$K$3,0,(B805-B804)*$O$5*AA805))</f>
        <v>30.602423684619723</v>
      </c>
      <c r="AC805" s="157">
        <f t="shared" si="205"/>
        <v>22539.09479570905</v>
      </c>
    </row>
    <row r="806" spans="1:29">
      <c r="A806" s="186">
        <v>788</v>
      </c>
      <c r="B806" s="187">
        <v>78.7</v>
      </c>
      <c r="C806" s="258">
        <v>26.41</v>
      </c>
      <c r="D806" s="258">
        <v>2.34</v>
      </c>
      <c r="E806" s="438">
        <f>IF(AND(ISBLANK(B806),ISBLANK(C806)),NA(),IF(B806&lt;=Parameters!$K$3,0,IF(C806&lt;0.1,Parameters!$K$4,C806)))</f>
        <v>26.41</v>
      </c>
      <c r="F806" s="439"/>
      <c r="G806" s="149">
        <f>B806*Parameters!$K$5</f>
        <v>1495.3</v>
      </c>
      <c r="H806" s="383">
        <f>IF(B806&lt;Parameters!$K$6,B806*Parameters!$K$5,Parameters!$K$5*Parameters!$K$6+(B806-Parameters!$K$6)*(Parameters!$K$5-10))</f>
        <v>738.30000000000007</v>
      </c>
      <c r="I806" s="151" t="str">
        <f>IF(ISBLANK(D806),"",IF(D806&gt;Parameters!$K$7,"Clay","Sand"))</f>
        <v>Sand</v>
      </c>
      <c r="J806" s="152">
        <f t="shared" si="206"/>
        <v>0.70710678118654746</v>
      </c>
      <c r="K806" s="320">
        <f t="shared" si="207"/>
        <v>1</v>
      </c>
      <c r="L806" s="320">
        <f t="shared" si="215"/>
        <v>7.3830000000000009</v>
      </c>
      <c r="M806" s="275">
        <f t="shared" si="208"/>
        <v>475.15007268537704</v>
      </c>
      <c r="N806" s="153">
        <f t="shared" si="209"/>
        <v>261.33253997695738</v>
      </c>
      <c r="O806" s="154">
        <f t="shared" si="210"/>
        <v>24.9147</v>
      </c>
      <c r="P806" s="149">
        <f>IF(B806&lt;=Parameters!$K$3,0,IF(I806="Sand",0,O806/Parameters!$K$8*1000))</f>
        <v>0</v>
      </c>
      <c r="Q806" s="127">
        <f t="shared" si="211"/>
        <v>0</v>
      </c>
      <c r="R806" s="154" t="e">
        <f t="shared" si="212"/>
        <v>#DIV/0!</v>
      </c>
      <c r="S806" s="154" t="e">
        <f t="shared" si="213"/>
        <v>#DIV/0!</v>
      </c>
      <c r="T806" s="149" t="e">
        <f t="shared" si="220"/>
        <v>#DIV/0!</v>
      </c>
      <c r="U806" s="383">
        <f>IF(B806&lt;=Parameters!$K$3,0,IF(I806="Sand",(B806-B805)*$O$5*N806,(B806-B805)*$O$5*T806))</f>
        <v>108.45415121987806</v>
      </c>
      <c r="V806" s="157">
        <f t="shared" si="221"/>
        <v>28811.920608774093</v>
      </c>
      <c r="W806" s="175">
        <f t="shared" si="216"/>
        <v>0.59427813436250254</v>
      </c>
      <c r="X806" s="149">
        <f t="shared" si="217"/>
        <v>0.63382690829732979</v>
      </c>
      <c r="Y806" s="127">
        <f t="shared" si="218"/>
        <v>0.60665500213196333</v>
      </c>
      <c r="Z806" s="175">
        <f t="shared" si="219"/>
        <v>1.1347977228235218</v>
      </c>
      <c r="AA806" s="149">
        <f t="shared" si="214"/>
        <v>73.830000000000013</v>
      </c>
      <c r="AB806" s="383">
        <f>IF(ISERROR(AA806),0,IF(B806&lt;=Parameters!$K$3,0,(B806-B805)*$O$5*AA806))</f>
        <v>30.639774079682613</v>
      </c>
      <c r="AC806" s="157">
        <f t="shared" si="205"/>
        <v>22569.734569788732</v>
      </c>
    </row>
    <row r="807" spans="1:29">
      <c r="A807" s="186">
        <v>789</v>
      </c>
      <c r="B807" s="187">
        <v>78.8</v>
      </c>
      <c r="C807" s="258">
        <v>26.15</v>
      </c>
      <c r="D807" s="258">
        <v>2.35</v>
      </c>
      <c r="E807" s="438">
        <f>IF(AND(ISBLANK(B807),ISBLANK(C807)),NA(),IF(B807&lt;=Parameters!$K$3,0,IF(C807&lt;0.1,Parameters!$K$4,C807)))</f>
        <v>26.15</v>
      </c>
      <c r="F807" s="439"/>
      <c r="G807" s="149">
        <f>B807*Parameters!$K$5</f>
        <v>1497.2</v>
      </c>
      <c r="H807" s="383">
        <f>IF(B807&lt;Parameters!$K$6,B807*Parameters!$K$5,Parameters!$K$5*Parameters!$K$6+(B807-Parameters!$K$6)*(Parameters!$K$5-10))</f>
        <v>739.19999999999993</v>
      </c>
      <c r="I807" s="151" t="str">
        <f>IF(ISBLANK(D807),"",IF(D807&gt;Parameters!$K$7,"Clay","Sand"))</f>
        <v>Sand</v>
      </c>
      <c r="J807" s="152">
        <f t="shared" si="206"/>
        <v>0.70710678118654746</v>
      </c>
      <c r="K807" s="320">
        <f t="shared" si="207"/>
        <v>1</v>
      </c>
      <c r="L807" s="320">
        <f t="shared" si="215"/>
        <v>7.3919999999999995</v>
      </c>
      <c r="M807" s="275">
        <f t="shared" si="208"/>
        <v>470.47233626363533</v>
      </c>
      <c r="N807" s="153">
        <f t="shared" si="209"/>
        <v>258.75978494499947</v>
      </c>
      <c r="O807" s="154">
        <f t="shared" si="210"/>
        <v>24.652799999999999</v>
      </c>
      <c r="P807" s="149">
        <f>IF(B807&lt;=Parameters!$K$3,0,IF(I807="Sand",0,O807/Parameters!$K$8*1000))</f>
        <v>0</v>
      </c>
      <c r="Q807" s="127">
        <f t="shared" si="211"/>
        <v>0</v>
      </c>
      <c r="R807" s="154" t="e">
        <f t="shared" si="212"/>
        <v>#DIV/0!</v>
      </c>
      <c r="S807" s="154" t="e">
        <f t="shared" si="213"/>
        <v>#DIV/0!</v>
      </c>
      <c r="T807" s="149" t="e">
        <f t="shared" si="220"/>
        <v>#DIV/0!</v>
      </c>
      <c r="U807" s="383">
        <f>IF(B807&lt;=Parameters!$K$3,0,IF(I807="Sand",(B807-B806)*$O$5*N807,(B807-B806)*$O$5*T807))</f>
        <v>107.38644658839107</v>
      </c>
      <c r="V807" s="157">
        <f t="shared" si="221"/>
        <v>28919.307055362486</v>
      </c>
      <c r="W807" s="175">
        <f t="shared" si="216"/>
        <v>0.59007706519078806</v>
      </c>
      <c r="X807" s="149">
        <f t="shared" si="217"/>
        <v>0.62469601931584551</v>
      </c>
      <c r="Y807" s="127">
        <f t="shared" si="218"/>
        <v>0.60647026222256961</v>
      </c>
      <c r="Z807" s="175">
        <f t="shared" si="219"/>
        <v>1.1195299957926543</v>
      </c>
      <c r="AA807" s="149">
        <f t="shared" si="214"/>
        <v>73.92</v>
      </c>
      <c r="AB807" s="383">
        <f>IF(ISERROR(AA807),0,IF(B807&lt;=Parameters!$K$3,0,(B807-B806)*$O$5*AA807))</f>
        <v>30.677124474736779</v>
      </c>
      <c r="AC807" s="157">
        <f t="shared" si="205"/>
        <v>22600.411694263468</v>
      </c>
    </row>
    <row r="808" spans="1:29">
      <c r="A808" s="186">
        <v>790</v>
      </c>
      <c r="B808" s="187">
        <v>78.900000000000006</v>
      </c>
      <c r="C808" s="258">
        <v>23.88</v>
      </c>
      <c r="D808" s="258">
        <v>2.41</v>
      </c>
      <c r="E808" s="438">
        <f>IF(AND(ISBLANK(B808),ISBLANK(C808)),NA(),IF(B808&lt;=Parameters!$K$3,0,IF(C808&lt;0.1,Parameters!$K$4,C808)))</f>
        <v>23.88</v>
      </c>
      <c r="F808" s="439"/>
      <c r="G808" s="149">
        <f>B808*Parameters!$K$5</f>
        <v>1499.1000000000001</v>
      </c>
      <c r="H808" s="383">
        <f>IF(B808&lt;Parameters!$K$6,B808*Parameters!$K$5,Parameters!$K$5*Parameters!$K$6+(B808-Parameters!$K$6)*(Parameters!$K$5-10))</f>
        <v>740.1</v>
      </c>
      <c r="I808" s="151" t="str">
        <f>IF(ISBLANK(D808),"",IF(D808&gt;Parameters!$K$7,"Clay","Sand"))</f>
        <v>Sand</v>
      </c>
      <c r="J808" s="152">
        <f t="shared" si="206"/>
        <v>0.70710678118654746</v>
      </c>
      <c r="K808" s="320">
        <f t="shared" si="207"/>
        <v>1</v>
      </c>
      <c r="L808" s="320">
        <f t="shared" si="215"/>
        <v>7.4009999999999998</v>
      </c>
      <c r="M808" s="275">
        <f t="shared" si="208"/>
        <v>429.63209904304443</v>
      </c>
      <c r="N808" s="153">
        <f t="shared" si="209"/>
        <v>236.29765447367447</v>
      </c>
      <c r="O808" s="154">
        <f t="shared" si="210"/>
        <v>22.3809</v>
      </c>
      <c r="P808" s="149">
        <f>IF(B808&lt;=Parameters!$K$3,0,IF(I808="Sand",0,O808/Parameters!$K$8*1000))</f>
        <v>0</v>
      </c>
      <c r="Q808" s="127">
        <f t="shared" si="211"/>
        <v>0</v>
      </c>
      <c r="R808" s="154" t="e">
        <f t="shared" si="212"/>
        <v>#DIV/0!</v>
      </c>
      <c r="S808" s="154" t="e">
        <f t="shared" si="213"/>
        <v>#DIV/0!</v>
      </c>
      <c r="T808" s="149" t="e">
        <f t="shared" si="220"/>
        <v>#DIV/0!</v>
      </c>
      <c r="U808" s="383">
        <f>IF(B808&lt;=Parameters!$K$3,0,IF(I808="Sand",(B808-B807)*$O$5*N808,(B808-B807)*$O$5*T808))</f>
        <v>98.064563844403196</v>
      </c>
      <c r="V808" s="157">
        <f t="shared" si="221"/>
        <v>29017.37161920689</v>
      </c>
      <c r="W808" s="175">
        <f t="shared" si="216"/>
        <v>0.55351054602098659</v>
      </c>
      <c r="X808" s="149">
        <f t="shared" si="217"/>
        <v>0.54754253067432679</v>
      </c>
      <c r="Y808" s="127">
        <f t="shared" si="218"/>
        <v>0.6062858032579943</v>
      </c>
      <c r="Z808" s="175">
        <f t="shared" si="219"/>
        <v>0.98220813948350094</v>
      </c>
      <c r="AA808" s="149">
        <f t="shared" si="214"/>
        <v>74.010000000000005</v>
      </c>
      <c r="AB808" s="383">
        <f>IF(ISERROR(AA808),0,IF(B808&lt;=Parameters!$K$3,0,(B808-B807)*$O$5*AA808))</f>
        <v>30.714474869799673</v>
      </c>
      <c r="AC808" s="157">
        <f t="shared" si="205"/>
        <v>22631.126169133269</v>
      </c>
    </row>
    <row r="809" spans="1:29">
      <c r="A809" s="186">
        <v>791</v>
      </c>
      <c r="B809" s="187">
        <v>79</v>
      </c>
      <c r="C809" s="258">
        <v>20.98</v>
      </c>
      <c r="D809" s="258">
        <v>2.4700000000000002</v>
      </c>
      <c r="E809" s="438">
        <f>IF(AND(ISBLANK(B809),ISBLANK(C809)),NA(),IF(B809&lt;=Parameters!$K$3,0,IF(C809&lt;0.1,Parameters!$K$4,C809)))</f>
        <v>20.98</v>
      </c>
      <c r="F809" s="439"/>
      <c r="G809" s="149">
        <f>B809*Parameters!$K$5</f>
        <v>1501</v>
      </c>
      <c r="H809" s="383">
        <f>IF(B809&lt;Parameters!$K$6,B809*Parameters!$K$5,Parameters!$K$5*Parameters!$K$6+(B809-Parameters!$K$6)*(Parameters!$K$5-10))</f>
        <v>741</v>
      </c>
      <c r="I809" s="151" t="str">
        <f>IF(ISBLANK(D809),"",IF(D809&gt;Parameters!$K$7,"Clay","Sand"))</f>
        <v>Sand</v>
      </c>
      <c r="J809" s="152">
        <f t="shared" si="206"/>
        <v>0.70710678118654746</v>
      </c>
      <c r="K809" s="320">
        <f t="shared" si="207"/>
        <v>1</v>
      </c>
      <c r="L809" s="320">
        <f t="shared" si="215"/>
        <v>7.41</v>
      </c>
      <c r="M809" s="275">
        <f t="shared" si="208"/>
        <v>377.45734664669476</v>
      </c>
      <c r="N809" s="153">
        <f t="shared" si="209"/>
        <v>207.60154065568213</v>
      </c>
      <c r="O809" s="154">
        <f t="shared" si="210"/>
        <v>19.478999999999999</v>
      </c>
      <c r="P809" s="149">
        <f>IF(B809&lt;=Parameters!$K$3,0,IF(I809="Sand",0,O809/Parameters!$K$8*1000))</f>
        <v>0</v>
      </c>
      <c r="Q809" s="127">
        <f t="shared" si="211"/>
        <v>0</v>
      </c>
      <c r="R809" s="154" t="e">
        <f t="shared" si="212"/>
        <v>#DIV/0!</v>
      </c>
      <c r="S809" s="154" t="e">
        <f t="shared" si="213"/>
        <v>#DIV/0!</v>
      </c>
      <c r="T809" s="149" t="e">
        <f t="shared" si="220"/>
        <v>#DIV/0!</v>
      </c>
      <c r="U809" s="383">
        <f>IF(B809&lt;=Parameters!$K$3,0,IF(I809="Sand",(B809-B808)*$O$5*N809,(B809-B808)*$O$5*T809))</f>
        <v>86.155550647206283</v>
      </c>
      <c r="V809" s="157">
        <f t="shared" si="221"/>
        <v>29103.527169854096</v>
      </c>
      <c r="W809" s="175">
        <f t="shared" si="216"/>
        <v>0.50147880917995324</v>
      </c>
      <c r="X809" s="149">
        <f t="shared" si="217"/>
        <v>0.4450878726552765</v>
      </c>
      <c r="Y809" s="127">
        <f t="shared" si="218"/>
        <v>0.60610162447012339</v>
      </c>
      <c r="Z809" s="175">
        <f t="shared" si="219"/>
        <v>0.79918912984563162</v>
      </c>
      <c r="AA809" s="149">
        <f t="shared" si="214"/>
        <v>74.100000000000009</v>
      </c>
      <c r="AB809" s="383">
        <f>IF(ISERROR(AA809),0,IF(B809&lt;=Parameters!$K$3,0,(B809-B808)*$O$5*AA809))</f>
        <v>30.751825264853835</v>
      </c>
      <c r="AC809" s="157">
        <f t="shared" si="205"/>
        <v>22661.877994398124</v>
      </c>
    </row>
    <row r="810" spans="1:29">
      <c r="A810" s="186">
        <v>792</v>
      </c>
      <c r="B810" s="187">
        <v>79.099999999999994</v>
      </c>
      <c r="C810" s="258">
        <v>20.36</v>
      </c>
      <c r="D810" s="258">
        <v>2.48</v>
      </c>
      <c r="E810" s="438">
        <f>IF(AND(ISBLANK(B810),ISBLANK(C810)),NA(),IF(B810&lt;=Parameters!$K$3,0,IF(C810&lt;0.1,Parameters!$K$4,C810)))</f>
        <v>20.36</v>
      </c>
      <c r="F810" s="439"/>
      <c r="G810" s="149">
        <f>B810*Parameters!$K$5</f>
        <v>1502.8999999999999</v>
      </c>
      <c r="H810" s="383">
        <f>IF(B810&lt;Parameters!$K$6,B810*Parameters!$K$5,Parameters!$K$5*Parameters!$K$6+(B810-Parameters!$K$6)*(Parameters!$K$5-10))</f>
        <v>741.9</v>
      </c>
      <c r="I810" s="151" t="str">
        <f>IF(ISBLANK(D810),"",IF(D810&gt;Parameters!$K$7,"Clay","Sand"))</f>
        <v>Sand</v>
      </c>
      <c r="J810" s="152">
        <f t="shared" si="206"/>
        <v>0.70710678118654746</v>
      </c>
      <c r="K810" s="320">
        <f t="shared" si="207"/>
        <v>1</v>
      </c>
      <c r="L810" s="320">
        <f t="shared" si="215"/>
        <v>7.4189999999999996</v>
      </c>
      <c r="M810" s="275">
        <f t="shared" si="208"/>
        <v>366.30274441023386</v>
      </c>
      <c r="N810" s="153">
        <f t="shared" si="209"/>
        <v>201.46650942562863</v>
      </c>
      <c r="O810" s="154">
        <f t="shared" si="210"/>
        <v>18.857099999999999</v>
      </c>
      <c r="P810" s="149">
        <f>IF(B810&lt;=Parameters!$K$3,0,IF(I810="Sand",0,O810/Parameters!$K$8*1000))</f>
        <v>0</v>
      </c>
      <c r="Q810" s="127">
        <f t="shared" si="211"/>
        <v>0</v>
      </c>
      <c r="R810" s="154" t="e">
        <f t="shared" si="212"/>
        <v>#DIV/0!</v>
      </c>
      <c r="S810" s="154" t="e">
        <f t="shared" si="213"/>
        <v>#DIV/0!</v>
      </c>
      <c r="T810" s="149" t="e">
        <f t="shared" si="220"/>
        <v>#DIV/0!</v>
      </c>
      <c r="U810" s="383">
        <f>IF(B810&lt;=Parameters!$K$3,0,IF(I810="Sand",(B810-B809)*$O$5*N810,(B810-B809)*$O$5*T810))</f>
        <v>83.609485756774077</v>
      </c>
      <c r="V810" s="157">
        <f t="shared" si="221"/>
        <v>29187.13665561087</v>
      </c>
      <c r="W810" s="175">
        <f t="shared" si="216"/>
        <v>0.48923707708574304</v>
      </c>
      <c r="X810" s="149">
        <f t="shared" si="217"/>
        <v>0.42226339898298315</v>
      </c>
      <c r="Y810" s="127">
        <f t="shared" si="218"/>
        <v>0.60591772509387232</v>
      </c>
      <c r="Z810" s="175">
        <f t="shared" si="219"/>
        <v>0.75893546467057749</v>
      </c>
      <c r="AA810" s="149">
        <f t="shared" si="214"/>
        <v>74.19</v>
      </c>
      <c r="AB810" s="383">
        <f>IF(ISERROR(AA810),0,IF(B810&lt;=Parameters!$K$3,0,(B810-B809)*$O$5*AA810))</f>
        <v>30.789175659912356</v>
      </c>
      <c r="AC810" s="157">
        <f t="shared" si="205"/>
        <v>22692.667170058037</v>
      </c>
    </row>
    <row r="811" spans="1:29">
      <c r="A811" s="186">
        <v>793</v>
      </c>
      <c r="B811" s="187">
        <v>79.2</v>
      </c>
      <c r="C811" s="258">
        <v>23.24</v>
      </c>
      <c r="D811" s="258">
        <v>2.4</v>
      </c>
      <c r="E811" s="438">
        <f>IF(AND(ISBLANK(B811),ISBLANK(C811)),NA(),IF(B811&lt;=Parameters!$K$3,0,IF(C811&lt;0.1,Parameters!$K$4,C811)))</f>
        <v>23.24</v>
      </c>
      <c r="F811" s="439"/>
      <c r="G811" s="149">
        <f>B811*Parameters!$K$5</f>
        <v>1504.8</v>
      </c>
      <c r="H811" s="383">
        <f>IF(B811&lt;Parameters!$K$6,B811*Parameters!$K$5,Parameters!$K$5*Parameters!$K$6+(B811-Parameters!$K$6)*(Parameters!$K$5-10))</f>
        <v>742.80000000000007</v>
      </c>
      <c r="I811" s="151" t="str">
        <f>IF(ISBLANK(D811),"",IF(D811&gt;Parameters!$K$7,"Clay","Sand"))</f>
        <v>Sand</v>
      </c>
      <c r="J811" s="152">
        <f t="shared" si="206"/>
        <v>0.70710678118654746</v>
      </c>
      <c r="K811" s="320">
        <f t="shared" si="207"/>
        <v>1</v>
      </c>
      <c r="L811" s="320">
        <f t="shared" si="215"/>
        <v>7.4280000000000008</v>
      </c>
      <c r="M811" s="275">
        <f t="shared" si="208"/>
        <v>418.11767092798794</v>
      </c>
      <c r="N811" s="153">
        <f t="shared" si="209"/>
        <v>229.9647190103934</v>
      </c>
      <c r="O811" s="154">
        <f t="shared" si="210"/>
        <v>21.735199999999999</v>
      </c>
      <c r="P811" s="149">
        <f>IF(B811&lt;=Parameters!$K$3,0,IF(I811="Sand",0,O811/Parameters!$K$8*1000))</f>
        <v>0</v>
      </c>
      <c r="Q811" s="127">
        <f t="shared" si="211"/>
        <v>0</v>
      </c>
      <c r="R811" s="154" t="e">
        <f t="shared" si="212"/>
        <v>#DIV/0!</v>
      </c>
      <c r="S811" s="154" t="e">
        <f t="shared" si="213"/>
        <v>#DIV/0!</v>
      </c>
      <c r="T811" s="149" t="e">
        <f t="shared" si="220"/>
        <v>#DIV/0!</v>
      </c>
      <c r="U811" s="383">
        <f>IF(B811&lt;=Parameters!$K$3,0,IF(I811="Sand",(B811-B810)*$O$5*N811,(B811-B810)*$O$5*T811))</f>
        <v>95.436367828472783</v>
      </c>
      <c r="V811" s="157">
        <f t="shared" si="221"/>
        <v>29282.573023439341</v>
      </c>
      <c r="W811" s="175">
        <f t="shared" si="216"/>
        <v>0.54191569994968425</v>
      </c>
      <c r="X811" s="149">
        <f t="shared" si="217"/>
        <v>0.52395782114752554</v>
      </c>
      <c r="Y811" s="127">
        <f t="shared" si="218"/>
        <v>0.60573410436717057</v>
      </c>
      <c r="Z811" s="175">
        <f t="shared" si="219"/>
        <v>0.94261599091134241</v>
      </c>
      <c r="AA811" s="149">
        <f t="shared" si="214"/>
        <v>74.280000000000015</v>
      </c>
      <c r="AB811" s="383">
        <f>IF(ISERROR(AA811),0,IF(B811&lt;=Parameters!$K$3,0,(B811-B810)*$O$5*AA811))</f>
        <v>30.826526054975275</v>
      </c>
      <c r="AC811" s="157">
        <f t="shared" si="205"/>
        <v>22723.493696113012</v>
      </c>
    </row>
    <row r="812" spans="1:29">
      <c r="A812" s="186">
        <v>794</v>
      </c>
      <c r="B812" s="187">
        <v>79.3</v>
      </c>
      <c r="C812" s="258">
        <v>26.2</v>
      </c>
      <c r="D812" s="258">
        <v>2.3199999999999998</v>
      </c>
      <c r="E812" s="438">
        <f>IF(AND(ISBLANK(B812),ISBLANK(C812)),NA(),IF(B812&lt;=Parameters!$K$3,0,IF(C812&lt;0.1,Parameters!$K$4,C812)))</f>
        <v>26.2</v>
      </c>
      <c r="F812" s="439"/>
      <c r="G812" s="149">
        <f>B812*Parameters!$K$5</f>
        <v>1506.7</v>
      </c>
      <c r="H812" s="383">
        <f>IF(B812&lt;Parameters!$K$6,B812*Parameters!$K$5,Parameters!$K$5*Parameters!$K$6+(B812-Parameters!$K$6)*(Parameters!$K$5-10))</f>
        <v>743.69999999999993</v>
      </c>
      <c r="I812" s="151" t="str">
        <f>IF(ISBLANK(D812),"",IF(D812&gt;Parameters!$K$7,"Clay","Sand"))</f>
        <v>Sand</v>
      </c>
      <c r="J812" s="152">
        <f t="shared" si="206"/>
        <v>0.70710678118654746</v>
      </c>
      <c r="K812" s="320">
        <f t="shared" si="207"/>
        <v>1</v>
      </c>
      <c r="L812" s="320">
        <f t="shared" si="215"/>
        <v>7.4369999999999994</v>
      </c>
      <c r="M812" s="275">
        <f t="shared" si="208"/>
        <v>471.37190096012404</v>
      </c>
      <c r="N812" s="153">
        <f t="shared" si="209"/>
        <v>259.25454552806826</v>
      </c>
      <c r="O812" s="154">
        <f t="shared" si="210"/>
        <v>24.693300000000001</v>
      </c>
      <c r="P812" s="149">
        <f>IF(B812&lt;=Parameters!$K$3,0,IF(I812="Sand",0,O812/Parameters!$K$8*1000))</f>
        <v>0</v>
      </c>
      <c r="Q812" s="127">
        <f t="shared" si="211"/>
        <v>0</v>
      </c>
      <c r="R812" s="154" t="e">
        <f t="shared" si="212"/>
        <v>#DIV/0!</v>
      </c>
      <c r="S812" s="154" t="e">
        <f t="shared" si="213"/>
        <v>#DIV/0!</v>
      </c>
      <c r="T812" s="149" t="e">
        <f t="shared" si="220"/>
        <v>#DIV/0!</v>
      </c>
      <c r="U812" s="383">
        <f>IF(B812&lt;=Parameters!$K$3,0,IF(I812="Sand",(B812-B811)*$O$5*N812,(B812-B811)*$O$5*T812))</f>
        <v>107.5917744021356</v>
      </c>
      <c r="V812" s="157">
        <f t="shared" si="221"/>
        <v>29390.164797841477</v>
      </c>
      <c r="W812" s="175">
        <f t="shared" si="216"/>
        <v>0.58962731181687988</v>
      </c>
      <c r="X812" s="149">
        <f t="shared" si="217"/>
        <v>0.62372172946227133</v>
      </c>
      <c r="Y812" s="127">
        <f t="shared" si="218"/>
        <v>0.60555076153094645</v>
      </c>
      <c r="Z812" s="175">
        <f t="shared" si="219"/>
        <v>1.1231710066110259</v>
      </c>
      <c r="AA812" s="149">
        <f t="shared" si="214"/>
        <v>74.36999999999999</v>
      </c>
      <c r="AB812" s="383">
        <f>IF(ISERROR(AA812),0,IF(B812&lt;=Parameters!$K$3,0,(B812-B811)*$O$5*AA812))</f>
        <v>30.863876450029409</v>
      </c>
      <c r="AC812" s="157">
        <f t="shared" si="205"/>
        <v>22754.35757256304</v>
      </c>
    </row>
    <row r="813" spans="1:29">
      <c r="A813" s="186">
        <v>795</v>
      </c>
      <c r="B813" s="187">
        <v>79.400000000000006</v>
      </c>
      <c r="C813" s="258">
        <v>27.45</v>
      </c>
      <c r="D813" s="258">
        <v>2.29</v>
      </c>
      <c r="E813" s="438">
        <f>IF(AND(ISBLANK(B813),ISBLANK(C813)),NA(),IF(B813&lt;=Parameters!$K$3,0,IF(C813&lt;0.1,Parameters!$K$4,C813)))</f>
        <v>27.45</v>
      </c>
      <c r="F813" s="439"/>
      <c r="G813" s="149">
        <f>B813*Parameters!$K$5</f>
        <v>1508.6000000000001</v>
      </c>
      <c r="H813" s="383">
        <f>IF(B813&lt;Parameters!$K$6,B813*Parameters!$K$5,Parameters!$K$5*Parameters!$K$6+(B813-Parameters!$K$6)*(Parameters!$K$5-10))</f>
        <v>744.6</v>
      </c>
      <c r="I813" s="151" t="str">
        <f>IF(ISBLANK(D813),"",IF(D813&gt;Parameters!$K$7,"Clay","Sand"))</f>
        <v>Sand</v>
      </c>
      <c r="J813" s="152">
        <f t="shared" si="206"/>
        <v>0.70710678118654746</v>
      </c>
      <c r="K813" s="320">
        <f t="shared" si="207"/>
        <v>1</v>
      </c>
      <c r="L813" s="320">
        <f t="shared" si="215"/>
        <v>7.4460000000000006</v>
      </c>
      <c r="M813" s="275">
        <f t="shared" si="208"/>
        <v>493.86101837234372</v>
      </c>
      <c r="N813" s="153">
        <f t="shared" si="209"/>
        <v>271.62356010478908</v>
      </c>
      <c r="O813" s="154">
        <f t="shared" si="210"/>
        <v>25.941399999999998</v>
      </c>
      <c r="P813" s="149">
        <f>IF(B813&lt;=Parameters!$K$3,0,IF(I813="Sand",0,O813/Parameters!$K$8*1000))</f>
        <v>0</v>
      </c>
      <c r="Q813" s="127">
        <f t="shared" si="211"/>
        <v>0</v>
      </c>
      <c r="R813" s="154" t="e">
        <f t="shared" si="212"/>
        <v>#DIV/0!</v>
      </c>
      <c r="S813" s="154" t="e">
        <f t="shared" si="213"/>
        <v>#DIV/0!</v>
      </c>
      <c r="T813" s="149" t="e">
        <f t="shared" si="220"/>
        <v>#DIV/0!</v>
      </c>
      <c r="U813" s="383">
        <f>IF(B813&lt;=Parameters!$K$3,0,IF(I813="Sand",(B813-B812)*$O$5*N813,(B813-B812)*$O$5*T813))</f>
        <v>112.72496974576497</v>
      </c>
      <c r="V813" s="157">
        <f t="shared" si="221"/>
        <v>29502.889767587243</v>
      </c>
      <c r="W813" s="175">
        <f t="shared" si="216"/>
        <v>0.60802812794640282</v>
      </c>
      <c r="X813" s="149">
        <f t="shared" si="217"/>
        <v>0.66409236032206165</v>
      </c>
      <c r="Y813" s="127">
        <f t="shared" si="218"/>
        <v>0.60536769582911132</v>
      </c>
      <c r="Z813" s="175">
        <f t="shared" si="219"/>
        <v>1.1970147345629649</v>
      </c>
      <c r="AA813" s="149">
        <f t="shared" si="214"/>
        <v>74.460000000000008</v>
      </c>
      <c r="AB813" s="383">
        <f>IF(ISERROR(AA813),0,IF(B813&lt;=Parameters!$K$3,0,(B813-B812)*$O$5*AA813))</f>
        <v>30.901226845092335</v>
      </c>
      <c r="AC813" s="157">
        <f t="shared" ref="AC813:AC876" si="222">AC812+AB813</f>
        <v>22785.258799408133</v>
      </c>
    </row>
    <row r="814" spans="1:29">
      <c r="A814" s="186">
        <v>796</v>
      </c>
      <c r="B814" s="187">
        <v>79.5</v>
      </c>
      <c r="C814" s="258">
        <v>26.56</v>
      </c>
      <c r="D814" s="258">
        <v>2.2999999999999998</v>
      </c>
      <c r="E814" s="438">
        <f>IF(AND(ISBLANK(B814),ISBLANK(C814)),NA(),IF(B814&lt;=Parameters!$K$3,0,IF(C814&lt;0.1,Parameters!$K$4,C814)))</f>
        <v>26.56</v>
      </c>
      <c r="F814" s="439"/>
      <c r="G814" s="149">
        <f>B814*Parameters!$K$5</f>
        <v>1510.5</v>
      </c>
      <c r="H814" s="383">
        <f>IF(B814&lt;Parameters!$K$6,B814*Parameters!$K$5,Parameters!$K$5*Parameters!$K$6+(B814-Parameters!$K$6)*(Parameters!$K$5-10))</f>
        <v>745.5</v>
      </c>
      <c r="I814" s="151" t="str">
        <f>IF(ISBLANK(D814),"",IF(D814&gt;Parameters!$K$7,"Clay","Sand"))</f>
        <v>Sand</v>
      </c>
      <c r="J814" s="152">
        <f t="shared" si="206"/>
        <v>0.70710678118654746</v>
      </c>
      <c r="K814" s="320">
        <f t="shared" si="207"/>
        <v>1</v>
      </c>
      <c r="L814" s="320">
        <f t="shared" si="215"/>
        <v>7.4550000000000001</v>
      </c>
      <c r="M814" s="275">
        <f t="shared" si="208"/>
        <v>477.84876677484334</v>
      </c>
      <c r="N814" s="153">
        <f t="shared" si="209"/>
        <v>262.81682172616388</v>
      </c>
      <c r="O814" s="154">
        <f t="shared" si="210"/>
        <v>25.049499999999998</v>
      </c>
      <c r="P814" s="149">
        <f>IF(B814&lt;=Parameters!$K$3,0,IF(I814="Sand",0,O814/Parameters!$K$8*1000))</f>
        <v>0</v>
      </c>
      <c r="Q814" s="127">
        <f t="shared" si="211"/>
        <v>0</v>
      </c>
      <c r="R814" s="154" t="e">
        <f t="shared" si="212"/>
        <v>#DIV/0!</v>
      </c>
      <c r="S814" s="154" t="e">
        <f t="shared" si="213"/>
        <v>#DIV/0!</v>
      </c>
      <c r="T814" s="149" t="e">
        <f t="shared" si="220"/>
        <v>#DIV/0!</v>
      </c>
      <c r="U814" s="383">
        <f>IF(B814&lt;=Parameters!$K$3,0,IF(I814="Sand",(B814-B813)*$O$5*N814,(B814-B813)*$O$5*T814))</f>
        <v>109.07013466109625</v>
      </c>
      <c r="V814" s="157">
        <f t="shared" si="221"/>
        <v>29611.959902248338</v>
      </c>
      <c r="W814" s="175">
        <f t="shared" si="216"/>
        <v>0.59460259605424481</v>
      </c>
      <c r="X814" s="149">
        <f t="shared" si="217"/>
        <v>0.63453438376630067</v>
      </c>
      <c r="Y814" s="127">
        <f t="shared" si="218"/>
        <v>0.60518490650854451</v>
      </c>
      <c r="Z814" s="175">
        <f t="shared" si="219"/>
        <v>1.1448316958035203</v>
      </c>
      <c r="AA814" s="149">
        <f t="shared" si="214"/>
        <v>74.55</v>
      </c>
      <c r="AB814" s="383">
        <f>IF(ISERROR(AA814),0,IF(B814&lt;=Parameters!$K$3,0,(B814-B813)*$O$5*AA814))</f>
        <v>30.938577240146465</v>
      </c>
      <c r="AC814" s="157">
        <f t="shared" si="222"/>
        <v>22816.197376648281</v>
      </c>
    </row>
    <row r="815" spans="1:29">
      <c r="A815" s="186">
        <v>797</v>
      </c>
      <c r="B815" s="187">
        <v>79.599999999999994</v>
      </c>
      <c r="C815" s="258">
        <v>25.54</v>
      </c>
      <c r="D815" s="258">
        <v>2.34</v>
      </c>
      <c r="E815" s="438">
        <f>IF(AND(ISBLANK(B815),ISBLANK(C815)),NA(),IF(B815&lt;=Parameters!$K$3,0,IF(C815&lt;0.1,Parameters!$K$4,C815)))</f>
        <v>25.54</v>
      </c>
      <c r="F815" s="439"/>
      <c r="G815" s="149">
        <f>B815*Parameters!$K$5</f>
        <v>1512.3999999999999</v>
      </c>
      <c r="H815" s="383">
        <f>IF(B815&lt;Parameters!$K$6,B815*Parameters!$K$5,Parameters!$K$5*Parameters!$K$6+(B815-Parameters!$K$6)*(Parameters!$K$5-10))</f>
        <v>746.4</v>
      </c>
      <c r="I815" s="151" t="str">
        <f>IF(ISBLANK(D815),"",IF(D815&gt;Parameters!$K$7,"Clay","Sand"))</f>
        <v>Sand</v>
      </c>
      <c r="J815" s="152">
        <f t="shared" si="206"/>
        <v>0.70710678118654746</v>
      </c>
      <c r="K815" s="320">
        <f t="shared" si="207"/>
        <v>1</v>
      </c>
      <c r="L815" s="320">
        <f t="shared" si="215"/>
        <v>7.4639999999999995</v>
      </c>
      <c r="M815" s="275">
        <f t="shared" si="208"/>
        <v>459.49764696647225</v>
      </c>
      <c r="N815" s="153">
        <f t="shared" si="209"/>
        <v>252.72370583155976</v>
      </c>
      <c r="O815" s="154">
        <f t="shared" si="210"/>
        <v>24.0276</v>
      </c>
      <c r="P815" s="149">
        <f>IF(B815&lt;=Parameters!$K$3,0,IF(I815="Sand",0,O815/Parameters!$K$8*1000))</f>
        <v>0</v>
      </c>
      <c r="Q815" s="127">
        <f t="shared" si="211"/>
        <v>0</v>
      </c>
      <c r="R815" s="154" t="e">
        <f t="shared" si="212"/>
        <v>#DIV/0!</v>
      </c>
      <c r="S815" s="154" t="e">
        <f t="shared" si="213"/>
        <v>#DIV/0!</v>
      </c>
      <c r="T815" s="149" t="e">
        <f t="shared" si="220"/>
        <v>#DIV/0!</v>
      </c>
      <c r="U815" s="383">
        <f>IF(B815&lt;=Parameters!$K$3,0,IF(I815="Sand",(B815-B814)*$O$5*N815,(B815-B814)*$O$5*T815))</f>
        <v>104.88144726070779</v>
      </c>
      <c r="V815" s="157">
        <f t="shared" si="221"/>
        <v>29716.841349509046</v>
      </c>
      <c r="W815" s="175">
        <f t="shared" si="216"/>
        <v>0.57869710338704061</v>
      </c>
      <c r="X815" s="149">
        <f t="shared" si="217"/>
        <v>0.60023684956057466</v>
      </c>
      <c r="Y815" s="127">
        <f t="shared" si="218"/>
        <v>0.60500239281907797</v>
      </c>
      <c r="Z815" s="175">
        <f t="shared" si="219"/>
        <v>1.0839870197733625</v>
      </c>
      <c r="AA815" s="149">
        <f t="shared" si="214"/>
        <v>74.64</v>
      </c>
      <c r="AB815" s="383">
        <f>IF(ISERROR(AA815),0,IF(B815&lt;=Parameters!$K$3,0,(B815-B814)*$O$5*AA815))</f>
        <v>30.975927635204993</v>
      </c>
      <c r="AC815" s="157">
        <f t="shared" si="222"/>
        <v>22847.173304283486</v>
      </c>
    </row>
    <row r="816" spans="1:29">
      <c r="A816" s="186">
        <v>798</v>
      </c>
      <c r="B816" s="187">
        <v>79.7</v>
      </c>
      <c r="C816" s="258">
        <v>24.23</v>
      </c>
      <c r="D816" s="258">
        <v>2.37</v>
      </c>
      <c r="E816" s="438">
        <f>IF(AND(ISBLANK(B816),ISBLANK(C816)),NA(),IF(B816&lt;=Parameters!$K$3,0,IF(C816&lt;0.1,Parameters!$K$4,C816)))</f>
        <v>24.23</v>
      </c>
      <c r="F816" s="439"/>
      <c r="G816" s="149">
        <f>B816*Parameters!$K$5</f>
        <v>1514.3</v>
      </c>
      <c r="H816" s="383">
        <f>IF(B816&lt;Parameters!$K$6,B816*Parameters!$K$5,Parameters!$K$5*Parameters!$K$6+(B816-Parameters!$K$6)*(Parameters!$K$5-10))</f>
        <v>747.30000000000007</v>
      </c>
      <c r="I816" s="151" t="str">
        <f>IF(ISBLANK(D816),"",IF(D816&gt;Parameters!$K$7,"Clay","Sand"))</f>
        <v>Sand</v>
      </c>
      <c r="J816" s="152">
        <f t="shared" si="206"/>
        <v>0.70710678118654746</v>
      </c>
      <c r="K816" s="320">
        <f t="shared" si="207"/>
        <v>1</v>
      </c>
      <c r="L816" s="320">
        <f t="shared" si="215"/>
        <v>7.4730000000000008</v>
      </c>
      <c r="M816" s="275">
        <f t="shared" si="208"/>
        <v>435.92905191846597</v>
      </c>
      <c r="N816" s="153">
        <f t="shared" si="209"/>
        <v>239.7609785551563</v>
      </c>
      <c r="O816" s="154">
        <f t="shared" si="210"/>
        <v>22.715700000000002</v>
      </c>
      <c r="P816" s="149">
        <f>IF(B816&lt;=Parameters!$K$3,0,IF(I816="Sand",0,O816/Parameters!$K$8*1000))</f>
        <v>0</v>
      </c>
      <c r="Q816" s="127">
        <f t="shared" si="211"/>
        <v>0</v>
      </c>
      <c r="R816" s="154" t="e">
        <f t="shared" si="212"/>
        <v>#DIV/0!</v>
      </c>
      <c r="S816" s="154" t="e">
        <f t="shared" si="213"/>
        <v>#DIV/0!</v>
      </c>
      <c r="T816" s="149" t="e">
        <f t="shared" si="220"/>
        <v>#DIV/0!</v>
      </c>
      <c r="U816" s="383">
        <f>IF(B816&lt;=Parameters!$K$3,0,IF(I816="Sand",(B816-B815)*$O$5*N816,(B816-B815)*$O$5*T816))</f>
        <v>99.501858540615132</v>
      </c>
      <c r="V816" s="157">
        <f t="shared" si="221"/>
        <v>29816.34320804966</v>
      </c>
      <c r="W816" s="175">
        <f t="shared" si="216"/>
        <v>0.5573943647960351</v>
      </c>
      <c r="X816" s="149">
        <f t="shared" si="217"/>
        <v>0.55553787239250496</v>
      </c>
      <c r="Y816" s="127">
        <f t="shared" si="218"/>
        <v>0.60482015401348121</v>
      </c>
      <c r="Z816" s="175">
        <f t="shared" si="219"/>
        <v>1.0042214989799361</v>
      </c>
      <c r="AA816" s="149">
        <f t="shared" si="214"/>
        <v>74.73</v>
      </c>
      <c r="AB816" s="383">
        <f>IF(ISERROR(AA816),0,IF(B816&lt;=Parameters!$K$3,0,(B816-B815)*$O$5*AA816))</f>
        <v>31.01327803026793</v>
      </c>
      <c r="AC816" s="157">
        <f t="shared" si="222"/>
        <v>22878.186582313752</v>
      </c>
    </row>
    <row r="817" spans="1:29">
      <c r="A817" s="186">
        <v>799</v>
      </c>
      <c r="B817" s="187">
        <v>79.8</v>
      </c>
      <c r="C817" s="258">
        <v>22.66</v>
      </c>
      <c r="D817" s="258">
        <v>2.41</v>
      </c>
      <c r="E817" s="438">
        <f>IF(AND(ISBLANK(B817),ISBLANK(C817)),NA(),IF(B817&lt;=Parameters!$K$3,0,IF(C817&lt;0.1,Parameters!$K$4,C817)))</f>
        <v>22.66</v>
      </c>
      <c r="F817" s="439"/>
      <c r="G817" s="149">
        <f>B817*Parameters!$K$5</f>
        <v>1516.2</v>
      </c>
      <c r="H817" s="383">
        <f>IF(B817&lt;Parameters!$K$6,B817*Parameters!$K$5,Parameters!$K$5*Parameters!$K$6+(B817-Parameters!$K$6)*(Parameters!$K$5-10))</f>
        <v>748.19999999999993</v>
      </c>
      <c r="I817" s="151" t="str">
        <f>IF(ISBLANK(D817),"",IF(D817&gt;Parameters!$K$7,"Clay","Sand"))</f>
        <v>Sand</v>
      </c>
      <c r="J817" s="152">
        <f t="shared" si="206"/>
        <v>0.70710678118654746</v>
      </c>
      <c r="K817" s="320">
        <f t="shared" si="207"/>
        <v>1</v>
      </c>
      <c r="L817" s="320">
        <f t="shared" si="215"/>
        <v>7.4819999999999993</v>
      </c>
      <c r="M817" s="275">
        <f t="shared" si="208"/>
        <v>407.68272044871799</v>
      </c>
      <c r="N817" s="153">
        <f t="shared" si="209"/>
        <v>224.2254962467949</v>
      </c>
      <c r="O817" s="154">
        <f t="shared" si="210"/>
        <v>21.143799999999999</v>
      </c>
      <c r="P817" s="149">
        <f>IF(B817&lt;=Parameters!$K$3,0,IF(I817="Sand",0,O817/Parameters!$K$8*1000))</f>
        <v>0</v>
      </c>
      <c r="Q817" s="127">
        <f t="shared" si="211"/>
        <v>0</v>
      </c>
      <c r="R817" s="154" t="e">
        <f t="shared" si="212"/>
        <v>#DIV/0!</v>
      </c>
      <c r="S817" s="154" t="e">
        <f t="shared" si="213"/>
        <v>#DIV/0!</v>
      </c>
      <c r="T817" s="149" t="e">
        <f t="shared" si="220"/>
        <v>#DIV/0!</v>
      </c>
      <c r="U817" s="383">
        <f>IF(B817&lt;=Parameters!$K$3,0,IF(I817="Sand",(B817-B816)*$O$5*N817,(B817-B816)*$O$5*T817))</f>
        <v>93.054565189022611</v>
      </c>
      <c r="V817" s="157">
        <f t="shared" si="221"/>
        <v>29909.397773238685</v>
      </c>
      <c r="W817" s="175">
        <f t="shared" si="216"/>
        <v>0.53035753090904514</v>
      </c>
      <c r="X817" s="149">
        <f t="shared" si="217"/>
        <v>0.50087492097922126</v>
      </c>
      <c r="Y817" s="127">
        <f t="shared" si="218"/>
        <v>0.6046381893474464</v>
      </c>
      <c r="Z817" s="175">
        <f t="shared" si="219"/>
        <v>0.90627295514143669</v>
      </c>
      <c r="AA817" s="149">
        <f t="shared" si="214"/>
        <v>74.819999999999993</v>
      </c>
      <c r="AB817" s="383">
        <f>IF(ISERROR(AA817),0,IF(B817&lt;=Parameters!$K$3,0,(B817-B816)*$O$5*AA817))</f>
        <v>31.050628425322042</v>
      </c>
      <c r="AC817" s="157">
        <f t="shared" si="222"/>
        <v>22909.237210739073</v>
      </c>
    </row>
    <row r="818" spans="1:29">
      <c r="A818" s="186">
        <v>800</v>
      </c>
      <c r="B818" s="187">
        <v>79.900000000000006</v>
      </c>
      <c r="C818" s="258">
        <v>22.25</v>
      </c>
      <c r="D818" s="258">
        <v>2.4300000000000002</v>
      </c>
      <c r="E818" s="438">
        <f>IF(AND(ISBLANK(B818),ISBLANK(C818)),NA(),IF(B818&lt;=Parameters!$K$3,0,IF(C818&lt;0.1,Parameters!$K$4,C818)))</f>
        <v>22.25</v>
      </c>
      <c r="F818" s="439"/>
      <c r="G818" s="149">
        <f>B818*Parameters!$K$5</f>
        <v>1518.1000000000001</v>
      </c>
      <c r="H818" s="383">
        <f>IF(B818&lt;Parameters!$K$6,B818*Parameters!$K$5,Parameters!$K$5*Parameters!$K$6+(B818-Parameters!$K$6)*(Parameters!$K$5-10))</f>
        <v>749.1</v>
      </c>
      <c r="I818" s="151" t="str">
        <f>IF(ISBLANK(D818),"",IF(D818&gt;Parameters!$K$7,"Clay","Sand"))</f>
        <v>Sand</v>
      </c>
      <c r="J818" s="152">
        <f t="shared" si="206"/>
        <v>0.70710678118654746</v>
      </c>
      <c r="K818" s="320">
        <f t="shared" si="207"/>
        <v>1</v>
      </c>
      <c r="L818" s="320">
        <f t="shared" si="215"/>
        <v>7.4910000000000005</v>
      </c>
      <c r="M818" s="275">
        <f t="shared" si="208"/>
        <v>400.30628993750997</v>
      </c>
      <c r="N818" s="153">
        <f t="shared" si="209"/>
        <v>220.16845946563049</v>
      </c>
      <c r="O818" s="154">
        <f t="shared" si="210"/>
        <v>20.7319</v>
      </c>
      <c r="P818" s="149">
        <f>IF(B818&lt;=Parameters!$K$3,0,IF(I818="Sand",0,O818/Parameters!$K$8*1000))</f>
        <v>0</v>
      </c>
      <c r="Q818" s="127">
        <f t="shared" si="211"/>
        <v>0</v>
      </c>
      <c r="R818" s="154" t="e">
        <f t="shared" si="212"/>
        <v>#DIV/0!</v>
      </c>
      <c r="S818" s="154" t="e">
        <f t="shared" si="213"/>
        <v>#DIV/0!</v>
      </c>
      <c r="T818" s="149" t="e">
        <f t="shared" si="220"/>
        <v>#DIV/0!</v>
      </c>
      <c r="U818" s="383">
        <f>IF(B818&lt;=Parameters!$K$3,0,IF(I818="Sand",(B818-B817)*$O$5*N818,(B818-B817)*$O$5*T818))</f>
        <v>91.370877116330433</v>
      </c>
      <c r="V818" s="157">
        <f t="shared" si="221"/>
        <v>30000.768650355014</v>
      </c>
      <c r="W818" s="175">
        <f t="shared" si="216"/>
        <v>0.52281339930604243</v>
      </c>
      <c r="X818" s="149">
        <f t="shared" si="217"/>
        <v>0.48604016109963383</v>
      </c>
      <c r="Y818" s="127">
        <f t="shared" si="218"/>
        <v>0.60445649807957302</v>
      </c>
      <c r="Z818" s="175">
        <f t="shared" si="219"/>
        <v>0.88026868811155723</v>
      </c>
      <c r="AA818" s="149">
        <f t="shared" si="214"/>
        <v>74.910000000000011</v>
      </c>
      <c r="AB818" s="383">
        <f>IF(ISERROR(AA818),0,IF(B818&lt;=Parameters!$K$3,0,(B818-B817)*$O$5*AA818))</f>
        <v>31.087978820384997</v>
      </c>
      <c r="AC818" s="157">
        <f t="shared" si="222"/>
        <v>22940.325189559459</v>
      </c>
    </row>
    <row r="819" spans="1:29">
      <c r="A819" s="186">
        <v>801</v>
      </c>
      <c r="B819" s="187">
        <v>80</v>
      </c>
      <c r="C819" s="258">
        <v>22.07</v>
      </c>
      <c r="D819" s="258">
        <v>2.42</v>
      </c>
      <c r="E819" s="438">
        <f>IF(AND(ISBLANK(B819),ISBLANK(C819)),NA(),IF(B819&lt;=Parameters!$K$3,0,IF(C819&lt;0.1,Parameters!$K$4,C819)))</f>
        <v>22.07</v>
      </c>
      <c r="F819" s="439"/>
      <c r="G819" s="149">
        <f>B819*Parameters!$K$5</f>
        <v>1520</v>
      </c>
      <c r="H819" s="383">
        <f>IF(B819&lt;Parameters!$K$6,B819*Parameters!$K$5,Parameters!$K$5*Parameters!$K$6+(B819-Parameters!$K$6)*(Parameters!$K$5-10))</f>
        <v>750</v>
      </c>
      <c r="I819" s="151" t="str">
        <f>IF(ISBLANK(D819),"",IF(D819&gt;Parameters!$K$7,"Clay","Sand"))</f>
        <v>Sand</v>
      </c>
      <c r="J819" s="152">
        <f t="shared" si="206"/>
        <v>0.70710678118654746</v>
      </c>
      <c r="K819" s="320" t="e">
        <f t="shared" si="207"/>
        <v>#NUM!</v>
      </c>
      <c r="L819" s="320">
        <f t="shared" si="215"/>
        <v>7.5</v>
      </c>
      <c r="M819" s="275">
        <f t="shared" si="208"/>
        <v>397.06785703015038</v>
      </c>
      <c r="N819" s="153">
        <f t="shared" si="209"/>
        <v>218.38732136658274</v>
      </c>
      <c r="O819" s="154">
        <f t="shared" si="210"/>
        <v>20.55</v>
      </c>
      <c r="P819" s="149">
        <f>IF(B819&lt;=Parameters!$K$3,0,IF(I819="Sand",0,O819/Parameters!$K$8*1000))</f>
        <v>0</v>
      </c>
      <c r="Q819" s="127">
        <f t="shared" si="211"/>
        <v>0</v>
      </c>
      <c r="R819" s="154" t="e">
        <f t="shared" si="212"/>
        <v>#DIV/0!</v>
      </c>
      <c r="S819" s="154" t="e">
        <f t="shared" si="213"/>
        <v>#DIV/0!</v>
      </c>
      <c r="T819" s="149" t="e">
        <f t="shared" si="220"/>
        <v>#DIV/0!</v>
      </c>
      <c r="U819" s="383">
        <f>IF(B819&lt;=Parameters!$K$3,0,IF(I819="Sand",(B819-B818)*$O$5*N819,(B819-B818)*$O$5*T819))</f>
        <v>90.631696986837142</v>
      </c>
      <c r="V819" s="157">
        <f t="shared" si="221"/>
        <v>30091.400347341852</v>
      </c>
      <c r="W819" s="175">
        <f t="shared" si="216"/>
        <v>0.51932413985329695</v>
      </c>
      <c r="X819" s="149">
        <f t="shared" si="217"/>
        <v>0.47924110944354736</v>
      </c>
      <c r="Y819" s="127">
        <f t="shared" si="218"/>
        <v>0.60427507947135362</v>
      </c>
      <c r="Z819" s="175">
        <f t="shared" si="219"/>
        <v>0.86878037848481782</v>
      </c>
      <c r="AA819" s="149">
        <f t="shared" si="214"/>
        <v>75</v>
      </c>
      <c r="AB819" s="383">
        <f>IF(ISERROR(AA819),0,IF(B819&lt;=Parameters!$K$3,0,(B819-B818)*$O$5*AA819))</f>
        <v>31.125329215439098</v>
      </c>
      <c r="AC819" s="157">
        <f t="shared" si="222"/>
        <v>22971.450518774898</v>
      </c>
    </row>
    <row r="820" spans="1:29">
      <c r="A820" s="186">
        <v>802</v>
      </c>
      <c r="B820" s="187">
        <v>80.099999999999994</v>
      </c>
      <c r="C820" s="258">
        <v>24.06</v>
      </c>
      <c r="D820" s="258">
        <v>2.37</v>
      </c>
      <c r="E820" s="438">
        <f>IF(AND(ISBLANK(B820),ISBLANK(C820)),NA(),IF(B820&lt;=Parameters!$K$3,0,IF(C820&lt;0.1,Parameters!$K$4,C820)))</f>
        <v>24.06</v>
      </c>
      <c r="F820" s="439"/>
      <c r="G820" s="149">
        <f>B820*Parameters!$K$5</f>
        <v>1521.8999999999999</v>
      </c>
      <c r="H820" s="383">
        <f>IF(B820&lt;Parameters!$K$6,B820*Parameters!$K$5,Parameters!$K$5*Parameters!$K$6+(B820-Parameters!$K$6)*(Parameters!$K$5-10))</f>
        <v>750.9</v>
      </c>
      <c r="I820" s="151" t="str">
        <f>IF(ISBLANK(D820),"",IF(D820&gt;Parameters!$K$7,"Clay","Sand"))</f>
        <v>Sand</v>
      </c>
      <c r="J820" s="152">
        <f t="shared" si="206"/>
        <v>0.70710678118654746</v>
      </c>
      <c r="K820" s="320">
        <f t="shared" si="207"/>
        <v>1</v>
      </c>
      <c r="L820" s="320">
        <f t="shared" si="215"/>
        <v>7.5089999999999995</v>
      </c>
      <c r="M820" s="275">
        <f t="shared" si="208"/>
        <v>432.87053195040397</v>
      </c>
      <c r="N820" s="153">
        <f t="shared" si="209"/>
        <v>238.07879257272219</v>
      </c>
      <c r="O820" s="154">
        <f t="shared" si="210"/>
        <v>22.5381</v>
      </c>
      <c r="P820" s="149">
        <f>IF(B820&lt;=Parameters!$K$3,0,IF(I820="Sand",0,O820/Parameters!$K$8*1000))</f>
        <v>0</v>
      </c>
      <c r="Q820" s="127">
        <f t="shared" si="211"/>
        <v>0</v>
      </c>
      <c r="R820" s="154" t="e">
        <f t="shared" si="212"/>
        <v>#DIV/0!</v>
      </c>
      <c r="S820" s="154" t="e">
        <f t="shared" si="213"/>
        <v>#DIV/0!</v>
      </c>
      <c r="T820" s="149" t="e">
        <f t="shared" si="220"/>
        <v>#DIV/0!</v>
      </c>
      <c r="U820" s="383">
        <f>IF(B820&lt;=Parameters!$K$3,0,IF(I820="Sand",(B820-B819)*$O$5*N820,(B820-B819)*$O$5*T820))</f>
        <v>98.803743973869544</v>
      </c>
      <c r="V820" s="157">
        <f t="shared" si="221"/>
        <v>30190.204091315722</v>
      </c>
      <c r="W820" s="175">
        <f t="shared" si="216"/>
        <v>0.5536168798493557</v>
      </c>
      <c r="X820" s="149">
        <f t="shared" si="217"/>
        <v>0.54776079686925461</v>
      </c>
      <c r="Y820" s="127">
        <f t="shared" si="218"/>
        <v>0.60409393278715862</v>
      </c>
      <c r="Z820" s="175">
        <f t="shared" si="219"/>
        <v>0.99393779317465536</v>
      </c>
      <c r="AA820" s="149">
        <f t="shared" si="214"/>
        <v>75.09</v>
      </c>
      <c r="AB820" s="383">
        <f>IF(ISERROR(AA820),0,IF(B820&lt;=Parameters!$K$3,0,(B820-B819)*$O$5*AA820))</f>
        <v>31.16267961049763</v>
      </c>
      <c r="AC820" s="157">
        <f t="shared" si="222"/>
        <v>23002.613198385396</v>
      </c>
    </row>
    <row r="821" spans="1:29">
      <c r="A821" s="186">
        <v>803</v>
      </c>
      <c r="B821" s="187">
        <v>80.2</v>
      </c>
      <c r="C821" s="258">
        <v>23.32</v>
      </c>
      <c r="D821" s="258">
        <v>2.37</v>
      </c>
      <c r="E821" s="438">
        <f>IF(AND(ISBLANK(B821),ISBLANK(C821)),NA(),IF(B821&lt;=Parameters!$K$3,0,IF(C821&lt;0.1,Parameters!$K$4,C821)))</f>
        <v>23.32</v>
      </c>
      <c r="F821" s="439"/>
      <c r="G821" s="149">
        <f>B821*Parameters!$K$5</f>
        <v>1523.8</v>
      </c>
      <c r="H821" s="383">
        <f>IF(B821&lt;Parameters!$K$6,B821*Parameters!$K$5,Parameters!$K$5*Parameters!$K$6+(B821-Parameters!$K$6)*(Parameters!$K$5-10))</f>
        <v>751.80000000000007</v>
      </c>
      <c r="I821" s="151" t="str">
        <f>IF(ISBLANK(D821),"",IF(D821&gt;Parameters!$K$7,"Clay","Sand"))</f>
        <v>Sand</v>
      </c>
      <c r="J821" s="152">
        <f t="shared" si="206"/>
        <v>0.70710678118654746</v>
      </c>
      <c r="K821" s="320">
        <f t="shared" si="207"/>
        <v>1</v>
      </c>
      <c r="L821" s="320">
        <f t="shared" si="215"/>
        <v>7.5180000000000007</v>
      </c>
      <c r="M821" s="275">
        <f t="shared" si="208"/>
        <v>419.55697444237006</v>
      </c>
      <c r="N821" s="153">
        <f t="shared" si="209"/>
        <v>230.75633594330355</v>
      </c>
      <c r="O821" s="154">
        <f t="shared" si="210"/>
        <v>21.796199999999999</v>
      </c>
      <c r="P821" s="149">
        <f>IF(B821&lt;=Parameters!$K$3,0,IF(I821="Sand",0,O821/Parameters!$K$8*1000))</f>
        <v>0</v>
      </c>
      <c r="Q821" s="127">
        <f t="shared" si="211"/>
        <v>0</v>
      </c>
      <c r="R821" s="154" t="e">
        <f t="shared" si="212"/>
        <v>#DIV/0!</v>
      </c>
      <c r="S821" s="154" t="e">
        <f t="shared" si="213"/>
        <v>#DIV/0!</v>
      </c>
      <c r="T821" s="149" t="e">
        <f t="shared" si="220"/>
        <v>#DIV/0!</v>
      </c>
      <c r="U821" s="383">
        <f>IF(B821&lt;=Parameters!$K$3,0,IF(I821="Sand",(B821-B820)*$O$5*N821,(B821-B820)*$O$5*T821))</f>
        <v>95.764892330464093</v>
      </c>
      <c r="V821" s="157">
        <f t="shared" si="221"/>
        <v>30285.968983646184</v>
      </c>
      <c r="W821" s="175">
        <f t="shared" si="216"/>
        <v>0.54088157141881144</v>
      </c>
      <c r="X821" s="149">
        <f t="shared" si="217"/>
        <v>0.52187513223048465</v>
      </c>
      <c r="Y821" s="127">
        <f t="shared" si="218"/>
        <v>0.60391305729422173</v>
      </c>
      <c r="Z821" s="175">
        <f t="shared" si="219"/>
        <v>0.94786537394314807</v>
      </c>
      <c r="AA821" s="149">
        <f t="shared" si="214"/>
        <v>75.180000000000007</v>
      </c>
      <c r="AB821" s="383">
        <f>IF(ISERROR(AA821),0,IF(B821&lt;=Parameters!$K$3,0,(B821-B820)*$O$5*AA821))</f>
        <v>31.200030005560592</v>
      </c>
      <c r="AC821" s="157">
        <f t="shared" si="222"/>
        <v>23033.813228390954</v>
      </c>
    </row>
    <row r="822" spans="1:29">
      <c r="A822" s="186">
        <v>804</v>
      </c>
      <c r="B822" s="187">
        <v>80.3</v>
      </c>
      <c r="C822" s="258">
        <v>23.19</v>
      </c>
      <c r="D822" s="258">
        <v>2.41</v>
      </c>
      <c r="E822" s="438">
        <f>IF(AND(ISBLANK(B822),ISBLANK(C822)),NA(),IF(B822&lt;=Parameters!$K$3,0,IF(C822&lt;0.1,Parameters!$K$4,C822)))</f>
        <v>23.19</v>
      </c>
      <c r="F822" s="439"/>
      <c r="G822" s="149">
        <f>B822*Parameters!$K$5</f>
        <v>1525.7</v>
      </c>
      <c r="H822" s="383">
        <f>IF(B822&lt;Parameters!$K$6,B822*Parameters!$K$5,Parameters!$K$5*Parameters!$K$6+(B822-Parameters!$K$6)*(Parameters!$K$5-10))</f>
        <v>752.69999999999993</v>
      </c>
      <c r="I822" s="151" t="str">
        <f>IF(ISBLANK(D822),"",IF(D822&gt;Parameters!$K$7,"Clay","Sand"))</f>
        <v>Sand</v>
      </c>
      <c r="J822" s="152">
        <f t="shared" si="206"/>
        <v>0.70710678118654746</v>
      </c>
      <c r="K822" s="320">
        <f t="shared" si="207"/>
        <v>1</v>
      </c>
      <c r="L822" s="320">
        <f t="shared" si="215"/>
        <v>7.5269999999999992</v>
      </c>
      <c r="M822" s="275">
        <f t="shared" si="208"/>
        <v>417.21810623149912</v>
      </c>
      <c r="N822" s="153">
        <f t="shared" si="209"/>
        <v>229.46995842732454</v>
      </c>
      <c r="O822" s="154">
        <f t="shared" si="210"/>
        <v>21.664300000000001</v>
      </c>
      <c r="P822" s="149">
        <f>IF(B822&lt;=Parameters!$K$3,0,IF(I822="Sand",0,O822/Parameters!$K$8*1000))</f>
        <v>0</v>
      </c>
      <c r="Q822" s="127">
        <f t="shared" si="211"/>
        <v>0</v>
      </c>
      <c r="R822" s="154" t="e">
        <f t="shared" si="212"/>
        <v>#DIV/0!</v>
      </c>
      <c r="S822" s="154" t="e">
        <f t="shared" si="213"/>
        <v>#DIV/0!</v>
      </c>
      <c r="T822" s="149" t="e">
        <f t="shared" si="220"/>
        <v>#DIV/0!</v>
      </c>
      <c r="U822" s="383">
        <f>IF(B822&lt;=Parameters!$K$3,0,IF(I822="Sand",(B822-B821)*$O$5*N822,(B822-B821)*$O$5*T822))</f>
        <v>95.231040014714665</v>
      </c>
      <c r="V822" s="157">
        <f t="shared" si="221"/>
        <v>30381.200023660898</v>
      </c>
      <c r="W822" s="175">
        <f t="shared" si="216"/>
        <v>0.53840620515078907</v>
      </c>
      <c r="X822" s="149">
        <f t="shared" si="217"/>
        <v>0.51690373698924175</v>
      </c>
      <c r="Y822" s="127">
        <f t="shared" si="218"/>
        <v>0.60373245226262573</v>
      </c>
      <c r="Z822" s="175">
        <f t="shared" si="219"/>
        <v>0.9397254872067482</v>
      </c>
      <c r="AA822" s="149">
        <f t="shared" si="214"/>
        <v>75.27</v>
      </c>
      <c r="AB822" s="383">
        <f>IF(ISERROR(AA822),0,IF(B822&lt;=Parameters!$K$3,0,(B822-B821)*$O$5*AA822))</f>
        <v>31.237380400614679</v>
      </c>
      <c r="AC822" s="157">
        <f t="shared" si="222"/>
        <v>23065.050608791567</v>
      </c>
    </row>
    <row r="823" spans="1:29">
      <c r="A823" s="186">
        <v>805</v>
      </c>
      <c r="B823" s="187">
        <v>80.400000000000006</v>
      </c>
      <c r="C823" s="258">
        <v>21.85</v>
      </c>
      <c r="D823" s="258">
        <v>2.48</v>
      </c>
      <c r="E823" s="438">
        <f>IF(AND(ISBLANK(B823),ISBLANK(C823)),NA(),IF(B823&lt;=Parameters!$K$3,0,IF(C823&lt;0.1,Parameters!$K$4,C823)))</f>
        <v>21.85</v>
      </c>
      <c r="F823" s="439"/>
      <c r="G823" s="149">
        <f>B823*Parameters!$K$5</f>
        <v>1527.6000000000001</v>
      </c>
      <c r="H823" s="383">
        <f>IF(B823&lt;Parameters!$K$6,B823*Parameters!$K$5,Parameters!$K$5*Parameters!$K$6+(B823-Parameters!$K$6)*(Parameters!$K$5-10))</f>
        <v>753.6</v>
      </c>
      <c r="I823" s="151" t="str">
        <f>IF(ISBLANK(D823),"",IF(D823&gt;Parameters!$K$7,"Clay","Sand"))</f>
        <v>Sand</v>
      </c>
      <c r="J823" s="152">
        <f t="shared" si="206"/>
        <v>0.70710678118654746</v>
      </c>
      <c r="K823" s="320">
        <f t="shared" si="207"/>
        <v>1</v>
      </c>
      <c r="L823" s="320">
        <f t="shared" si="215"/>
        <v>7.5360000000000005</v>
      </c>
      <c r="M823" s="275">
        <f t="shared" si="208"/>
        <v>393.10977236559972</v>
      </c>
      <c r="N823" s="153">
        <f t="shared" si="209"/>
        <v>216.21037480107987</v>
      </c>
      <c r="O823" s="154">
        <f t="shared" si="210"/>
        <v>20.322400000000002</v>
      </c>
      <c r="P823" s="149">
        <f>IF(B823&lt;=Parameters!$K$3,0,IF(I823="Sand",0,O823/Parameters!$K$8*1000))</f>
        <v>0</v>
      </c>
      <c r="Q823" s="127">
        <f t="shared" si="211"/>
        <v>0</v>
      </c>
      <c r="R823" s="154" t="e">
        <f t="shared" si="212"/>
        <v>#DIV/0!</v>
      </c>
      <c r="S823" s="154" t="e">
        <f t="shared" si="213"/>
        <v>#DIV/0!</v>
      </c>
      <c r="T823" s="149" t="e">
        <f t="shared" si="220"/>
        <v>#DIV/0!</v>
      </c>
      <c r="U823" s="383">
        <f>IF(B823&lt;=Parameters!$K$3,0,IF(I823="Sand",(B823-B822)*$O$5*N823,(B823-B822)*$O$5*T823))</f>
        <v>89.728254606373937</v>
      </c>
      <c r="V823" s="157">
        <f t="shared" si="221"/>
        <v>30470.928278267271</v>
      </c>
      <c r="W823" s="175">
        <f t="shared" si="216"/>
        <v>0.51435911701611925</v>
      </c>
      <c r="X823" s="149">
        <f t="shared" si="217"/>
        <v>0.46963453204606165</v>
      </c>
      <c r="Y823" s="127">
        <f t="shared" si="218"/>
        <v>0.60355211696528743</v>
      </c>
      <c r="Z823" s="175">
        <f t="shared" si="219"/>
        <v>0.85459848178945397</v>
      </c>
      <c r="AA823" s="149">
        <f t="shared" si="214"/>
        <v>75.36</v>
      </c>
      <c r="AB823" s="383">
        <f>IF(ISERROR(AA823),0,IF(B823&lt;=Parameters!$K$3,0,(B823-B822)*$O$5*AA823))</f>
        <v>31.274730795677655</v>
      </c>
      <c r="AC823" s="157">
        <f t="shared" si="222"/>
        <v>23096.325339587245</v>
      </c>
    </row>
    <row r="824" spans="1:29">
      <c r="A824" s="186">
        <v>806</v>
      </c>
      <c r="B824" s="187">
        <v>80.5</v>
      </c>
      <c r="C824" s="258">
        <v>20.64</v>
      </c>
      <c r="D824" s="258">
        <v>2.52</v>
      </c>
      <c r="E824" s="438">
        <f>IF(AND(ISBLANK(B824),ISBLANK(C824)),NA(),IF(B824&lt;=Parameters!$K$3,0,IF(C824&lt;0.1,Parameters!$K$4,C824)))</f>
        <v>20.64</v>
      </c>
      <c r="F824" s="439"/>
      <c r="G824" s="149">
        <f>B824*Parameters!$K$5</f>
        <v>1529.5</v>
      </c>
      <c r="H824" s="383">
        <f>IF(B824&lt;Parameters!$K$6,B824*Parameters!$K$5,Parameters!$K$5*Parameters!$K$6+(B824-Parameters!$K$6)*(Parameters!$K$5-10))</f>
        <v>754.5</v>
      </c>
      <c r="I824" s="151" t="str">
        <f>IF(ISBLANK(D824),"",IF(D824&gt;Parameters!$K$7,"Clay","Sand"))</f>
        <v>Sand</v>
      </c>
      <c r="J824" s="152">
        <f t="shared" si="206"/>
        <v>0.70710678118654746</v>
      </c>
      <c r="K824" s="320">
        <f t="shared" si="207"/>
        <v>1</v>
      </c>
      <c r="L824" s="320">
        <f t="shared" si="215"/>
        <v>7.5449999999999999</v>
      </c>
      <c r="M824" s="275">
        <f t="shared" si="208"/>
        <v>371.34030671057104</v>
      </c>
      <c r="N824" s="153">
        <f t="shared" si="209"/>
        <v>204.23716869081409</v>
      </c>
      <c r="O824" s="154">
        <f t="shared" si="210"/>
        <v>19.110500000000002</v>
      </c>
      <c r="P824" s="149">
        <f>IF(B824&lt;=Parameters!$K$3,0,IF(I824="Sand",0,O824/Parameters!$K$8*1000))</f>
        <v>0</v>
      </c>
      <c r="Q824" s="127">
        <f t="shared" si="211"/>
        <v>0</v>
      </c>
      <c r="R824" s="154" t="e">
        <f t="shared" si="212"/>
        <v>#DIV/0!</v>
      </c>
      <c r="S824" s="154" t="e">
        <f t="shared" si="213"/>
        <v>#DIV/0!</v>
      </c>
      <c r="T824" s="149" t="e">
        <f t="shared" si="220"/>
        <v>#DIV/0!</v>
      </c>
      <c r="U824" s="383">
        <f>IF(B824&lt;=Parameters!$K$3,0,IF(I824="Sand",(B824-B823)*$O$5*N824,(B824-B823)*$O$5*T824))</f>
        <v>84.759321513743458</v>
      </c>
      <c r="V824" s="157">
        <f t="shared" si="221"/>
        <v>30555.687599781013</v>
      </c>
      <c r="W824" s="175">
        <f t="shared" si="216"/>
        <v>0.49133241365567426</v>
      </c>
      <c r="X824" s="149">
        <f t="shared" si="217"/>
        <v>0.42613498580686643</v>
      </c>
      <c r="Y824" s="127">
        <f t="shared" si="218"/>
        <v>0.60337205067794397</v>
      </c>
      <c r="Z824" s="175">
        <f t="shared" si="219"/>
        <v>0.77617478213543989</v>
      </c>
      <c r="AA824" s="149">
        <f t="shared" si="214"/>
        <v>75.45</v>
      </c>
      <c r="AB824" s="383">
        <f>IF(ISERROR(AA824),0,IF(B824&lt;=Parameters!$K$3,0,(B824-B823)*$O$5*AA824))</f>
        <v>31.312081190731735</v>
      </c>
      <c r="AC824" s="157">
        <f t="shared" si="222"/>
        <v>23127.637420777977</v>
      </c>
    </row>
    <row r="825" spans="1:29">
      <c r="A825" s="186">
        <v>807</v>
      </c>
      <c r="B825" s="187">
        <v>80.599999999999994</v>
      </c>
      <c r="C825" s="258">
        <v>19.8</v>
      </c>
      <c r="D825" s="258">
        <v>2.54</v>
      </c>
      <c r="E825" s="438">
        <f>IF(AND(ISBLANK(B825),ISBLANK(C825)),NA(),IF(B825&lt;=Parameters!$K$3,0,IF(C825&lt;0.1,Parameters!$K$4,C825)))</f>
        <v>19.8</v>
      </c>
      <c r="F825" s="439"/>
      <c r="G825" s="149">
        <f>B825*Parameters!$K$5</f>
        <v>1531.3999999999999</v>
      </c>
      <c r="H825" s="383">
        <f>IF(B825&lt;Parameters!$K$6,B825*Parameters!$K$5,Parameters!$K$5*Parameters!$K$6+(B825-Parameters!$K$6)*(Parameters!$K$5-10))</f>
        <v>755.4</v>
      </c>
      <c r="I825" s="151" t="str">
        <f>IF(ISBLANK(D825),"",IF(D825&gt;Parameters!$K$7,"Clay","Sand"))</f>
        <v>Sand</v>
      </c>
      <c r="J825" s="152">
        <f t="shared" si="206"/>
        <v>0.70710678118654746</v>
      </c>
      <c r="K825" s="320">
        <f t="shared" si="207"/>
        <v>1</v>
      </c>
      <c r="L825" s="320">
        <f t="shared" si="215"/>
        <v>7.5539999999999994</v>
      </c>
      <c r="M825" s="275">
        <f t="shared" si="208"/>
        <v>356.22761980955943</v>
      </c>
      <c r="N825" s="153">
        <f t="shared" si="209"/>
        <v>195.92519089525771</v>
      </c>
      <c r="O825" s="154">
        <f t="shared" si="210"/>
        <v>18.268599999999999</v>
      </c>
      <c r="P825" s="149">
        <f>IF(B825&lt;=Parameters!$K$3,0,IF(I825="Sand",0,O825/Parameters!$K$8*1000))</f>
        <v>0</v>
      </c>
      <c r="Q825" s="127">
        <f t="shared" si="211"/>
        <v>0</v>
      </c>
      <c r="R825" s="154" t="e">
        <f t="shared" si="212"/>
        <v>#DIV/0!</v>
      </c>
      <c r="S825" s="154" t="e">
        <f t="shared" si="213"/>
        <v>#DIV/0!</v>
      </c>
      <c r="T825" s="149" t="e">
        <f t="shared" si="220"/>
        <v>#DIV/0!</v>
      </c>
      <c r="U825" s="383">
        <f>IF(B825&lt;=Parameters!$K$3,0,IF(I825="Sand",(B825-B824)*$O$5*N825,(B825-B824)*$O$5*T825))</f>
        <v>81.309814242835301</v>
      </c>
      <c r="V825" s="157">
        <f t="shared" si="221"/>
        <v>30636.997414023848</v>
      </c>
      <c r="W825" s="175">
        <f t="shared" si="216"/>
        <v>0.47447438607643477</v>
      </c>
      <c r="X825" s="149">
        <f t="shared" si="217"/>
        <v>0.39540020887968091</v>
      </c>
      <c r="Y825" s="127">
        <f t="shared" si="218"/>
        <v>0.6031922526791379</v>
      </c>
      <c r="Z825" s="175">
        <f t="shared" si="219"/>
        <v>0.72087333082264771</v>
      </c>
      <c r="AA825" s="149">
        <f t="shared" si="214"/>
        <v>75.540000000000006</v>
      </c>
      <c r="AB825" s="383">
        <f>IF(ISERROR(AA825),0,IF(B825&lt;=Parameters!$K$3,0,(B825-B824)*$O$5*AA825))</f>
        <v>31.349431585790263</v>
      </c>
      <c r="AC825" s="157">
        <f t="shared" si="222"/>
        <v>23158.986852363767</v>
      </c>
    </row>
    <row r="826" spans="1:29">
      <c r="A826" s="186">
        <v>808</v>
      </c>
      <c r="B826" s="187">
        <v>80.7</v>
      </c>
      <c r="C826" s="258">
        <v>19.27</v>
      </c>
      <c r="D826" s="258">
        <v>2.52</v>
      </c>
      <c r="E826" s="438">
        <f>IF(AND(ISBLANK(B826),ISBLANK(C826)),NA(),IF(B826&lt;=Parameters!$K$3,0,IF(C826&lt;0.1,Parameters!$K$4,C826)))</f>
        <v>19.27</v>
      </c>
      <c r="F826" s="439"/>
      <c r="G826" s="149">
        <f>B826*Parameters!$K$5</f>
        <v>1533.3</v>
      </c>
      <c r="H826" s="383">
        <f>IF(B826&lt;Parameters!$K$6,B826*Parameters!$K$5,Parameters!$K$5*Parameters!$K$6+(B826-Parameters!$K$6)*(Parameters!$K$5-10))</f>
        <v>756.30000000000007</v>
      </c>
      <c r="I826" s="151" t="str">
        <f>IF(ISBLANK(D826),"",IF(D826&gt;Parameters!$K$7,"Clay","Sand"))</f>
        <v>Sand</v>
      </c>
      <c r="J826" s="152">
        <f t="shared" si="206"/>
        <v>0.70710678118654746</v>
      </c>
      <c r="K826" s="320">
        <f t="shared" si="207"/>
        <v>1</v>
      </c>
      <c r="L826" s="320">
        <f t="shared" si="215"/>
        <v>7.5630000000000006</v>
      </c>
      <c r="M826" s="275">
        <f t="shared" si="208"/>
        <v>346.69223402677824</v>
      </c>
      <c r="N826" s="153">
        <f t="shared" si="209"/>
        <v>190.68072871472805</v>
      </c>
      <c r="O826" s="154">
        <f t="shared" si="210"/>
        <v>17.736699999999999</v>
      </c>
      <c r="P826" s="149">
        <f>IF(B826&lt;=Parameters!$K$3,0,IF(I826="Sand",0,O826/Parameters!$K$8*1000))</f>
        <v>0</v>
      </c>
      <c r="Q826" s="127">
        <f t="shared" si="211"/>
        <v>0</v>
      </c>
      <c r="R826" s="154" t="e">
        <f t="shared" si="212"/>
        <v>#DIV/0!</v>
      </c>
      <c r="S826" s="154" t="e">
        <f t="shared" si="213"/>
        <v>#DIV/0!</v>
      </c>
      <c r="T826" s="149" t="e">
        <f t="shared" si="220"/>
        <v>#DIV/0!</v>
      </c>
      <c r="U826" s="383">
        <f>IF(B826&lt;=Parameters!$K$3,0,IF(I826="Sand",(B826-B825)*$O$5*N826,(B826-B825)*$O$5*T826))</f>
        <v>79.133339417154488</v>
      </c>
      <c r="V826" s="157">
        <f t="shared" si="221"/>
        <v>30716.130753441004</v>
      </c>
      <c r="W826" s="175">
        <f t="shared" si="216"/>
        <v>0.4633832614500234</v>
      </c>
      <c r="X826" s="149">
        <f t="shared" si="217"/>
        <v>0.37569866873779689</v>
      </c>
      <c r="Y826" s="127">
        <f t="shared" si="218"/>
        <v>0.6030127222502033</v>
      </c>
      <c r="Z826" s="175">
        <f t="shared" si="219"/>
        <v>0.68560019671482941</v>
      </c>
      <c r="AA826" s="149">
        <f t="shared" si="214"/>
        <v>75.63000000000001</v>
      </c>
      <c r="AB826" s="383">
        <f>IF(ISERROR(AA826),0,IF(B826&lt;=Parameters!$K$3,0,(B826-B825)*$O$5*AA826))</f>
        <v>31.386781980853254</v>
      </c>
      <c r="AC826" s="157">
        <f t="shared" si="222"/>
        <v>23190.373634344622</v>
      </c>
    </row>
    <row r="827" spans="1:29">
      <c r="A827" s="186">
        <v>809</v>
      </c>
      <c r="B827" s="187">
        <v>80.8</v>
      </c>
      <c r="C827" s="258">
        <v>21.36</v>
      </c>
      <c r="D827" s="258">
        <v>2.4500000000000002</v>
      </c>
      <c r="E827" s="438">
        <f>IF(AND(ISBLANK(B827),ISBLANK(C827)),NA(),IF(B827&lt;=Parameters!$K$3,0,IF(C827&lt;0.1,Parameters!$K$4,C827)))</f>
        <v>21.36</v>
      </c>
      <c r="F827" s="439"/>
      <c r="G827" s="149">
        <f>B827*Parameters!$K$5</f>
        <v>1535.2</v>
      </c>
      <c r="H827" s="383">
        <f>IF(B827&lt;Parameters!$K$6,B827*Parameters!$K$5,Parameters!$K$5*Parameters!$K$6+(B827-Parameters!$K$6)*(Parameters!$K$5-10))</f>
        <v>757.19999999999993</v>
      </c>
      <c r="I827" s="151" t="str">
        <f>IF(ISBLANK(D827),"",IF(D827&gt;Parameters!$K$7,"Clay","Sand"))</f>
        <v>Sand</v>
      </c>
      <c r="J827" s="152">
        <f t="shared" si="206"/>
        <v>0.70710678118654746</v>
      </c>
      <c r="K827" s="320">
        <f t="shared" si="207"/>
        <v>1</v>
      </c>
      <c r="L827" s="320">
        <f t="shared" si="215"/>
        <v>7.5719999999999992</v>
      </c>
      <c r="M827" s="275">
        <f t="shared" si="208"/>
        <v>384.29403834000954</v>
      </c>
      <c r="N827" s="153">
        <f t="shared" si="209"/>
        <v>211.36172108700526</v>
      </c>
      <c r="O827" s="154">
        <f t="shared" si="210"/>
        <v>19.8248</v>
      </c>
      <c r="P827" s="149">
        <f>IF(B827&lt;=Parameters!$K$3,0,IF(I827="Sand",0,O827/Parameters!$K$8*1000))</f>
        <v>0</v>
      </c>
      <c r="Q827" s="127">
        <f t="shared" si="211"/>
        <v>0</v>
      </c>
      <c r="R827" s="154" t="e">
        <f t="shared" si="212"/>
        <v>#DIV/0!</v>
      </c>
      <c r="S827" s="154" t="e">
        <f t="shared" si="213"/>
        <v>#DIV/0!</v>
      </c>
      <c r="T827" s="149" t="e">
        <f t="shared" si="220"/>
        <v>#DIV/0!</v>
      </c>
      <c r="U827" s="383">
        <f>IF(B827&lt;=Parameters!$K$3,0,IF(I827="Sand",(B827-B826)*$O$5*N827,(B827-B826)*$O$5*T827))</f>
        <v>87.716042031664742</v>
      </c>
      <c r="V827" s="157">
        <f t="shared" si="221"/>
        <v>30803.846795472669</v>
      </c>
      <c r="W827" s="175">
        <f t="shared" si="216"/>
        <v>0.50433361482167427</v>
      </c>
      <c r="X827" s="149">
        <f t="shared" si="217"/>
        <v>0.45048157959663582</v>
      </c>
      <c r="Y827" s="127">
        <f t="shared" si="218"/>
        <v>0.60283345867525184</v>
      </c>
      <c r="Z827" s="175">
        <f t="shared" si="219"/>
        <v>0.82284306715412414</v>
      </c>
      <c r="AA827" s="149">
        <f t="shared" si="214"/>
        <v>75.72</v>
      </c>
      <c r="AB827" s="383">
        <f>IF(ISERROR(AA827),0,IF(B827&lt;=Parameters!$K$3,0,(B827-B826)*$O$5*AA827))</f>
        <v>31.424132375907316</v>
      </c>
      <c r="AC827" s="157">
        <f t="shared" si="222"/>
        <v>23221.79776672053</v>
      </c>
    </row>
    <row r="828" spans="1:29">
      <c r="A828" s="186">
        <v>810</v>
      </c>
      <c r="B828" s="187">
        <v>80.900000000000006</v>
      </c>
      <c r="C828" s="258">
        <v>22.22</v>
      </c>
      <c r="D828" s="258">
        <v>2.39</v>
      </c>
      <c r="E828" s="438">
        <f>IF(AND(ISBLANK(B828),ISBLANK(C828)),NA(),IF(B828&lt;=Parameters!$K$3,0,IF(C828&lt;0.1,Parameters!$K$4,C828)))</f>
        <v>22.22</v>
      </c>
      <c r="F828" s="439"/>
      <c r="G828" s="149">
        <f>B828*Parameters!$K$5</f>
        <v>1537.1000000000001</v>
      </c>
      <c r="H828" s="383">
        <f>IF(B828&lt;Parameters!$K$6,B828*Parameters!$K$5,Parameters!$K$5*Parameters!$K$6+(B828-Parameters!$K$6)*(Parameters!$K$5-10))</f>
        <v>758.1</v>
      </c>
      <c r="I828" s="151" t="str">
        <f>IF(ISBLANK(D828),"",IF(D828&gt;Parameters!$K$7,"Clay","Sand"))</f>
        <v>Sand</v>
      </c>
      <c r="J828" s="152">
        <f t="shared" si="206"/>
        <v>0.70710678118654746</v>
      </c>
      <c r="K828" s="320">
        <f t="shared" si="207"/>
        <v>1</v>
      </c>
      <c r="L828" s="320">
        <f t="shared" si="215"/>
        <v>7.5810000000000004</v>
      </c>
      <c r="M828" s="275">
        <f t="shared" si="208"/>
        <v>399.76655111961679</v>
      </c>
      <c r="N828" s="153">
        <f t="shared" si="209"/>
        <v>219.87160311578924</v>
      </c>
      <c r="O828" s="154">
        <f t="shared" si="210"/>
        <v>20.6829</v>
      </c>
      <c r="P828" s="149">
        <f>IF(B828&lt;=Parameters!$K$3,0,IF(I828="Sand",0,O828/Parameters!$K$8*1000))</f>
        <v>0</v>
      </c>
      <c r="Q828" s="127">
        <f t="shared" si="211"/>
        <v>0</v>
      </c>
      <c r="R828" s="154" t="e">
        <f t="shared" si="212"/>
        <v>#DIV/0!</v>
      </c>
      <c r="S828" s="154" t="e">
        <f t="shared" si="213"/>
        <v>#DIV/0!</v>
      </c>
      <c r="T828" s="149" t="e">
        <f t="shared" si="220"/>
        <v>#DIV/0!</v>
      </c>
      <c r="U828" s="383">
        <f>IF(B828&lt;=Parameters!$K$3,0,IF(I828="Sand",(B828-B827)*$O$5*N828,(B828-B827)*$O$5*T828))</f>
        <v>91.247680428083711</v>
      </c>
      <c r="V828" s="157">
        <f t="shared" si="221"/>
        <v>30895.094475900754</v>
      </c>
      <c r="W828" s="175">
        <f t="shared" si="216"/>
        <v>0.51988514612405223</v>
      </c>
      <c r="X828" s="149">
        <f t="shared" si="217"/>
        <v>0.48033160556324173</v>
      </c>
      <c r="Y828" s="127">
        <f t="shared" si="218"/>
        <v>0.60265446124115829</v>
      </c>
      <c r="Z828" s="175">
        <f t="shared" si="219"/>
        <v>0.87819170189611173</v>
      </c>
      <c r="AA828" s="149">
        <f t="shared" si="214"/>
        <v>75.81</v>
      </c>
      <c r="AB828" s="383">
        <f>IF(ISERROR(AA828),0,IF(B828&lt;=Parameters!$K$3,0,(B828-B827)*$O$5*AA828))</f>
        <v>31.461482770970317</v>
      </c>
      <c r="AC828" s="157">
        <f t="shared" si="222"/>
        <v>23253.259249491501</v>
      </c>
    </row>
    <row r="829" spans="1:29">
      <c r="A829" s="186">
        <v>811</v>
      </c>
      <c r="B829" s="187">
        <v>81</v>
      </c>
      <c r="C829" s="258">
        <v>23.07</v>
      </c>
      <c r="D829" s="258">
        <v>2.36</v>
      </c>
      <c r="E829" s="438">
        <f>IF(AND(ISBLANK(B829),ISBLANK(C829)),NA(),IF(B829&lt;=Parameters!$K$3,0,IF(C829&lt;0.1,Parameters!$K$4,C829)))</f>
        <v>23.07</v>
      </c>
      <c r="F829" s="439"/>
      <c r="G829" s="149">
        <f>B829*Parameters!$K$5</f>
        <v>1539</v>
      </c>
      <c r="H829" s="383">
        <f>IF(B829&lt;Parameters!$K$6,B829*Parameters!$K$5,Parameters!$K$5*Parameters!$K$6+(B829-Parameters!$K$6)*(Parameters!$K$5-10))</f>
        <v>759</v>
      </c>
      <c r="I829" s="151" t="str">
        <f>IF(ISBLANK(D829),"",IF(D829&gt;Parameters!$K$7,"Clay","Sand"))</f>
        <v>Sand</v>
      </c>
      <c r="J829" s="152">
        <f t="shared" si="206"/>
        <v>0.70710678118654746</v>
      </c>
      <c r="K829" s="320">
        <f t="shared" si="207"/>
        <v>1</v>
      </c>
      <c r="L829" s="320">
        <f t="shared" si="215"/>
        <v>7.59</v>
      </c>
      <c r="M829" s="275">
        <f t="shared" si="208"/>
        <v>415.05915095992606</v>
      </c>
      <c r="N829" s="153">
        <f t="shared" si="209"/>
        <v>228.28253302795935</v>
      </c>
      <c r="O829" s="154">
        <f t="shared" si="210"/>
        <v>21.530999999999999</v>
      </c>
      <c r="P829" s="149">
        <f>IF(B829&lt;=Parameters!$K$3,0,IF(I829="Sand",0,O829/Parameters!$K$8*1000))</f>
        <v>0</v>
      </c>
      <c r="Q829" s="127">
        <f t="shared" si="211"/>
        <v>0</v>
      </c>
      <c r="R829" s="154" t="e">
        <f t="shared" si="212"/>
        <v>#DIV/0!</v>
      </c>
      <c r="S829" s="154" t="e">
        <f t="shared" si="213"/>
        <v>#DIV/0!</v>
      </c>
      <c r="T829" s="149" t="e">
        <f t="shared" si="220"/>
        <v>#DIV/0!</v>
      </c>
      <c r="U829" s="383">
        <f>IF(B829&lt;=Parameters!$K$3,0,IF(I829="Sand",(B829-B828)*$O$5*N829,(B829-B828)*$O$5*T829))</f>
        <v>94.738253261727792</v>
      </c>
      <c r="V829" s="157">
        <f t="shared" si="221"/>
        <v>30989.832729162481</v>
      </c>
      <c r="W829" s="175">
        <f t="shared" si="216"/>
        <v>0.53466396644704917</v>
      </c>
      <c r="X829" s="149">
        <f t="shared" si="217"/>
        <v>0.50942526568488344</v>
      </c>
      <c r="Y829" s="127">
        <f t="shared" si="218"/>
        <v>0.60247572923754689</v>
      </c>
      <c r="Z829" s="175">
        <f t="shared" si="219"/>
        <v>0.93225843874792613</v>
      </c>
      <c r="AA829" s="149">
        <f t="shared" si="214"/>
        <v>75.900000000000006</v>
      </c>
      <c r="AB829" s="383">
        <f>IF(ISERROR(AA829),0,IF(B829&lt;=Parameters!$K$3,0,(B829-B828)*$O$5*AA829))</f>
        <v>31.498833166024372</v>
      </c>
      <c r="AC829" s="157">
        <f t="shared" si="222"/>
        <v>23284.758082657525</v>
      </c>
    </row>
    <row r="830" spans="1:29">
      <c r="A830" s="186">
        <v>812</v>
      </c>
      <c r="B830" s="187">
        <v>81.099999999999994</v>
      </c>
      <c r="C830" s="258">
        <v>24.27</v>
      </c>
      <c r="D830" s="258">
        <v>2.36</v>
      </c>
      <c r="E830" s="438">
        <f>IF(AND(ISBLANK(B830),ISBLANK(C830)),NA(),IF(B830&lt;=Parameters!$K$3,0,IF(C830&lt;0.1,Parameters!$K$4,C830)))</f>
        <v>24.27</v>
      </c>
      <c r="F830" s="439"/>
      <c r="G830" s="149">
        <f>B830*Parameters!$K$5</f>
        <v>1540.8999999999999</v>
      </c>
      <c r="H830" s="383">
        <f>IF(B830&lt;Parameters!$K$6,B830*Parameters!$K$5,Parameters!$K$5*Parameters!$K$6+(B830-Parameters!$K$6)*(Parameters!$K$5-10))</f>
        <v>759.9</v>
      </c>
      <c r="I830" s="151" t="str">
        <f>IF(ISBLANK(D830),"",IF(D830&gt;Parameters!$K$7,"Clay","Sand"))</f>
        <v>Sand</v>
      </c>
      <c r="J830" s="152">
        <f t="shared" si="206"/>
        <v>0.70710678118654746</v>
      </c>
      <c r="K830" s="320">
        <f t="shared" si="207"/>
        <v>1</v>
      </c>
      <c r="L830" s="320">
        <f t="shared" si="215"/>
        <v>7.5990000000000002</v>
      </c>
      <c r="M830" s="275">
        <f t="shared" si="208"/>
        <v>436.64870367565698</v>
      </c>
      <c r="N830" s="153">
        <f t="shared" si="209"/>
        <v>240.15678702161136</v>
      </c>
      <c r="O830" s="154">
        <f t="shared" si="210"/>
        <v>22.729099999999999</v>
      </c>
      <c r="P830" s="149">
        <f>IF(B830&lt;=Parameters!$K$3,0,IF(I830="Sand",0,O830/Parameters!$K$8*1000))</f>
        <v>0</v>
      </c>
      <c r="Q830" s="127">
        <f t="shared" si="211"/>
        <v>0</v>
      </c>
      <c r="R830" s="154" t="e">
        <f t="shared" si="212"/>
        <v>#DIV/0!</v>
      </c>
      <c r="S830" s="154" t="e">
        <f t="shared" si="213"/>
        <v>#DIV/0!</v>
      </c>
      <c r="T830" s="149" t="e">
        <f t="shared" si="220"/>
        <v>#DIV/0!</v>
      </c>
      <c r="U830" s="383">
        <f>IF(B830&lt;=Parameters!$K$3,0,IF(I830="Sand",(B830-B829)*$O$5*N830,(B830-B829)*$O$5*T830))</f>
        <v>99.666120791596612</v>
      </c>
      <c r="V830" s="157">
        <f t="shared" si="221"/>
        <v>31089.498849954078</v>
      </c>
      <c r="W830" s="175">
        <f t="shared" si="216"/>
        <v>0.55471013181216644</v>
      </c>
      <c r="X830" s="149">
        <f t="shared" si="217"/>
        <v>0.55000693791109612</v>
      </c>
      <c r="Y830" s="127">
        <f t="shared" si="218"/>
        <v>0.60229726195677757</v>
      </c>
      <c r="Z830" s="175">
        <f t="shared" si="219"/>
        <v>1.0074678097846481</v>
      </c>
      <c r="AA830" s="149">
        <f t="shared" si="214"/>
        <v>75.989999999999995</v>
      </c>
      <c r="AB830" s="383">
        <f>IF(ISERROR(AA830),0,IF(B830&lt;=Parameters!$K$3,0,(B830-B829)*$O$5*AA830))</f>
        <v>31.536183561082893</v>
      </c>
      <c r="AC830" s="157">
        <f t="shared" si="222"/>
        <v>23316.294266218607</v>
      </c>
    </row>
    <row r="831" spans="1:29">
      <c r="A831" s="186">
        <v>813</v>
      </c>
      <c r="B831" s="187">
        <v>81.2</v>
      </c>
      <c r="C831" s="258">
        <v>25.83</v>
      </c>
      <c r="D831" s="258">
        <v>2.33</v>
      </c>
      <c r="E831" s="438">
        <f>IF(AND(ISBLANK(B831),ISBLANK(C831)),NA(),IF(B831&lt;=Parameters!$K$3,0,IF(C831&lt;0.1,Parameters!$K$4,C831)))</f>
        <v>25.83</v>
      </c>
      <c r="F831" s="439"/>
      <c r="G831" s="149">
        <f>B831*Parameters!$K$5</f>
        <v>1542.8</v>
      </c>
      <c r="H831" s="383">
        <f>IF(B831&lt;Parameters!$K$6,B831*Parameters!$K$5,Parameters!$K$5*Parameters!$K$6+(B831-Parameters!$K$6)*(Parameters!$K$5-10))</f>
        <v>760.80000000000007</v>
      </c>
      <c r="I831" s="151" t="str">
        <f>IF(ISBLANK(D831),"",IF(D831&gt;Parameters!$K$7,"Clay","Sand"))</f>
        <v>Sand</v>
      </c>
      <c r="J831" s="152">
        <f t="shared" si="206"/>
        <v>0.70710678118654746</v>
      </c>
      <c r="K831" s="320">
        <f t="shared" si="207"/>
        <v>1</v>
      </c>
      <c r="L831" s="320">
        <f t="shared" si="215"/>
        <v>7.6080000000000005</v>
      </c>
      <c r="M831" s="275">
        <f t="shared" si="208"/>
        <v>464.71512220610708</v>
      </c>
      <c r="N831" s="153">
        <f t="shared" si="209"/>
        <v>255.59331721335892</v>
      </c>
      <c r="O831" s="154">
        <f t="shared" si="210"/>
        <v>24.287199999999999</v>
      </c>
      <c r="P831" s="149">
        <f>IF(B831&lt;=Parameters!$K$3,0,IF(I831="Sand",0,O831/Parameters!$K$8*1000))</f>
        <v>0</v>
      </c>
      <c r="Q831" s="127">
        <f t="shared" si="211"/>
        <v>0</v>
      </c>
      <c r="R831" s="154" t="e">
        <f t="shared" si="212"/>
        <v>#DIV/0!</v>
      </c>
      <c r="S831" s="154" t="e">
        <f t="shared" si="213"/>
        <v>#DIV/0!</v>
      </c>
      <c r="T831" s="149" t="e">
        <f t="shared" si="220"/>
        <v>#DIV/0!</v>
      </c>
      <c r="U831" s="383">
        <f>IF(B831&lt;=Parameters!$K$3,0,IF(I831="Sand",(B831-B830)*$O$5*N831,(B831-B830)*$O$5*T831))</f>
        <v>106.07234858044113</v>
      </c>
      <c r="V831" s="157">
        <f t="shared" si="221"/>
        <v>31195.571198534519</v>
      </c>
      <c r="W831" s="175">
        <f t="shared" si="216"/>
        <v>0.57939163364877377</v>
      </c>
      <c r="X831" s="149">
        <f t="shared" si="217"/>
        <v>0.60171807921757992</v>
      </c>
      <c r="Y831" s="127">
        <f t="shared" si="218"/>
        <v>0.60211905869393234</v>
      </c>
      <c r="Z831" s="175">
        <f t="shared" si="219"/>
        <v>1.1032215369284233</v>
      </c>
      <c r="AA831" s="149">
        <f t="shared" si="214"/>
        <v>76.080000000000013</v>
      </c>
      <c r="AB831" s="383">
        <f>IF(ISERROR(AA831),0,IF(B831&lt;=Parameters!$K$3,0,(B831-B830)*$O$5*AA831))</f>
        <v>31.573533956145919</v>
      </c>
      <c r="AC831" s="157">
        <f t="shared" si="222"/>
        <v>23347.867800174754</v>
      </c>
    </row>
    <row r="832" spans="1:29">
      <c r="A832" s="186">
        <v>814</v>
      </c>
      <c r="B832" s="187">
        <v>81.3</v>
      </c>
      <c r="C832" s="258">
        <v>27.97</v>
      </c>
      <c r="D832" s="258">
        <v>2.2999999999999998</v>
      </c>
      <c r="E832" s="438">
        <f>IF(AND(ISBLANK(B832),ISBLANK(C832)),NA(),IF(B832&lt;=Parameters!$K$3,0,IF(C832&lt;0.1,Parameters!$K$4,C832)))</f>
        <v>27.97</v>
      </c>
      <c r="F832" s="439"/>
      <c r="G832" s="149">
        <f>B832*Parameters!$K$5</f>
        <v>1544.7</v>
      </c>
      <c r="H832" s="383">
        <f>IF(B832&lt;Parameters!$K$6,B832*Parameters!$K$5,Parameters!$K$5*Parameters!$K$6+(B832-Parameters!$K$6)*(Parameters!$K$5-10))</f>
        <v>761.69999999999993</v>
      </c>
      <c r="I832" s="151" t="str">
        <f>IF(ISBLANK(D832),"",IF(D832&gt;Parameters!$K$7,"Clay","Sand"))</f>
        <v>Sand</v>
      </c>
      <c r="J832" s="152">
        <f t="shared" si="206"/>
        <v>0.70710678118654746</v>
      </c>
      <c r="K832" s="320">
        <f t="shared" si="207"/>
        <v>1</v>
      </c>
      <c r="L832" s="320">
        <f t="shared" si="215"/>
        <v>7.6169999999999991</v>
      </c>
      <c r="M832" s="275">
        <f t="shared" si="208"/>
        <v>503.21649121582715</v>
      </c>
      <c r="N832" s="153">
        <f t="shared" si="209"/>
        <v>276.76907016870496</v>
      </c>
      <c r="O832" s="154">
        <f t="shared" si="210"/>
        <v>26.4253</v>
      </c>
      <c r="P832" s="149">
        <f>IF(B832&lt;=Parameters!$K$3,0,IF(I832="Sand",0,O832/Parameters!$K$8*1000))</f>
        <v>0</v>
      </c>
      <c r="Q832" s="127">
        <f t="shared" si="211"/>
        <v>0</v>
      </c>
      <c r="R832" s="154" t="e">
        <f t="shared" si="212"/>
        <v>#DIV/0!</v>
      </c>
      <c r="S832" s="154" t="e">
        <f t="shared" si="213"/>
        <v>#DIV/0!</v>
      </c>
      <c r="T832" s="149" t="e">
        <f t="shared" si="220"/>
        <v>#DIV/0!</v>
      </c>
      <c r="U832" s="383">
        <f>IF(B832&lt;=Parameters!$K$3,0,IF(I832="Sand",(B832-B831)*$O$5*N832,(B832-B831)*$O$5*T832))</f>
        <v>114.86037900869209</v>
      </c>
      <c r="V832" s="157">
        <f t="shared" si="221"/>
        <v>31310.431577543211</v>
      </c>
      <c r="W832" s="175">
        <f t="shared" si="216"/>
        <v>0.61099354046170906</v>
      </c>
      <c r="X832" s="149">
        <f t="shared" si="217"/>
        <v>0.67069565380359519</v>
      </c>
      <c r="Y832" s="127">
        <f t="shared" si="218"/>
        <v>0.60194111874680079</v>
      </c>
      <c r="Z832" s="175">
        <f t="shared" si="219"/>
        <v>1.2308391920616804</v>
      </c>
      <c r="AA832" s="149">
        <f t="shared" si="214"/>
        <v>76.17</v>
      </c>
      <c r="AB832" s="383">
        <f>IF(ISERROR(AA832),0,IF(B832&lt;=Parameters!$K$3,0,(B832-B831)*$O$5*AA832))</f>
        <v>31.61088435119995</v>
      </c>
      <c r="AC832" s="157">
        <f t="shared" si="222"/>
        <v>23379.478684525955</v>
      </c>
    </row>
    <row r="833" spans="1:29">
      <c r="A833" s="186">
        <v>815</v>
      </c>
      <c r="B833" s="187">
        <v>81.400000000000006</v>
      </c>
      <c r="C833" s="258">
        <v>28.51</v>
      </c>
      <c r="D833" s="258">
        <v>2.2799999999999998</v>
      </c>
      <c r="E833" s="438">
        <f>IF(AND(ISBLANK(B833),ISBLANK(C833)),NA(),IF(B833&lt;=Parameters!$K$3,0,IF(C833&lt;0.1,Parameters!$K$4,C833)))</f>
        <v>28.51</v>
      </c>
      <c r="F833" s="439"/>
      <c r="G833" s="149">
        <f>B833*Parameters!$K$5</f>
        <v>1546.6000000000001</v>
      </c>
      <c r="H833" s="383">
        <f>IF(B833&lt;Parameters!$K$6,B833*Parameters!$K$5,Parameters!$K$5*Parameters!$K$6+(B833-Parameters!$K$6)*(Parameters!$K$5-10))</f>
        <v>762.6</v>
      </c>
      <c r="I833" s="151" t="str">
        <f>IF(ISBLANK(D833),"",IF(D833&gt;Parameters!$K$7,"Clay","Sand"))</f>
        <v>Sand</v>
      </c>
      <c r="J833" s="152">
        <f t="shared" si="206"/>
        <v>0.70710678118654746</v>
      </c>
      <c r="K833" s="320">
        <f t="shared" si="207"/>
        <v>1</v>
      </c>
      <c r="L833" s="320">
        <f t="shared" si="215"/>
        <v>7.6260000000000003</v>
      </c>
      <c r="M833" s="275">
        <f t="shared" si="208"/>
        <v>512.93178993790605</v>
      </c>
      <c r="N833" s="153">
        <f t="shared" si="209"/>
        <v>282.11248446584835</v>
      </c>
      <c r="O833" s="154">
        <f t="shared" si="210"/>
        <v>26.9634</v>
      </c>
      <c r="P833" s="149">
        <f>IF(B833&lt;=Parameters!$K$3,0,IF(I833="Sand",0,O833/Parameters!$K$8*1000))</f>
        <v>0</v>
      </c>
      <c r="Q833" s="127">
        <f t="shared" si="211"/>
        <v>0</v>
      </c>
      <c r="R833" s="154" t="e">
        <f t="shared" si="212"/>
        <v>#DIV/0!</v>
      </c>
      <c r="S833" s="154" t="e">
        <f t="shared" si="213"/>
        <v>#DIV/0!</v>
      </c>
      <c r="T833" s="149" t="e">
        <f t="shared" si="220"/>
        <v>#DIV/0!</v>
      </c>
      <c r="U833" s="383">
        <f>IF(B833&lt;=Parameters!$K$3,0,IF(I833="Sand",(B833-B832)*$O$5*N833,(B833-B832)*$O$5*T833))</f>
        <v>117.0779193971497</v>
      </c>
      <c r="V833" s="157">
        <f t="shared" si="221"/>
        <v>31427.509496940362</v>
      </c>
      <c r="W833" s="175">
        <f t="shared" si="216"/>
        <v>0.61840632473704982</v>
      </c>
      <c r="X833" s="149">
        <f t="shared" si="217"/>
        <v>0.68731969733490583</v>
      </c>
      <c r="Y833" s="127">
        <f t="shared" si="218"/>
        <v>0.60176344141586746</v>
      </c>
      <c r="Z833" s="175">
        <f t="shared" si="219"/>
        <v>1.2625258022506074</v>
      </c>
      <c r="AA833" s="149">
        <f t="shared" si="214"/>
        <v>76.260000000000005</v>
      </c>
      <c r="AB833" s="383">
        <f>IF(ISERROR(AA833),0,IF(B833&lt;=Parameters!$K$3,0,(B833-B832)*$O$5*AA833))</f>
        <v>31.648234746262979</v>
      </c>
      <c r="AC833" s="157">
        <f t="shared" si="222"/>
        <v>23411.126919272217</v>
      </c>
    </row>
    <row r="834" spans="1:29">
      <c r="A834" s="186">
        <v>816</v>
      </c>
      <c r="B834" s="187">
        <v>81.5</v>
      </c>
      <c r="C834" s="258">
        <v>29.9</v>
      </c>
      <c r="D834" s="258">
        <v>2.2599999999999998</v>
      </c>
      <c r="E834" s="438">
        <f>IF(AND(ISBLANK(B834),ISBLANK(C834)),NA(),IF(B834&lt;=Parameters!$K$3,0,IF(C834&lt;0.1,Parameters!$K$4,C834)))</f>
        <v>29.9</v>
      </c>
      <c r="F834" s="439"/>
      <c r="G834" s="149">
        <f>B834*Parameters!$K$5</f>
        <v>1548.5</v>
      </c>
      <c r="H834" s="383">
        <f>IF(B834&lt;Parameters!$K$6,B834*Parameters!$K$5,Parameters!$K$5*Parameters!$K$6+(B834-Parameters!$K$6)*(Parameters!$K$5-10))</f>
        <v>763.5</v>
      </c>
      <c r="I834" s="151" t="str">
        <f>IF(ISBLANK(D834),"",IF(D834&gt;Parameters!$K$7,"Clay","Sand"))</f>
        <v>Sand</v>
      </c>
      <c r="J834" s="152">
        <f t="shared" si="206"/>
        <v>0.70710678118654746</v>
      </c>
      <c r="K834" s="320">
        <f t="shared" si="207"/>
        <v>1</v>
      </c>
      <c r="L834" s="320">
        <f t="shared" si="215"/>
        <v>7.6349999999999998</v>
      </c>
      <c r="M834" s="275">
        <f t="shared" si="208"/>
        <v>537.93968850029421</v>
      </c>
      <c r="N834" s="153">
        <f t="shared" si="209"/>
        <v>295.86682867516186</v>
      </c>
      <c r="O834" s="154">
        <f t="shared" si="210"/>
        <v>28.351499999999998</v>
      </c>
      <c r="P834" s="149">
        <f>IF(B834&lt;=Parameters!$K$3,0,IF(I834="Sand",0,O834/Parameters!$K$8*1000))</f>
        <v>0</v>
      </c>
      <c r="Q834" s="127">
        <f t="shared" si="211"/>
        <v>0</v>
      </c>
      <c r="R834" s="154" t="e">
        <f t="shared" si="212"/>
        <v>#DIV/0!</v>
      </c>
      <c r="S834" s="154" t="e">
        <f t="shared" si="213"/>
        <v>#DIV/0!</v>
      </c>
      <c r="T834" s="149" t="e">
        <f t="shared" si="220"/>
        <v>#DIV/0!</v>
      </c>
      <c r="U834" s="383">
        <f>IF(B834&lt;=Parameters!$K$3,0,IF(I834="Sand",(B834-B833)*$O$5*N834,(B834-B833)*$O$5*T834))</f>
        <v>122.78603261923107</v>
      </c>
      <c r="V834" s="157">
        <f t="shared" si="221"/>
        <v>31550.295529559593</v>
      </c>
      <c r="W834" s="175">
        <f t="shared" si="216"/>
        <v>0.63721186027882915</v>
      </c>
      <c r="X834" s="149">
        <f t="shared" si="217"/>
        <v>0.73024198934098639</v>
      </c>
      <c r="Y834" s="127">
        <f t="shared" si="218"/>
        <v>0.60158602600429789</v>
      </c>
      <c r="Z834" s="175">
        <f t="shared" si="219"/>
        <v>1.3426209440892385</v>
      </c>
      <c r="AA834" s="149">
        <f t="shared" si="214"/>
        <v>76.350000000000009</v>
      </c>
      <c r="AB834" s="383">
        <f>IF(ISERROR(AA834),0,IF(B834&lt;=Parameters!$K$3,0,(B834-B833)*$O$5*AA834))</f>
        <v>31.685585141317006</v>
      </c>
      <c r="AC834" s="157">
        <f t="shared" si="222"/>
        <v>23442.812504413534</v>
      </c>
    </row>
    <row r="835" spans="1:29">
      <c r="A835" s="186">
        <v>817</v>
      </c>
      <c r="B835" s="187">
        <v>81.599999999999994</v>
      </c>
      <c r="C835" s="258">
        <v>29.73</v>
      </c>
      <c r="D835" s="258">
        <v>2.2799999999999998</v>
      </c>
      <c r="E835" s="438">
        <f>IF(AND(ISBLANK(B835),ISBLANK(C835)),NA(),IF(B835&lt;=Parameters!$K$3,0,IF(C835&lt;0.1,Parameters!$K$4,C835)))</f>
        <v>29.73</v>
      </c>
      <c r="F835" s="439"/>
      <c r="G835" s="149">
        <f>B835*Parameters!$K$5</f>
        <v>1550.3999999999999</v>
      </c>
      <c r="H835" s="383">
        <f>IF(B835&lt;Parameters!$K$6,B835*Parameters!$K$5,Parameters!$K$5*Parameters!$K$6+(B835-Parameters!$K$6)*(Parameters!$K$5-10))</f>
        <v>764.4</v>
      </c>
      <c r="I835" s="151" t="str">
        <f>IF(ISBLANK(D835),"",IF(D835&gt;Parameters!$K$7,"Clay","Sand"))</f>
        <v>Sand</v>
      </c>
      <c r="J835" s="152">
        <f t="shared" si="206"/>
        <v>0.70710678118654746</v>
      </c>
      <c r="K835" s="320">
        <f t="shared" si="207"/>
        <v>1</v>
      </c>
      <c r="L835" s="320">
        <f t="shared" si="215"/>
        <v>7.6440000000000001</v>
      </c>
      <c r="M835" s="275">
        <f t="shared" si="208"/>
        <v>534.88116853223244</v>
      </c>
      <c r="N835" s="153">
        <f t="shared" si="209"/>
        <v>294.18464269272789</v>
      </c>
      <c r="O835" s="154">
        <f t="shared" si="210"/>
        <v>28.179600000000001</v>
      </c>
      <c r="P835" s="149">
        <f>IF(B835&lt;=Parameters!$K$3,0,IF(I835="Sand",0,O835/Parameters!$K$8*1000))</f>
        <v>0</v>
      </c>
      <c r="Q835" s="127">
        <f t="shared" si="211"/>
        <v>0</v>
      </c>
      <c r="R835" s="154" t="e">
        <f t="shared" si="212"/>
        <v>#DIV/0!</v>
      </c>
      <c r="S835" s="154" t="e">
        <f t="shared" si="213"/>
        <v>#DIV/0!</v>
      </c>
      <c r="T835" s="149" t="e">
        <f t="shared" si="220"/>
        <v>#DIV/0!</v>
      </c>
      <c r="U835" s="383">
        <f>IF(B835&lt;=Parameters!$K$3,0,IF(I835="Sand",(B835-B834)*$O$5*N835,(B835-B834)*$O$5*T835))</f>
        <v>122.08791805249969</v>
      </c>
      <c r="V835" s="157">
        <f t="shared" si="221"/>
        <v>31672.383447612094</v>
      </c>
      <c r="W835" s="175">
        <f t="shared" si="216"/>
        <v>0.63469550538268926</v>
      </c>
      <c r="X835" s="149">
        <f t="shared" si="217"/>
        <v>0.72443663000991343</v>
      </c>
      <c r="Y835" s="127">
        <f t="shared" si="218"/>
        <v>0.60140887181792513</v>
      </c>
      <c r="Z835" s="175">
        <f t="shared" si="219"/>
        <v>1.3331888060549957</v>
      </c>
      <c r="AA835" s="149">
        <f t="shared" si="214"/>
        <v>76.44</v>
      </c>
      <c r="AB835" s="383">
        <f>IF(ISERROR(AA835),0,IF(B835&lt;=Parameters!$K$3,0,(B835-B834)*$O$5*AA835))</f>
        <v>31.72293553637553</v>
      </c>
      <c r="AC835" s="157">
        <f t="shared" si="222"/>
        <v>23474.535439949908</v>
      </c>
    </row>
    <row r="836" spans="1:29">
      <c r="A836" s="186">
        <v>818</v>
      </c>
      <c r="B836" s="187">
        <v>81.7</v>
      </c>
      <c r="C836" s="258">
        <v>28.45</v>
      </c>
      <c r="D836" s="258">
        <v>2.2799999999999998</v>
      </c>
      <c r="E836" s="438">
        <f>IF(AND(ISBLANK(B836),ISBLANK(C836)),NA(),IF(B836&lt;=Parameters!$K$3,0,IF(C836&lt;0.1,Parameters!$K$4,C836)))</f>
        <v>28.45</v>
      </c>
      <c r="F836" s="439"/>
      <c r="G836" s="149">
        <f>B836*Parameters!$K$5</f>
        <v>1552.3</v>
      </c>
      <c r="H836" s="383">
        <f>IF(B836&lt;Parameters!$K$6,B836*Parameters!$K$5,Parameters!$K$5*Parameters!$K$6+(B836-Parameters!$K$6)*(Parameters!$K$5-10))</f>
        <v>765.30000000000007</v>
      </c>
      <c r="I836" s="151" t="str">
        <f>IF(ISBLANK(D836),"",IF(D836&gt;Parameters!$K$7,"Clay","Sand"))</f>
        <v>Sand</v>
      </c>
      <c r="J836" s="152">
        <f t="shared" si="206"/>
        <v>0.70710678118654746</v>
      </c>
      <c r="K836" s="320">
        <f t="shared" si="207"/>
        <v>1</v>
      </c>
      <c r="L836" s="320">
        <f t="shared" si="215"/>
        <v>7.6530000000000005</v>
      </c>
      <c r="M836" s="275">
        <f t="shared" si="208"/>
        <v>511.85231230211946</v>
      </c>
      <c r="N836" s="153">
        <f t="shared" si="209"/>
        <v>281.51877176616574</v>
      </c>
      <c r="O836" s="154">
        <f t="shared" si="210"/>
        <v>26.8977</v>
      </c>
      <c r="P836" s="149">
        <f>IF(B836&lt;=Parameters!$K$3,0,IF(I836="Sand",0,O836/Parameters!$K$8*1000))</f>
        <v>0</v>
      </c>
      <c r="Q836" s="127">
        <f t="shared" si="211"/>
        <v>0</v>
      </c>
      <c r="R836" s="154" t="e">
        <f t="shared" si="212"/>
        <v>#DIV/0!</v>
      </c>
      <c r="S836" s="154" t="e">
        <f t="shared" si="213"/>
        <v>#DIV/0!</v>
      </c>
      <c r="T836" s="149" t="e">
        <f t="shared" si="220"/>
        <v>#DIV/0!</v>
      </c>
      <c r="U836" s="383">
        <f>IF(B836&lt;=Parameters!$K$3,0,IF(I836="Sand",(B836-B835)*$O$5*N836,(B836-B835)*$O$5*T836))</f>
        <v>116.83152602065623</v>
      </c>
      <c r="V836" s="157">
        <f t="shared" si="221"/>
        <v>31789.214973632748</v>
      </c>
      <c r="W836" s="175">
        <f t="shared" si="216"/>
        <v>0.61685677451767118</v>
      </c>
      <c r="X836" s="149">
        <f t="shared" si="217"/>
        <v>0.68383079867432617</v>
      </c>
      <c r="Y836" s="127">
        <f t="shared" si="218"/>
        <v>0.60123197816523666</v>
      </c>
      <c r="Z836" s="175">
        <f t="shared" si="219"/>
        <v>1.2596330666201878</v>
      </c>
      <c r="AA836" s="149">
        <f t="shared" si="214"/>
        <v>76.530000000000015</v>
      </c>
      <c r="AB836" s="383">
        <f>IF(ISERROR(AA836),0,IF(B836&lt;=Parameters!$K$3,0,(B836-B835)*$O$5*AA836))</f>
        <v>31.760285931438581</v>
      </c>
      <c r="AC836" s="157">
        <f t="shared" si="222"/>
        <v>23506.295725881348</v>
      </c>
    </row>
    <row r="837" spans="1:29">
      <c r="A837" s="186">
        <v>819</v>
      </c>
      <c r="B837" s="187">
        <v>81.8</v>
      </c>
      <c r="C837" s="258">
        <v>27.15</v>
      </c>
      <c r="D837" s="258">
        <v>2.2999999999999998</v>
      </c>
      <c r="E837" s="438">
        <f>IF(AND(ISBLANK(B837),ISBLANK(C837)),NA(),IF(B837&lt;=Parameters!$K$3,0,IF(C837&lt;0.1,Parameters!$K$4,C837)))</f>
        <v>27.15</v>
      </c>
      <c r="F837" s="439"/>
      <c r="G837" s="149">
        <f>B837*Parameters!$K$5</f>
        <v>1554.2</v>
      </c>
      <c r="H837" s="383">
        <f>IF(B837&lt;Parameters!$K$6,B837*Parameters!$K$5,Parameters!$K$5*Parameters!$K$6+(B837-Parameters!$K$6)*(Parameters!$K$5-10))</f>
        <v>766.19999999999993</v>
      </c>
      <c r="I837" s="151" t="str">
        <f>IF(ISBLANK(D837),"",IF(D837&gt;Parameters!$K$7,"Clay","Sand"))</f>
        <v>Sand</v>
      </c>
      <c r="J837" s="152">
        <f t="shared" si="206"/>
        <v>0.70710678118654746</v>
      </c>
      <c r="K837" s="320">
        <f t="shared" si="207"/>
        <v>1</v>
      </c>
      <c r="L837" s="320">
        <f t="shared" si="215"/>
        <v>7.661999999999999</v>
      </c>
      <c r="M837" s="275">
        <f t="shared" si="208"/>
        <v>488.46363019341101</v>
      </c>
      <c r="N837" s="153">
        <f t="shared" si="209"/>
        <v>268.65499660637607</v>
      </c>
      <c r="O837" s="154">
        <f t="shared" si="210"/>
        <v>25.595799999999997</v>
      </c>
      <c r="P837" s="149">
        <f>IF(B837&lt;=Parameters!$K$3,0,IF(I837="Sand",0,O837/Parameters!$K$8*1000))</f>
        <v>0</v>
      </c>
      <c r="Q837" s="127">
        <f t="shared" si="211"/>
        <v>0</v>
      </c>
      <c r="R837" s="154" t="e">
        <f t="shared" si="212"/>
        <v>#DIV/0!</v>
      </c>
      <c r="S837" s="154" t="e">
        <f t="shared" si="213"/>
        <v>#DIV/0!</v>
      </c>
      <c r="T837" s="149" t="e">
        <f t="shared" si="220"/>
        <v>#DIV/0!</v>
      </c>
      <c r="U837" s="383">
        <f>IF(B837&lt;=Parameters!$K$3,0,IF(I837="Sand",(B837-B836)*$O$5*N837,(B837-B836)*$O$5*T837))</f>
        <v>111.49300286328173</v>
      </c>
      <c r="V837" s="157">
        <f t="shared" si="221"/>
        <v>31900.707976496029</v>
      </c>
      <c r="W837" s="175">
        <f t="shared" si="216"/>
        <v>0.59791326515057841</v>
      </c>
      <c r="X837" s="149">
        <f t="shared" si="217"/>
        <v>0.64177172490565793</v>
      </c>
      <c r="Y837" s="127">
        <f t="shared" si="218"/>
        <v>0.60105534435736119</v>
      </c>
      <c r="Z837" s="175">
        <f t="shared" si="219"/>
        <v>1.1832584472810228</v>
      </c>
      <c r="AA837" s="149">
        <f t="shared" si="214"/>
        <v>76.61999999999999</v>
      </c>
      <c r="AB837" s="383">
        <f>IF(ISERROR(AA837),0,IF(B837&lt;=Parameters!$K$3,0,(B837-B836)*$O$5*AA837))</f>
        <v>31.797636326492579</v>
      </c>
      <c r="AC837" s="157">
        <f t="shared" si="222"/>
        <v>23538.093362207841</v>
      </c>
    </row>
    <row r="838" spans="1:29">
      <c r="A838" s="186">
        <v>820</v>
      </c>
      <c r="B838" s="187">
        <v>81.900000000000006</v>
      </c>
      <c r="C838" s="258">
        <v>27.27</v>
      </c>
      <c r="D838" s="258">
        <v>2.2799999999999998</v>
      </c>
      <c r="E838" s="438">
        <f>IF(AND(ISBLANK(B838),ISBLANK(C838)),NA(),IF(B838&lt;=Parameters!$K$3,0,IF(C838&lt;0.1,Parameters!$K$4,C838)))</f>
        <v>27.27</v>
      </c>
      <c r="F838" s="439"/>
      <c r="G838" s="149">
        <f>B838*Parameters!$K$5</f>
        <v>1556.1000000000001</v>
      </c>
      <c r="H838" s="383">
        <f>IF(B838&lt;Parameters!$K$6,B838*Parameters!$K$5,Parameters!$K$5*Parameters!$K$6+(B838-Parameters!$K$6)*(Parameters!$K$5-10))</f>
        <v>767.1</v>
      </c>
      <c r="I838" s="151" t="str">
        <f>IF(ISBLANK(D838),"",IF(D838&gt;Parameters!$K$7,"Clay","Sand"))</f>
        <v>Sand</v>
      </c>
      <c r="J838" s="152">
        <f t="shared" si="206"/>
        <v>0.70710678118654746</v>
      </c>
      <c r="K838" s="320">
        <f t="shared" si="207"/>
        <v>1</v>
      </c>
      <c r="L838" s="320">
        <f t="shared" si="215"/>
        <v>7.6710000000000003</v>
      </c>
      <c r="M838" s="275">
        <f t="shared" si="208"/>
        <v>490.62258546498407</v>
      </c>
      <c r="N838" s="153">
        <f t="shared" si="209"/>
        <v>269.84242200574124</v>
      </c>
      <c r="O838" s="154">
        <f t="shared" si="210"/>
        <v>25.713899999999999</v>
      </c>
      <c r="P838" s="149">
        <f>IF(B838&lt;=Parameters!$K$3,0,IF(I838="Sand",0,O838/Parameters!$K$8*1000))</f>
        <v>0</v>
      </c>
      <c r="Q838" s="127">
        <f t="shared" si="211"/>
        <v>0</v>
      </c>
      <c r="R838" s="154" t="e">
        <f t="shared" si="212"/>
        <v>#DIV/0!</v>
      </c>
      <c r="S838" s="154" t="e">
        <f t="shared" si="213"/>
        <v>#DIV/0!</v>
      </c>
      <c r="T838" s="149" t="e">
        <f t="shared" si="220"/>
        <v>#DIV/0!</v>
      </c>
      <c r="U838" s="383">
        <f>IF(B838&lt;=Parameters!$K$3,0,IF(I838="Sand",(B838-B837)*$O$5*N838,(B838-B837)*$O$5*T838))</f>
        <v>111.98578961628452</v>
      </c>
      <c r="V838" s="157">
        <f t="shared" si="221"/>
        <v>32012.693766112312</v>
      </c>
      <c r="W838" s="175">
        <f t="shared" si="216"/>
        <v>0.59944253760185895</v>
      </c>
      <c r="X838" s="149">
        <f t="shared" si="217"/>
        <v>0.64512621977274442</v>
      </c>
      <c r="Y838" s="127">
        <f t="shared" si="218"/>
        <v>0.60087896970805466</v>
      </c>
      <c r="Z838" s="175">
        <f t="shared" si="219"/>
        <v>1.1905478827577411</v>
      </c>
      <c r="AA838" s="149">
        <f t="shared" si="214"/>
        <v>76.710000000000008</v>
      </c>
      <c r="AB838" s="383">
        <f>IF(ISERROR(AA838),0,IF(B838&lt;=Parameters!$K$3,0,(B838-B837)*$O$5*AA838))</f>
        <v>31.834986721555641</v>
      </c>
      <c r="AC838" s="157">
        <f t="shared" si="222"/>
        <v>23569.928348929396</v>
      </c>
    </row>
    <row r="839" spans="1:29">
      <c r="A839" s="186">
        <v>821</v>
      </c>
      <c r="B839" s="187">
        <v>82</v>
      </c>
      <c r="C839" s="258">
        <v>29.9</v>
      </c>
      <c r="D839" s="258">
        <v>2.25</v>
      </c>
      <c r="E839" s="438">
        <f>IF(AND(ISBLANK(B839),ISBLANK(C839)),NA(),IF(B839&lt;=Parameters!$K$3,0,IF(C839&lt;0.1,Parameters!$K$4,C839)))</f>
        <v>29.9</v>
      </c>
      <c r="F839" s="439"/>
      <c r="G839" s="149">
        <f>B839*Parameters!$K$5</f>
        <v>1558</v>
      </c>
      <c r="H839" s="383">
        <f>IF(B839&lt;Parameters!$K$6,B839*Parameters!$K$5,Parameters!$K$5*Parameters!$K$6+(B839-Parameters!$K$6)*(Parameters!$K$5-10))</f>
        <v>768</v>
      </c>
      <c r="I839" s="151" t="str">
        <f>IF(ISBLANK(D839),"",IF(D839&gt;Parameters!$K$7,"Clay","Sand"))</f>
        <v>Sand</v>
      </c>
      <c r="J839" s="152">
        <f t="shared" si="206"/>
        <v>0.70710678118654746</v>
      </c>
      <c r="K839" s="320">
        <f t="shared" si="207"/>
        <v>1</v>
      </c>
      <c r="L839" s="320">
        <f t="shared" si="215"/>
        <v>7.68</v>
      </c>
      <c r="M839" s="275">
        <f t="shared" si="208"/>
        <v>537.93968850029421</v>
      </c>
      <c r="N839" s="153">
        <f t="shared" si="209"/>
        <v>295.86682867516186</v>
      </c>
      <c r="O839" s="154">
        <f t="shared" si="210"/>
        <v>28.341999999999999</v>
      </c>
      <c r="P839" s="149">
        <f>IF(B839&lt;=Parameters!$K$3,0,IF(I839="Sand",0,O839/Parameters!$K$8*1000))</f>
        <v>0</v>
      </c>
      <c r="Q839" s="127">
        <f t="shared" si="211"/>
        <v>0</v>
      </c>
      <c r="R839" s="154" t="e">
        <f t="shared" si="212"/>
        <v>#DIV/0!</v>
      </c>
      <c r="S839" s="154" t="e">
        <f t="shared" si="213"/>
        <v>#DIV/0!</v>
      </c>
      <c r="T839" s="149" t="e">
        <f t="shared" si="220"/>
        <v>#DIV/0!</v>
      </c>
      <c r="U839" s="383">
        <f>IF(B839&lt;=Parameters!$K$3,0,IF(I839="Sand",(B839-B838)*$O$5*N839,(B839-B838)*$O$5*T839))</f>
        <v>122.78603261923107</v>
      </c>
      <c r="V839" s="157">
        <f t="shared" si="221"/>
        <v>32135.479798731543</v>
      </c>
      <c r="W839" s="175">
        <f t="shared" si="216"/>
        <v>0.63603653858103204</v>
      </c>
      <c r="X839" s="149">
        <f t="shared" si="217"/>
        <v>0.72752808754020315</v>
      </c>
      <c r="Y839" s="127">
        <f t="shared" si="218"/>
        <v>0.60070285353368857</v>
      </c>
      <c r="Z839" s="175">
        <f t="shared" si="219"/>
        <v>1.3438617094997694</v>
      </c>
      <c r="AA839" s="149">
        <f t="shared" si="214"/>
        <v>76.800000000000011</v>
      </c>
      <c r="AB839" s="383">
        <f>IF(ISERROR(AA839),0,IF(B839&lt;=Parameters!$K$3,0,(B839-B838)*$O$5*AA839))</f>
        <v>31.872337116609643</v>
      </c>
      <c r="AC839" s="157">
        <f t="shared" si="222"/>
        <v>23601.800686046005</v>
      </c>
    </row>
    <row r="840" spans="1:29">
      <c r="A840" s="186">
        <v>822</v>
      </c>
      <c r="B840" s="187">
        <v>82.1</v>
      </c>
      <c r="C840" s="258">
        <v>31.16</v>
      </c>
      <c r="D840" s="258">
        <v>2.23</v>
      </c>
      <c r="E840" s="438">
        <f>IF(AND(ISBLANK(B840),ISBLANK(C840)),NA(),IF(B840&lt;=Parameters!$K$3,0,IF(C840&lt;0.1,Parameters!$K$4,C840)))</f>
        <v>31.16</v>
      </c>
      <c r="F840" s="439"/>
      <c r="G840" s="149">
        <f>B840*Parameters!$K$5</f>
        <v>1559.8999999999999</v>
      </c>
      <c r="H840" s="383">
        <f>IF(B840&lt;Parameters!$K$6,B840*Parameters!$K$5,Parameters!$K$5*Parameters!$K$6+(B840-Parameters!$K$6)*(Parameters!$K$5-10))</f>
        <v>768.9</v>
      </c>
      <c r="I840" s="151" t="str">
        <f>IF(ISBLANK(D840),"",IF(D840&gt;Parameters!$K$7,"Clay","Sand"))</f>
        <v>Sand</v>
      </c>
      <c r="J840" s="152">
        <f t="shared" si="206"/>
        <v>0.70710678118654746</v>
      </c>
      <c r="K840" s="320">
        <f t="shared" si="207"/>
        <v>1</v>
      </c>
      <c r="L840" s="320">
        <f t="shared" si="215"/>
        <v>7.6890000000000001</v>
      </c>
      <c r="M840" s="275">
        <f t="shared" si="208"/>
        <v>560.60871885181177</v>
      </c>
      <c r="N840" s="153">
        <f t="shared" si="209"/>
        <v>308.33479536849649</v>
      </c>
      <c r="O840" s="154">
        <f t="shared" si="210"/>
        <v>29.600100000000001</v>
      </c>
      <c r="P840" s="149">
        <f>IF(B840&lt;=Parameters!$K$3,0,IF(I840="Sand",0,O840/Parameters!$K$8*1000))</f>
        <v>0</v>
      </c>
      <c r="Q840" s="127">
        <f t="shared" si="211"/>
        <v>0</v>
      </c>
      <c r="R840" s="154" t="e">
        <f t="shared" si="212"/>
        <v>#DIV/0!</v>
      </c>
      <c r="S840" s="154" t="e">
        <f t="shared" si="213"/>
        <v>#DIV/0!</v>
      </c>
      <c r="T840" s="149" t="e">
        <f t="shared" si="220"/>
        <v>#DIV/0!</v>
      </c>
      <c r="U840" s="383">
        <f>IF(B840&lt;=Parameters!$K$3,0,IF(I840="Sand",(B840-B839)*$O$5*N840,(B840-B839)*$O$5*T840))</f>
        <v>127.96029352559334</v>
      </c>
      <c r="V840" s="157">
        <f t="shared" si="221"/>
        <v>32263.440092257137</v>
      </c>
      <c r="W840" s="175">
        <f t="shared" si="216"/>
        <v>0.65231299704530232</v>
      </c>
      <c r="X840" s="149">
        <f t="shared" si="217"/>
        <v>0.76548069433787636</v>
      </c>
      <c r="Y840" s="127">
        <f t="shared" si="218"/>
        <v>0.6005269951532356</v>
      </c>
      <c r="Z840" s="175">
        <f t="shared" si="219"/>
        <v>1.4152761945765713</v>
      </c>
      <c r="AA840" s="149">
        <f t="shared" si="214"/>
        <v>76.89</v>
      </c>
      <c r="AB840" s="383">
        <f>IF(ISERROR(AA840),0,IF(B840&lt;=Parameters!$K$3,0,(B840-B839)*$O$5*AA840))</f>
        <v>31.909687511668167</v>
      </c>
      <c r="AC840" s="157">
        <f t="shared" si="222"/>
        <v>23633.710373557671</v>
      </c>
    </row>
    <row r="841" spans="1:29">
      <c r="A841" s="186">
        <v>823</v>
      </c>
      <c r="B841" s="187">
        <v>82.2</v>
      </c>
      <c r="C841" s="258">
        <v>31.2</v>
      </c>
      <c r="D841" s="258">
        <v>2.2599999999999998</v>
      </c>
      <c r="E841" s="438">
        <f>IF(AND(ISBLANK(B841),ISBLANK(C841)),NA(),IF(B841&lt;=Parameters!$K$3,0,IF(C841&lt;0.1,Parameters!$K$4,C841)))</f>
        <v>31.2</v>
      </c>
      <c r="F841" s="439"/>
      <c r="G841" s="149">
        <f>B841*Parameters!$K$5</f>
        <v>1561.8</v>
      </c>
      <c r="H841" s="383">
        <f>IF(B841&lt;Parameters!$K$6,B841*Parameters!$K$5,Parameters!$K$5*Parameters!$K$6+(B841-Parameters!$K$6)*(Parameters!$K$5-10))</f>
        <v>769.80000000000007</v>
      </c>
      <c r="I841" s="151" t="str">
        <f>IF(ISBLANK(D841),"",IF(D841&gt;Parameters!$K$7,"Clay","Sand"))</f>
        <v>Sand</v>
      </c>
      <c r="J841" s="152">
        <f t="shared" si="206"/>
        <v>0.70710678118654746</v>
      </c>
      <c r="K841" s="320">
        <f t="shared" si="207"/>
        <v>1</v>
      </c>
      <c r="L841" s="320">
        <f t="shared" si="215"/>
        <v>7.6980000000000004</v>
      </c>
      <c r="M841" s="275">
        <f t="shared" si="208"/>
        <v>561.32837060900283</v>
      </c>
      <c r="N841" s="153">
        <f t="shared" si="209"/>
        <v>308.73060383495158</v>
      </c>
      <c r="O841" s="154">
        <f t="shared" si="210"/>
        <v>29.638199999999998</v>
      </c>
      <c r="P841" s="149">
        <f>IF(B841&lt;=Parameters!$K$3,0,IF(I841="Sand",0,O841/Parameters!$K$8*1000))</f>
        <v>0</v>
      </c>
      <c r="Q841" s="127">
        <f t="shared" si="211"/>
        <v>0</v>
      </c>
      <c r="R841" s="154" t="e">
        <f t="shared" si="212"/>
        <v>#DIV/0!</v>
      </c>
      <c r="S841" s="154" t="e">
        <f t="shared" si="213"/>
        <v>#DIV/0!</v>
      </c>
      <c r="T841" s="149" t="e">
        <f t="shared" si="220"/>
        <v>#DIV/0!</v>
      </c>
      <c r="U841" s="383">
        <f>IF(B841&lt;=Parameters!$K$3,0,IF(I841="Sand",(B841-B840)*$O$5*N841,(B841-B840)*$O$5*T841))</f>
        <v>128.1245557766072</v>
      </c>
      <c r="V841" s="157">
        <f t="shared" si="221"/>
        <v>32391.564648033745</v>
      </c>
      <c r="W841" s="175">
        <f t="shared" si="216"/>
        <v>0.65259218280815579</v>
      </c>
      <c r="X841" s="149">
        <f t="shared" si="217"/>
        <v>0.7661386066175998</v>
      </c>
      <c r="Y841" s="127">
        <f t="shared" si="218"/>
        <v>0.60035139388825753</v>
      </c>
      <c r="Z841" s="175">
        <f t="shared" si="219"/>
        <v>1.4178032125659954</v>
      </c>
      <c r="AA841" s="149">
        <f t="shared" si="214"/>
        <v>76.980000000000018</v>
      </c>
      <c r="AB841" s="383">
        <f>IF(ISERROR(AA841),0,IF(B841&lt;=Parameters!$K$3,0,(B841-B840)*$O$5*AA841))</f>
        <v>31.947037906731243</v>
      </c>
      <c r="AC841" s="157">
        <f t="shared" si="222"/>
        <v>23665.657411464403</v>
      </c>
    </row>
    <row r="842" spans="1:29">
      <c r="A842" s="186">
        <v>824</v>
      </c>
      <c r="B842" s="187">
        <v>82.3</v>
      </c>
      <c r="C842" s="258">
        <v>29.7</v>
      </c>
      <c r="D842" s="258">
        <v>2.2999999999999998</v>
      </c>
      <c r="E842" s="438">
        <f>IF(AND(ISBLANK(B842),ISBLANK(C842)),NA(),IF(B842&lt;=Parameters!$K$3,0,IF(C842&lt;0.1,Parameters!$K$4,C842)))</f>
        <v>29.7</v>
      </c>
      <c r="F842" s="439"/>
      <c r="G842" s="149">
        <f>B842*Parameters!$K$5</f>
        <v>1563.7</v>
      </c>
      <c r="H842" s="383">
        <f>IF(B842&lt;Parameters!$K$6,B842*Parameters!$K$5,Parameters!$K$5*Parameters!$K$6+(B842-Parameters!$K$6)*(Parameters!$K$5-10))</f>
        <v>770.69999999999993</v>
      </c>
      <c r="I842" s="151" t="str">
        <f>IF(ISBLANK(D842),"",IF(D842&gt;Parameters!$K$7,"Clay","Sand"))</f>
        <v>Sand</v>
      </c>
      <c r="J842" s="152">
        <f t="shared" si="206"/>
        <v>0.70710678118654746</v>
      </c>
      <c r="K842" s="320">
        <f t="shared" si="207"/>
        <v>1</v>
      </c>
      <c r="L842" s="320">
        <f t="shared" si="215"/>
        <v>7.706999999999999</v>
      </c>
      <c r="M842" s="275">
        <f t="shared" si="208"/>
        <v>534.34142971433914</v>
      </c>
      <c r="N842" s="153">
        <f t="shared" si="209"/>
        <v>293.88778634288656</v>
      </c>
      <c r="O842" s="154">
        <f t="shared" si="210"/>
        <v>28.136299999999999</v>
      </c>
      <c r="P842" s="149">
        <f>IF(B842&lt;=Parameters!$K$3,0,IF(I842="Sand",0,O842/Parameters!$K$8*1000))</f>
        <v>0</v>
      </c>
      <c r="Q842" s="127">
        <f t="shared" si="211"/>
        <v>0</v>
      </c>
      <c r="R842" s="154" t="e">
        <f t="shared" si="212"/>
        <v>#DIV/0!</v>
      </c>
      <c r="S842" s="154" t="e">
        <f t="shared" si="213"/>
        <v>#DIV/0!</v>
      </c>
      <c r="T842" s="149" t="e">
        <f t="shared" si="220"/>
        <v>#DIV/0!</v>
      </c>
      <c r="U842" s="383">
        <f>IF(B842&lt;=Parameters!$K$3,0,IF(I842="Sand",(B842-B841)*$O$5*N842,(B842-B841)*$O$5*T842))</f>
        <v>121.96472136425295</v>
      </c>
      <c r="V842" s="157">
        <f t="shared" si="221"/>
        <v>32513.529369397998</v>
      </c>
      <c r="W842" s="175">
        <f t="shared" si="216"/>
        <v>0.63265007281858232</v>
      </c>
      <c r="X842" s="149">
        <f t="shared" si="217"/>
        <v>0.71973177907838815</v>
      </c>
      <c r="Y842" s="127">
        <f t="shared" si="218"/>
        <v>0.60017604906289213</v>
      </c>
      <c r="Z842" s="175">
        <f t="shared" si="219"/>
        <v>1.3331543747982035</v>
      </c>
      <c r="AA842" s="149">
        <f t="shared" si="214"/>
        <v>77.069999999999993</v>
      </c>
      <c r="AB842" s="383">
        <f>IF(ISERROR(AA842),0,IF(B842&lt;=Parameters!$K$3,0,(B842-B841)*$O$5*AA842))</f>
        <v>31.984388301785216</v>
      </c>
      <c r="AC842" s="157">
        <f t="shared" si="222"/>
        <v>23697.641799766188</v>
      </c>
    </row>
    <row r="843" spans="1:29">
      <c r="A843" s="186">
        <v>825</v>
      </c>
      <c r="B843" s="187">
        <v>82.4</v>
      </c>
      <c r="C843" s="258">
        <v>30.37</v>
      </c>
      <c r="D843" s="258">
        <v>2.31</v>
      </c>
      <c r="E843" s="438">
        <f>IF(AND(ISBLANK(B843),ISBLANK(C843)),NA(),IF(B843&lt;=Parameters!$K$3,0,IF(C843&lt;0.1,Parameters!$K$4,C843)))</f>
        <v>30.37</v>
      </c>
      <c r="F843" s="439"/>
      <c r="G843" s="149">
        <f>B843*Parameters!$K$5</f>
        <v>1565.6000000000001</v>
      </c>
      <c r="H843" s="383">
        <f>IF(B843&lt;Parameters!$K$6,B843*Parameters!$K$5,Parameters!$K$5*Parameters!$K$6+(B843-Parameters!$K$6)*(Parameters!$K$5-10))</f>
        <v>771.6</v>
      </c>
      <c r="I843" s="151" t="str">
        <f>IF(ISBLANK(D843),"",IF(D843&gt;Parameters!$K$7,"Clay","Sand"))</f>
        <v>Sand</v>
      </c>
      <c r="J843" s="152">
        <f t="shared" si="206"/>
        <v>0.70710678118654746</v>
      </c>
      <c r="K843" s="320">
        <f t="shared" si="207"/>
        <v>1</v>
      </c>
      <c r="L843" s="320">
        <f t="shared" si="215"/>
        <v>7.7160000000000002</v>
      </c>
      <c r="M843" s="275">
        <f t="shared" si="208"/>
        <v>546.39559664728893</v>
      </c>
      <c r="N843" s="153">
        <f t="shared" si="209"/>
        <v>300.51757815600894</v>
      </c>
      <c r="O843" s="154">
        <f t="shared" si="210"/>
        <v>28.804400000000001</v>
      </c>
      <c r="P843" s="149">
        <f>IF(B843&lt;=Parameters!$K$3,0,IF(I843="Sand",0,O843/Parameters!$K$8*1000))</f>
        <v>0</v>
      </c>
      <c r="Q843" s="127">
        <f t="shared" si="211"/>
        <v>0</v>
      </c>
      <c r="R843" s="154" t="e">
        <f t="shared" si="212"/>
        <v>#DIV/0!</v>
      </c>
      <c r="S843" s="154" t="e">
        <f t="shared" si="213"/>
        <v>#DIV/0!</v>
      </c>
      <c r="T843" s="149" t="e">
        <f t="shared" si="220"/>
        <v>#DIV/0!</v>
      </c>
      <c r="U843" s="383">
        <f>IF(B843&lt;=Parameters!$K$3,0,IF(I843="Sand",(B843-B842)*$O$5*N843,(B843-B842)*$O$5*T843))</f>
        <v>124.71611406844744</v>
      </c>
      <c r="V843" s="157">
        <f t="shared" si="221"/>
        <v>32638.245483466446</v>
      </c>
      <c r="W843" s="175">
        <f t="shared" si="216"/>
        <v>0.64133994846865849</v>
      </c>
      <c r="X843" s="149">
        <f t="shared" si="217"/>
        <v>0.73980698266443234</v>
      </c>
      <c r="Y843" s="127">
        <f t="shared" si="218"/>
        <v>0.60000096000384007</v>
      </c>
      <c r="Z843" s="175">
        <f t="shared" si="219"/>
        <v>1.3716043404320692</v>
      </c>
      <c r="AA843" s="149">
        <f t="shared" si="214"/>
        <v>77.160000000000011</v>
      </c>
      <c r="AB843" s="383">
        <f>IF(ISERROR(AA843),0,IF(B843&lt;=Parameters!$K$3,0,(B843-B842)*$O$5*AA843))</f>
        <v>32.021738696848303</v>
      </c>
      <c r="AC843" s="157">
        <f t="shared" si="222"/>
        <v>23729.663538463035</v>
      </c>
    </row>
    <row r="844" spans="1:29">
      <c r="A844" s="186">
        <v>826</v>
      </c>
      <c r="B844" s="187">
        <v>82.5</v>
      </c>
      <c r="C844" s="258">
        <v>30.78</v>
      </c>
      <c r="D844" s="258">
        <v>2.2999999999999998</v>
      </c>
      <c r="E844" s="438">
        <f>IF(AND(ISBLANK(B844),ISBLANK(C844)),NA(),IF(B844&lt;=Parameters!$K$3,0,IF(C844&lt;0.1,Parameters!$K$4,C844)))</f>
        <v>30.78</v>
      </c>
      <c r="F844" s="439"/>
      <c r="G844" s="149">
        <f>B844*Parameters!$K$5</f>
        <v>1567.5</v>
      </c>
      <c r="H844" s="383">
        <f>IF(B844&lt;Parameters!$K$6,B844*Parameters!$K$5,Parameters!$K$5*Parameters!$K$6+(B844-Parameters!$K$6)*(Parameters!$K$5-10))</f>
        <v>772.5</v>
      </c>
      <c r="I844" s="151" t="str">
        <f>IF(ISBLANK(D844),"",IF(D844&gt;Parameters!$K$7,"Clay","Sand"))</f>
        <v>Sand</v>
      </c>
      <c r="J844" s="152">
        <f t="shared" si="206"/>
        <v>0.70710678118654746</v>
      </c>
      <c r="K844" s="320">
        <f t="shared" si="207"/>
        <v>1</v>
      </c>
      <c r="L844" s="320">
        <f t="shared" si="215"/>
        <v>7.7249999999999996</v>
      </c>
      <c r="M844" s="275">
        <f t="shared" si="208"/>
        <v>553.77202715849694</v>
      </c>
      <c r="N844" s="153">
        <f t="shared" si="209"/>
        <v>304.57461493717335</v>
      </c>
      <c r="O844" s="154">
        <f t="shared" si="210"/>
        <v>29.212500000000002</v>
      </c>
      <c r="P844" s="149">
        <f>IF(B844&lt;=Parameters!$K$3,0,IF(I844="Sand",0,O844/Parameters!$K$8*1000))</f>
        <v>0</v>
      </c>
      <c r="Q844" s="127">
        <f t="shared" si="211"/>
        <v>0</v>
      </c>
      <c r="R844" s="154" t="e">
        <f t="shared" si="212"/>
        <v>#DIV/0!</v>
      </c>
      <c r="S844" s="154" t="e">
        <f t="shared" si="213"/>
        <v>#DIV/0!</v>
      </c>
      <c r="T844" s="149" t="e">
        <f t="shared" si="220"/>
        <v>#DIV/0!</v>
      </c>
      <c r="U844" s="383">
        <f>IF(B844&lt;=Parameters!$K$3,0,IF(I844="Sand",(B844-B843)*$O$5*N844,(B844-B843)*$O$5*T844))</f>
        <v>126.39980214113488</v>
      </c>
      <c r="V844" s="157">
        <f t="shared" si="221"/>
        <v>32764.645285607581</v>
      </c>
      <c r="W844" s="175">
        <f t="shared" si="216"/>
        <v>0.64647074266182347</v>
      </c>
      <c r="X844" s="149">
        <f t="shared" si="217"/>
        <v>0.75176664178833841</v>
      </c>
      <c r="Y844" s="127">
        <f t="shared" si="218"/>
        <v>0.59982612604035279</v>
      </c>
      <c r="Z844" s="175">
        <f t="shared" si="219"/>
        <v>1.395062436581131</v>
      </c>
      <c r="AA844" s="149">
        <f t="shared" si="214"/>
        <v>77.25</v>
      </c>
      <c r="AB844" s="383">
        <f>IF(ISERROR(AA844),0,IF(B844&lt;=Parameters!$K$3,0,(B844-B843)*$O$5*AA844))</f>
        <v>32.059089091902273</v>
      </c>
      <c r="AC844" s="157">
        <f t="shared" si="222"/>
        <v>23761.722627554936</v>
      </c>
    </row>
    <row r="845" spans="1:29">
      <c r="A845" s="186">
        <v>827</v>
      </c>
      <c r="B845" s="187">
        <v>82.6</v>
      </c>
      <c r="C845" s="258">
        <v>31.43</v>
      </c>
      <c r="D845" s="258">
        <v>2.27</v>
      </c>
      <c r="E845" s="438">
        <f>IF(AND(ISBLANK(B845),ISBLANK(C845)),NA(),IF(B845&lt;=Parameters!$K$3,0,IF(C845&lt;0.1,Parameters!$K$4,C845)))</f>
        <v>31.43</v>
      </c>
      <c r="F845" s="439"/>
      <c r="G845" s="149">
        <f>B845*Parameters!$K$5</f>
        <v>1569.3999999999999</v>
      </c>
      <c r="H845" s="383">
        <f>IF(B845&lt;Parameters!$K$6,B845*Parameters!$K$5,Parameters!$K$5*Parameters!$K$6+(B845-Parameters!$K$6)*(Parameters!$K$5-10))</f>
        <v>773.4</v>
      </c>
      <c r="I845" s="151" t="str">
        <f>IF(ISBLANK(D845),"",IF(D845&gt;Parameters!$K$7,"Clay","Sand"))</f>
        <v>Sand</v>
      </c>
      <c r="J845" s="152">
        <f t="shared" si="206"/>
        <v>0.70710678118654746</v>
      </c>
      <c r="K845" s="320">
        <f t="shared" si="207"/>
        <v>1</v>
      </c>
      <c r="L845" s="320">
        <f t="shared" si="215"/>
        <v>7.734</v>
      </c>
      <c r="M845" s="275">
        <f t="shared" si="208"/>
        <v>565.46636821285119</v>
      </c>
      <c r="N845" s="153">
        <f t="shared" si="209"/>
        <v>311.00650251706816</v>
      </c>
      <c r="O845" s="154">
        <f t="shared" si="210"/>
        <v>29.860599999999998</v>
      </c>
      <c r="P845" s="149">
        <f>IF(B845&lt;=Parameters!$K$3,0,IF(I845="Sand",0,O845/Parameters!$K$8*1000))</f>
        <v>0</v>
      </c>
      <c r="Q845" s="127">
        <f t="shared" si="211"/>
        <v>0</v>
      </c>
      <c r="R845" s="154" t="e">
        <f t="shared" si="212"/>
        <v>#DIV/0!</v>
      </c>
      <c r="S845" s="154" t="e">
        <f t="shared" si="213"/>
        <v>#DIV/0!</v>
      </c>
      <c r="T845" s="149" t="e">
        <f t="shared" si="220"/>
        <v>#DIV/0!</v>
      </c>
      <c r="U845" s="383">
        <f>IF(B845&lt;=Parameters!$K$3,0,IF(I845="Sand",(B845-B844)*$O$5*N845,(B845-B844)*$O$5*T845))</f>
        <v>129.06906371981381</v>
      </c>
      <c r="V845" s="157">
        <f t="shared" si="221"/>
        <v>32893.714349327398</v>
      </c>
      <c r="W845" s="175">
        <f t="shared" si="216"/>
        <v>0.6545969575410614</v>
      </c>
      <c r="X845" s="149">
        <f t="shared" si="217"/>
        <v>0.77086977082454866</v>
      </c>
      <c r="Y845" s="127">
        <f t="shared" si="218"/>
        <v>0.59965154650421981</v>
      </c>
      <c r="Z845" s="175">
        <f t="shared" si="219"/>
        <v>1.431829442582141</v>
      </c>
      <c r="AA845" s="149">
        <f t="shared" si="214"/>
        <v>77.34</v>
      </c>
      <c r="AB845" s="383">
        <f>IF(ISERROR(AA845),0,IF(B845&lt;=Parameters!$K$3,0,(B845-B844)*$O$5*AA845))</f>
        <v>32.096439486960804</v>
      </c>
      <c r="AC845" s="157">
        <f t="shared" si="222"/>
        <v>23793.819067041899</v>
      </c>
    </row>
    <row r="846" spans="1:29">
      <c r="A846" s="186">
        <v>828</v>
      </c>
      <c r="B846" s="187">
        <v>82.7</v>
      </c>
      <c r="C846" s="258">
        <v>30.02</v>
      </c>
      <c r="D846" s="258">
        <v>2.2599999999999998</v>
      </c>
      <c r="E846" s="438">
        <f>IF(AND(ISBLANK(B846),ISBLANK(C846)),NA(),IF(B846&lt;=Parameters!$K$3,0,IF(C846&lt;0.1,Parameters!$K$4,C846)))</f>
        <v>30.02</v>
      </c>
      <c r="F846" s="439"/>
      <c r="G846" s="149">
        <f>B846*Parameters!$K$5</f>
        <v>1571.3</v>
      </c>
      <c r="H846" s="383">
        <f>IF(B846&lt;Parameters!$K$6,B846*Parameters!$K$5,Parameters!$K$5*Parameters!$K$6+(B846-Parameters!$K$6)*(Parameters!$K$5-10))</f>
        <v>774.30000000000007</v>
      </c>
      <c r="I846" s="151" t="str">
        <f>IF(ISBLANK(D846),"",IF(D846&gt;Parameters!$K$7,"Clay","Sand"))</f>
        <v>Sand</v>
      </c>
      <c r="J846" s="152">
        <f t="shared" si="206"/>
        <v>0.70710678118654746</v>
      </c>
      <c r="K846" s="320">
        <f t="shared" si="207"/>
        <v>1</v>
      </c>
      <c r="L846" s="320">
        <f t="shared" si="215"/>
        <v>7.7430000000000003</v>
      </c>
      <c r="M846" s="275">
        <f t="shared" si="208"/>
        <v>540.09864377186739</v>
      </c>
      <c r="N846" s="153">
        <f t="shared" si="209"/>
        <v>297.05425407452708</v>
      </c>
      <c r="O846" s="154">
        <f t="shared" si="210"/>
        <v>28.448699999999999</v>
      </c>
      <c r="P846" s="149">
        <f>IF(B846&lt;=Parameters!$K$3,0,IF(I846="Sand",0,O846/Parameters!$K$8*1000))</f>
        <v>0</v>
      </c>
      <c r="Q846" s="127">
        <f t="shared" si="211"/>
        <v>0</v>
      </c>
      <c r="R846" s="154" t="e">
        <f t="shared" si="212"/>
        <v>#DIV/0!</v>
      </c>
      <c r="S846" s="154" t="e">
        <f t="shared" si="213"/>
        <v>#DIV/0!</v>
      </c>
      <c r="T846" s="149" t="e">
        <f t="shared" si="220"/>
        <v>#DIV/0!</v>
      </c>
      <c r="U846" s="383">
        <f>IF(B846&lt;=Parameters!$K$3,0,IF(I846="Sand",(B846-B845)*$O$5*N846,(B846-B845)*$O$5*T846))</f>
        <v>123.27881937223549</v>
      </c>
      <c r="V846" s="157">
        <f t="shared" si="221"/>
        <v>33016.993168699635</v>
      </c>
      <c r="W846" s="175">
        <f t="shared" si="216"/>
        <v>0.63600474445550104</v>
      </c>
      <c r="X846" s="149">
        <f t="shared" si="217"/>
        <v>0.72745473043911635</v>
      </c>
      <c r="Y846" s="127">
        <f t="shared" si="218"/>
        <v>0.5994772207297554</v>
      </c>
      <c r="Z846" s="175">
        <f t="shared" si="219"/>
        <v>1.3524319897071131</v>
      </c>
      <c r="AA846" s="149">
        <f t="shared" si="214"/>
        <v>77.430000000000007</v>
      </c>
      <c r="AB846" s="383">
        <f>IF(ISERROR(AA846),0,IF(B846&lt;=Parameters!$K$3,0,(B846-B845)*$O$5*AA846))</f>
        <v>32.133789882023898</v>
      </c>
      <c r="AC846" s="157">
        <f t="shared" si="222"/>
        <v>23825.952856923923</v>
      </c>
    </row>
    <row r="847" spans="1:29">
      <c r="A847" s="186">
        <v>829</v>
      </c>
      <c r="B847" s="187">
        <v>82.8</v>
      </c>
      <c r="C847" s="258">
        <v>28.51</v>
      </c>
      <c r="D847" s="258">
        <v>2.2599999999999998</v>
      </c>
      <c r="E847" s="438">
        <f>IF(AND(ISBLANK(B847),ISBLANK(C847)),NA(),IF(B847&lt;=Parameters!$K$3,0,IF(C847&lt;0.1,Parameters!$K$4,C847)))</f>
        <v>28.51</v>
      </c>
      <c r="F847" s="439"/>
      <c r="G847" s="149">
        <f>B847*Parameters!$K$5</f>
        <v>1573.2</v>
      </c>
      <c r="H847" s="383">
        <f>IF(B847&lt;Parameters!$K$6,B847*Parameters!$K$5,Parameters!$K$5*Parameters!$K$6+(B847-Parameters!$K$6)*(Parameters!$K$5-10))</f>
        <v>775.19999999999993</v>
      </c>
      <c r="I847" s="151" t="str">
        <f>IF(ISBLANK(D847),"",IF(D847&gt;Parameters!$K$7,"Clay","Sand"))</f>
        <v>Sand</v>
      </c>
      <c r="J847" s="152">
        <f t="shared" si="206"/>
        <v>0.70710678118654746</v>
      </c>
      <c r="K847" s="320">
        <f t="shared" si="207"/>
        <v>1</v>
      </c>
      <c r="L847" s="320">
        <f t="shared" si="215"/>
        <v>7.7519999999999989</v>
      </c>
      <c r="M847" s="275">
        <f t="shared" si="208"/>
        <v>512.93178993790605</v>
      </c>
      <c r="N847" s="153">
        <f t="shared" si="209"/>
        <v>282.11248446584835</v>
      </c>
      <c r="O847" s="154">
        <f t="shared" si="210"/>
        <v>26.936800000000002</v>
      </c>
      <c r="P847" s="149">
        <f>IF(B847&lt;=Parameters!$K$3,0,IF(I847="Sand",0,O847/Parameters!$K$8*1000))</f>
        <v>0</v>
      </c>
      <c r="Q847" s="127">
        <f t="shared" si="211"/>
        <v>0</v>
      </c>
      <c r="R847" s="154" t="e">
        <f t="shared" si="212"/>
        <v>#DIV/0!</v>
      </c>
      <c r="S847" s="154" t="e">
        <f t="shared" si="213"/>
        <v>#DIV/0!</v>
      </c>
      <c r="T847" s="149" t="e">
        <f t="shared" si="220"/>
        <v>#DIV/0!</v>
      </c>
      <c r="U847" s="383">
        <f>IF(B847&lt;=Parameters!$K$3,0,IF(I847="Sand",(B847-B846)*$O$5*N847,(B847-B846)*$O$5*T847))</f>
        <v>117.07791939713306</v>
      </c>
      <c r="V847" s="157">
        <f t="shared" si="221"/>
        <v>33134.071088096767</v>
      </c>
      <c r="W847" s="175">
        <f t="shared" si="216"/>
        <v>0.61512884210643126</v>
      </c>
      <c r="X847" s="149">
        <f t="shared" si="217"/>
        <v>0.67994888852998758</v>
      </c>
      <c r="Y847" s="127">
        <f t="shared" si="218"/>
        <v>0.59930314805378737</v>
      </c>
      <c r="Z847" s="175">
        <f t="shared" si="219"/>
        <v>1.265273556723314</v>
      </c>
      <c r="AA847" s="149">
        <f t="shared" si="214"/>
        <v>77.52</v>
      </c>
      <c r="AB847" s="383">
        <f>IF(ISERROR(AA847),0,IF(B847&lt;=Parameters!$K$3,0,(B847-B846)*$O$5*AA847))</f>
        <v>32.171140277077853</v>
      </c>
      <c r="AC847" s="157">
        <f t="shared" si="222"/>
        <v>23858.123997201001</v>
      </c>
    </row>
    <row r="848" spans="1:29">
      <c r="A848" s="186">
        <v>830</v>
      </c>
      <c r="B848" s="187">
        <v>82.9</v>
      </c>
      <c r="C848" s="258">
        <v>27.33</v>
      </c>
      <c r="D848" s="258">
        <v>2.23</v>
      </c>
      <c r="E848" s="438">
        <f>IF(AND(ISBLANK(B848),ISBLANK(C848)),NA(),IF(B848&lt;=Parameters!$K$3,0,IF(C848&lt;0.1,Parameters!$K$4,C848)))</f>
        <v>27.33</v>
      </c>
      <c r="F848" s="439"/>
      <c r="G848" s="149">
        <f>B848*Parameters!$K$5</f>
        <v>1575.1000000000001</v>
      </c>
      <c r="H848" s="383">
        <f>IF(B848&lt;Parameters!$K$6,B848*Parameters!$K$5,Parameters!$K$5*Parameters!$K$6+(B848-Parameters!$K$6)*(Parameters!$K$5-10))</f>
        <v>776.1</v>
      </c>
      <c r="I848" s="151" t="str">
        <f>IF(ISBLANK(D848),"",IF(D848&gt;Parameters!$K$7,"Clay","Sand"))</f>
        <v>Sand</v>
      </c>
      <c r="J848" s="152">
        <f t="shared" si="206"/>
        <v>0.70710678118654746</v>
      </c>
      <c r="K848" s="320">
        <f t="shared" si="207"/>
        <v>1</v>
      </c>
      <c r="L848" s="320">
        <f t="shared" si="215"/>
        <v>7.7610000000000001</v>
      </c>
      <c r="M848" s="275">
        <f t="shared" si="208"/>
        <v>491.70206310077072</v>
      </c>
      <c r="N848" s="153">
        <f t="shared" si="209"/>
        <v>270.43613470542391</v>
      </c>
      <c r="O848" s="154">
        <f t="shared" si="210"/>
        <v>25.754899999999999</v>
      </c>
      <c r="P848" s="149">
        <f>IF(B848&lt;=Parameters!$K$3,0,IF(I848="Sand",0,O848/Parameters!$K$8*1000))</f>
        <v>0</v>
      </c>
      <c r="Q848" s="127">
        <f t="shared" si="211"/>
        <v>0</v>
      </c>
      <c r="R848" s="154" t="e">
        <f t="shared" si="212"/>
        <v>#DIV/0!</v>
      </c>
      <c r="S848" s="154" t="e">
        <f t="shared" si="213"/>
        <v>#DIV/0!</v>
      </c>
      <c r="T848" s="149" t="e">
        <f t="shared" si="220"/>
        <v>#DIV/0!</v>
      </c>
      <c r="U848" s="383">
        <f>IF(B848&lt;=Parameters!$K$3,0,IF(I848="Sand",(B848-B847)*$O$5*N848,(B848-B847)*$O$5*T848))</f>
        <v>112.23218299277802</v>
      </c>
      <c r="V848" s="157">
        <f t="shared" si="221"/>
        <v>33246.303271089542</v>
      </c>
      <c r="W848" s="175">
        <f t="shared" si="216"/>
        <v>0.59798881745588239</v>
      </c>
      <c r="X848" s="149">
        <f t="shared" si="217"/>
        <v>0.64193728153958995</v>
      </c>
      <c r="Y848" s="127">
        <f t="shared" si="218"/>
        <v>0.59912932781564332</v>
      </c>
      <c r="Z848" s="175">
        <f t="shared" si="219"/>
        <v>1.19563598136961</v>
      </c>
      <c r="AA848" s="149">
        <f t="shared" si="214"/>
        <v>77.610000000000014</v>
      </c>
      <c r="AB848" s="383">
        <f>IF(ISERROR(AA848),0,IF(B848&lt;=Parameters!$K$3,0,(B848-B847)*$O$5*AA848))</f>
        <v>32.208490672140968</v>
      </c>
      <c r="AC848" s="157">
        <f t="shared" si="222"/>
        <v>23890.33248787314</v>
      </c>
    </row>
    <row r="849" spans="1:29">
      <c r="A849" s="186">
        <v>831</v>
      </c>
      <c r="B849" s="187">
        <v>83</v>
      </c>
      <c r="C849" s="258">
        <v>27.86</v>
      </c>
      <c r="D849" s="258">
        <v>2.2200000000000002</v>
      </c>
      <c r="E849" s="438">
        <f>IF(AND(ISBLANK(B849),ISBLANK(C849)),NA(),IF(B849&lt;=Parameters!$K$3,0,IF(C849&lt;0.1,Parameters!$K$4,C849)))</f>
        <v>27.86</v>
      </c>
      <c r="F849" s="439"/>
      <c r="G849" s="149">
        <f>B849*Parameters!$K$5</f>
        <v>1577</v>
      </c>
      <c r="H849" s="383">
        <f>IF(B849&lt;Parameters!$K$6,B849*Parameters!$K$5,Parameters!$K$5*Parameters!$K$6+(B849-Parameters!$K$6)*(Parameters!$K$5-10))</f>
        <v>777</v>
      </c>
      <c r="I849" s="151" t="str">
        <f>IF(ISBLANK(D849),"",IF(D849&gt;Parameters!$K$7,"Clay","Sand"))</f>
        <v>Sand</v>
      </c>
      <c r="J849" s="152">
        <f t="shared" si="206"/>
        <v>0.70710678118654746</v>
      </c>
      <c r="K849" s="320">
        <f t="shared" si="207"/>
        <v>1</v>
      </c>
      <c r="L849" s="320">
        <f t="shared" si="215"/>
        <v>7.77</v>
      </c>
      <c r="M849" s="275">
        <f t="shared" si="208"/>
        <v>501.23744888355179</v>
      </c>
      <c r="N849" s="153">
        <f t="shared" si="209"/>
        <v>275.68059688595349</v>
      </c>
      <c r="O849" s="154">
        <f t="shared" si="210"/>
        <v>26.283000000000001</v>
      </c>
      <c r="P849" s="149">
        <f>IF(B849&lt;=Parameters!$K$3,0,IF(I849="Sand",0,O849/Parameters!$K$8*1000))</f>
        <v>0</v>
      </c>
      <c r="Q849" s="127">
        <f t="shared" si="211"/>
        <v>0</v>
      </c>
      <c r="R849" s="154" t="e">
        <f t="shared" si="212"/>
        <v>#DIV/0!</v>
      </c>
      <c r="S849" s="154" t="e">
        <f t="shared" si="213"/>
        <v>#DIV/0!</v>
      </c>
      <c r="T849" s="149" t="e">
        <f t="shared" si="220"/>
        <v>#DIV/0!</v>
      </c>
      <c r="U849" s="383">
        <f>IF(B849&lt;=Parameters!$K$3,0,IF(I849="Sand",(B849-B848)*$O$5*N849,(B849-B848)*$O$5*T849))</f>
        <v>114.4086578184541</v>
      </c>
      <c r="V849" s="157">
        <f t="shared" si="221"/>
        <v>33360.711928907993</v>
      </c>
      <c r="W849" s="175">
        <f t="shared" si="216"/>
        <v>0.6054398103190447</v>
      </c>
      <c r="X849" s="149">
        <f t="shared" si="217"/>
        <v>0.65835077662747088</v>
      </c>
      <c r="Y849" s="127">
        <f t="shared" si="218"/>
        <v>0.59895575935713952</v>
      </c>
      <c r="Z849" s="175">
        <f t="shared" si="219"/>
        <v>1.2273303043153632</v>
      </c>
      <c r="AA849" s="149">
        <f t="shared" si="214"/>
        <v>77.7</v>
      </c>
      <c r="AB849" s="383">
        <f>IF(ISERROR(AA849),0,IF(B849&lt;=Parameters!$K$3,0,(B849-B848)*$O$5*AA849))</f>
        <v>32.24584106719491</v>
      </c>
      <c r="AC849" s="157">
        <f t="shared" si="222"/>
        <v>23922.578328940333</v>
      </c>
    </row>
    <row r="850" spans="1:29">
      <c r="A850" s="186">
        <v>832</v>
      </c>
      <c r="B850" s="187">
        <v>83.1</v>
      </c>
      <c r="C850" s="258">
        <v>28.73</v>
      </c>
      <c r="D850" s="258">
        <v>2.2000000000000002</v>
      </c>
      <c r="E850" s="438">
        <f>IF(AND(ISBLANK(B850),ISBLANK(C850)),NA(),IF(B850&lt;=Parameters!$K$3,0,IF(C850&lt;0.1,Parameters!$K$4,C850)))</f>
        <v>28.73</v>
      </c>
      <c r="F850" s="439"/>
      <c r="G850" s="149">
        <f>B850*Parameters!$K$5</f>
        <v>1578.8999999999999</v>
      </c>
      <c r="H850" s="383">
        <f>IF(B850&lt;Parameters!$K$6,B850*Parameters!$K$5,Parameters!$K$5*Parameters!$K$6+(B850-Parameters!$K$6)*(Parameters!$K$5-10))</f>
        <v>777.9</v>
      </c>
      <c r="I850" s="151" t="str">
        <f>IF(ISBLANK(D850),"",IF(D850&gt;Parameters!$K$7,"Clay","Sand"))</f>
        <v>Sand</v>
      </c>
      <c r="J850" s="152">
        <f t="shared" si="206"/>
        <v>0.70710678118654746</v>
      </c>
      <c r="K850" s="320">
        <f t="shared" si="207"/>
        <v>1</v>
      </c>
      <c r="L850" s="320">
        <f t="shared" si="215"/>
        <v>7.7789999999999999</v>
      </c>
      <c r="M850" s="275">
        <f t="shared" si="208"/>
        <v>516.88987460245664</v>
      </c>
      <c r="N850" s="153">
        <f t="shared" si="209"/>
        <v>284.28943103135117</v>
      </c>
      <c r="O850" s="154">
        <f t="shared" si="210"/>
        <v>27.1511</v>
      </c>
      <c r="P850" s="149">
        <f>IF(B850&lt;=Parameters!$K$3,0,IF(I850="Sand",0,O850/Parameters!$K$8*1000))</f>
        <v>0</v>
      </c>
      <c r="Q850" s="127">
        <f t="shared" si="211"/>
        <v>0</v>
      </c>
      <c r="R850" s="154" t="e">
        <f t="shared" si="212"/>
        <v>#DIV/0!</v>
      </c>
      <c r="S850" s="154" t="e">
        <f t="shared" si="213"/>
        <v>#DIV/0!</v>
      </c>
      <c r="T850" s="149" t="e">
        <f t="shared" si="220"/>
        <v>#DIV/0!</v>
      </c>
      <c r="U850" s="383">
        <f>IF(B850&lt;=Parameters!$K$3,0,IF(I850="Sand",(B850-B849)*$O$5*N850,(B850-B849)*$O$5*T850))</f>
        <v>117.98136177760898</v>
      </c>
      <c r="V850" s="157">
        <f t="shared" si="221"/>
        <v>33478.693290685602</v>
      </c>
      <c r="W850" s="175">
        <f t="shared" si="216"/>
        <v>0.61750824600584386</v>
      </c>
      <c r="X850" s="149">
        <f t="shared" si="217"/>
        <v>0.68529673229170207</v>
      </c>
      <c r="Y850" s="127">
        <f t="shared" si="218"/>
        <v>0.59878244202256814</v>
      </c>
      <c r="Z850" s="175">
        <f t="shared" si="219"/>
        <v>1.2787334020289707</v>
      </c>
      <c r="AA850" s="149">
        <f t="shared" si="214"/>
        <v>77.790000000000006</v>
      </c>
      <c r="AB850" s="383">
        <f>IF(ISERROR(AA850),0,IF(B850&lt;=Parameters!$K$3,0,(B850-B849)*$O$5*AA850))</f>
        <v>32.283191462253434</v>
      </c>
      <c r="AC850" s="157">
        <f t="shared" si="222"/>
        <v>23954.861520402588</v>
      </c>
    </row>
    <row r="851" spans="1:29">
      <c r="A851" s="186">
        <v>833</v>
      </c>
      <c r="B851" s="187">
        <v>83.2</v>
      </c>
      <c r="C851" s="258">
        <v>29.21</v>
      </c>
      <c r="D851" s="258">
        <v>2.2200000000000002</v>
      </c>
      <c r="E851" s="438">
        <f>IF(AND(ISBLANK(B851),ISBLANK(C851)),NA(),IF(B851&lt;=Parameters!$K$3,0,IF(C851&lt;0.1,Parameters!$K$4,C851)))</f>
        <v>29.21</v>
      </c>
      <c r="F851" s="439"/>
      <c r="G851" s="149">
        <f>B851*Parameters!$K$5</f>
        <v>1580.8</v>
      </c>
      <c r="H851" s="383">
        <f>IF(B851&lt;Parameters!$K$6,B851*Parameters!$K$5,Parameters!$K$5*Parameters!$K$6+(B851-Parameters!$K$6)*(Parameters!$K$5-10))</f>
        <v>778.80000000000007</v>
      </c>
      <c r="I851" s="151" t="str">
        <f>IF(ISBLANK(D851),"",IF(D851&gt;Parameters!$K$7,"Clay","Sand"))</f>
        <v>Sand</v>
      </c>
      <c r="J851" s="152">
        <f t="shared" ref="J851:J914" si="223">(MAX(($O$3-B851)/$O$1,G$8))^(-C$8)</f>
        <v>0.70710678118654746</v>
      </c>
      <c r="K851" s="320">
        <f t="shared" ref="K851:K914" si="224">(MIN(($O$3-B851)/($O$1*$G$8),1))^$E$8</f>
        <v>1</v>
      </c>
      <c r="L851" s="320">
        <f t="shared" si="215"/>
        <v>7.7880000000000003</v>
      </c>
      <c r="M851" s="275">
        <f t="shared" ref="M851:M914" si="225">$F$8*E851*1000*$O$9^$B$8*J851</f>
        <v>525.52569568874912</v>
      </c>
      <c r="N851" s="153">
        <f t="shared" ref="N851:N914" si="226">(M851)*$S$2^$D$8</f>
        <v>289.03913262881207</v>
      </c>
      <c r="O851" s="154">
        <f t="shared" ref="O851:O914" si="227">IF(E851=0,0,ABS(E851-G851/1000))</f>
        <v>27.629200000000001</v>
      </c>
      <c r="P851" s="149">
        <f>IF(B851&lt;=Parameters!$K$3,0,IF(I851="Sand",0,O851/Parameters!$K$8*1000))</f>
        <v>0</v>
      </c>
      <c r="Q851" s="127">
        <f t="shared" ref="Q851:Q914" si="228">IF(P851="","",P851/H851)</f>
        <v>0</v>
      </c>
      <c r="R851" s="154" t="e">
        <f t="shared" ref="R851:R914" si="229">IF(P851="","",IF(Q851&lt;=1,0.5*(Q851^(-0.5)),0.5*(Q851^(-0.25))))</f>
        <v>#DIV/0!</v>
      </c>
      <c r="S851" s="154" t="e">
        <f t="shared" ref="S851:S914" si="230">IF(R851="","",IF(R851&lt;1,R851,1))</f>
        <v>#DIV/0!</v>
      </c>
      <c r="T851" s="149" t="e">
        <f t="shared" si="220"/>
        <v>#DIV/0!</v>
      </c>
      <c r="U851" s="383">
        <f>IF(B851&lt;=Parameters!$K$3,0,IF(I851="Sand",(B851-B850)*$O$5*N851,(B851-B850)*$O$5*T851))</f>
        <v>119.9525087895736</v>
      </c>
      <c r="V851" s="157">
        <f t="shared" si="221"/>
        <v>33598.645799475176</v>
      </c>
      <c r="W851" s="175">
        <f t="shared" si="216"/>
        <v>0.62390468491216111</v>
      </c>
      <c r="X851" s="149">
        <f t="shared" si="217"/>
        <v>0.69975848656775363</v>
      </c>
      <c r="Y851" s="127">
        <f t="shared" si="218"/>
        <v>0.59860937515868473</v>
      </c>
      <c r="Z851" s="175">
        <f t="shared" si="219"/>
        <v>1.3069118100676866</v>
      </c>
      <c r="AA851" s="149">
        <f t="shared" ref="AA851:AA914" si="231">IF(I851="Sand",IF(Z851&gt;0.1*H851,Z851,0.1*H851),T851)</f>
        <v>77.88000000000001</v>
      </c>
      <c r="AB851" s="383">
        <f>IF(ISERROR(AA851),0,IF(B851&lt;=Parameters!$K$3,0,(B851-B850)*$O$5*AA851))</f>
        <v>32.320541857316563</v>
      </c>
      <c r="AC851" s="157">
        <f t="shared" si="222"/>
        <v>23987.182062259904</v>
      </c>
    </row>
    <row r="852" spans="1:29">
      <c r="A852" s="186">
        <v>834</v>
      </c>
      <c r="B852" s="187">
        <v>83.3</v>
      </c>
      <c r="C852" s="258">
        <v>28.46</v>
      </c>
      <c r="D852" s="258">
        <v>2.25</v>
      </c>
      <c r="E852" s="438">
        <f>IF(AND(ISBLANK(B852),ISBLANK(C852)),NA(),IF(B852&lt;=Parameters!$K$3,0,IF(C852&lt;0.1,Parameters!$K$4,C852)))</f>
        <v>28.46</v>
      </c>
      <c r="F852" s="439"/>
      <c r="G852" s="149">
        <f>B852*Parameters!$K$5</f>
        <v>1582.7</v>
      </c>
      <c r="H852" s="383">
        <f>IF(B852&lt;Parameters!$K$6,B852*Parameters!$K$5,Parameters!$K$5*Parameters!$K$6+(B852-Parameters!$K$6)*(Parameters!$K$5-10))</f>
        <v>779.69999999999993</v>
      </c>
      <c r="I852" s="151" t="str">
        <f>IF(ISBLANK(D852),"",IF(D852&gt;Parameters!$K$7,"Clay","Sand"))</f>
        <v>Sand</v>
      </c>
      <c r="J852" s="152">
        <f t="shared" si="223"/>
        <v>0.70710678118654746</v>
      </c>
      <c r="K852" s="320">
        <f t="shared" si="224"/>
        <v>1</v>
      </c>
      <c r="L852" s="320">
        <f t="shared" ref="L852:L915" si="232">H852/100</f>
        <v>7.7969999999999997</v>
      </c>
      <c r="M852" s="275">
        <f t="shared" si="225"/>
        <v>512.03222524141722</v>
      </c>
      <c r="N852" s="153">
        <f t="shared" si="226"/>
        <v>281.6177238827795</v>
      </c>
      <c r="O852" s="154">
        <f t="shared" si="227"/>
        <v>26.877300000000002</v>
      </c>
      <c r="P852" s="149">
        <f>IF(B852&lt;=Parameters!$K$3,0,IF(I852="Sand",0,O852/Parameters!$K$8*1000))</f>
        <v>0</v>
      </c>
      <c r="Q852" s="127">
        <f t="shared" si="228"/>
        <v>0</v>
      </c>
      <c r="R852" s="154" t="e">
        <f t="shared" si="229"/>
        <v>#DIV/0!</v>
      </c>
      <c r="S852" s="154" t="e">
        <f t="shared" si="230"/>
        <v>#DIV/0!</v>
      </c>
      <c r="T852" s="149" t="e">
        <f t="shared" si="220"/>
        <v>#DIV/0!</v>
      </c>
      <c r="U852" s="383">
        <f>IF(B852&lt;=Parameters!$K$3,0,IF(I852="Sand",(B852-B851)*$O$5*N852,(B852-B851)*$O$5*T852))</f>
        <v>116.87259158338851</v>
      </c>
      <c r="V852" s="157">
        <f t="shared" si="221"/>
        <v>33715.518391058562</v>
      </c>
      <c r="W852" s="175">
        <f t="shared" ref="W852:W915" si="233">0.4*LN(E852*1000/(22*SQRT(H852*100)))</f>
        <v>0.61326908405348191</v>
      </c>
      <c r="X852" s="149">
        <f t="shared" ref="X852:X915" si="234">2.1*(W852-0.1)^1.7</f>
        <v>0.67578099657740809</v>
      </c>
      <c r="Y852" s="127">
        <f t="shared" ref="Y852:Y915" si="235">(H852/100)^(-0.25)</f>
        <v>0.5984365581146972</v>
      </c>
      <c r="Z852" s="175">
        <f t="shared" ref="Z852:Z915" si="236">$F$8*(B852/$O$3)*100*X852*Y852</f>
        <v>1.2632821525301612</v>
      </c>
      <c r="AA852" s="149">
        <f t="shared" si="231"/>
        <v>77.97</v>
      </c>
      <c r="AB852" s="383">
        <f>IF(ISERROR(AA852),0,IF(B852&lt;=Parameters!$K$3,0,(B852-B851)*$O$5*AA852))</f>
        <v>32.35789225237049</v>
      </c>
      <c r="AC852" s="157">
        <f t="shared" si="222"/>
        <v>24019.539954512275</v>
      </c>
    </row>
    <row r="853" spans="1:29">
      <c r="A853" s="186">
        <v>835</v>
      </c>
      <c r="B853" s="187">
        <v>83.4</v>
      </c>
      <c r="C853" s="258">
        <v>28.66</v>
      </c>
      <c r="D853" s="258">
        <v>2.2400000000000002</v>
      </c>
      <c r="E853" s="438">
        <f>IF(AND(ISBLANK(B853),ISBLANK(C853)),NA(),IF(B853&lt;=Parameters!$K$3,0,IF(C853&lt;0.1,Parameters!$K$4,C853)))</f>
        <v>28.66</v>
      </c>
      <c r="F853" s="439"/>
      <c r="G853" s="149">
        <f>B853*Parameters!$K$5</f>
        <v>1584.6000000000001</v>
      </c>
      <c r="H853" s="383">
        <f>IF(B853&lt;Parameters!$K$6,B853*Parameters!$K$5,Parameters!$K$5*Parameters!$K$6+(B853-Parameters!$K$6)*(Parameters!$K$5-10))</f>
        <v>780.6</v>
      </c>
      <c r="I853" s="151" t="str">
        <f>IF(ISBLANK(D853),"",IF(D853&gt;Parameters!$K$7,"Clay","Sand"))</f>
        <v>Sand</v>
      </c>
      <c r="J853" s="152">
        <f t="shared" si="223"/>
        <v>0.70710678118654746</v>
      </c>
      <c r="K853" s="320">
        <f t="shared" si="224"/>
        <v>1</v>
      </c>
      <c r="L853" s="320">
        <f t="shared" si="232"/>
        <v>7.806</v>
      </c>
      <c r="M853" s="275">
        <f t="shared" si="225"/>
        <v>515.6304840273724</v>
      </c>
      <c r="N853" s="153">
        <f t="shared" si="226"/>
        <v>283.59676621505486</v>
      </c>
      <c r="O853" s="154">
        <f t="shared" si="227"/>
        <v>27.075399999999998</v>
      </c>
      <c r="P853" s="149">
        <f>IF(B853&lt;=Parameters!$K$3,0,IF(I853="Sand",0,O853/Parameters!$K$8*1000))</f>
        <v>0</v>
      </c>
      <c r="Q853" s="127">
        <f t="shared" si="228"/>
        <v>0</v>
      </c>
      <c r="R853" s="154" t="e">
        <f t="shared" si="229"/>
        <v>#DIV/0!</v>
      </c>
      <c r="S853" s="154" t="e">
        <f t="shared" si="230"/>
        <v>#DIV/0!</v>
      </c>
      <c r="T853" s="149" t="e">
        <f t="shared" ref="T853:T916" si="237">IF(P853="","",S853*P853)</f>
        <v>#DIV/0!</v>
      </c>
      <c r="U853" s="383">
        <f>IF(B853&lt;=Parameters!$K$3,0,IF(I853="Sand",(B853-B852)*$O$5*N853,(B853-B852)*$O$5*T853))</f>
        <v>117.69390283838339</v>
      </c>
      <c r="V853" s="157">
        <f t="shared" ref="V853:V916" si="238">V852+U853</f>
        <v>33833.212293896948</v>
      </c>
      <c r="W853" s="175">
        <f t="shared" si="233"/>
        <v>0.61583949106261759</v>
      </c>
      <c r="X853" s="149">
        <f t="shared" si="234"/>
        <v>0.68154430496840734</v>
      </c>
      <c r="Y853" s="127">
        <f t="shared" si="235"/>
        <v>0.59826399024225241</v>
      </c>
      <c r="Z853" s="175">
        <f t="shared" si="236"/>
        <v>1.2752175317175491</v>
      </c>
      <c r="AA853" s="149">
        <f t="shared" si="231"/>
        <v>78.06</v>
      </c>
      <c r="AB853" s="383">
        <f>IF(ISERROR(AA853),0,IF(B853&lt;=Parameters!$K$3,0,(B853-B852)*$O$5*AA853))</f>
        <v>32.395242647433619</v>
      </c>
      <c r="AC853" s="157">
        <f t="shared" si="222"/>
        <v>24051.93519715971</v>
      </c>
    </row>
    <row r="854" spans="1:29">
      <c r="A854" s="186">
        <v>836</v>
      </c>
      <c r="B854" s="187">
        <v>83.5</v>
      </c>
      <c r="C854" s="258">
        <v>29.31</v>
      </c>
      <c r="D854" s="258">
        <v>2.2200000000000002</v>
      </c>
      <c r="E854" s="438">
        <f>IF(AND(ISBLANK(B854),ISBLANK(C854)),NA(),IF(B854&lt;=Parameters!$K$3,0,IF(C854&lt;0.1,Parameters!$K$4,C854)))</f>
        <v>29.31</v>
      </c>
      <c r="F854" s="439"/>
      <c r="G854" s="149">
        <f>B854*Parameters!$K$5</f>
        <v>1586.5</v>
      </c>
      <c r="H854" s="383">
        <f>IF(B854&lt;Parameters!$K$6,B854*Parameters!$K$5,Parameters!$K$5*Parameters!$K$6+(B854-Parameters!$K$6)*(Parameters!$K$5-10))</f>
        <v>781.5</v>
      </c>
      <c r="I854" s="151" t="str">
        <f>IF(ISBLANK(D854),"",IF(D854&gt;Parameters!$K$7,"Clay","Sand"))</f>
        <v>Sand</v>
      </c>
      <c r="J854" s="152">
        <f t="shared" si="223"/>
        <v>0.70710678118654746</v>
      </c>
      <c r="K854" s="320">
        <f t="shared" si="224"/>
        <v>1</v>
      </c>
      <c r="L854" s="320">
        <f t="shared" si="232"/>
        <v>7.8150000000000004</v>
      </c>
      <c r="M854" s="275">
        <f t="shared" si="225"/>
        <v>527.32482508172666</v>
      </c>
      <c r="N854" s="153">
        <f t="shared" si="226"/>
        <v>290.02865379494966</v>
      </c>
      <c r="O854" s="154">
        <f t="shared" si="227"/>
        <v>27.723499999999998</v>
      </c>
      <c r="P854" s="149">
        <f>IF(B854&lt;=Parameters!$K$3,0,IF(I854="Sand",0,O854/Parameters!$K$8*1000))</f>
        <v>0</v>
      </c>
      <c r="Q854" s="127">
        <f t="shared" si="228"/>
        <v>0</v>
      </c>
      <c r="R854" s="154" t="e">
        <f t="shared" si="229"/>
        <v>#DIV/0!</v>
      </c>
      <c r="S854" s="154" t="e">
        <f t="shared" si="230"/>
        <v>#DIV/0!</v>
      </c>
      <c r="T854" s="149" t="e">
        <f t="shared" si="237"/>
        <v>#DIV/0!</v>
      </c>
      <c r="U854" s="383">
        <f>IF(B854&lt;=Parameters!$K$3,0,IF(I854="Sand",(B854-B853)*$O$5*N854,(B854-B853)*$O$5*T854))</f>
        <v>120.36316441704558</v>
      </c>
      <c r="V854" s="157">
        <f t="shared" si="238"/>
        <v>33953.575458313993</v>
      </c>
      <c r="W854" s="175">
        <f t="shared" si="233"/>
        <v>0.62457956496872435</v>
      </c>
      <c r="X854" s="149">
        <f t="shared" si="234"/>
        <v>0.70129157478202675</v>
      </c>
      <c r="Y854" s="127">
        <f t="shared" si="235"/>
        <v>0.59809167089542503</v>
      </c>
      <c r="Z854" s="175">
        <f t="shared" si="236"/>
        <v>1.3133610095179964</v>
      </c>
      <c r="AA854" s="149">
        <f t="shared" si="231"/>
        <v>78.150000000000006</v>
      </c>
      <c r="AB854" s="383">
        <f>IF(ISERROR(AA854),0,IF(B854&lt;=Parameters!$K$3,0,(B854-B853)*$O$5*AA854))</f>
        <v>32.432593042487547</v>
      </c>
      <c r="AC854" s="157">
        <f t="shared" si="222"/>
        <v>24084.367790202199</v>
      </c>
    </row>
    <row r="855" spans="1:29">
      <c r="A855" s="186">
        <v>837</v>
      </c>
      <c r="B855" s="187">
        <v>83.6</v>
      </c>
      <c r="C855" s="258">
        <v>29.43</v>
      </c>
      <c r="D855" s="258">
        <v>2.21</v>
      </c>
      <c r="E855" s="438">
        <f>IF(AND(ISBLANK(B855),ISBLANK(C855)),NA(),IF(B855&lt;=Parameters!$K$3,0,IF(C855&lt;0.1,Parameters!$K$4,C855)))</f>
        <v>29.43</v>
      </c>
      <c r="F855" s="439"/>
      <c r="G855" s="149">
        <f>B855*Parameters!$K$5</f>
        <v>1588.3999999999999</v>
      </c>
      <c r="H855" s="383">
        <f>IF(B855&lt;Parameters!$K$6,B855*Parameters!$K$5,Parameters!$K$5*Parameters!$K$6+(B855-Parameters!$K$6)*(Parameters!$K$5-10))</f>
        <v>782.4</v>
      </c>
      <c r="I855" s="151" t="str">
        <f>IF(ISBLANK(D855),"",IF(D855&gt;Parameters!$K$7,"Clay","Sand"))</f>
        <v>Sand</v>
      </c>
      <c r="J855" s="152">
        <f t="shared" si="223"/>
        <v>0.70710678118654746</v>
      </c>
      <c r="K855" s="320">
        <f t="shared" si="224"/>
        <v>1</v>
      </c>
      <c r="L855" s="320">
        <f t="shared" si="232"/>
        <v>7.8239999999999998</v>
      </c>
      <c r="M855" s="275">
        <f t="shared" si="225"/>
        <v>529.48378035329972</v>
      </c>
      <c r="N855" s="153">
        <f t="shared" si="226"/>
        <v>291.21607919431489</v>
      </c>
      <c r="O855" s="154">
        <f t="shared" si="227"/>
        <v>27.8416</v>
      </c>
      <c r="P855" s="149">
        <f>IF(B855&lt;=Parameters!$K$3,0,IF(I855="Sand",0,O855/Parameters!$K$8*1000))</f>
        <v>0</v>
      </c>
      <c r="Q855" s="127">
        <f t="shared" si="228"/>
        <v>0</v>
      </c>
      <c r="R855" s="154" t="e">
        <f t="shared" si="229"/>
        <v>#DIV/0!</v>
      </c>
      <c r="S855" s="154" t="e">
        <f t="shared" si="230"/>
        <v>#DIV/0!</v>
      </c>
      <c r="T855" s="149" t="e">
        <f t="shared" si="237"/>
        <v>#DIV/0!</v>
      </c>
      <c r="U855" s="383">
        <f>IF(B855&lt;=Parameters!$K$3,0,IF(I855="Sand",(B855-B854)*$O$5*N855,(B855-B854)*$O$5*T855))</f>
        <v>120.85595117003248</v>
      </c>
      <c r="V855" s="157">
        <f t="shared" si="238"/>
        <v>34074.431409484023</v>
      </c>
      <c r="W855" s="175">
        <f t="shared" si="233"/>
        <v>0.62598369420594135</v>
      </c>
      <c r="X855" s="149">
        <f t="shared" si="234"/>
        <v>0.70448568442787463</v>
      </c>
      <c r="Y855" s="127">
        <f t="shared" si="235"/>
        <v>0.59791959943070616</v>
      </c>
      <c r="Z855" s="175">
        <f t="shared" si="236"/>
        <v>1.3205428774754455</v>
      </c>
      <c r="AA855" s="149">
        <f t="shared" si="231"/>
        <v>78.240000000000009</v>
      </c>
      <c r="AB855" s="383">
        <f>IF(ISERROR(AA855),0,IF(B855&lt;=Parameters!$K$3,0,(B855-B854)*$O$5*AA855))</f>
        <v>32.469943437546071</v>
      </c>
      <c r="AC855" s="157">
        <f t="shared" si="222"/>
        <v>24116.837733639746</v>
      </c>
    </row>
    <row r="856" spans="1:29">
      <c r="A856" s="186">
        <v>838</v>
      </c>
      <c r="B856" s="187">
        <v>83.7</v>
      </c>
      <c r="C856" s="258">
        <v>29.23</v>
      </c>
      <c r="D856" s="258">
        <v>2.2200000000000002</v>
      </c>
      <c r="E856" s="438">
        <f>IF(AND(ISBLANK(B856),ISBLANK(C856)),NA(),IF(B856&lt;=Parameters!$K$3,0,IF(C856&lt;0.1,Parameters!$K$4,C856)))</f>
        <v>29.23</v>
      </c>
      <c r="F856" s="439"/>
      <c r="G856" s="149">
        <f>B856*Parameters!$K$5</f>
        <v>1590.3</v>
      </c>
      <c r="H856" s="383">
        <f>IF(B856&lt;Parameters!$K$6,B856*Parameters!$K$5,Parameters!$K$5*Parameters!$K$6+(B856-Parameters!$K$6)*(Parameters!$K$5-10))</f>
        <v>783.30000000000007</v>
      </c>
      <c r="I856" s="151" t="str">
        <f>IF(ISBLANK(D856),"",IF(D856&gt;Parameters!$K$7,"Clay","Sand"))</f>
        <v>Sand</v>
      </c>
      <c r="J856" s="152">
        <f t="shared" si="223"/>
        <v>0.70710678118654746</v>
      </c>
      <c r="K856" s="320">
        <f t="shared" si="224"/>
        <v>1</v>
      </c>
      <c r="L856" s="320">
        <f t="shared" si="232"/>
        <v>7.8330000000000011</v>
      </c>
      <c r="M856" s="275">
        <f t="shared" si="225"/>
        <v>525.88552156734465</v>
      </c>
      <c r="N856" s="153">
        <f t="shared" si="226"/>
        <v>289.23703686203959</v>
      </c>
      <c r="O856" s="154">
        <f t="shared" si="227"/>
        <v>27.639700000000001</v>
      </c>
      <c r="P856" s="149">
        <f>IF(B856&lt;=Parameters!$K$3,0,IF(I856="Sand",0,O856/Parameters!$K$8*1000))</f>
        <v>0</v>
      </c>
      <c r="Q856" s="127">
        <f t="shared" si="228"/>
        <v>0</v>
      </c>
      <c r="R856" s="154" t="e">
        <f t="shared" si="229"/>
        <v>#DIV/0!</v>
      </c>
      <c r="S856" s="154" t="e">
        <f t="shared" si="230"/>
        <v>#DIV/0!</v>
      </c>
      <c r="T856" s="149" t="e">
        <f t="shared" si="237"/>
        <v>#DIV/0!</v>
      </c>
      <c r="U856" s="383">
        <f>IF(B856&lt;=Parameters!$K$3,0,IF(I856="Sand",(B856-B855)*$O$5*N856,(B856-B855)*$O$5*T856))</f>
        <v>120.03463991507142</v>
      </c>
      <c r="V856" s="157">
        <f t="shared" si="238"/>
        <v>34194.466049399096</v>
      </c>
      <c r="W856" s="175">
        <f t="shared" si="233"/>
        <v>0.62302617182653353</v>
      </c>
      <c r="X856" s="149">
        <f t="shared" si="234"/>
        <v>0.69776488648340851</v>
      </c>
      <c r="Y856" s="127">
        <f t="shared" si="235"/>
        <v>0.59774777520699007</v>
      </c>
      <c r="Z856" s="175">
        <f t="shared" si="236"/>
        <v>1.3091331034702272</v>
      </c>
      <c r="AA856" s="149">
        <f t="shared" si="231"/>
        <v>78.330000000000013</v>
      </c>
      <c r="AB856" s="383">
        <f>IF(ISERROR(AA856),0,IF(B856&lt;=Parameters!$K$3,0,(B856-B855)*$O$5*AA856))</f>
        <v>32.507293832609221</v>
      </c>
      <c r="AC856" s="157">
        <f t="shared" si="222"/>
        <v>24149.345027472355</v>
      </c>
    </row>
    <row r="857" spans="1:29">
      <c r="A857" s="186">
        <v>839</v>
      </c>
      <c r="B857" s="187">
        <v>83.8</v>
      </c>
      <c r="C857" s="258">
        <v>28.49</v>
      </c>
      <c r="D857" s="258">
        <v>2.2599999999999998</v>
      </c>
      <c r="E857" s="438">
        <f>IF(AND(ISBLANK(B857),ISBLANK(C857)),NA(),IF(B857&lt;=Parameters!$K$3,0,IF(C857&lt;0.1,Parameters!$K$4,C857)))</f>
        <v>28.49</v>
      </c>
      <c r="F857" s="439"/>
      <c r="G857" s="149">
        <f>B857*Parameters!$K$5</f>
        <v>1592.2</v>
      </c>
      <c r="H857" s="383">
        <f>IF(B857&lt;Parameters!$K$6,B857*Parameters!$K$5,Parameters!$K$5*Parameters!$K$6+(B857-Parameters!$K$6)*(Parameters!$K$5-10))</f>
        <v>784.19999999999993</v>
      </c>
      <c r="I857" s="151" t="str">
        <f>IF(ISBLANK(D857),"",IF(D857&gt;Parameters!$K$7,"Clay","Sand"))</f>
        <v>Sand</v>
      </c>
      <c r="J857" s="152">
        <f t="shared" si="223"/>
        <v>0.70710678118654746</v>
      </c>
      <c r="K857" s="320">
        <f t="shared" si="224"/>
        <v>1</v>
      </c>
      <c r="L857" s="320">
        <f t="shared" si="232"/>
        <v>7.8419999999999996</v>
      </c>
      <c r="M857" s="275">
        <f t="shared" si="225"/>
        <v>512.57196405931052</v>
      </c>
      <c r="N857" s="153">
        <f t="shared" si="226"/>
        <v>281.91458023262084</v>
      </c>
      <c r="O857" s="154">
        <f t="shared" si="227"/>
        <v>26.897799999999997</v>
      </c>
      <c r="P857" s="149">
        <f>IF(B857&lt;=Parameters!$K$3,0,IF(I857="Sand",0,O857/Parameters!$K$8*1000))</f>
        <v>0</v>
      </c>
      <c r="Q857" s="127">
        <f t="shared" si="228"/>
        <v>0</v>
      </c>
      <c r="R857" s="154" t="e">
        <f t="shared" si="229"/>
        <v>#DIV/0!</v>
      </c>
      <c r="S857" s="154" t="e">
        <f t="shared" si="230"/>
        <v>#DIV/0!</v>
      </c>
      <c r="T857" s="149" t="e">
        <f t="shared" si="237"/>
        <v>#DIV/0!</v>
      </c>
      <c r="U857" s="383">
        <f>IF(B857&lt;=Parameters!$K$3,0,IF(I857="Sand",(B857-B856)*$O$5*N857,(B857-B856)*$O$5*T857))</f>
        <v>116.99578827163525</v>
      </c>
      <c r="V857" s="157">
        <f t="shared" si="238"/>
        <v>34311.461837670729</v>
      </c>
      <c r="W857" s="175">
        <f t="shared" si="233"/>
        <v>0.61253953448419074</v>
      </c>
      <c r="X857" s="149">
        <f t="shared" si="234"/>
        <v>0.67414889021666036</v>
      </c>
      <c r="Y857" s="127">
        <f t="shared" si="235"/>
        <v>0.59757619758556413</v>
      </c>
      <c r="Z857" s="175">
        <f t="shared" si="236"/>
        <v>1.2659728758517628</v>
      </c>
      <c r="AA857" s="149">
        <f t="shared" si="231"/>
        <v>78.42</v>
      </c>
      <c r="AB857" s="383">
        <f>IF(ISERROR(AA857),0,IF(B857&lt;=Parameters!$K$3,0,(B857-B856)*$O$5*AA857))</f>
        <v>32.54464422766312</v>
      </c>
      <c r="AC857" s="157">
        <f t="shared" si="222"/>
        <v>24181.889671700017</v>
      </c>
    </row>
    <row r="858" spans="1:29">
      <c r="A858" s="186">
        <v>840</v>
      </c>
      <c r="B858" s="187">
        <v>83.9</v>
      </c>
      <c r="C858" s="258">
        <v>27.95</v>
      </c>
      <c r="D858" s="258">
        <v>2.25</v>
      </c>
      <c r="E858" s="438">
        <f>IF(AND(ISBLANK(B858),ISBLANK(C858)),NA(),IF(B858&lt;=Parameters!$K$3,0,IF(C858&lt;0.1,Parameters!$K$4,C858)))</f>
        <v>27.95</v>
      </c>
      <c r="F858" s="439"/>
      <c r="G858" s="149">
        <f>B858*Parameters!$K$5</f>
        <v>1594.1000000000001</v>
      </c>
      <c r="H858" s="383">
        <f>IF(B858&lt;Parameters!$K$6,B858*Parameters!$K$5,Parameters!$K$5*Parameters!$K$6+(B858-Parameters!$K$6)*(Parameters!$K$5-10))</f>
        <v>785.1</v>
      </c>
      <c r="I858" s="151" t="str">
        <f>IF(ISBLANK(D858),"",IF(D858&gt;Parameters!$K$7,"Clay","Sand"))</f>
        <v>Sand</v>
      </c>
      <c r="J858" s="152">
        <f t="shared" si="223"/>
        <v>0.70710678118654746</v>
      </c>
      <c r="K858" s="320">
        <f t="shared" si="224"/>
        <v>1</v>
      </c>
      <c r="L858" s="320">
        <f t="shared" si="232"/>
        <v>7.851</v>
      </c>
      <c r="M858" s="275">
        <f t="shared" si="225"/>
        <v>502.85666533723162</v>
      </c>
      <c r="N858" s="153">
        <f t="shared" si="226"/>
        <v>276.57116593547744</v>
      </c>
      <c r="O858" s="154">
        <f t="shared" si="227"/>
        <v>26.355899999999998</v>
      </c>
      <c r="P858" s="149">
        <f>IF(B858&lt;=Parameters!$K$3,0,IF(I858="Sand",0,O858/Parameters!$K$8*1000))</f>
        <v>0</v>
      </c>
      <c r="Q858" s="127">
        <f t="shared" si="228"/>
        <v>0</v>
      </c>
      <c r="R858" s="154" t="e">
        <f t="shared" si="229"/>
        <v>#DIV/0!</v>
      </c>
      <c r="S858" s="154" t="e">
        <f t="shared" si="230"/>
        <v>#DIV/0!</v>
      </c>
      <c r="T858" s="149" t="e">
        <f t="shared" si="237"/>
        <v>#DIV/0!</v>
      </c>
      <c r="U858" s="383">
        <f>IF(B858&lt;=Parameters!$K$3,0,IF(I858="Sand",(B858-B857)*$O$5*N858,(B858-B857)*$O$5*T858))</f>
        <v>114.7782478832106</v>
      </c>
      <c r="V858" s="157">
        <f t="shared" si="238"/>
        <v>34426.240085553938</v>
      </c>
      <c r="W858" s="175">
        <f t="shared" si="233"/>
        <v>0.60465575325151155</v>
      </c>
      <c r="X858" s="149">
        <f t="shared" si="234"/>
        <v>0.65661558034537104</v>
      </c>
      <c r="Y858" s="127">
        <f t="shared" si="235"/>
        <v>0.59740486593009579</v>
      </c>
      <c r="Z858" s="175">
        <f t="shared" si="236"/>
        <v>1.2341648346078016</v>
      </c>
      <c r="AA858" s="149">
        <f t="shared" si="231"/>
        <v>78.510000000000005</v>
      </c>
      <c r="AB858" s="383">
        <f>IF(ISERROR(AA858),0,IF(B858&lt;=Parameters!$K$3,0,(B858-B857)*$O$5*AA858))</f>
        <v>32.581994622726285</v>
      </c>
      <c r="AC858" s="157">
        <f t="shared" si="222"/>
        <v>24214.471666322745</v>
      </c>
    </row>
    <row r="859" spans="1:29">
      <c r="A859" s="186">
        <v>841</v>
      </c>
      <c r="B859" s="187">
        <v>84</v>
      </c>
      <c r="C859" s="258">
        <v>26.19</v>
      </c>
      <c r="D859" s="258">
        <v>2.29</v>
      </c>
      <c r="E859" s="438">
        <f>IF(AND(ISBLANK(B859),ISBLANK(C859)),NA(),IF(B859&lt;=Parameters!$K$3,0,IF(C859&lt;0.1,Parameters!$K$4,C859)))</f>
        <v>26.19</v>
      </c>
      <c r="F859" s="439"/>
      <c r="G859" s="149">
        <f>B859*Parameters!$K$5</f>
        <v>1596</v>
      </c>
      <c r="H859" s="383">
        <f>IF(B859&lt;Parameters!$K$6,B859*Parameters!$K$5,Parameters!$K$5*Parameters!$K$6+(B859-Parameters!$K$6)*(Parameters!$K$5-10))</f>
        <v>786</v>
      </c>
      <c r="I859" s="151" t="str">
        <f>IF(ISBLANK(D859),"",IF(D859&gt;Parameters!$K$7,"Clay","Sand"))</f>
        <v>Sand</v>
      </c>
      <c r="J859" s="152">
        <f t="shared" si="223"/>
        <v>0.70710678118654746</v>
      </c>
      <c r="K859" s="320">
        <f t="shared" si="224"/>
        <v>1</v>
      </c>
      <c r="L859" s="320">
        <f t="shared" si="232"/>
        <v>7.86</v>
      </c>
      <c r="M859" s="275">
        <f t="shared" si="225"/>
        <v>471.19198802082633</v>
      </c>
      <c r="N859" s="153">
        <f t="shared" si="226"/>
        <v>259.1555934114545</v>
      </c>
      <c r="O859" s="154">
        <f t="shared" si="227"/>
        <v>24.594000000000001</v>
      </c>
      <c r="P859" s="149">
        <f>IF(B859&lt;=Parameters!$K$3,0,IF(I859="Sand",0,O859/Parameters!$K$8*1000))</f>
        <v>0</v>
      </c>
      <c r="Q859" s="127">
        <f t="shared" si="228"/>
        <v>0</v>
      </c>
      <c r="R859" s="154" t="e">
        <f t="shared" si="229"/>
        <v>#DIV/0!</v>
      </c>
      <c r="S859" s="154" t="e">
        <f t="shared" si="230"/>
        <v>#DIV/0!</v>
      </c>
      <c r="T859" s="149" t="e">
        <f t="shared" si="237"/>
        <v>#DIV/0!</v>
      </c>
      <c r="U859" s="383">
        <f>IF(B859&lt;=Parameters!$K$3,0,IF(I859="Sand",(B859-B858)*$O$5*N859,(B859-B858)*$O$5*T859))</f>
        <v>107.55070883938669</v>
      </c>
      <c r="V859" s="157">
        <f t="shared" si="238"/>
        <v>34533.790794393324</v>
      </c>
      <c r="W859" s="175">
        <f t="shared" si="233"/>
        <v>0.57841079797391715</v>
      </c>
      <c r="X859" s="149">
        <f t="shared" si="234"/>
        <v>0.59962668158786359</v>
      </c>
      <c r="Y859" s="127">
        <f t="shared" si="235"/>
        <v>0.59723377960662172</v>
      </c>
      <c r="Z859" s="175">
        <f t="shared" si="236"/>
        <v>1.1280695246027426</v>
      </c>
      <c r="AA859" s="149">
        <f t="shared" si="231"/>
        <v>78.600000000000009</v>
      </c>
      <c r="AB859" s="383">
        <f>IF(ISERROR(AA859),0,IF(B859&lt;=Parameters!$K$3,0,(B859-B858)*$O$5*AA859))</f>
        <v>32.619345017780184</v>
      </c>
      <c r="AC859" s="157">
        <f t="shared" si="222"/>
        <v>24247.091011340526</v>
      </c>
    </row>
    <row r="860" spans="1:29">
      <c r="A860" s="186">
        <v>842</v>
      </c>
      <c r="B860" s="187">
        <v>84.1</v>
      </c>
      <c r="C860" s="258">
        <v>24.8</v>
      </c>
      <c r="D860" s="258">
        <v>2.31</v>
      </c>
      <c r="E860" s="438">
        <f>IF(AND(ISBLANK(B860),ISBLANK(C860)),NA(),IF(B860&lt;=Parameters!$K$3,0,IF(C860&lt;0.1,Parameters!$K$4,C860)))</f>
        <v>24.8</v>
      </c>
      <c r="F860" s="439"/>
      <c r="G860" s="149">
        <f>B860*Parameters!$K$5</f>
        <v>1597.8999999999999</v>
      </c>
      <c r="H860" s="383">
        <f>IF(B860&lt;Parameters!$K$6,B860*Parameters!$K$5,Parameters!$K$5*Parameters!$K$6+(B860-Parameters!$K$6)*(Parameters!$K$5-10))</f>
        <v>786.9</v>
      </c>
      <c r="I860" s="151" t="str">
        <f>IF(ISBLANK(D860),"",IF(D860&gt;Parameters!$K$7,"Clay","Sand"))</f>
        <v>Sand</v>
      </c>
      <c r="J860" s="152">
        <f t="shared" si="223"/>
        <v>0.70710678118654746</v>
      </c>
      <c r="K860" s="320">
        <f t="shared" si="224"/>
        <v>1</v>
      </c>
      <c r="L860" s="320">
        <f t="shared" si="232"/>
        <v>7.8689999999999998</v>
      </c>
      <c r="M860" s="275">
        <f t="shared" si="225"/>
        <v>446.18408945843817</v>
      </c>
      <c r="N860" s="153">
        <f t="shared" si="226"/>
        <v>245.401249202141</v>
      </c>
      <c r="O860" s="154">
        <f t="shared" si="227"/>
        <v>23.202100000000002</v>
      </c>
      <c r="P860" s="149">
        <f>IF(B860&lt;=Parameters!$K$3,0,IF(I860="Sand",0,O860/Parameters!$K$8*1000))</f>
        <v>0</v>
      </c>
      <c r="Q860" s="127">
        <f t="shared" si="228"/>
        <v>0</v>
      </c>
      <c r="R860" s="154" t="e">
        <f t="shared" si="229"/>
        <v>#DIV/0!</v>
      </c>
      <c r="S860" s="154" t="e">
        <f t="shared" si="230"/>
        <v>#DIV/0!</v>
      </c>
      <c r="T860" s="149" t="e">
        <f t="shared" si="237"/>
        <v>#DIV/0!</v>
      </c>
      <c r="U860" s="383">
        <f>IF(B860&lt;=Parameters!$K$3,0,IF(I860="Sand",(B860-B859)*$O$5*N860,(B860-B859)*$O$5*T860))</f>
        <v>101.84259561728868</v>
      </c>
      <c r="V860" s="157">
        <f t="shared" si="238"/>
        <v>34635.633390010611</v>
      </c>
      <c r="W860" s="175">
        <f t="shared" si="233"/>
        <v>0.55636831921209728</v>
      </c>
      <c r="X860" s="149">
        <f t="shared" si="234"/>
        <v>0.5534209874759648</v>
      </c>
      <c r="Y860" s="127">
        <f t="shared" si="235"/>
        <v>0.59706293798353627</v>
      </c>
      <c r="Z860" s="175">
        <f t="shared" si="236"/>
        <v>1.0420846581337859</v>
      </c>
      <c r="AA860" s="149">
        <f t="shared" si="231"/>
        <v>78.69</v>
      </c>
      <c r="AB860" s="383">
        <f>IF(ISERROR(AA860),0,IF(B860&lt;=Parameters!$K$3,0,(B860-B859)*$O$5*AA860))</f>
        <v>32.656695412838701</v>
      </c>
      <c r="AC860" s="157">
        <f t="shared" si="222"/>
        <v>24279.747706753365</v>
      </c>
    </row>
    <row r="861" spans="1:29">
      <c r="A861" s="186">
        <v>843</v>
      </c>
      <c r="B861" s="187">
        <v>84.2</v>
      </c>
      <c r="C861" s="258">
        <v>23.49</v>
      </c>
      <c r="D861" s="258">
        <v>2.38</v>
      </c>
      <c r="E861" s="438">
        <f>IF(AND(ISBLANK(B861),ISBLANK(C861)),NA(),IF(B861&lt;=Parameters!$K$3,0,IF(C861&lt;0.1,Parameters!$K$4,C861)))</f>
        <v>23.49</v>
      </c>
      <c r="F861" s="439"/>
      <c r="G861" s="149">
        <f>B861*Parameters!$K$5</f>
        <v>1599.8</v>
      </c>
      <c r="H861" s="383">
        <f>IF(B861&lt;Parameters!$K$6,B861*Parameters!$K$5,Parameters!$K$5*Parameters!$K$6+(B861-Parameters!$K$6)*(Parameters!$K$5-10))</f>
        <v>787.80000000000007</v>
      </c>
      <c r="I861" s="151" t="str">
        <f>IF(ISBLANK(D861),"",IF(D861&gt;Parameters!$K$7,"Clay","Sand"))</f>
        <v>Sand</v>
      </c>
      <c r="J861" s="152">
        <f t="shared" si="223"/>
        <v>0.70710678118654746</v>
      </c>
      <c r="K861" s="320">
        <f t="shared" si="224"/>
        <v>1</v>
      </c>
      <c r="L861" s="320">
        <f t="shared" si="232"/>
        <v>7.878000000000001</v>
      </c>
      <c r="M861" s="275">
        <f t="shared" si="225"/>
        <v>422.61549441043189</v>
      </c>
      <c r="N861" s="153">
        <f t="shared" si="226"/>
        <v>232.43852192573755</v>
      </c>
      <c r="O861" s="154">
        <f t="shared" si="227"/>
        <v>21.8902</v>
      </c>
      <c r="P861" s="149">
        <f>IF(B861&lt;=Parameters!$K$3,0,IF(I861="Sand",0,O861/Parameters!$K$8*1000))</f>
        <v>0</v>
      </c>
      <c r="Q861" s="127">
        <f t="shared" si="228"/>
        <v>0</v>
      </c>
      <c r="R861" s="154" t="e">
        <f t="shared" si="229"/>
        <v>#DIV/0!</v>
      </c>
      <c r="S861" s="154" t="e">
        <f t="shared" si="230"/>
        <v>#DIV/0!</v>
      </c>
      <c r="T861" s="149" t="e">
        <f t="shared" si="237"/>
        <v>#DIV/0!</v>
      </c>
      <c r="U861" s="383">
        <f>IF(B861&lt;=Parameters!$K$3,0,IF(I861="Sand",(B861-B860)*$O$5*N861,(B861-B860)*$O$5*T861))</f>
        <v>96.463006897195598</v>
      </c>
      <c r="V861" s="157">
        <f t="shared" si="238"/>
        <v>34732.096396907808</v>
      </c>
      <c r="W861" s="175">
        <f t="shared" si="233"/>
        <v>0.53443216241287761</v>
      </c>
      <c r="X861" s="149">
        <f t="shared" si="234"/>
        <v>0.50896350635538967</v>
      </c>
      <c r="Y861" s="127">
        <f t="shared" si="235"/>
        <v>0.59689234043157968</v>
      </c>
      <c r="Z861" s="175">
        <f t="shared" si="236"/>
        <v>0.95923719142237529</v>
      </c>
      <c r="AA861" s="149">
        <f t="shared" si="231"/>
        <v>78.780000000000015</v>
      </c>
      <c r="AB861" s="383">
        <f>IF(ISERROR(AA861),0,IF(B861&lt;=Parameters!$K$3,0,(B861-B860)*$O$5*AA861))</f>
        <v>32.694045807901887</v>
      </c>
      <c r="AC861" s="157">
        <f t="shared" si="222"/>
        <v>24312.441752561266</v>
      </c>
    </row>
    <row r="862" spans="1:29">
      <c r="A862" s="186">
        <v>844</v>
      </c>
      <c r="B862" s="187">
        <v>84.3</v>
      </c>
      <c r="C862" s="258">
        <v>22.9</v>
      </c>
      <c r="D862" s="258">
        <v>2.41</v>
      </c>
      <c r="E862" s="438">
        <f>IF(AND(ISBLANK(B862),ISBLANK(C862)),NA(),IF(B862&lt;=Parameters!$K$3,0,IF(C862&lt;0.1,Parameters!$K$4,C862)))</f>
        <v>22.9</v>
      </c>
      <c r="F862" s="439"/>
      <c r="G862" s="149">
        <f>B862*Parameters!$K$5</f>
        <v>1601.7</v>
      </c>
      <c r="H862" s="383">
        <f>IF(B862&lt;Parameters!$K$6,B862*Parameters!$K$5,Parameters!$K$5*Parameters!$K$6+(B862-Parameters!$K$6)*(Parameters!$K$5-10))</f>
        <v>788.69999999999993</v>
      </c>
      <c r="I862" s="151" t="str">
        <f>IF(ISBLANK(D862),"",IF(D862&gt;Parameters!$K$7,"Clay","Sand"))</f>
        <v>Sand</v>
      </c>
      <c r="J862" s="152">
        <f t="shared" si="223"/>
        <v>0.70710678118654746</v>
      </c>
      <c r="K862" s="320">
        <f t="shared" si="224"/>
        <v>1</v>
      </c>
      <c r="L862" s="320">
        <f t="shared" si="232"/>
        <v>7.8869999999999996</v>
      </c>
      <c r="M862" s="275">
        <f t="shared" si="225"/>
        <v>412.00063099186423</v>
      </c>
      <c r="N862" s="153">
        <f t="shared" si="226"/>
        <v>226.60034704552535</v>
      </c>
      <c r="O862" s="154">
        <f t="shared" si="227"/>
        <v>21.298299999999998</v>
      </c>
      <c r="P862" s="149">
        <f>IF(B862&lt;=Parameters!$K$3,0,IF(I862="Sand",0,O862/Parameters!$K$8*1000))</f>
        <v>0</v>
      </c>
      <c r="Q862" s="127">
        <f t="shared" si="228"/>
        <v>0</v>
      </c>
      <c r="R862" s="154" t="e">
        <f t="shared" si="229"/>
        <v>#DIV/0!</v>
      </c>
      <c r="S862" s="154" t="e">
        <f t="shared" si="230"/>
        <v>#DIV/0!</v>
      </c>
      <c r="T862" s="149" t="e">
        <f t="shared" si="237"/>
        <v>#DIV/0!</v>
      </c>
      <c r="U862" s="383">
        <f>IF(B862&lt;=Parameters!$K$3,0,IF(I862="Sand",(B862-B861)*$O$5*N862,(B862-B861)*$O$5*T862))</f>
        <v>94.040138694996386</v>
      </c>
      <c r="V862" s="157">
        <f t="shared" si="238"/>
        <v>34826.136535602804</v>
      </c>
      <c r="W862" s="175">
        <f t="shared" si="233"/>
        <v>0.52402865319519876</v>
      </c>
      <c r="X862" s="149">
        <f t="shared" si="234"/>
        <v>0.4884174168069188</v>
      </c>
      <c r="Y862" s="127">
        <f t="shared" si="235"/>
        <v>0.59672198632382689</v>
      </c>
      <c r="Z862" s="175">
        <f t="shared" si="236"/>
        <v>0.92134445087836958</v>
      </c>
      <c r="AA862" s="149">
        <f t="shared" si="231"/>
        <v>78.87</v>
      </c>
      <c r="AB862" s="383">
        <f>IF(ISERROR(AA862),0,IF(B862&lt;=Parameters!$K$3,0,(B862-B861)*$O$5*AA862))</f>
        <v>32.731396202955757</v>
      </c>
      <c r="AC862" s="157">
        <f t="shared" si="222"/>
        <v>24345.173148764221</v>
      </c>
    </row>
    <row r="863" spans="1:29">
      <c r="A863" s="186">
        <v>845</v>
      </c>
      <c r="B863" s="187">
        <v>84.4</v>
      </c>
      <c r="C863" s="258">
        <v>23.66</v>
      </c>
      <c r="D863" s="258">
        <v>2.39</v>
      </c>
      <c r="E863" s="438">
        <f>IF(AND(ISBLANK(B863),ISBLANK(C863)),NA(),IF(B863&lt;=Parameters!$K$3,0,IF(C863&lt;0.1,Parameters!$K$4,C863)))</f>
        <v>23.66</v>
      </c>
      <c r="F863" s="439"/>
      <c r="G863" s="149">
        <f>B863*Parameters!$K$5</f>
        <v>1603.6000000000001</v>
      </c>
      <c r="H863" s="383">
        <f>IF(B863&lt;Parameters!$K$6,B863*Parameters!$K$5,Parameters!$K$5*Parameters!$K$6+(B863-Parameters!$K$6)*(Parameters!$K$5-10))</f>
        <v>789.6</v>
      </c>
      <c r="I863" s="151" t="str">
        <f>IF(ISBLANK(D863),"",IF(D863&gt;Parameters!$K$7,"Clay","Sand"))</f>
        <v>Sand</v>
      </c>
      <c r="J863" s="152">
        <f t="shared" si="223"/>
        <v>0.70710678118654746</v>
      </c>
      <c r="K863" s="320">
        <f t="shared" si="224"/>
        <v>1</v>
      </c>
      <c r="L863" s="320">
        <f t="shared" si="232"/>
        <v>7.8959999999999999</v>
      </c>
      <c r="M863" s="275">
        <f t="shared" si="225"/>
        <v>425.67401437849378</v>
      </c>
      <c r="N863" s="153">
        <f t="shared" si="226"/>
        <v>234.1207079081716</v>
      </c>
      <c r="O863" s="154">
        <f t="shared" si="227"/>
        <v>22.0564</v>
      </c>
      <c r="P863" s="149">
        <f>IF(B863&lt;=Parameters!$K$3,0,IF(I863="Sand",0,O863/Parameters!$K$8*1000))</f>
        <v>0</v>
      </c>
      <c r="Q863" s="127">
        <f t="shared" si="228"/>
        <v>0</v>
      </c>
      <c r="R863" s="154" t="e">
        <f t="shared" si="229"/>
        <v>#DIV/0!</v>
      </c>
      <c r="S863" s="154" t="e">
        <f t="shared" si="230"/>
        <v>#DIV/0!</v>
      </c>
      <c r="T863" s="149" t="e">
        <f t="shared" si="237"/>
        <v>#DIV/0!</v>
      </c>
      <c r="U863" s="383">
        <f>IF(B863&lt;=Parameters!$K$3,0,IF(I863="Sand",(B863-B862)*$O$5*N863,(B863-B862)*$O$5*T863))</f>
        <v>97.161121463927117</v>
      </c>
      <c r="V863" s="157">
        <f t="shared" si="238"/>
        <v>34923.297657066731</v>
      </c>
      <c r="W863" s="175">
        <f t="shared" si="233"/>
        <v>0.5368601388481522</v>
      </c>
      <c r="X863" s="149">
        <f t="shared" si="234"/>
        <v>0.51380864581596986</v>
      </c>
      <c r="Y863" s="127">
        <f t="shared" si="235"/>
        <v>0.5965518750356763</v>
      </c>
      <c r="Z863" s="175">
        <f t="shared" si="236"/>
        <v>0.97011526253990032</v>
      </c>
      <c r="AA863" s="149">
        <f t="shared" si="231"/>
        <v>78.960000000000008</v>
      </c>
      <c r="AB863" s="383">
        <f>IF(ISERROR(AA863),0,IF(B863&lt;=Parameters!$K$3,0,(B863-B862)*$O$5*AA863))</f>
        <v>32.76874659801895</v>
      </c>
      <c r="AC863" s="157">
        <f t="shared" si="222"/>
        <v>24377.941895362241</v>
      </c>
    </row>
    <row r="864" spans="1:29">
      <c r="A864" s="186">
        <v>846</v>
      </c>
      <c r="B864" s="187">
        <v>84.5</v>
      </c>
      <c r="C864" s="258">
        <v>24.45</v>
      </c>
      <c r="D864" s="258">
        <v>2.36</v>
      </c>
      <c r="E864" s="438">
        <f>IF(AND(ISBLANK(B864),ISBLANK(C864)),NA(),IF(B864&lt;=Parameters!$K$3,0,IF(C864&lt;0.1,Parameters!$K$4,C864)))</f>
        <v>24.45</v>
      </c>
      <c r="F864" s="439"/>
      <c r="G864" s="149">
        <f>B864*Parameters!$K$5</f>
        <v>1605.5</v>
      </c>
      <c r="H864" s="383">
        <f>IF(B864&lt;Parameters!$K$6,B864*Parameters!$K$5,Parameters!$K$5*Parameters!$K$6+(B864-Parameters!$K$6)*(Parameters!$K$5-10))</f>
        <v>790.5</v>
      </c>
      <c r="I864" s="151" t="str">
        <f>IF(ISBLANK(D864),"",IF(D864&gt;Parameters!$K$7,"Clay","Sand"))</f>
        <v>Sand</v>
      </c>
      <c r="J864" s="152">
        <f t="shared" si="223"/>
        <v>0.70710678118654746</v>
      </c>
      <c r="K864" s="320">
        <f t="shared" si="224"/>
        <v>1</v>
      </c>
      <c r="L864" s="320">
        <f t="shared" si="232"/>
        <v>7.9050000000000002</v>
      </c>
      <c r="M864" s="275">
        <f t="shared" si="225"/>
        <v>439.88713658301657</v>
      </c>
      <c r="N864" s="153">
        <f t="shared" si="226"/>
        <v>241.93792512065914</v>
      </c>
      <c r="O864" s="154">
        <f t="shared" si="227"/>
        <v>22.8445</v>
      </c>
      <c r="P864" s="149">
        <f>IF(B864&lt;=Parameters!$K$3,0,IF(I864="Sand",0,O864/Parameters!$K$8*1000))</f>
        <v>0</v>
      </c>
      <c r="Q864" s="127">
        <f t="shared" si="228"/>
        <v>0</v>
      </c>
      <c r="R864" s="154" t="e">
        <f t="shared" si="229"/>
        <v>#DIV/0!</v>
      </c>
      <c r="S864" s="154" t="e">
        <f t="shared" si="230"/>
        <v>#DIV/0!</v>
      </c>
      <c r="T864" s="149" t="e">
        <f t="shared" si="237"/>
        <v>#DIV/0!</v>
      </c>
      <c r="U864" s="383">
        <f>IF(B864&lt;=Parameters!$K$3,0,IF(I864="Sand",(B864-B863)*$O$5*N864,(B864-B863)*$O$5*T864))</f>
        <v>100.40530092107693</v>
      </c>
      <c r="V864" s="157">
        <f t="shared" si="238"/>
        <v>35023.702957987807</v>
      </c>
      <c r="W864" s="175">
        <f t="shared" si="233"/>
        <v>0.54977004809035734</v>
      </c>
      <c r="X864" s="149">
        <f t="shared" si="234"/>
        <v>0.53988740626168175</v>
      </c>
      <c r="Y864" s="127">
        <f t="shared" si="235"/>
        <v>0.59638200594483848</v>
      </c>
      <c r="Z864" s="175">
        <f t="shared" si="236"/>
        <v>1.0202713819103981</v>
      </c>
      <c r="AA864" s="149">
        <f t="shared" si="231"/>
        <v>79.050000000000011</v>
      </c>
      <c r="AB864" s="383">
        <f>IF(ISERROR(AA864),0,IF(B864&lt;=Parameters!$K$3,0,(B864-B863)*$O$5*AA864))</f>
        <v>32.806096993072813</v>
      </c>
      <c r="AC864" s="157">
        <f t="shared" si="222"/>
        <v>24410.747992355315</v>
      </c>
    </row>
    <row r="865" spans="1:29">
      <c r="A865" s="186">
        <v>847</v>
      </c>
      <c r="B865" s="187">
        <v>84.6</v>
      </c>
      <c r="C865" s="258">
        <v>25.7</v>
      </c>
      <c r="D865" s="258">
        <v>2.3199999999999998</v>
      </c>
      <c r="E865" s="438">
        <f>IF(AND(ISBLANK(B865),ISBLANK(C865)),NA(),IF(B865&lt;=Parameters!$K$3,0,IF(C865&lt;0.1,Parameters!$K$4,C865)))</f>
        <v>25.7</v>
      </c>
      <c r="F865" s="439"/>
      <c r="G865" s="149">
        <f>B865*Parameters!$K$5</f>
        <v>1607.3999999999999</v>
      </c>
      <c r="H865" s="383">
        <f>IF(B865&lt;Parameters!$K$6,B865*Parameters!$K$5,Parameters!$K$5*Parameters!$K$6+(B865-Parameters!$K$6)*(Parameters!$K$5-10))</f>
        <v>791.4</v>
      </c>
      <c r="I865" s="151" t="str">
        <f>IF(ISBLANK(D865),"",IF(D865&gt;Parameters!$K$7,"Clay","Sand"))</f>
        <v>Sand</v>
      </c>
      <c r="J865" s="152">
        <f t="shared" si="223"/>
        <v>0.70710678118654746</v>
      </c>
      <c r="K865" s="320">
        <f t="shared" si="224"/>
        <v>1</v>
      </c>
      <c r="L865" s="320">
        <f t="shared" si="232"/>
        <v>7.9139999999999997</v>
      </c>
      <c r="M865" s="275">
        <f t="shared" si="225"/>
        <v>462.3762539952362</v>
      </c>
      <c r="N865" s="153">
        <f t="shared" si="226"/>
        <v>254.30693969737993</v>
      </c>
      <c r="O865" s="154">
        <f t="shared" si="227"/>
        <v>24.092600000000001</v>
      </c>
      <c r="P865" s="149">
        <f>IF(B865&lt;=Parameters!$K$3,0,IF(I865="Sand",0,O865/Parameters!$K$8*1000))</f>
        <v>0</v>
      </c>
      <c r="Q865" s="127">
        <f t="shared" si="228"/>
        <v>0</v>
      </c>
      <c r="R865" s="154" t="e">
        <f t="shared" si="229"/>
        <v>#DIV/0!</v>
      </c>
      <c r="S865" s="154" t="e">
        <f t="shared" si="230"/>
        <v>#DIV/0!</v>
      </c>
      <c r="T865" s="149" t="e">
        <f t="shared" si="237"/>
        <v>#DIV/0!</v>
      </c>
      <c r="U865" s="383">
        <f>IF(B865&lt;=Parameters!$K$3,0,IF(I865="Sand",(B865-B864)*$O$5*N865,(B865-B864)*$O$5*T865))</f>
        <v>105.53849626469025</v>
      </c>
      <c r="V865" s="157">
        <f t="shared" si="238"/>
        <v>35129.2414542525</v>
      </c>
      <c r="W865" s="175">
        <f t="shared" si="233"/>
        <v>0.56948678402211506</v>
      </c>
      <c r="X865" s="149">
        <f t="shared" si="234"/>
        <v>0.58073637079308449</v>
      </c>
      <c r="Y865" s="127">
        <f t="shared" si="235"/>
        <v>0.5962123784313248</v>
      </c>
      <c r="Z865" s="175">
        <f t="shared" si="236"/>
        <v>1.0984534203368026</v>
      </c>
      <c r="AA865" s="149">
        <f t="shared" si="231"/>
        <v>79.14</v>
      </c>
      <c r="AB865" s="383">
        <f>IF(ISERROR(AA865),0,IF(B865&lt;=Parameters!$K$3,0,(B865-B864)*$O$5*AA865))</f>
        <v>32.843447388131338</v>
      </c>
      <c r="AC865" s="157">
        <f t="shared" si="222"/>
        <v>24443.591439743446</v>
      </c>
    </row>
    <row r="866" spans="1:29">
      <c r="A866" s="186">
        <v>848</v>
      </c>
      <c r="B866" s="187">
        <v>84.7</v>
      </c>
      <c r="C866" s="258">
        <v>25.63</v>
      </c>
      <c r="D866" s="258">
        <v>2.2999999999999998</v>
      </c>
      <c r="E866" s="438">
        <f>IF(AND(ISBLANK(B866),ISBLANK(C866)),NA(),IF(B866&lt;=Parameters!$K$3,0,IF(C866&lt;0.1,Parameters!$K$4,C866)))</f>
        <v>25.63</v>
      </c>
      <c r="F866" s="439"/>
      <c r="G866" s="149">
        <f>B866*Parameters!$K$5</f>
        <v>1609.3</v>
      </c>
      <c r="H866" s="383">
        <f>IF(B866&lt;Parameters!$K$6,B866*Parameters!$K$5,Parameters!$K$5*Parameters!$K$6+(B866-Parameters!$K$6)*(Parameters!$K$5-10))</f>
        <v>792.30000000000007</v>
      </c>
      <c r="I866" s="151" t="str">
        <f>IF(ISBLANK(D866),"",IF(D866&gt;Parameters!$K$7,"Clay","Sand"))</f>
        <v>Sand</v>
      </c>
      <c r="J866" s="152">
        <f t="shared" si="223"/>
        <v>0.70710678118654746</v>
      </c>
      <c r="K866" s="320">
        <f t="shared" si="224"/>
        <v>1</v>
      </c>
      <c r="L866" s="320">
        <f t="shared" si="232"/>
        <v>7.9230000000000009</v>
      </c>
      <c r="M866" s="275">
        <f t="shared" si="225"/>
        <v>461.11686342015184</v>
      </c>
      <c r="N866" s="153">
        <f t="shared" si="226"/>
        <v>253.61427488108353</v>
      </c>
      <c r="O866" s="154">
        <f t="shared" si="227"/>
        <v>24.020699999999998</v>
      </c>
      <c r="P866" s="149">
        <f>IF(B866&lt;=Parameters!$K$3,0,IF(I866="Sand",0,O866/Parameters!$K$8*1000))</f>
        <v>0</v>
      </c>
      <c r="Q866" s="127">
        <f t="shared" si="228"/>
        <v>0</v>
      </c>
      <c r="R866" s="154" t="e">
        <f t="shared" si="229"/>
        <v>#DIV/0!</v>
      </c>
      <c r="S866" s="154" t="e">
        <f t="shared" si="230"/>
        <v>#DIV/0!</v>
      </c>
      <c r="T866" s="149" t="e">
        <f t="shared" si="237"/>
        <v>#DIV/0!</v>
      </c>
      <c r="U866" s="383">
        <f>IF(B866&lt;=Parameters!$K$3,0,IF(I866="Sand",(B866-B865)*$O$5*N866,(B866-B865)*$O$5*T866))</f>
        <v>105.25103732546286</v>
      </c>
      <c r="V866" s="157">
        <f t="shared" si="238"/>
        <v>35234.492491577963</v>
      </c>
      <c r="W866" s="175">
        <f t="shared" si="233"/>
        <v>0.56816848760806293</v>
      </c>
      <c r="X866" s="149">
        <f t="shared" si="234"/>
        <v>0.57796694010968253</v>
      </c>
      <c r="Y866" s="127">
        <f t="shared" si="235"/>
        <v>0.59604299187743659</v>
      </c>
      <c r="Z866" s="175">
        <f t="shared" si="236"/>
        <v>1.0941963492310176</v>
      </c>
      <c r="AA866" s="149">
        <f t="shared" si="231"/>
        <v>79.230000000000018</v>
      </c>
      <c r="AB866" s="383">
        <f>IF(ISERROR(AA866),0,IF(B866&lt;=Parameters!$K$3,0,(B866-B865)*$O$5*AA866))</f>
        <v>32.880797783194545</v>
      </c>
      <c r="AC866" s="157">
        <f t="shared" si="222"/>
        <v>24476.472237526639</v>
      </c>
    </row>
    <row r="867" spans="1:29">
      <c r="A867" s="186">
        <v>849</v>
      </c>
      <c r="B867" s="187">
        <v>84.8</v>
      </c>
      <c r="C867" s="258">
        <v>26.04</v>
      </c>
      <c r="D867" s="258">
        <v>2.27</v>
      </c>
      <c r="E867" s="438">
        <f>IF(AND(ISBLANK(B867),ISBLANK(C867)),NA(),IF(B867&lt;=Parameters!$K$3,0,IF(C867&lt;0.1,Parameters!$K$4,C867)))</f>
        <v>26.04</v>
      </c>
      <c r="F867" s="439"/>
      <c r="G867" s="149">
        <f>B867*Parameters!$K$5</f>
        <v>1611.2</v>
      </c>
      <c r="H867" s="383">
        <f>IF(B867&lt;Parameters!$K$6,B867*Parameters!$K$5,Parameters!$K$5*Parameters!$K$6+(B867-Parameters!$K$6)*(Parameters!$K$5-10))</f>
        <v>793.19999999999993</v>
      </c>
      <c r="I867" s="151" t="str">
        <f>IF(ISBLANK(D867),"",IF(D867&gt;Parameters!$K$7,"Clay","Sand"))</f>
        <v>Sand</v>
      </c>
      <c r="J867" s="152">
        <f t="shared" si="223"/>
        <v>0.70710678118654746</v>
      </c>
      <c r="K867" s="320">
        <f t="shared" si="224"/>
        <v>1</v>
      </c>
      <c r="L867" s="320">
        <f t="shared" si="232"/>
        <v>7.9319999999999995</v>
      </c>
      <c r="M867" s="275">
        <f t="shared" si="225"/>
        <v>468.49329393135997</v>
      </c>
      <c r="N867" s="153">
        <f t="shared" si="226"/>
        <v>257.671311662248</v>
      </c>
      <c r="O867" s="154">
        <f t="shared" si="227"/>
        <v>24.428799999999999</v>
      </c>
      <c r="P867" s="149">
        <f>IF(B867&lt;=Parameters!$K$3,0,IF(I867="Sand",0,O867/Parameters!$K$8*1000))</f>
        <v>0</v>
      </c>
      <c r="Q867" s="127">
        <f t="shared" si="228"/>
        <v>0</v>
      </c>
      <c r="R867" s="154" t="e">
        <f t="shared" si="229"/>
        <v>#DIV/0!</v>
      </c>
      <c r="S867" s="154" t="e">
        <f t="shared" si="230"/>
        <v>#DIV/0!</v>
      </c>
      <c r="T867" s="149" t="e">
        <f t="shared" si="237"/>
        <v>#DIV/0!</v>
      </c>
      <c r="U867" s="383">
        <f>IF(B867&lt;=Parameters!$K$3,0,IF(I867="Sand",(B867-B866)*$O$5*N867,(B867-B866)*$O$5*T867))</f>
        <v>106.93472539815309</v>
      </c>
      <c r="V867" s="157">
        <f t="shared" si="238"/>
        <v>35341.427216976117</v>
      </c>
      <c r="W867" s="175">
        <f t="shared" si="233"/>
        <v>0.57428954065892945</v>
      </c>
      <c r="X867" s="149">
        <f t="shared" si="234"/>
        <v>0.5908718844067431</v>
      </c>
      <c r="Y867" s="127">
        <f t="shared" si="235"/>
        <v>0.59587384566775392</v>
      </c>
      <c r="Z867" s="175">
        <f t="shared" si="236"/>
        <v>1.1196306245457075</v>
      </c>
      <c r="AA867" s="149">
        <f t="shared" si="231"/>
        <v>79.319999999999993</v>
      </c>
      <c r="AB867" s="383">
        <f>IF(ISERROR(AA867),0,IF(B867&lt;=Parameters!$K$3,0,(B867-B866)*$O$5*AA867))</f>
        <v>32.918148178248387</v>
      </c>
      <c r="AC867" s="157">
        <f t="shared" si="222"/>
        <v>24509.390385704886</v>
      </c>
    </row>
    <row r="868" spans="1:29">
      <c r="A868" s="186">
        <v>850</v>
      </c>
      <c r="B868" s="187">
        <v>84.9</v>
      </c>
      <c r="C868" s="258">
        <v>27.17</v>
      </c>
      <c r="D868" s="258">
        <v>2.2200000000000002</v>
      </c>
      <c r="E868" s="438">
        <f>IF(AND(ISBLANK(B868),ISBLANK(C868)),NA(),IF(B868&lt;=Parameters!$K$3,0,IF(C868&lt;0.1,Parameters!$K$4,C868)))</f>
        <v>27.17</v>
      </c>
      <c r="F868" s="439"/>
      <c r="G868" s="149">
        <f>B868*Parameters!$K$5</f>
        <v>1613.1000000000001</v>
      </c>
      <c r="H868" s="383">
        <f>IF(B868&lt;Parameters!$K$6,B868*Parameters!$K$5,Parameters!$K$5*Parameters!$K$6+(B868-Parameters!$K$6)*(Parameters!$K$5-10))</f>
        <v>794.1</v>
      </c>
      <c r="I868" s="151" t="str">
        <f>IF(ISBLANK(D868),"",IF(D868&gt;Parameters!$K$7,"Clay","Sand"))</f>
        <v>Sand</v>
      </c>
      <c r="J868" s="152">
        <f t="shared" si="223"/>
        <v>0.70710678118654746</v>
      </c>
      <c r="K868" s="320">
        <f t="shared" si="224"/>
        <v>1</v>
      </c>
      <c r="L868" s="320">
        <f t="shared" si="232"/>
        <v>7.9409999999999998</v>
      </c>
      <c r="M868" s="275">
        <f t="shared" si="225"/>
        <v>488.82345607200665</v>
      </c>
      <c r="N868" s="153">
        <f t="shared" si="226"/>
        <v>268.85290083960371</v>
      </c>
      <c r="O868" s="154">
        <f t="shared" si="227"/>
        <v>25.556900000000002</v>
      </c>
      <c r="P868" s="149">
        <f>IF(B868&lt;=Parameters!$K$3,0,IF(I868="Sand",0,O868/Parameters!$K$8*1000))</f>
        <v>0</v>
      </c>
      <c r="Q868" s="127">
        <f t="shared" si="228"/>
        <v>0</v>
      </c>
      <c r="R868" s="154" t="e">
        <f t="shared" si="229"/>
        <v>#DIV/0!</v>
      </c>
      <c r="S868" s="154" t="e">
        <f t="shared" si="230"/>
        <v>#DIV/0!</v>
      </c>
      <c r="T868" s="149" t="e">
        <f t="shared" si="237"/>
        <v>#DIV/0!</v>
      </c>
      <c r="U868" s="383">
        <f>IF(B868&lt;=Parameters!$K$3,0,IF(I868="Sand",(B868-B867)*$O$5*N868,(B868-B867)*$O$5*T868))</f>
        <v>111.57513398879544</v>
      </c>
      <c r="V868" s="157">
        <f t="shared" si="238"/>
        <v>35453.002350964911</v>
      </c>
      <c r="W868" s="175">
        <f t="shared" si="233"/>
        <v>0.59105458284697976</v>
      </c>
      <c r="X868" s="149">
        <f t="shared" si="234"/>
        <v>0.62681575111009513</v>
      </c>
      <c r="Y868" s="127">
        <f t="shared" si="235"/>
        <v>0.5957049391891247</v>
      </c>
      <c r="Z868" s="175">
        <f t="shared" si="236"/>
        <v>1.1888034593409496</v>
      </c>
      <c r="AA868" s="149">
        <f t="shared" si="231"/>
        <v>79.410000000000011</v>
      </c>
      <c r="AB868" s="383">
        <f>IF(ISERROR(AA868),0,IF(B868&lt;=Parameters!$K$3,0,(B868-B867)*$O$5*AA868))</f>
        <v>32.955498573311608</v>
      </c>
      <c r="AC868" s="157">
        <f t="shared" si="222"/>
        <v>24542.345884278198</v>
      </c>
    </row>
    <row r="869" spans="1:29">
      <c r="A869" s="186">
        <v>851</v>
      </c>
      <c r="B869" s="187">
        <v>85</v>
      </c>
      <c r="C869" s="258">
        <v>29.7</v>
      </c>
      <c r="D869" s="258">
        <v>2.16</v>
      </c>
      <c r="E869" s="438">
        <f>IF(AND(ISBLANK(B869),ISBLANK(C869)),NA(),IF(B869&lt;=Parameters!$K$3,0,IF(C869&lt;0.1,Parameters!$K$4,C869)))</f>
        <v>29.7</v>
      </c>
      <c r="F869" s="439"/>
      <c r="G869" s="149">
        <f>B869*Parameters!$K$5</f>
        <v>1615</v>
      </c>
      <c r="H869" s="383">
        <f>IF(B869&lt;Parameters!$K$6,B869*Parameters!$K$5,Parameters!$K$5*Parameters!$K$6+(B869-Parameters!$K$6)*(Parameters!$K$5-10))</f>
        <v>795</v>
      </c>
      <c r="I869" s="151" t="str">
        <f>IF(ISBLANK(D869),"",IF(D869&gt;Parameters!$K$7,"Clay","Sand"))</f>
        <v>Sand</v>
      </c>
      <c r="J869" s="152">
        <f t="shared" si="223"/>
        <v>0.70710678118654746</v>
      </c>
      <c r="K869" s="320">
        <f t="shared" si="224"/>
        <v>1</v>
      </c>
      <c r="L869" s="320">
        <f t="shared" si="232"/>
        <v>7.95</v>
      </c>
      <c r="M869" s="275">
        <f t="shared" si="225"/>
        <v>534.34142971433914</v>
      </c>
      <c r="N869" s="153">
        <f t="shared" si="226"/>
        <v>293.88778634288656</v>
      </c>
      <c r="O869" s="154">
        <f t="shared" si="227"/>
        <v>28.085000000000001</v>
      </c>
      <c r="P869" s="149">
        <f>IF(B869&lt;=Parameters!$K$3,0,IF(I869="Sand",0,O869/Parameters!$K$8*1000))</f>
        <v>0</v>
      </c>
      <c r="Q869" s="127">
        <f t="shared" si="228"/>
        <v>0</v>
      </c>
      <c r="R869" s="154" t="e">
        <f t="shared" si="229"/>
        <v>#DIV/0!</v>
      </c>
      <c r="S869" s="154" t="e">
        <f t="shared" si="230"/>
        <v>#DIV/0!</v>
      </c>
      <c r="T869" s="149" t="e">
        <f t="shared" si="237"/>
        <v>#DIV/0!</v>
      </c>
      <c r="U869" s="383">
        <f>IF(B869&lt;=Parameters!$K$3,0,IF(I869="Sand",(B869-B868)*$O$5*N869,(B869-B868)*$O$5*T869))</f>
        <v>121.96472136425295</v>
      </c>
      <c r="V869" s="157">
        <f t="shared" si="238"/>
        <v>35574.967072329164</v>
      </c>
      <c r="W869" s="175">
        <f t="shared" si="233"/>
        <v>0.62644148844450553</v>
      </c>
      <c r="X869" s="149">
        <f t="shared" si="234"/>
        <v>0.70552836528662943</v>
      </c>
      <c r="Y869" s="127">
        <f t="shared" si="235"/>
        <v>0.59553627183065372</v>
      </c>
      <c r="Z869" s="175">
        <f t="shared" si="236"/>
        <v>1.33928464681327</v>
      </c>
      <c r="AA869" s="149">
        <f t="shared" si="231"/>
        <v>79.5</v>
      </c>
      <c r="AB869" s="383">
        <f>IF(ISERROR(AA869),0,IF(B869&lt;=Parameters!$K$3,0,(B869-B868)*$O$5*AA869))</f>
        <v>32.992848968365443</v>
      </c>
      <c r="AC869" s="157">
        <f t="shared" si="222"/>
        <v>24575.338733246565</v>
      </c>
    </row>
    <row r="870" spans="1:29">
      <c r="A870" s="186">
        <v>852</v>
      </c>
      <c r="B870" s="187">
        <v>85.1</v>
      </c>
      <c r="C870" s="258">
        <v>31.95</v>
      </c>
      <c r="D870" s="258">
        <v>2.09</v>
      </c>
      <c r="E870" s="438">
        <f>IF(AND(ISBLANK(B870),ISBLANK(C870)),NA(),IF(B870&lt;=Parameters!$K$3,0,IF(C870&lt;0.1,Parameters!$K$4,C870)))</f>
        <v>31.95</v>
      </c>
      <c r="F870" s="439"/>
      <c r="G870" s="149">
        <f>B870*Parameters!$K$5</f>
        <v>1616.8999999999999</v>
      </c>
      <c r="H870" s="383">
        <f>IF(B870&lt;Parameters!$K$6,B870*Parameters!$K$5,Parameters!$K$5*Parameters!$K$6+(B870-Parameters!$K$6)*(Parameters!$K$5-10))</f>
        <v>795.9</v>
      </c>
      <c r="I870" s="151" t="str">
        <f>IF(ISBLANK(D870),"",IF(D870&gt;Parameters!$K$7,"Clay","Sand"))</f>
        <v>Sand</v>
      </c>
      <c r="J870" s="152">
        <f t="shared" si="223"/>
        <v>0.70710678118654746</v>
      </c>
      <c r="K870" s="320">
        <f t="shared" si="224"/>
        <v>1</v>
      </c>
      <c r="L870" s="320">
        <f t="shared" si="232"/>
        <v>7.9589999999999996</v>
      </c>
      <c r="M870" s="275">
        <f t="shared" si="225"/>
        <v>574.82184105633451</v>
      </c>
      <c r="N870" s="153">
        <f t="shared" si="226"/>
        <v>316.15201258098398</v>
      </c>
      <c r="O870" s="154">
        <f t="shared" si="227"/>
        <v>30.333099999999998</v>
      </c>
      <c r="P870" s="149">
        <f>IF(B870&lt;=Parameters!$K$3,0,IF(I870="Sand",0,O870/Parameters!$K$8*1000))</f>
        <v>0</v>
      </c>
      <c r="Q870" s="127">
        <f t="shared" si="228"/>
        <v>0</v>
      </c>
      <c r="R870" s="154" t="e">
        <f t="shared" si="229"/>
        <v>#DIV/0!</v>
      </c>
      <c r="S870" s="154" t="e">
        <f t="shared" si="230"/>
        <v>#DIV/0!</v>
      </c>
      <c r="T870" s="149" t="e">
        <f t="shared" si="237"/>
        <v>#DIV/0!</v>
      </c>
      <c r="U870" s="383">
        <f>IF(B870&lt;=Parameters!$K$3,0,IF(I870="Sand",(B870-B869)*$O$5*N870,(B870-B869)*$O$5*T870))</f>
        <v>131.20447298275695</v>
      </c>
      <c r="V870" s="157">
        <f t="shared" si="238"/>
        <v>35706.171545311918</v>
      </c>
      <c r="W870" s="175">
        <f t="shared" si="233"/>
        <v>0.65542525541896701</v>
      </c>
      <c r="X870" s="149">
        <f t="shared" si="234"/>
        <v>0.7728280108728196</v>
      </c>
      <c r="Y870" s="127">
        <f t="shared" si="235"/>
        <v>0.59536784298369194</v>
      </c>
      <c r="Z870" s="175">
        <f t="shared" si="236"/>
        <v>1.4683482033823101</v>
      </c>
      <c r="AA870" s="149">
        <f t="shared" si="231"/>
        <v>79.59</v>
      </c>
      <c r="AB870" s="383">
        <f>IF(ISERROR(AA870),0,IF(B870&lt;=Parameters!$K$3,0,(B870-B869)*$O$5*AA870))</f>
        <v>33.030199363423975</v>
      </c>
      <c r="AC870" s="157">
        <f t="shared" si="222"/>
        <v>24608.368932609988</v>
      </c>
    </row>
    <row r="871" spans="1:29">
      <c r="A871" s="186">
        <v>853</v>
      </c>
      <c r="B871" s="187">
        <v>85.2</v>
      </c>
      <c r="C871" s="258">
        <v>30.32</v>
      </c>
      <c r="D871" s="258">
        <v>2.08</v>
      </c>
      <c r="E871" s="438">
        <f>IF(AND(ISBLANK(B871),ISBLANK(C871)),NA(),IF(B871&lt;=Parameters!$K$3,0,IF(C871&lt;0.1,Parameters!$K$4,C871)))</f>
        <v>30.32</v>
      </c>
      <c r="F871" s="439"/>
      <c r="G871" s="149">
        <f>B871*Parameters!$K$5</f>
        <v>1618.8</v>
      </c>
      <c r="H871" s="383">
        <f>IF(B871&lt;Parameters!$K$6,B871*Parameters!$K$5,Parameters!$K$5*Parameters!$K$6+(B871-Parameters!$K$6)*(Parameters!$K$5-10))</f>
        <v>796.80000000000007</v>
      </c>
      <c r="I871" s="151" t="str">
        <f>IF(ISBLANK(D871),"",IF(D871&gt;Parameters!$K$7,"Clay","Sand"))</f>
        <v>Sand</v>
      </c>
      <c r="J871" s="152">
        <f t="shared" si="223"/>
        <v>0.70710678118654746</v>
      </c>
      <c r="K871" s="320">
        <f t="shared" si="224"/>
        <v>1</v>
      </c>
      <c r="L871" s="320">
        <f t="shared" si="232"/>
        <v>7.9680000000000009</v>
      </c>
      <c r="M871" s="275">
        <f t="shared" si="225"/>
        <v>545.4960319508001</v>
      </c>
      <c r="N871" s="153">
        <f t="shared" si="226"/>
        <v>300.02281757294008</v>
      </c>
      <c r="O871" s="154">
        <f t="shared" si="227"/>
        <v>28.7012</v>
      </c>
      <c r="P871" s="149">
        <f>IF(B871&lt;=Parameters!$K$3,0,IF(I871="Sand",0,O871/Parameters!$K$8*1000))</f>
        <v>0</v>
      </c>
      <c r="Q871" s="127">
        <f t="shared" si="228"/>
        <v>0</v>
      </c>
      <c r="R871" s="154" t="e">
        <f t="shared" si="229"/>
        <v>#DIV/0!</v>
      </c>
      <c r="S871" s="154" t="e">
        <f t="shared" si="230"/>
        <v>#DIV/0!</v>
      </c>
      <c r="T871" s="149" t="e">
        <f t="shared" si="237"/>
        <v>#DIV/0!</v>
      </c>
      <c r="U871" s="383">
        <f>IF(B871&lt;=Parameters!$K$3,0,IF(I871="Sand",(B871-B870)*$O$5*N871,(B871-B870)*$O$5*T871))</f>
        <v>124.51078625470286</v>
      </c>
      <c r="V871" s="157">
        <f t="shared" si="238"/>
        <v>35830.682331566619</v>
      </c>
      <c r="W871" s="175">
        <f t="shared" si="233"/>
        <v>0.63425337610750088</v>
      </c>
      <c r="X871" s="149">
        <f t="shared" si="234"/>
        <v>0.7234185864877033</v>
      </c>
      <c r="Y871" s="127">
        <f t="shared" si="235"/>
        <v>0.59519965204182523</v>
      </c>
      <c r="Z871" s="175">
        <f t="shared" si="236"/>
        <v>1.3756982786110339</v>
      </c>
      <c r="AA871" s="149">
        <f t="shared" si="231"/>
        <v>79.680000000000007</v>
      </c>
      <c r="AB871" s="383">
        <f>IF(ISERROR(AA871),0,IF(B871&lt;=Parameters!$K$3,0,(B871-B870)*$O$5*AA871))</f>
        <v>33.067549758487203</v>
      </c>
      <c r="AC871" s="157">
        <f t="shared" si="222"/>
        <v>24641.436482368477</v>
      </c>
    </row>
    <row r="872" spans="1:29">
      <c r="A872" s="186">
        <v>854</v>
      </c>
      <c r="B872" s="187">
        <v>85.3</v>
      </c>
      <c r="C872" s="258">
        <v>27.81</v>
      </c>
      <c r="D872" s="258">
        <v>2.13</v>
      </c>
      <c r="E872" s="438">
        <f>IF(AND(ISBLANK(B872),ISBLANK(C872)),NA(),IF(B872&lt;=Parameters!$K$3,0,IF(C872&lt;0.1,Parameters!$K$4,C872)))</f>
        <v>27.81</v>
      </c>
      <c r="F872" s="439"/>
      <c r="G872" s="149">
        <f>B872*Parameters!$K$5</f>
        <v>1620.7</v>
      </c>
      <c r="H872" s="383">
        <f>IF(B872&lt;Parameters!$K$6,B872*Parameters!$K$5,Parameters!$K$5*Parameters!$K$6+(B872-Parameters!$K$6)*(Parameters!$K$5-10))</f>
        <v>797.69999999999993</v>
      </c>
      <c r="I872" s="151" t="str">
        <f>IF(ISBLANK(D872),"",IF(D872&gt;Parameters!$K$7,"Clay","Sand"))</f>
        <v>Sand</v>
      </c>
      <c r="J872" s="152">
        <f t="shared" si="223"/>
        <v>0.70710678118654746</v>
      </c>
      <c r="K872" s="320">
        <f t="shared" si="224"/>
        <v>1</v>
      </c>
      <c r="L872" s="320">
        <f t="shared" si="232"/>
        <v>7.9769999999999994</v>
      </c>
      <c r="M872" s="275">
        <f t="shared" si="225"/>
        <v>500.33788418706303</v>
      </c>
      <c r="N872" s="153">
        <f t="shared" si="226"/>
        <v>275.1858363028847</v>
      </c>
      <c r="O872" s="154">
        <f t="shared" si="227"/>
        <v>26.189299999999999</v>
      </c>
      <c r="P872" s="149">
        <f>IF(B872&lt;=Parameters!$K$3,0,IF(I872="Sand",0,O872/Parameters!$K$8*1000))</f>
        <v>0</v>
      </c>
      <c r="Q872" s="127">
        <f t="shared" si="228"/>
        <v>0</v>
      </c>
      <c r="R872" s="154" t="e">
        <f t="shared" si="229"/>
        <v>#DIV/0!</v>
      </c>
      <c r="S872" s="154" t="e">
        <f t="shared" si="230"/>
        <v>#DIV/0!</v>
      </c>
      <c r="T872" s="149" t="e">
        <f t="shared" si="237"/>
        <v>#DIV/0!</v>
      </c>
      <c r="U872" s="383">
        <f>IF(B872&lt;=Parameters!$K$3,0,IF(I872="Sand",(B872-B871)*$O$5*N872,(B872-B871)*$O$5*T872))</f>
        <v>114.20333000470958</v>
      </c>
      <c r="V872" s="157">
        <f t="shared" si="238"/>
        <v>35944.88566157133</v>
      </c>
      <c r="W872" s="175">
        <f t="shared" si="233"/>
        <v>0.59946284296684282</v>
      </c>
      <c r="X872" s="149">
        <f t="shared" si="234"/>
        <v>0.64517080849898334</v>
      </c>
      <c r="Y872" s="127">
        <f t="shared" si="235"/>
        <v>0.59503169840086445</v>
      </c>
      <c r="Z872" s="175">
        <f t="shared" si="236"/>
        <v>1.2279907908549637</v>
      </c>
      <c r="AA872" s="149">
        <f t="shared" si="231"/>
        <v>79.77</v>
      </c>
      <c r="AB872" s="383">
        <f>IF(ISERROR(AA872),0,IF(B872&lt;=Parameters!$K$3,0,(B872-B871)*$O$5*AA872))</f>
        <v>33.104900153541024</v>
      </c>
      <c r="AC872" s="157">
        <f t="shared" si="222"/>
        <v>24674.541382522017</v>
      </c>
    </row>
    <row r="873" spans="1:29">
      <c r="A873" s="186">
        <v>855</v>
      </c>
      <c r="B873" s="187">
        <v>85.4</v>
      </c>
      <c r="C873" s="258">
        <v>22.42</v>
      </c>
      <c r="D873" s="258">
        <v>2.3199999999999998</v>
      </c>
      <c r="E873" s="438">
        <f>IF(AND(ISBLANK(B873),ISBLANK(C873)),NA(),IF(B873&lt;=Parameters!$K$3,0,IF(C873&lt;0.1,Parameters!$K$4,C873)))</f>
        <v>22.42</v>
      </c>
      <c r="F873" s="439"/>
      <c r="G873" s="149">
        <f>B873*Parameters!$K$5</f>
        <v>1622.6000000000001</v>
      </c>
      <c r="H873" s="383">
        <f>IF(B873&lt;Parameters!$K$6,B873*Parameters!$K$5,Parameters!$K$5*Parameters!$K$6+(B873-Parameters!$K$6)*(Parameters!$K$5-10))</f>
        <v>798.6</v>
      </c>
      <c r="I873" s="151" t="str">
        <f>IF(ISBLANK(D873),"",IF(D873&gt;Parameters!$K$7,"Clay","Sand"))</f>
        <v>Sand</v>
      </c>
      <c r="J873" s="152">
        <f t="shared" si="223"/>
        <v>0.70710678118654746</v>
      </c>
      <c r="K873" s="320">
        <f t="shared" si="224"/>
        <v>1</v>
      </c>
      <c r="L873" s="320">
        <f t="shared" si="232"/>
        <v>7.9860000000000007</v>
      </c>
      <c r="M873" s="275">
        <f t="shared" si="225"/>
        <v>403.36480990557186</v>
      </c>
      <c r="N873" s="153">
        <f t="shared" si="226"/>
        <v>221.85064544806454</v>
      </c>
      <c r="O873" s="154">
        <f t="shared" si="227"/>
        <v>20.797400000000003</v>
      </c>
      <c r="P873" s="149">
        <f>IF(B873&lt;=Parameters!$K$3,0,IF(I873="Sand",0,O873/Parameters!$K$8*1000))</f>
        <v>0</v>
      </c>
      <c r="Q873" s="127">
        <f t="shared" si="228"/>
        <v>0</v>
      </c>
      <c r="R873" s="154" t="e">
        <f t="shared" si="229"/>
        <v>#DIV/0!</v>
      </c>
      <c r="S873" s="154" t="e">
        <f t="shared" si="230"/>
        <v>#DIV/0!</v>
      </c>
      <c r="T873" s="149" t="e">
        <f t="shared" si="237"/>
        <v>#DIV/0!</v>
      </c>
      <c r="U873" s="383">
        <f>IF(B873&lt;=Parameters!$K$3,0,IF(I873="Sand",(B873-B872)*$O$5*N873,(B873-B872)*$O$5*T873))</f>
        <v>92.068991683061952</v>
      </c>
      <c r="V873" s="157">
        <f t="shared" si="238"/>
        <v>36036.95465325439</v>
      </c>
      <c r="W873" s="175">
        <f t="shared" si="233"/>
        <v>0.51306042118369166</v>
      </c>
      <c r="X873" s="149">
        <f t="shared" si="234"/>
        <v>0.46713497721014313</v>
      </c>
      <c r="Y873" s="127">
        <f t="shared" si="235"/>
        <v>0.5948639814588339</v>
      </c>
      <c r="Z873" s="175">
        <f t="shared" si="236"/>
        <v>0.8899163761811586</v>
      </c>
      <c r="AA873" s="149">
        <f t="shared" si="231"/>
        <v>79.860000000000014</v>
      </c>
      <c r="AB873" s="383">
        <f>IF(ISERROR(AA873),0,IF(B873&lt;=Parameters!$K$3,0,(B873-B872)*$O$5*AA873))</f>
        <v>33.142250548604274</v>
      </c>
      <c r="AC873" s="157">
        <f t="shared" si="222"/>
        <v>24707.683633070621</v>
      </c>
    </row>
    <row r="874" spans="1:29">
      <c r="A874" s="186">
        <v>856</v>
      </c>
      <c r="B874" s="187">
        <v>85.5</v>
      </c>
      <c r="C874" s="258">
        <v>19.75</v>
      </c>
      <c r="D874" s="258">
        <v>2.5299999999999998</v>
      </c>
      <c r="E874" s="438">
        <f>IF(AND(ISBLANK(B874),ISBLANK(C874)),NA(),IF(B874&lt;=Parameters!$K$3,0,IF(C874&lt;0.1,Parameters!$K$4,C874)))</f>
        <v>19.75</v>
      </c>
      <c r="F874" s="439"/>
      <c r="G874" s="149">
        <f>B874*Parameters!$K$5</f>
        <v>1624.5</v>
      </c>
      <c r="H874" s="383">
        <f>IF(B874&lt;Parameters!$K$6,B874*Parameters!$K$5,Parameters!$K$5*Parameters!$K$6+(B874-Parameters!$K$6)*(Parameters!$K$5-10))</f>
        <v>799.5</v>
      </c>
      <c r="I874" s="151" t="str">
        <f>IF(ISBLANK(D874),"",IF(D874&gt;Parameters!$K$7,"Clay","Sand"))</f>
        <v>Sand</v>
      </c>
      <c r="J874" s="152">
        <f t="shared" si="223"/>
        <v>0.70710678118654746</v>
      </c>
      <c r="K874" s="320">
        <f t="shared" si="224"/>
        <v>1</v>
      </c>
      <c r="L874" s="320">
        <f t="shared" si="232"/>
        <v>7.9950000000000001</v>
      </c>
      <c r="M874" s="275">
        <f t="shared" si="225"/>
        <v>355.32805511307066</v>
      </c>
      <c r="N874" s="153">
        <f t="shared" si="226"/>
        <v>195.43043031218889</v>
      </c>
      <c r="O874" s="154">
        <f t="shared" si="227"/>
        <v>18.125499999999999</v>
      </c>
      <c r="P874" s="149">
        <f>IF(B874&lt;=Parameters!$K$3,0,IF(I874="Sand",0,O874/Parameters!$K$8*1000))</f>
        <v>0</v>
      </c>
      <c r="Q874" s="127">
        <f t="shared" si="228"/>
        <v>0</v>
      </c>
      <c r="R874" s="154" t="e">
        <f t="shared" si="229"/>
        <v>#DIV/0!</v>
      </c>
      <c r="S874" s="154" t="e">
        <f t="shared" si="230"/>
        <v>#DIV/0!</v>
      </c>
      <c r="T874" s="149" t="e">
        <f t="shared" si="237"/>
        <v>#DIV/0!</v>
      </c>
      <c r="U874" s="383">
        <f>IF(B874&lt;=Parameters!$K$3,0,IF(I874="Sand",(B874-B873)*$O$5*N874,(B874-B873)*$O$5*T874))</f>
        <v>81.10448642909077</v>
      </c>
      <c r="V874" s="157">
        <f t="shared" si="238"/>
        <v>36118.059139683479</v>
      </c>
      <c r="W874" s="175">
        <f t="shared" si="233"/>
        <v>0.46211518313596084</v>
      </c>
      <c r="X874" s="149">
        <f t="shared" si="234"/>
        <v>0.37347259888437589</v>
      </c>
      <c r="Y874" s="127">
        <f t="shared" si="235"/>
        <v>0.59469650061596158</v>
      </c>
      <c r="Z874" s="175">
        <f t="shared" si="236"/>
        <v>0.71211725522166147</v>
      </c>
      <c r="AA874" s="149">
        <f t="shared" si="231"/>
        <v>79.95</v>
      </c>
      <c r="AB874" s="383">
        <f>IF(ISERROR(AA874),0,IF(B874&lt;=Parameters!$K$3,0,(B874-B873)*$O$5*AA874))</f>
        <v>33.17960094365808</v>
      </c>
      <c r="AC874" s="157">
        <f t="shared" si="222"/>
        <v>24740.863234014279</v>
      </c>
    </row>
    <row r="875" spans="1:29">
      <c r="A875" s="186">
        <v>857</v>
      </c>
      <c r="B875" s="187">
        <v>85.6</v>
      </c>
      <c r="C875" s="258">
        <v>18.79</v>
      </c>
      <c r="D875" s="258">
        <v>2.66</v>
      </c>
      <c r="E875" s="438">
        <f>IF(AND(ISBLANK(B875),ISBLANK(C875)),NA(),IF(B875&lt;=Parameters!$K$3,0,IF(C875&lt;0.1,Parameters!$K$4,C875)))</f>
        <v>18.79</v>
      </c>
      <c r="F875" s="439"/>
      <c r="G875" s="149">
        <f>B875*Parameters!$K$5</f>
        <v>1626.3999999999999</v>
      </c>
      <c r="H875" s="383">
        <f>IF(B875&lt;Parameters!$K$6,B875*Parameters!$K$5,Parameters!$K$5*Parameters!$K$6+(B875-Parameters!$K$6)*(Parameters!$K$5-10))</f>
        <v>800.4</v>
      </c>
      <c r="I875" s="151" t="str">
        <f>IF(ISBLANK(D875),"",IF(D875&gt;Parameters!$K$7,"Clay","Sand"))</f>
        <v>Clay</v>
      </c>
      <c r="J875" s="152">
        <f t="shared" si="223"/>
        <v>0.70710678118654746</v>
      </c>
      <c r="K875" s="320">
        <f t="shared" si="224"/>
        <v>1</v>
      </c>
      <c r="L875" s="320">
        <f t="shared" si="232"/>
        <v>8.0039999999999996</v>
      </c>
      <c r="M875" s="275">
        <f t="shared" si="225"/>
        <v>338.05641294048593</v>
      </c>
      <c r="N875" s="153">
        <f t="shared" si="226"/>
        <v>185.93102711726726</v>
      </c>
      <c r="O875" s="154">
        <f t="shared" si="227"/>
        <v>17.163599999999999</v>
      </c>
      <c r="P875" s="149">
        <f>IF(B875&lt;=Parameters!$K$3,0,IF(I875="Sand",0,O875/Parameters!$K$8*1000))</f>
        <v>1225.9714285714285</v>
      </c>
      <c r="Q875" s="127">
        <f t="shared" si="228"/>
        <v>1.5316984364960378</v>
      </c>
      <c r="R875" s="154">
        <f t="shared" si="229"/>
        <v>0.44944513840284961</v>
      </c>
      <c r="S875" s="154">
        <f t="shared" si="230"/>
        <v>0.44944513840284961</v>
      </c>
      <c r="T875" s="149">
        <f t="shared" si="237"/>
        <v>551.00689839222491</v>
      </c>
      <c r="U875" s="383">
        <f>IF(B875&lt;=Parameters!$K$3,0,IF(I875="Sand",(B875-B874)*$O$5*N875,(B875-B874)*$O$5*T875))</f>
        <v>228.67028149914668</v>
      </c>
      <c r="V875" s="157">
        <f t="shared" si="238"/>
        <v>36346.729421182623</v>
      </c>
      <c r="W875" s="175">
        <f t="shared" si="233"/>
        <v>0.44195869788014408</v>
      </c>
      <c r="X875" s="149">
        <f t="shared" si="234"/>
        <v>0.3388242671946311</v>
      </c>
      <c r="Y875" s="127">
        <f t="shared" si="235"/>
        <v>0.59452925527466782</v>
      </c>
      <c r="Z875" s="175">
        <f t="shared" si="236"/>
        <v>0.64662541497391113</v>
      </c>
      <c r="AA875" s="149">
        <f t="shared" si="231"/>
        <v>551.00689839222491</v>
      </c>
      <c r="AB875" s="383">
        <f>IF(ISERROR(AA875),0,IF(B875&lt;=Parameters!$K$3,0,(B875-B874)*$O$5*AA875))</f>
        <v>228.67028149914668</v>
      </c>
      <c r="AC875" s="157">
        <f t="shared" si="222"/>
        <v>24969.533515513427</v>
      </c>
    </row>
    <row r="876" spans="1:29">
      <c r="A876" s="186">
        <v>858</v>
      </c>
      <c r="B876" s="187">
        <v>85.7</v>
      </c>
      <c r="C876" s="258">
        <v>22.13</v>
      </c>
      <c r="D876" s="258">
        <v>2.57</v>
      </c>
      <c r="E876" s="438">
        <f>IF(AND(ISBLANK(B876),ISBLANK(C876)),NA(),IF(B876&lt;=Parameters!$K$3,0,IF(C876&lt;0.1,Parameters!$K$4,C876)))</f>
        <v>22.13</v>
      </c>
      <c r="F876" s="439"/>
      <c r="G876" s="149">
        <f>B876*Parameters!$K$5</f>
        <v>1628.3</v>
      </c>
      <c r="H876" s="383">
        <f>IF(B876&lt;Parameters!$K$6,B876*Parameters!$K$5,Parameters!$K$5*Parameters!$K$6+(B876-Parameters!$K$6)*(Parameters!$K$5-10))</f>
        <v>801.30000000000007</v>
      </c>
      <c r="I876" s="151" t="str">
        <f>IF(ISBLANK(D876),"",IF(D876&gt;Parameters!$K$7,"Clay","Sand"))</f>
        <v>Sand</v>
      </c>
      <c r="J876" s="152">
        <f t="shared" si="223"/>
        <v>0.70710678118654746</v>
      </c>
      <c r="K876" s="320">
        <f t="shared" si="224"/>
        <v>1</v>
      </c>
      <c r="L876" s="320">
        <f t="shared" si="232"/>
        <v>8.0129999999999999</v>
      </c>
      <c r="M876" s="275">
        <f t="shared" si="225"/>
        <v>398.14733466593691</v>
      </c>
      <c r="N876" s="153">
        <f t="shared" si="226"/>
        <v>218.98103406626532</v>
      </c>
      <c r="O876" s="154">
        <f t="shared" si="227"/>
        <v>20.5017</v>
      </c>
      <c r="P876" s="149">
        <f>IF(B876&lt;=Parameters!$K$3,0,IF(I876="Sand",0,O876/Parameters!$K$8*1000))</f>
        <v>0</v>
      </c>
      <c r="Q876" s="127">
        <f t="shared" si="228"/>
        <v>0</v>
      </c>
      <c r="R876" s="154" t="e">
        <f t="shared" si="229"/>
        <v>#DIV/0!</v>
      </c>
      <c r="S876" s="154" t="e">
        <f t="shared" si="230"/>
        <v>#DIV/0!</v>
      </c>
      <c r="T876" s="149" t="e">
        <f t="shared" si="237"/>
        <v>#DIV/0!</v>
      </c>
      <c r="U876" s="383">
        <f>IF(B876&lt;=Parameters!$K$3,0,IF(I876="Sand",(B876-B875)*$O$5*N876,(B876-B875)*$O$5*T876))</f>
        <v>90.878090363343489</v>
      </c>
      <c r="V876" s="157">
        <f t="shared" si="238"/>
        <v>36437.607511545968</v>
      </c>
      <c r="W876" s="175">
        <f t="shared" si="233"/>
        <v>0.50717767292028848</v>
      </c>
      <c r="X876" s="149">
        <f t="shared" si="234"/>
        <v>0.45588155388448343</v>
      </c>
      <c r="Y876" s="127">
        <f t="shared" si="235"/>
        <v>0.59436224483955569</v>
      </c>
      <c r="Z876" s="175">
        <f t="shared" si="236"/>
        <v>0.87079379126925582</v>
      </c>
      <c r="AA876" s="149">
        <f t="shared" si="231"/>
        <v>80.13000000000001</v>
      </c>
      <c r="AB876" s="383">
        <f>IF(ISERROR(AA876),0,IF(B876&lt;=Parameters!$K$3,0,(B876-B875)*$O$5*AA876))</f>
        <v>33.254301733779869</v>
      </c>
      <c r="AC876" s="157">
        <f t="shared" si="222"/>
        <v>25002.787817247208</v>
      </c>
    </row>
    <row r="877" spans="1:29">
      <c r="A877" s="186">
        <v>859</v>
      </c>
      <c r="B877" s="187">
        <v>85.8</v>
      </c>
      <c r="C877" s="258">
        <v>24.74</v>
      </c>
      <c r="D877" s="258">
        <v>2.4700000000000002</v>
      </c>
      <c r="E877" s="438">
        <f>IF(AND(ISBLANK(B877),ISBLANK(C877)),NA(),IF(B877&lt;=Parameters!$K$3,0,IF(C877&lt;0.1,Parameters!$K$4,C877)))</f>
        <v>24.74</v>
      </c>
      <c r="F877" s="439"/>
      <c r="G877" s="149">
        <f>B877*Parameters!$K$5</f>
        <v>1630.2</v>
      </c>
      <c r="H877" s="383">
        <f>IF(B877&lt;Parameters!$K$6,B877*Parameters!$K$5,Parameters!$K$5*Parameters!$K$6+(B877-Parameters!$K$6)*(Parameters!$K$5-10))</f>
        <v>802.19999999999993</v>
      </c>
      <c r="I877" s="151" t="str">
        <f>IF(ISBLANK(D877),"",IF(D877&gt;Parameters!$K$7,"Clay","Sand"))</f>
        <v>Sand</v>
      </c>
      <c r="J877" s="152">
        <f t="shared" si="223"/>
        <v>0.70710678118654746</v>
      </c>
      <c r="K877" s="320">
        <f t="shared" si="224"/>
        <v>1</v>
      </c>
      <c r="L877" s="320">
        <f t="shared" si="232"/>
        <v>8.0219999999999985</v>
      </c>
      <c r="M877" s="275">
        <f t="shared" si="225"/>
        <v>445.10461182265152</v>
      </c>
      <c r="N877" s="153">
        <f t="shared" si="226"/>
        <v>244.80753650245836</v>
      </c>
      <c r="O877" s="154">
        <f t="shared" si="227"/>
        <v>23.1098</v>
      </c>
      <c r="P877" s="149">
        <f>IF(B877&lt;=Parameters!$K$3,0,IF(I877="Sand",0,O877/Parameters!$K$8*1000))</f>
        <v>0</v>
      </c>
      <c r="Q877" s="127">
        <f t="shared" si="228"/>
        <v>0</v>
      </c>
      <c r="R877" s="154" t="e">
        <f t="shared" si="229"/>
        <v>#DIV/0!</v>
      </c>
      <c r="S877" s="154" t="e">
        <f t="shared" si="230"/>
        <v>#DIV/0!</v>
      </c>
      <c r="T877" s="149" t="e">
        <f t="shared" si="237"/>
        <v>#DIV/0!</v>
      </c>
      <c r="U877" s="383">
        <f>IF(B877&lt;=Parameters!$K$3,0,IF(I877="Sand",(B877-B876)*$O$5*N877,(B877-B876)*$O$5*T877))</f>
        <v>101.59620224079522</v>
      </c>
      <c r="V877" s="157">
        <f t="shared" si="238"/>
        <v>36539.203713786766</v>
      </c>
      <c r="W877" s="175">
        <f t="shared" si="233"/>
        <v>0.55154804917045641</v>
      </c>
      <c r="X877" s="149">
        <f t="shared" si="234"/>
        <v>0.54352064423221891</v>
      </c>
      <c r="Y877" s="127">
        <f t="shared" si="235"/>
        <v>0.59419546871739959</v>
      </c>
      <c r="Z877" s="175">
        <f t="shared" si="236"/>
        <v>1.0391157689821182</v>
      </c>
      <c r="AA877" s="149">
        <f t="shared" si="231"/>
        <v>80.22</v>
      </c>
      <c r="AB877" s="383">
        <f>IF(ISERROR(AA877),0,IF(B877&lt;=Parameters!$K$3,0,(B877-B876)*$O$5*AA877))</f>
        <v>33.291652128833661</v>
      </c>
      <c r="AC877" s="157">
        <f t="shared" ref="AC877:AC940" si="239">AC876+AB877</f>
        <v>25036.079469376044</v>
      </c>
    </row>
    <row r="878" spans="1:29">
      <c r="A878" s="186">
        <v>860</v>
      </c>
      <c r="B878" s="187">
        <v>85.9</v>
      </c>
      <c r="C878" s="258">
        <v>25.98</v>
      </c>
      <c r="D878" s="258">
        <v>2.4</v>
      </c>
      <c r="E878" s="438">
        <f>IF(AND(ISBLANK(B878),ISBLANK(C878)),NA(),IF(B878&lt;=Parameters!$K$3,0,IF(C878&lt;0.1,Parameters!$K$4,C878)))</f>
        <v>25.98</v>
      </c>
      <c r="F878" s="439"/>
      <c r="G878" s="149">
        <f>B878*Parameters!$K$5</f>
        <v>1632.1000000000001</v>
      </c>
      <c r="H878" s="383">
        <f>IF(B878&lt;Parameters!$K$6,B878*Parameters!$K$5,Parameters!$K$5*Parameters!$K$6+(B878-Parameters!$K$6)*(Parameters!$K$5-10))</f>
        <v>803.1</v>
      </c>
      <c r="I878" s="151" t="str">
        <f>IF(ISBLANK(D878),"",IF(D878&gt;Parameters!$K$7,"Clay","Sand"))</f>
        <v>Sand</v>
      </c>
      <c r="J878" s="152">
        <f t="shared" si="223"/>
        <v>0.70710678118654746</v>
      </c>
      <c r="K878" s="320">
        <f t="shared" si="224"/>
        <v>1</v>
      </c>
      <c r="L878" s="320">
        <f t="shared" si="232"/>
        <v>8.0310000000000006</v>
      </c>
      <c r="M878" s="275">
        <f t="shared" si="225"/>
        <v>467.41381629557344</v>
      </c>
      <c r="N878" s="153">
        <f t="shared" si="226"/>
        <v>257.07759896256539</v>
      </c>
      <c r="O878" s="154">
        <f t="shared" si="227"/>
        <v>24.347899999999999</v>
      </c>
      <c r="P878" s="149">
        <f>IF(B878&lt;=Parameters!$K$3,0,IF(I878="Sand",0,O878/Parameters!$K$8*1000))</f>
        <v>0</v>
      </c>
      <c r="Q878" s="127">
        <f t="shared" si="228"/>
        <v>0</v>
      </c>
      <c r="R878" s="154" t="e">
        <f t="shared" si="229"/>
        <v>#DIV/0!</v>
      </c>
      <c r="S878" s="154" t="e">
        <f t="shared" si="230"/>
        <v>#DIV/0!</v>
      </c>
      <c r="T878" s="149" t="e">
        <f t="shared" si="237"/>
        <v>#DIV/0!</v>
      </c>
      <c r="U878" s="383">
        <f>IF(B878&lt;=Parameters!$K$3,0,IF(I878="Sand",(B878-B877)*$O$5*N878,(B878-B877)*$O$5*T878))</f>
        <v>106.68833202167481</v>
      </c>
      <c r="V878" s="157">
        <f t="shared" si="238"/>
        <v>36645.892045808439</v>
      </c>
      <c r="W878" s="175">
        <f t="shared" si="233"/>
        <v>0.57088604971000834</v>
      </c>
      <c r="X878" s="149">
        <f t="shared" si="234"/>
        <v>0.58368185990885979</v>
      </c>
      <c r="Y878" s="127">
        <f t="shared" si="235"/>
        <v>0.59402892631713589</v>
      </c>
      <c r="Z878" s="175">
        <f t="shared" si="236"/>
        <v>1.116884390424576</v>
      </c>
      <c r="AA878" s="149">
        <f t="shared" si="231"/>
        <v>80.31</v>
      </c>
      <c r="AB878" s="383">
        <f>IF(ISERROR(AA878),0,IF(B878&lt;=Parameters!$K$3,0,(B878-B877)*$O$5*AA878))</f>
        <v>33.329002523896925</v>
      </c>
      <c r="AC878" s="157">
        <f t="shared" si="239"/>
        <v>25069.40847189994</v>
      </c>
    </row>
    <row r="879" spans="1:29">
      <c r="A879" s="186">
        <v>861</v>
      </c>
      <c r="B879" s="187">
        <v>86</v>
      </c>
      <c r="C879" s="258">
        <v>25.84</v>
      </c>
      <c r="D879" s="258">
        <v>2.42</v>
      </c>
      <c r="E879" s="438">
        <f>IF(AND(ISBLANK(B879),ISBLANK(C879)),NA(),IF(B879&lt;=Parameters!$K$3,0,IF(C879&lt;0.1,Parameters!$K$4,C879)))</f>
        <v>25.84</v>
      </c>
      <c r="F879" s="439"/>
      <c r="G879" s="149">
        <f>B879*Parameters!$K$5</f>
        <v>1634</v>
      </c>
      <c r="H879" s="383">
        <f>IF(B879&lt;Parameters!$K$6,B879*Parameters!$K$5,Parameters!$K$5*Parameters!$K$6+(B879-Parameters!$K$6)*(Parameters!$K$5-10))</f>
        <v>804</v>
      </c>
      <c r="I879" s="151" t="str">
        <f>IF(ISBLANK(D879),"",IF(D879&gt;Parameters!$K$7,"Clay","Sand"))</f>
        <v>Sand</v>
      </c>
      <c r="J879" s="152">
        <f t="shared" si="223"/>
        <v>0.70710678118654746</v>
      </c>
      <c r="K879" s="320">
        <f t="shared" si="224"/>
        <v>1</v>
      </c>
      <c r="L879" s="320">
        <f t="shared" si="232"/>
        <v>8.0399999999999991</v>
      </c>
      <c r="M879" s="275">
        <f t="shared" si="225"/>
        <v>464.8950351454049</v>
      </c>
      <c r="N879" s="153">
        <f t="shared" si="226"/>
        <v>255.69226932997273</v>
      </c>
      <c r="O879" s="154">
        <f t="shared" si="227"/>
        <v>24.206</v>
      </c>
      <c r="P879" s="149">
        <f>IF(B879&lt;=Parameters!$K$3,0,IF(I879="Sand",0,O879/Parameters!$K$8*1000))</f>
        <v>0</v>
      </c>
      <c r="Q879" s="127">
        <f t="shared" si="228"/>
        <v>0</v>
      </c>
      <c r="R879" s="154" t="e">
        <f t="shared" si="229"/>
        <v>#DIV/0!</v>
      </c>
      <c r="S879" s="154" t="e">
        <f t="shared" si="230"/>
        <v>#DIV/0!</v>
      </c>
      <c r="T879" s="149" t="e">
        <f t="shared" si="237"/>
        <v>#DIV/0!</v>
      </c>
      <c r="U879" s="383">
        <f>IF(B879&lt;=Parameters!$K$3,0,IF(I879="Sand",(B879-B878)*$O$5*N879,(B879-B878)*$O$5*T879))</f>
        <v>106.11341414317498</v>
      </c>
      <c r="V879" s="157">
        <f t="shared" si="238"/>
        <v>36752.005459951615</v>
      </c>
      <c r="W879" s="175">
        <f t="shared" si="233"/>
        <v>0.56850071078187747</v>
      </c>
      <c r="X879" s="149">
        <f t="shared" si="234"/>
        <v>0.5786643490451292</v>
      </c>
      <c r="Y879" s="127">
        <f t="shared" si="235"/>
        <v>0.59386261704985199</v>
      </c>
      <c r="Z879" s="175">
        <f t="shared" si="236"/>
        <v>1.1082619772135809</v>
      </c>
      <c r="AA879" s="149">
        <f t="shared" si="231"/>
        <v>80.400000000000006</v>
      </c>
      <c r="AB879" s="383">
        <f>IF(ISERROR(AA879),0,IF(B879&lt;=Parameters!$K$3,0,(B879-B878)*$O$5*AA879))</f>
        <v>33.366352918950717</v>
      </c>
      <c r="AC879" s="157">
        <f t="shared" si="239"/>
        <v>25102.774824818891</v>
      </c>
    </row>
    <row r="880" spans="1:29">
      <c r="A880" s="186">
        <v>862</v>
      </c>
      <c r="B880" s="187">
        <v>86.1</v>
      </c>
      <c r="C880" s="258">
        <v>25.75</v>
      </c>
      <c r="D880" s="258">
        <v>2.4</v>
      </c>
      <c r="E880" s="438">
        <f>IF(AND(ISBLANK(B880),ISBLANK(C880)),NA(),IF(B880&lt;=Parameters!$K$3,0,IF(C880&lt;0.1,Parameters!$K$4,C880)))</f>
        <v>25.75</v>
      </c>
      <c r="F880" s="439"/>
      <c r="G880" s="149">
        <f>B880*Parameters!$K$5</f>
        <v>1635.8999999999999</v>
      </c>
      <c r="H880" s="383">
        <f>IF(B880&lt;Parameters!$K$6,B880*Parameters!$K$5,Parameters!$K$5*Parameters!$K$6+(B880-Parameters!$K$6)*(Parameters!$K$5-10))</f>
        <v>804.9</v>
      </c>
      <c r="I880" s="151" t="str">
        <f>IF(ISBLANK(D880),"",IF(D880&gt;Parameters!$K$7,"Clay","Sand"))</f>
        <v>Sand</v>
      </c>
      <c r="J880" s="152">
        <f t="shared" si="223"/>
        <v>0.70710678118654746</v>
      </c>
      <c r="K880" s="320">
        <f t="shared" si="224"/>
        <v>1</v>
      </c>
      <c r="L880" s="320">
        <f t="shared" si="232"/>
        <v>8.0489999999999995</v>
      </c>
      <c r="M880" s="275">
        <f t="shared" si="225"/>
        <v>463.27581869172502</v>
      </c>
      <c r="N880" s="153">
        <f t="shared" si="226"/>
        <v>254.80170028044878</v>
      </c>
      <c r="O880" s="154">
        <f t="shared" si="227"/>
        <v>24.114100000000001</v>
      </c>
      <c r="P880" s="149">
        <f>IF(B880&lt;=Parameters!$K$3,0,IF(I880="Sand",0,O880/Parameters!$K$8*1000))</f>
        <v>0</v>
      </c>
      <c r="Q880" s="127">
        <f t="shared" si="228"/>
        <v>0</v>
      </c>
      <c r="R880" s="154" t="e">
        <f t="shared" si="229"/>
        <v>#DIV/0!</v>
      </c>
      <c r="S880" s="154" t="e">
        <f t="shared" si="230"/>
        <v>#DIV/0!</v>
      </c>
      <c r="T880" s="149" t="e">
        <f t="shared" si="237"/>
        <v>#DIV/0!</v>
      </c>
      <c r="U880" s="383">
        <f>IF(B880&lt;=Parameters!$K$3,0,IF(I880="Sand",(B880-B879)*$O$5*N880,(B880-B879)*$O$5*T880))</f>
        <v>105.7438240784348</v>
      </c>
      <c r="V880" s="157">
        <f t="shared" si="238"/>
        <v>36857.749284030047</v>
      </c>
      <c r="W880" s="175">
        <f t="shared" si="233"/>
        <v>0.56688133467587065</v>
      </c>
      <c r="X880" s="149">
        <f t="shared" si="234"/>
        <v>0.57526819625056347</v>
      </c>
      <c r="Y880" s="127">
        <f t="shared" si="235"/>
        <v>0.59369654032877628</v>
      </c>
      <c r="Z880" s="175">
        <f t="shared" si="236"/>
        <v>1.1027302849143421</v>
      </c>
      <c r="AA880" s="149">
        <f t="shared" si="231"/>
        <v>80.490000000000009</v>
      </c>
      <c r="AB880" s="383">
        <f>IF(ISERROR(AA880),0,IF(B880&lt;=Parameters!$K$3,0,(B880-B879)*$O$5*AA880))</f>
        <v>33.403703314009249</v>
      </c>
      <c r="AC880" s="157">
        <f t="shared" si="239"/>
        <v>25136.178528132899</v>
      </c>
    </row>
    <row r="881" spans="1:29">
      <c r="A881" s="186">
        <v>863</v>
      </c>
      <c r="B881" s="187">
        <v>86.2</v>
      </c>
      <c r="C881" s="258">
        <v>25</v>
      </c>
      <c r="D881" s="258">
        <v>2.4</v>
      </c>
      <c r="E881" s="438">
        <f>IF(AND(ISBLANK(B881),ISBLANK(C881)),NA(),IF(B881&lt;=Parameters!$K$3,0,IF(C881&lt;0.1,Parameters!$K$4,C881)))</f>
        <v>25</v>
      </c>
      <c r="F881" s="439"/>
      <c r="G881" s="149">
        <f>B881*Parameters!$K$5</f>
        <v>1637.8</v>
      </c>
      <c r="H881" s="383">
        <f>IF(B881&lt;Parameters!$K$6,B881*Parameters!$K$5,Parameters!$K$5*Parameters!$K$6+(B881-Parameters!$K$6)*(Parameters!$K$5-10))</f>
        <v>805.80000000000007</v>
      </c>
      <c r="I881" s="151" t="str">
        <f>IF(ISBLANK(D881),"",IF(D881&gt;Parameters!$K$7,"Clay","Sand"))</f>
        <v>Sand</v>
      </c>
      <c r="J881" s="152">
        <f t="shared" si="223"/>
        <v>0.70710678118654746</v>
      </c>
      <c r="K881" s="320">
        <f t="shared" si="224"/>
        <v>1</v>
      </c>
      <c r="L881" s="320">
        <f t="shared" si="232"/>
        <v>8.0579999999999998</v>
      </c>
      <c r="M881" s="275">
        <f t="shared" si="225"/>
        <v>449.78234824439329</v>
      </c>
      <c r="N881" s="153">
        <f t="shared" si="226"/>
        <v>247.38029153441633</v>
      </c>
      <c r="O881" s="154">
        <f t="shared" si="227"/>
        <v>23.362200000000001</v>
      </c>
      <c r="P881" s="149">
        <f>IF(B881&lt;=Parameters!$K$3,0,IF(I881="Sand",0,O881/Parameters!$K$8*1000))</f>
        <v>0</v>
      </c>
      <c r="Q881" s="127">
        <f t="shared" si="228"/>
        <v>0</v>
      </c>
      <c r="R881" s="154" t="e">
        <f t="shared" si="229"/>
        <v>#DIV/0!</v>
      </c>
      <c r="S881" s="154" t="e">
        <f t="shared" si="230"/>
        <v>#DIV/0!</v>
      </c>
      <c r="T881" s="149" t="e">
        <f t="shared" si="237"/>
        <v>#DIV/0!</v>
      </c>
      <c r="U881" s="383">
        <f>IF(B881&lt;=Parameters!$K$3,0,IF(I881="Sand",(B881-B880)*$O$5*N881,(B881-B880)*$O$5*T881))</f>
        <v>102.6639068722814</v>
      </c>
      <c r="V881" s="157">
        <f t="shared" si="238"/>
        <v>36960.413190902327</v>
      </c>
      <c r="W881" s="175">
        <f t="shared" si="233"/>
        <v>0.55483430844774106</v>
      </c>
      <c r="X881" s="149">
        <f t="shared" si="234"/>
        <v>0.55026230436999268</v>
      </c>
      <c r="Y881" s="127">
        <f t="shared" si="235"/>
        <v>0.59353069556926796</v>
      </c>
      <c r="Z881" s="175">
        <f t="shared" si="236"/>
        <v>1.0557266393948577</v>
      </c>
      <c r="AA881" s="149">
        <f t="shared" si="231"/>
        <v>80.580000000000013</v>
      </c>
      <c r="AB881" s="383">
        <f>IF(ISERROR(AA881),0,IF(B881&lt;=Parameters!$K$3,0,(B881-B880)*$O$5*AA881))</f>
        <v>33.441053709072527</v>
      </c>
      <c r="AC881" s="157">
        <f t="shared" si="239"/>
        <v>25169.619581841973</v>
      </c>
    </row>
    <row r="882" spans="1:29">
      <c r="A882" s="186">
        <v>864</v>
      </c>
      <c r="B882" s="187">
        <v>86.3</v>
      </c>
      <c r="C882" s="258">
        <v>24.59</v>
      </c>
      <c r="D882" s="258">
        <v>2.42</v>
      </c>
      <c r="E882" s="438">
        <f>IF(AND(ISBLANK(B882),ISBLANK(C882)),NA(),IF(B882&lt;=Parameters!$K$3,0,IF(C882&lt;0.1,Parameters!$K$4,C882)))</f>
        <v>24.59</v>
      </c>
      <c r="F882" s="439"/>
      <c r="G882" s="149">
        <f>B882*Parameters!$K$5</f>
        <v>1639.7</v>
      </c>
      <c r="H882" s="383">
        <f>IF(B882&lt;Parameters!$K$6,B882*Parameters!$K$5,Parameters!$K$5*Parameters!$K$6+(B882-Parameters!$K$6)*(Parameters!$K$5-10))</f>
        <v>806.69999999999993</v>
      </c>
      <c r="I882" s="151" t="str">
        <f>IF(ISBLANK(D882),"",IF(D882&gt;Parameters!$K$7,"Clay","Sand"))</f>
        <v>Sand</v>
      </c>
      <c r="J882" s="152">
        <f t="shared" si="223"/>
        <v>0.70710678118654746</v>
      </c>
      <c r="K882" s="320">
        <f t="shared" si="224"/>
        <v>1</v>
      </c>
      <c r="L882" s="320">
        <f t="shared" si="232"/>
        <v>8.0670000000000002</v>
      </c>
      <c r="M882" s="275">
        <f t="shared" si="225"/>
        <v>442.40591773318528</v>
      </c>
      <c r="N882" s="153">
        <f t="shared" si="226"/>
        <v>243.32325475325192</v>
      </c>
      <c r="O882" s="154">
        <f t="shared" si="227"/>
        <v>22.950299999999999</v>
      </c>
      <c r="P882" s="149">
        <f>IF(B882&lt;=Parameters!$K$3,0,IF(I882="Sand",0,O882/Parameters!$K$8*1000))</f>
        <v>0</v>
      </c>
      <c r="Q882" s="127">
        <f t="shared" si="228"/>
        <v>0</v>
      </c>
      <c r="R882" s="154" t="e">
        <f t="shared" si="229"/>
        <v>#DIV/0!</v>
      </c>
      <c r="S882" s="154" t="e">
        <f t="shared" si="230"/>
        <v>#DIV/0!</v>
      </c>
      <c r="T882" s="149" t="e">
        <f t="shared" si="237"/>
        <v>#DIV/0!</v>
      </c>
      <c r="U882" s="383">
        <f>IF(B882&lt;=Parameters!$K$3,0,IF(I882="Sand",(B882-B881)*$O$5*N882,(B882-B881)*$O$5*T882))</f>
        <v>100.98021879956164</v>
      </c>
      <c r="V882" s="157">
        <f t="shared" si="238"/>
        <v>37061.393409701886</v>
      </c>
      <c r="W882" s="175">
        <f t="shared" si="233"/>
        <v>0.54799666515456502</v>
      </c>
      <c r="X882" s="149">
        <f t="shared" si="234"/>
        <v>0.5362736060893829</v>
      </c>
      <c r="Y882" s="127">
        <f t="shared" si="235"/>
        <v>0.59336508218880724</v>
      </c>
      <c r="Z882" s="175">
        <f t="shared" si="236"/>
        <v>1.0297942722021203</v>
      </c>
      <c r="AA882" s="149">
        <f t="shared" si="231"/>
        <v>80.67</v>
      </c>
      <c r="AB882" s="383">
        <f>IF(ISERROR(AA882),0,IF(B882&lt;=Parameters!$K$3,0,(B882-B881)*$O$5*AA882))</f>
        <v>33.478404104126298</v>
      </c>
      <c r="AC882" s="157">
        <f t="shared" si="239"/>
        <v>25203.0979859461</v>
      </c>
    </row>
    <row r="883" spans="1:29">
      <c r="A883" s="186">
        <v>865</v>
      </c>
      <c r="B883" s="187">
        <v>86.4</v>
      </c>
      <c r="C883" s="258">
        <v>24.28</v>
      </c>
      <c r="D883" s="258">
        <v>2.46</v>
      </c>
      <c r="E883" s="438">
        <f>IF(AND(ISBLANK(B883),ISBLANK(C883)),NA(),IF(B883&lt;=Parameters!$K$3,0,IF(C883&lt;0.1,Parameters!$K$4,C883)))</f>
        <v>24.28</v>
      </c>
      <c r="F883" s="439"/>
      <c r="G883" s="149">
        <f>B883*Parameters!$K$5</f>
        <v>1641.6000000000001</v>
      </c>
      <c r="H883" s="383">
        <f>IF(B883&lt;Parameters!$K$6,B883*Parameters!$K$5,Parameters!$K$5*Parameters!$K$6+(B883-Parameters!$K$6)*(Parameters!$K$5-10))</f>
        <v>807.6</v>
      </c>
      <c r="I883" s="151" t="str">
        <f>IF(ISBLANK(D883),"",IF(D883&gt;Parameters!$K$7,"Clay","Sand"))</f>
        <v>Sand</v>
      </c>
      <c r="J883" s="152">
        <f t="shared" si="223"/>
        <v>0.70710678118654746</v>
      </c>
      <c r="K883" s="320">
        <f t="shared" si="224"/>
        <v>1</v>
      </c>
      <c r="L883" s="320">
        <f t="shared" si="232"/>
        <v>8.0760000000000005</v>
      </c>
      <c r="M883" s="275">
        <f t="shared" si="225"/>
        <v>436.82861661495474</v>
      </c>
      <c r="N883" s="153">
        <f t="shared" si="226"/>
        <v>240.25573913822512</v>
      </c>
      <c r="O883" s="154">
        <f t="shared" si="227"/>
        <v>22.638400000000001</v>
      </c>
      <c r="P883" s="149">
        <f>IF(B883&lt;=Parameters!$K$3,0,IF(I883="Sand",0,O883/Parameters!$K$8*1000))</f>
        <v>0</v>
      </c>
      <c r="Q883" s="127">
        <f t="shared" si="228"/>
        <v>0</v>
      </c>
      <c r="R883" s="154" t="e">
        <f t="shared" si="229"/>
        <v>#DIV/0!</v>
      </c>
      <c r="S883" s="154" t="e">
        <f t="shared" si="230"/>
        <v>#DIV/0!</v>
      </c>
      <c r="T883" s="149" t="e">
        <f t="shared" si="237"/>
        <v>#DIV/0!</v>
      </c>
      <c r="U883" s="383">
        <f>IF(B883&lt;=Parameters!$K$3,0,IF(I883="Sand",(B883-B882)*$O$5*N883,(B883-B882)*$O$5*T883))</f>
        <v>99.707186354359692</v>
      </c>
      <c r="V883" s="157">
        <f t="shared" si="238"/>
        <v>37161.100596056247</v>
      </c>
      <c r="W883" s="175">
        <f t="shared" si="233"/>
        <v>0.54269890224069273</v>
      </c>
      <c r="X883" s="149">
        <f t="shared" si="234"/>
        <v>0.52553742807306358</v>
      </c>
      <c r="Y883" s="127">
        <f t="shared" si="235"/>
        <v>0.5931996996069846</v>
      </c>
      <c r="Z883" s="175">
        <f t="shared" si="236"/>
        <v>1.0100656080671462</v>
      </c>
      <c r="AA883" s="149">
        <f t="shared" si="231"/>
        <v>80.760000000000005</v>
      </c>
      <c r="AB883" s="383">
        <f>IF(ISERROR(AA883),0,IF(B883&lt;=Parameters!$K$3,0,(B883-B882)*$O$5*AA883))</f>
        <v>33.51575449918959</v>
      </c>
      <c r="AC883" s="157">
        <f t="shared" si="239"/>
        <v>25236.613740445289</v>
      </c>
    </row>
    <row r="884" spans="1:29">
      <c r="A884" s="186">
        <v>866</v>
      </c>
      <c r="B884" s="187">
        <v>86.5</v>
      </c>
      <c r="C884" s="258">
        <v>24.61</v>
      </c>
      <c r="D884" s="258">
        <v>2.4500000000000002</v>
      </c>
      <c r="E884" s="438">
        <f>IF(AND(ISBLANK(B884),ISBLANK(C884)),NA(),IF(B884&lt;=Parameters!$K$3,0,IF(C884&lt;0.1,Parameters!$K$4,C884)))</f>
        <v>24.61</v>
      </c>
      <c r="F884" s="439"/>
      <c r="G884" s="149">
        <f>B884*Parameters!$K$5</f>
        <v>1643.5</v>
      </c>
      <c r="H884" s="383">
        <f>IF(B884&lt;Parameters!$K$6,B884*Parameters!$K$5,Parameters!$K$5*Parameters!$K$6+(B884-Parameters!$K$6)*(Parameters!$K$5-10))</f>
        <v>808.5</v>
      </c>
      <c r="I884" s="151" t="str">
        <f>IF(ISBLANK(D884),"",IF(D884&gt;Parameters!$K$7,"Clay","Sand"))</f>
        <v>Sand</v>
      </c>
      <c r="J884" s="152">
        <f t="shared" si="223"/>
        <v>0.70710678118654746</v>
      </c>
      <c r="K884" s="320">
        <f t="shared" si="224"/>
        <v>1</v>
      </c>
      <c r="L884" s="320">
        <f t="shared" si="232"/>
        <v>8.0850000000000009</v>
      </c>
      <c r="M884" s="275">
        <f t="shared" si="225"/>
        <v>442.76574361178075</v>
      </c>
      <c r="N884" s="153">
        <f t="shared" si="226"/>
        <v>243.52115898647943</v>
      </c>
      <c r="O884" s="154">
        <f t="shared" si="227"/>
        <v>22.9665</v>
      </c>
      <c r="P884" s="149">
        <f>IF(B884&lt;=Parameters!$K$3,0,IF(I884="Sand",0,O884/Parameters!$K$8*1000))</f>
        <v>0</v>
      </c>
      <c r="Q884" s="127">
        <f t="shared" si="228"/>
        <v>0</v>
      </c>
      <c r="R884" s="154" t="e">
        <f t="shared" si="229"/>
        <v>#DIV/0!</v>
      </c>
      <c r="S884" s="154" t="e">
        <f t="shared" si="230"/>
        <v>#DIV/0!</v>
      </c>
      <c r="T884" s="149" t="e">
        <f t="shared" si="237"/>
        <v>#DIV/0!</v>
      </c>
      <c r="U884" s="383">
        <f>IF(B884&lt;=Parameters!$K$3,0,IF(I884="Sand",(B884-B883)*$O$5*N884,(B884-B883)*$O$5*T884))</f>
        <v>101.06234992505945</v>
      </c>
      <c r="V884" s="157">
        <f t="shared" si="238"/>
        <v>37262.162945981305</v>
      </c>
      <c r="W884" s="175">
        <f t="shared" si="233"/>
        <v>0.54787610300966372</v>
      </c>
      <c r="X884" s="149">
        <f t="shared" si="234"/>
        <v>0.53602828740915565</v>
      </c>
      <c r="Y884" s="127">
        <f t="shared" si="235"/>
        <v>0.59303454724549132</v>
      </c>
      <c r="Z884" s="175">
        <f t="shared" si="236"/>
        <v>1.0311339308074199</v>
      </c>
      <c r="AA884" s="149">
        <f t="shared" si="231"/>
        <v>80.850000000000009</v>
      </c>
      <c r="AB884" s="383">
        <f>IF(ISERROR(AA884),0,IF(B884&lt;=Parameters!$K$3,0,(B884-B883)*$O$5*AA884))</f>
        <v>33.553104894243354</v>
      </c>
      <c r="AC884" s="157">
        <f t="shared" si="239"/>
        <v>25270.166845339532</v>
      </c>
    </row>
    <row r="885" spans="1:29">
      <c r="A885" s="186">
        <v>867</v>
      </c>
      <c r="B885" s="187">
        <v>86.6</v>
      </c>
      <c r="C885" s="258">
        <v>25.95</v>
      </c>
      <c r="D885" s="258">
        <v>2.4</v>
      </c>
      <c r="E885" s="438">
        <f>IF(AND(ISBLANK(B885),ISBLANK(C885)),NA(),IF(B885&lt;=Parameters!$K$3,0,IF(C885&lt;0.1,Parameters!$K$4,C885)))</f>
        <v>25.95</v>
      </c>
      <c r="F885" s="439"/>
      <c r="G885" s="149">
        <f>B885*Parameters!$K$5</f>
        <v>1645.3999999999999</v>
      </c>
      <c r="H885" s="383">
        <f>IF(B885&lt;Parameters!$K$6,B885*Parameters!$K$5,Parameters!$K$5*Parameters!$K$6+(B885-Parameters!$K$6)*(Parameters!$K$5-10))</f>
        <v>809.4</v>
      </c>
      <c r="I885" s="151" t="str">
        <f>IF(ISBLANK(D885),"",IF(D885&gt;Parameters!$K$7,"Clay","Sand"))</f>
        <v>Sand</v>
      </c>
      <c r="J885" s="152">
        <f t="shared" si="223"/>
        <v>0.70710678118654746</v>
      </c>
      <c r="K885" s="320">
        <f t="shared" si="224"/>
        <v>1</v>
      </c>
      <c r="L885" s="320">
        <f t="shared" si="232"/>
        <v>8.0939999999999994</v>
      </c>
      <c r="M885" s="275">
        <f t="shared" si="225"/>
        <v>466.8740774776802</v>
      </c>
      <c r="N885" s="153">
        <f t="shared" si="226"/>
        <v>256.78074261272411</v>
      </c>
      <c r="O885" s="154">
        <f t="shared" si="227"/>
        <v>24.304600000000001</v>
      </c>
      <c r="P885" s="149">
        <f>IF(B885&lt;=Parameters!$K$3,0,IF(I885="Sand",0,O885/Parameters!$K$8*1000))</f>
        <v>0</v>
      </c>
      <c r="Q885" s="127">
        <f t="shared" si="228"/>
        <v>0</v>
      </c>
      <c r="R885" s="154" t="e">
        <f t="shared" si="229"/>
        <v>#DIV/0!</v>
      </c>
      <c r="S885" s="154" t="e">
        <f t="shared" si="230"/>
        <v>#DIV/0!</v>
      </c>
      <c r="T885" s="149" t="e">
        <f t="shared" si="237"/>
        <v>#DIV/0!</v>
      </c>
      <c r="U885" s="383">
        <f>IF(B885&lt;=Parameters!$K$3,0,IF(I885="Sand",(B885-B884)*$O$5*N885,(B885-B884)*$O$5*T885))</f>
        <v>106.56513533341293</v>
      </c>
      <c r="V885" s="157">
        <f t="shared" si="238"/>
        <v>37368.728081314715</v>
      </c>
      <c r="W885" s="175">
        <f t="shared" si="233"/>
        <v>0.56886109040831634</v>
      </c>
      <c r="X885" s="149">
        <f t="shared" si="234"/>
        <v>0.57942125604859562</v>
      </c>
      <c r="Y885" s="127">
        <f t="shared" si="235"/>
        <v>0.59286962452810976</v>
      </c>
      <c r="Z885" s="175">
        <f t="shared" si="236"/>
        <v>1.1155853000244009</v>
      </c>
      <c r="AA885" s="149">
        <f t="shared" si="231"/>
        <v>80.94</v>
      </c>
      <c r="AB885" s="383">
        <f>IF(ISERROR(AA885),0,IF(B885&lt;=Parameters!$K$3,0,(B885-B884)*$O$5*AA885))</f>
        <v>33.590455289301879</v>
      </c>
      <c r="AC885" s="157">
        <f t="shared" si="239"/>
        <v>25303.757300628833</v>
      </c>
    </row>
    <row r="886" spans="1:29">
      <c r="A886" s="186">
        <v>868</v>
      </c>
      <c r="B886" s="187">
        <v>86.7</v>
      </c>
      <c r="C886" s="258">
        <v>27.79</v>
      </c>
      <c r="D886" s="258">
        <v>2.31</v>
      </c>
      <c r="E886" s="438">
        <f>IF(AND(ISBLANK(B886),ISBLANK(C886)),NA(),IF(B886&lt;=Parameters!$K$3,0,IF(C886&lt;0.1,Parameters!$K$4,C886)))</f>
        <v>27.79</v>
      </c>
      <c r="F886" s="439"/>
      <c r="G886" s="149">
        <f>B886*Parameters!$K$5</f>
        <v>1647.3</v>
      </c>
      <c r="H886" s="383">
        <f>IF(B886&lt;Parameters!$K$6,B886*Parameters!$K$5,Parameters!$K$5*Parameters!$K$6+(B886-Parameters!$K$6)*(Parameters!$K$5-10))</f>
        <v>810.30000000000007</v>
      </c>
      <c r="I886" s="151" t="str">
        <f>IF(ISBLANK(D886),"",IF(D886&gt;Parameters!$K$7,"Clay","Sand"))</f>
        <v>Sand</v>
      </c>
      <c r="J886" s="152">
        <f t="shared" si="223"/>
        <v>0.70710678118654746</v>
      </c>
      <c r="K886" s="320">
        <f t="shared" si="224"/>
        <v>1</v>
      </c>
      <c r="L886" s="320">
        <f t="shared" si="232"/>
        <v>8.1030000000000015</v>
      </c>
      <c r="M886" s="275">
        <f t="shared" si="225"/>
        <v>499.97805830846755</v>
      </c>
      <c r="N886" s="153">
        <f t="shared" si="226"/>
        <v>274.98793206965718</v>
      </c>
      <c r="O886" s="154">
        <f t="shared" si="227"/>
        <v>26.142699999999998</v>
      </c>
      <c r="P886" s="149">
        <f>IF(B886&lt;=Parameters!$K$3,0,IF(I886="Sand",0,O886/Parameters!$K$8*1000))</f>
        <v>0</v>
      </c>
      <c r="Q886" s="127">
        <f t="shared" si="228"/>
        <v>0</v>
      </c>
      <c r="R886" s="154" t="e">
        <f t="shared" si="229"/>
        <v>#DIV/0!</v>
      </c>
      <c r="S886" s="154" t="e">
        <f t="shared" si="230"/>
        <v>#DIV/0!</v>
      </c>
      <c r="T886" s="149" t="e">
        <f t="shared" si="237"/>
        <v>#DIV/0!</v>
      </c>
      <c r="U886" s="383">
        <f>IF(B886&lt;=Parameters!$K$3,0,IF(I886="Sand",(B886-B885)*$O$5*N886,(B886-B885)*$O$5*T886))</f>
        <v>114.121198879228</v>
      </c>
      <c r="V886" s="157">
        <f t="shared" si="238"/>
        <v>37482.849280193943</v>
      </c>
      <c r="W886" s="175">
        <f t="shared" si="233"/>
        <v>0.59604068066033933</v>
      </c>
      <c r="X886" s="149">
        <f t="shared" si="234"/>
        <v>0.63767397951278837</v>
      </c>
      <c r="Y886" s="127">
        <f t="shared" si="235"/>
        <v>0.59270493088070275</v>
      </c>
      <c r="Z886" s="175">
        <f t="shared" si="236"/>
        <v>1.2288181044824766</v>
      </c>
      <c r="AA886" s="149">
        <f t="shared" si="231"/>
        <v>81.030000000000015</v>
      </c>
      <c r="AB886" s="383">
        <f>IF(ISERROR(AA886),0,IF(B886&lt;=Parameters!$K$3,0,(B886-B885)*$O$5*AA886))</f>
        <v>33.627805684365192</v>
      </c>
      <c r="AC886" s="157">
        <f t="shared" si="239"/>
        <v>25337.385106313199</v>
      </c>
    </row>
    <row r="887" spans="1:29">
      <c r="A887" s="186">
        <v>869</v>
      </c>
      <c r="B887" s="187">
        <v>86.8</v>
      </c>
      <c r="C887" s="258">
        <v>29.12</v>
      </c>
      <c r="D887" s="258">
        <v>2.2999999999999998</v>
      </c>
      <c r="E887" s="438">
        <f>IF(AND(ISBLANK(B887),ISBLANK(C887)),NA(),IF(B887&lt;=Parameters!$K$3,0,IF(C887&lt;0.1,Parameters!$K$4,C887)))</f>
        <v>29.12</v>
      </c>
      <c r="F887" s="439"/>
      <c r="G887" s="149">
        <f>B887*Parameters!$K$5</f>
        <v>1649.2</v>
      </c>
      <c r="H887" s="383">
        <f>IF(B887&lt;Parameters!$K$6,B887*Parameters!$K$5,Parameters!$K$5*Parameters!$K$6+(B887-Parameters!$K$6)*(Parameters!$K$5-10))</f>
        <v>811.19999999999993</v>
      </c>
      <c r="I887" s="151" t="str">
        <f>IF(ISBLANK(D887),"",IF(D887&gt;Parameters!$K$7,"Clay","Sand"))</f>
        <v>Sand</v>
      </c>
      <c r="J887" s="152">
        <f t="shared" si="223"/>
        <v>0.70710678118654746</v>
      </c>
      <c r="K887" s="320">
        <f t="shared" si="224"/>
        <v>1</v>
      </c>
      <c r="L887" s="320">
        <f t="shared" si="232"/>
        <v>8.1120000000000001</v>
      </c>
      <c r="M887" s="275">
        <f t="shared" si="225"/>
        <v>523.90647923506924</v>
      </c>
      <c r="N887" s="153">
        <f t="shared" si="226"/>
        <v>288.14856357928812</v>
      </c>
      <c r="O887" s="154">
        <f t="shared" si="227"/>
        <v>27.470800000000001</v>
      </c>
      <c r="P887" s="149">
        <f>IF(B887&lt;=Parameters!$K$3,0,IF(I887="Sand",0,O887/Parameters!$K$8*1000))</f>
        <v>0</v>
      </c>
      <c r="Q887" s="127">
        <f t="shared" si="228"/>
        <v>0</v>
      </c>
      <c r="R887" s="154" t="e">
        <f t="shared" si="229"/>
        <v>#DIV/0!</v>
      </c>
      <c r="S887" s="154" t="e">
        <f t="shared" si="230"/>
        <v>#DIV/0!</v>
      </c>
      <c r="T887" s="149" t="e">
        <f t="shared" si="237"/>
        <v>#DIV/0!</v>
      </c>
      <c r="U887" s="383">
        <f>IF(B887&lt;=Parameters!$K$3,0,IF(I887="Sand",(B887-B886)*$O$5*N887,(B887-B886)*$O$5*T887))</f>
        <v>119.58291872481637</v>
      </c>
      <c r="V887" s="157">
        <f t="shared" si="238"/>
        <v>37602.432198918759</v>
      </c>
      <c r="W887" s="175">
        <f t="shared" si="233"/>
        <v>0.61451825581592057</v>
      </c>
      <c r="X887" s="149">
        <f t="shared" si="234"/>
        <v>0.67857934404782505</v>
      </c>
      <c r="Y887" s="127">
        <f t="shared" si="235"/>
        <v>0.59254046573120445</v>
      </c>
      <c r="Z887" s="175">
        <f t="shared" si="236"/>
        <v>1.3087890204152268</v>
      </c>
      <c r="AA887" s="149">
        <f t="shared" si="231"/>
        <v>81.12</v>
      </c>
      <c r="AB887" s="383">
        <f>IF(ISERROR(AA887),0,IF(B887&lt;=Parameters!$K$3,0,(B887-B886)*$O$5*AA887))</f>
        <v>33.665156079418935</v>
      </c>
      <c r="AC887" s="157">
        <f t="shared" si="239"/>
        <v>25371.050262392619</v>
      </c>
    </row>
    <row r="888" spans="1:29">
      <c r="A888" s="186">
        <v>870</v>
      </c>
      <c r="B888" s="187">
        <v>86.9</v>
      </c>
      <c r="C888" s="258">
        <v>27.72</v>
      </c>
      <c r="D888" s="258">
        <v>2.36</v>
      </c>
      <c r="E888" s="438">
        <f>IF(AND(ISBLANK(B888),ISBLANK(C888)),NA(),IF(B888&lt;=Parameters!$K$3,0,IF(C888&lt;0.1,Parameters!$K$4,C888)))</f>
        <v>27.72</v>
      </c>
      <c r="F888" s="439"/>
      <c r="G888" s="149">
        <f>B888*Parameters!$K$5</f>
        <v>1651.1000000000001</v>
      </c>
      <c r="H888" s="383">
        <f>IF(B888&lt;Parameters!$K$6,B888*Parameters!$K$5,Parameters!$K$5*Parameters!$K$6+(B888-Parameters!$K$6)*(Parameters!$K$5-10))</f>
        <v>812.1</v>
      </c>
      <c r="I888" s="151" t="str">
        <f>IF(ISBLANK(D888),"",IF(D888&gt;Parameters!$K$7,"Clay","Sand"))</f>
        <v>Sand</v>
      </c>
      <c r="J888" s="152">
        <f t="shared" si="223"/>
        <v>0.70710678118654746</v>
      </c>
      <c r="K888" s="320">
        <f t="shared" si="224"/>
        <v>1</v>
      </c>
      <c r="L888" s="320">
        <f t="shared" si="232"/>
        <v>8.1210000000000004</v>
      </c>
      <c r="M888" s="275">
        <f t="shared" si="225"/>
        <v>498.7186677333832</v>
      </c>
      <c r="N888" s="153">
        <f t="shared" si="226"/>
        <v>274.29526725336081</v>
      </c>
      <c r="O888" s="154">
        <f t="shared" si="227"/>
        <v>26.068899999999999</v>
      </c>
      <c r="P888" s="149">
        <f>IF(B888&lt;=Parameters!$K$3,0,IF(I888="Sand",0,O888/Parameters!$K$8*1000))</f>
        <v>0</v>
      </c>
      <c r="Q888" s="127">
        <f t="shared" si="228"/>
        <v>0</v>
      </c>
      <c r="R888" s="154" t="e">
        <f t="shared" si="229"/>
        <v>#DIV/0!</v>
      </c>
      <c r="S888" s="154" t="e">
        <f t="shared" si="230"/>
        <v>#DIV/0!</v>
      </c>
      <c r="T888" s="149" t="e">
        <f t="shared" si="237"/>
        <v>#DIV/0!</v>
      </c>
      <c r="U888" s="383">
        <f>IF(B888&lt;=Parameters!$K$3,0,IF(I888="Sand",(B888-B887)*$O$5*N888,(B888-B887)*$O$5*T888))</f>
        <v>113.83373993998561</v>
      </c>
      <c r="V888" s="157">
        <f t="shared" si="238"/>
        <v>37716.265938858742</v>
      </c>
      <c r="W888" s="175">
        <f t="shared" si="233"/>
        <v>0.59458806572291822</v>
      </c>
      <c r="X888" s="149">
        <f t="shared" si="234"/>
        <v>0.63450269402148485</v>
      </c>
      <c r="Y888" s="127">
        <f t="shared" si="235"/>
        <v>0.59237622850961003</v>
      </c>
      <c r="Z888" s="175">
        <f t="shared" si="236"/>
        <v>1.2248478295443683</v>
      </c>
      <c r="AA888" s="149">
        <f t="shared" si="231"/>
        <v>81.210000000000008</v>
      </c>
      <c r="AB888" s="383">
        <f>IF(ISERROR(AA888),0,IF(B888&lt;=Parameters!$K$3,0,(B888-B887)*$O$5*AA888))</f>
        <v>33.702506474482256</v>
      </c>
      <c r="AC888" s="157">
        <f t="shared" si="239"/>
        <v>25404.7527688671</v>
      </c>
    </row>
    <row r="889" spans="1:29">
      <c r="A889" s="186">
        <v>871</v>
      </c>
      <c r="B889" s="187">
        <v>87</v>
      </c>
      <c r="C889" s="258">
        <v>27.12</v>
      </c>
      <c r="D889" s="258">
        <v>2.42</v>
      </c>
      <c r="E889" s="438">
        <f>IF(AND(ISBLANK(B889),ISBLANK(C889)),NA(),IF(B889&lt;=Parameters!$K$3,0,IF(C889&lt;0.1,Parameters!$K$4,C889)))</f>
        <v>27.12</v>
      </c>
      <c r="F889" s="439"/>
      <c r="G889" s="149">
        <f>B889*Parameters!$K$5</f>
        <v>1653</v>
      </c>
      <c r="H889" s="383">
        <f>IF(B889&lt;Parameters!$K$6,B889*Parameters!$K$5,Parameters!$K$5*Parameters!$K$6+(B889-Parameters!$K$6)*(Parameters!$K$5-10))</f>
        <v>813</v>
      </c>
      <c r="I889" s="151" t="str">
        <f>IF(ISBLANK(D889),"",IF(D889&gt;Parameters!$K$7,"Clay","Sand"))</f>
        <v>Sand</v>
      </c>
      <c r="J889" s="152">
        <f t="shared" si="223"/>
        <v>0.70710678118654746</v>
      </c>
      <c r="K889" s="320">
        <f t="shared" si="224"/>
        <v>1</v>
      </c>
      <c r="L889" s="320">
        <f t="shared" si="232"/>
        <v>8.1300000000000008</v>
      </c>
      <c r="M889" s="275">
        <f t="shared" si="225"/>
        <v>487.92389137551783</v>
      </c>
      <c r="N889" s="153">
        <f t="shared" si="226"/>
        <v>268.35814025653485</v>
      </c>
      <c r="O889" s="154">
        <f t="shared" si="227"/>
        <v>25.467000000000002</v>
      </c>
      <c r="P889" s="149">
        <f>IF(B889&lt;=Parameters!$K$3,0,IF(I889="Sand",0,O889/Parameters!$K$8*1000))</f>
        <v>0</v>
      </c>
      <c r="Q889" s="127">
        <f t="shared" si="228"/>
        <v>0</v>
      </c>
      <c r="R889" s="154" t="e">
        <f t="shared" si="229"/>
        <v>#DIV/0!</v>
      </c>
      <c r="S889" s="154" t="e">
        <f t="shared" si="230"/>
        <v>#DIV/0!</v>
      </c>
      <c r="T889" s="149" t="e">
        <f t="shared" si="237"/>
        <v>#DIV/0!</v>
      </c>
      <c r="U889" s="383">
        <f>IF(B889&lt;=Parameters!$K$3,0,IF(I889="Sand",(B889-B888)*$O$5*N889,(B889-B888)*$O$5*T889))</f>
        <v>111.36980617503504</v>
      </c>
      <c r="V889" s="157">
        <f t="shared" si="238"/>
        <v>37827.635745033775</v>
      </c>
      <c r="W889" s="175">
        <f t="shared" si="233"/>
        <v>0.58561345637122597</v>
      </c>
      <c r="X889" s="149">
        <f t="shared" si="234"/>
        <v>0.61505436651684642</v>
      </c>
      <c r="Y889" s="127">
        <f t="shared" si="235"/>
        <v>0.5922122186479668</v>
      </c>
      <c r="Z889" s="175">
        <f t="shared" si="236"/>
        <v>1.1883418445854999</v>
      </c>
      <c r="AA889" s="149">
        <f t="shared" si="231"/>
        <v>81.300000000000011</v>
      </c>
      <c r="AB889" s="383">
        <f>IF(ISERROR(AA889),0,IF(B889&lt;=Parameters!$K$3,0,(B889-B888)*$O$5*AA889))</f>
        <v>33.739856869535991</v>
      </c>
      <c r="AC889" s="157">
        <f t="shared" si="239"/>
        <v>25438.492625736635</v>
      </c>
    </row>
    <row r="890" spans="1:29">
      <c r="A890" s="186">
        <v>872</v>
      </c>
      <c r="B890" s="187">
        <v>87.1</v>
      </c>
      <c r="C890" s="258">
        <v>26.28</v>
      </c>
      <c r="D890" s="258">
        <v>2.44</v>
      </c>
      <c r="E890" s="438">
        <f>IF(AND(ISBLANK(B890),ISBLANK(C890)),NA(),IF(B890&lt;=Parameters!$K$3,0,IF(C890&lt;0.1,Parameters!$K$4,C890)))</f>
        <v>26.28</v>
      </c>
      <c r="F890" s="439"/>
      <c r="G890" s="149">
        <f>B890*Parameters!$K$5</f>
        <v>1654.8999999999999</v>
      </c>
      <c r="H890" s="383">
        <f>IF(B890&lt;Parameters!$K$6,B890*Parameters!$K$5,Parameters!$K$5*Parameters!$K$6+(B890-Parameters!$K$6)*(Parameters!$K$5-10))</f>
        <v>813.9</v>
      </c>
      <c r="I890" s="151" t="str">
        <f>IF(ISBLANK(D890),"",IF(D890&gt;Parameters!$K$7,"Clay","Sand"))</f>
        <v>Sand</v>
      </c>
      <c r="J890" s="152">
        <f t="shared" si="223"/>
        <v>0.70710678118654746</v>
      </c>
      <c r="K890" s="320">
        <f t="shared" si="224"/>
        <v>1</v>
      </c>
      <c r="L890" s="320">
        <f t="shared" si="232"/>
        <v>8.1389999999999993</v>
      </c>
      <c r="M890" s="275">
        <f t="shared" si="225"/>
        <v>472.81120447450621</v>
      </c>
      <c r="N890" s="153">
        <f t="shared" si="226"/>
        <v>260.04616246097845</v>
      </c>
      <c r="O890" s="154">
        <f t="shared" si="227"/>
        <v>24.6251</v>
      </c>
      <c r="P890" s="149">
        <f>IF(B890&lt;=Parameters!$K$3,0,IF(I890="Sand",0,O890/Parameters!$K$8*1000))</f>
        <v>0</v>
      </c>
      <c r="Q890" s="127">
        <f t="shared" si="228"/>
        <v>0</v>
      </c>
      <c r="R890" s="154" t="e">
        <f t="shared" si="229"/>
        <v>#DIV/0!</v>
      </c>
      <c r="S890" s="154" t="e">
        <f t="shared" si="230"/>
        <v>#DIV/0!</v>
      </c>
      <c r="T890" s="149" t="e">
        <f t="shared" si="237"/>
        <v>#DIV/0!</v>
      </c>
      <c r="U890" s="383">
        <f>IF(B890&lt;=Parameters!$K$3,0,IF(I890="Sand",(B890-B889)*$O$5*N890,(B890-B889)*$O$5*T890))</f>
        <v>107.92029890412687</v>
      </c>
      <c r="V890" s="157">
        <f t="shared" si="238"/>
        <v>37935.556043937904</v>
      </c>
      <c r="W890" s="175">
        <f t="shared" si="233"/>
        <v>0.57280686883187504</v>
      </c>
      <c r="X890" s="149">
        <f t="shared" si="234"/>
        <v>0.58773521931664074</v>
      </c>
      <c r="Y890" s="127">
        <f t="shared" si="235"/>
        <v>0.59204843558036346</v>
      </c>
      <c r="Z890" s="175">
        <f t="shared" si="236"/>
        <v>1.1365495560820649</v>
      </c>
      <c r="AA890" s="149">
        <f t="shared" si="231"/>
        <v>81.39</v>
      </c>
      <c r="AB890" s="383">
        <f>IF(ISERROR(AA890),0,IF(B890&lt;=Parameters!$K$3,0,(B890-B889)*$O$5*AA890))</f>
        <v>33.777207264594509</v>
      </c>
      <c r="AC890" s="157">
        <f t="shared" si="239"/>
        <v>25472.269833001228</v>
      </c>
    </row>
    <row r="891" spans="1:29">
      <c r="A891" s="186">
        <v>873</v>
      </c>
      <c r="B891" s="187">
        <v>87.2</v>
      </c>
      <c r="C891" s="258">
        <v>27.16</v>
      </c>
      <c r="D891" s="258">
        <v>2.39</v>
      </c>
      <c r="E891" s="438">
        <f>IF(AND(ISBLANK(B891),ISBLANK(C891)),NA(),IF(B891&lt;=Parameters!$K$3,0,IF(C891&lt;0.1,Parameters!$K$4,C891)))</f>
        <v>27.16</v>
      </c>
      <c r="F891" s="439"/>
      <c r="G891" s="149">
        <f>B891*Parameters!$K$5</f>
        <v>1656.8</v>
      </c>
      <c r="H891" s="383">
        <f>IF(B891&lt;Parameters!$K$6,B891*Parameters!$K$5,Parameters!$K$5*Parameters!$K$6+(B891-Parameters!$K$6)*(Parameters!$K$5-10))</f>
        <v>814.80000000000007</v>
      </c>
      <c r="I891" s="151" t="str">
        <f>IF(ISBLANK(D891),"",IF(D891&gt;Parameters!$K$7,"Clay","Sand"))</f>
        <v>Sand</v>
      </c>
      <c r="J891" s="152">
        <f t="shared" si="223"/>
        <v>0.70710678118654746</v>
      </c>
      <c r="K891" s="320">
        <f t="shared" si="224"/>
        <v>1</v>
      </c>
      <c r="L891" s="320">
        <f t="shared" si="232"/>
        <v>8.1480000000000015</v>
      </c>
      <c r="M891" s="275">
        <f t="shared" si="225"/>
        <v>488.64354313270883</v>
      </c>
      <c r="N891" s="153">
        <f t="shared" si="226"/>
        <v>268.75394872298989</v>
      </c>
      <c r="O891" s="154">
        <f t="shared" si="227"/>
        <v>25.5032</v>
      </c>
      <c r="P891" s="149">
        <f>IF(B891&lt;=Parameters!$K$3,0,IF(I891="Sand",0,O891/Parameters!$K$8*1000))</f>
        <v>0</v>
      </c>
      <c r="Q891" s="127">
        <f t="shared" si="228"/>
        <v>0</v>
      </c>
      <c r="R891" s="154" t="e">
        <f t="shared" si="229"/>
        <v>#DIV/0!</v>
      </c>
      <c r="S891" s="154" t="e">
        <f t="shared" si="230"/>
        <v>#DIV/0!</v>
      </c>
      <c r="T891" s="149" t="e">
        <f t="shared" si="237"/>
        <v>#DIV/0!</v>
      </c>
      <c r="U891" s="383">
        <f>IF(B891&lt;=Parameters!$K$3,0,IF(I891="Sand",(B891-B890)*$O$5*N891,(B891-B890)*$O$5*T891))</f>
        <v>111.53406842604652</v>
      </c>
      <c r="V891" s="157">
        <f t="shared" si="238"/>
        <v>38047.090112363949</v>
      </c>
      <c r="W891" s="175">
        <f t="shared" si="233"/>
        <v>0.5857606772575783</v>
      </c>
      <c r="X891" s="149">
        <f t="shared" si="234"/>
        <v>0.6153713869252595</v>
      </c>
      <c r="Y891" s="127">
        <f t="shared" si="235"/>
        <v>0.59188487874292128</v>
      </c>
      <c r="Z891" s="175">
        <f t="shared" si="236"/>
        <v>1.1910288912540341</v>
      </c>
      <c r="AA891" s="149">
        <f t="shared" si="231"/>
        <v>81.480000000000018</v>
      </c>
      <c r="AB891" s="383">
        <f>IF(ISERROR(AA891),0,IF(B891&lt;=Parameters!$K$3,0,(B891-B890)*$O$5*AA891))</f>
        <v>33.814557659657851</v>
      </c>
      <c r="AC891" s="157">
        <f t="shared" si="239"/>
        <v>25506.084390660886</v>
      </c>
    </row>
    <row r="892" spans="1:29">
      <c r="A892" s="186">
        <v>874</v>
      </c>
      <c r="B892" s="187">
        <v>87.3</v>
      </c>
      <c r="C892" s="258">
        <v>27.64</v>
      </c>
      <c r="D892" s="258">
        <v>2.33</v>
      </c>
      <c r="E892" s="438">
        <f>IF(AND(ISBLANK(B892),ISBLANK(C892)),NA(),IF(B892&lt;=Parameters!$K$3,0,IF(C892&lt;0.1,Parameters!$K$4,C892)))</f>
        <v>27.64</v>
      </c>
      <c r="F892" s="439"/>
      <c r="G892" s="149">
        <f>B892*Parameters!$K$5</f>
        <v>1658.7</v>
      </c>
      <c r="H892" s="383">
        <f>IF(B892&lt;Parameters!$K$6,B892*Parameters!$K$5,Parameters!$K$5*Parameters!$K$6+(B892-Parameters!$K$6)*(Parameters!$K$5-10))</f>
        <v>815.69999999999993</v>
      </c>
      <c r="I892" s="151" t="str">
        <f>IF(ISBLANK(D892),"",IF(D892&gt;Parameters!$K$7,"Clay","Sand"))</f>
        <v>Sand</v>
      </c>
      <c r="J892" s="152">
        <f t="shared" si="223"/>
        <v>0.70710678118654746</v>
      </c>
      <c r="K892" s="320">
        <f t="shared" si="224"/>
        <v>1</v>
      </c>
      <c r="L892" s="320">
        <f t="shared" si="232"/>
        <v>8.157</v>
      </c>
      <c r="M892" s="275">
        <f t="shared" si="225"/>
        <v>497.27936421900114</v>
      </c>
      <c r="N892" s="153">
        <f t="shared" si="226"/>
        <v>273.50365032045067</v>
      </c>
      <c r="O892" s="154">
        <f t="shared" si="227"/>
        <v>25.981300000000001</v>
      </c>
      <c r="P892" s="149">
        <f>IF(B892&lt;=Parameters!$K$3,0,IF(I892="Sand",0,O892/Parameters!$K$8*1000))</f>
        <v>0</v>
      </c>
      <c r="Q892" s="127">
        <f t="shared" si="228"/>
        <v>0</v>
      </c>
      <c r="R892" s="154" t="e">
        <f t="shared" si="229"/>
        <v>#DIV/0!</v>
      </c>
      <c r="S892" s="154" t="e">
        <f t="shared" si="230"/>
        <v>#DIV/0!</v>
      </c>
      <c r="T892" s="149" t="e">
        <f t="shared" si="237"/>
        <v>#DIV/0!</v>
      </c>
      <c r="U892" s="383">
        <f>IF(B892&lt;=Parameters!$K$3,0,IF(I892="Sand",(B892-B891)*$O$5*N892,(B892-B891)*$O$5*T892))</f>
        <v>113.50521543797818</v>
      </c>
      <c r="V892" s="157">
        <f t="shared" si="238"/>
        <v>38160.59532780193</v>
      </c>
      <c r="W892" s="175">
        <f t="shared" si="233"/>
        <v>0.59254736455039092</v>
      </c>
      <c r="X892" s="149">
        <f t="shared" si="234"/>
        <v>0.63005852788196326</v>
      </c>
      <c r="Y892" s="127">
        <f t="shared" si="235"/>
        <v>0.59172154757378459</v>
      </c>
      <c r="Z892" s="175">
        <f t="shared" si="236"/>
        <v>1.2205168795067554</v>
      </c>
      <c r="AA892" s="149">
        <f t="shared" si="231"/>
        <v>81.569999999999993</v>
      </c>
      <c r="AB892" s="383">
        <f>IF(ISERROR(AA892),0,IF(B892&lt;=Parameters!$K$3,0,(B892-B891)*$O$5*AA892))</f>
        <v>33.851908054711565</v>
      </c>
      <c r="AC892" s="157">
        <f t="shared" si="239"/>
        <v>25539.936298715598</v>
      </c>
    </row>
    <row r="893" spans="1:29">
      <c r="A893" s="186">
        <v>875</v>
      </c>
      <c r="B893" s="187">
        <v>87.4</v>
      </c>
      <c r="C893" s="258">
        <v>28.09</v>
      </c>
      <c r="D893" s="258">
        <v>2.31</v>
      </c>
      <c r="E893" s="438">
        <f>IF(AND(ISBLANK(B893),ISBLANK(C893)),NA(),IF(B893&lt;=Parameters!$K$3,0,IF(C893&lt;0.1,Parameters!$K$4,C893)))</f>
        <v>28.09</v>
      </c>
      <c r="F893" s="439"/>
      <c r="G893" s="149">
        <f>B893*Parameters!$K$5</f>
        <v>1660.6000000000001</v>
      </c>
      <c r="H893" s="383">
        <f>IF(B893&lt;Parameters!$K$6,B893*Parameters!$K$5,Parameters!$K$5*Parameters!$K$6+(B893-Parameters!$K$6)*(Parameters!$K$5-10))</f>
        <v>816.6</v>
      </c>
      <c r="I893" s="151" t="str">
        <f>IF(ISBLANK(D893),"",IF(D893&gt;Parameters!$K$7,"Clay","Sand"))</f>
        <v>Sand</v>
      </c>
      <c r="J893" s="152">
        <f t="shared" si="223"/>
        <v>0.70710678118654746</v>
      </c>
      <c r="K893" s="320">
        <f t="shared" si="224"/>
        <v>1</v>
      </c>
      <c r="L893" s="320">
        <f t="shared" si="232"/>
        <v>8.1660000000000004</v>
      </c>
      <c r="M893" s="275">
        <f t="shared" si="225"/>
        <v>505.37544648740032</v>
      </c>
      <c r="N893" s="153">
        <f t="shared" si="226"/>
        <v>277.95649556807018</v>
      </c>
      <c r="O893" s="154">
        <f t="shared" si="227"/>
        <v>26.429400000000001</v>
      </c>
      <c r="P893" s="149">
        <f>IF(B893&lt;=Parameters!$K$3,0,IF(I893="Sand",0,O893/Parameters!$K$8*1000))</f>
        <v>0</v>
      </c>
      <c r="Q893" s="127">
        <f t="shared" si="228"/>
        <v>0</v>
      </c>
      <c r="R893" s="154" t="e">
        <f t="shared" si="229"/>
        <v>#DIV/0!</v>
      </c>
      <c r="S893" s="154" t="e">
        <f t="shared" si="230"/>
        <v>#DIV/0!</v>
      </c>
      <c r="T893" s="149" t="e">
        <f t="shared" si="237"/>
        <v>#DIV/0!</v>
      </c>
      <c r="U893" s="383">
        <f>IF(B893&lt;=Parameters!$K$3,0,IF(I893="Sand",(B893-B892)*$O$5*N893,(B893-B892)*$O$5*T893))</f>
        <v>115.35316576169538</v>
      </c>
      <c r="V893" s="157">
        <f t="shared" si="238"/>
        <v>38275.948493563628</v>
      </c>
      <c r="W893" s="175">
        <f t="shared" si="233"/>
        <v>0.59878667372127603</v>
      </c>
      <c r="X893" s="149">
        <f t="shared" si="234"/>
        <v>0.64368668513554428</v>
      </c>
      <c r="Y893" s="127">
        <f t="shared" si="235"/>
        <v>0.59155844151311066</v>
      </c>
      <c r="Z893" s="175">
        <f t="shared" si="236"/>
        <v>1.2480008529526914</v>
      </c>
      <c r="AA893" s="149">
        <f t="shared" si="231"/>
        <v>81.660000000000011</v>
      </c>
      <c r="AB893" s="383">
        <f>IF(ISERROR(AA893),0,IF(B893&lt;=Parameters!$K$3,0,(B893-B892)*$O$5*AA893))</f>
        <v>33.889258449774914</v>
      </c>
      <c r="AC893" s="157">
        <f t="shared" si="239"/>
        <v>25573.825557165372</v>
      </c>
    </row>
    <row r="894" spans="1:29">
      <c r="A894" s="186">
        <v>876</v>
      </c>
      <c r="B894" s="187">
        <v>87.5</v>
      </c>
      <c r="C894" s="258">
        <v>27.78</v>
      </c>
      <c r="D894" s="258">
        <v>2.3199999999999998</v>
      </c>
      <c r="E894" s="438">
        <f>IF(AND(ISBLANK(B894),ISBLANK(C894)),NA(),IF(B894&lt;=Parameters!$K$3,0,IF(C894&lt;0.1,Parameters!$K$4,C894)))</f>
        <v>27.78</v>
      </c>
      <c r="F894" s="439"/>
      <c r="G894" s="149">
        <f>B894*Parameters!$K$5</f>
        <v>1662.5</v>
      </c>
      <c r="H894" s="383">
        <f>IF(B894&lt;Parameters!$K$6,B894*Parameters!$K$5,Parameters!$K$5*Parameters!$K$6+(B894-Parameters!$K$6)*(Parameters!$K$5-10))</f>
        <v>817.5</v>
      </c>
      <c r="I894" s="151" t="str">
        <f>IF(ISBLANK(D894),"",IF(D894&gt;Parameters!$K$7,"Clay","Sand"))</f>
        <v>Sand</v>
      </c>
      <c r="J894" s="152">
        <f t="shared" si="223"/>
        <v>0.70710678118654746</v>
      </c>
      <c r="K894" s="320">
        <f t="shared" si="224"/>
        <v>1</v>
      </c>
      <c r="L894" s="320">
        <f t="shared" si="232"/>
        <v>8.1750000000000007</v>
      </c>
      <c r="M894" s="275">
        <f t="shared" si="225"/>
        <v>499.79814536916973</v>
      </c>
      <c r="N894" s="153">
        <f t="shared" si="226"/>
        <v>274.88897995304336</v>
      </c>
      <c r="O894" s="154">
        <f t="shared" si="227"/>
        <v>26.1175</v>
      </c>
      <c r="P894" s="149">
        <f>IF(B894&lt;=Parameters!$K$3,0,IF(I894="Sand",0,O894/Parameters!$K$8*1000))</f>
        <v>0</v>
      </c>
      <c r="Q894" s="127">
        <f t="shared" si="228"/>
        <v>0</v>
      </c>
      <c r="R894" s="154" t="e">
        <f t="shared" si="229"/>
        <v>#DIV/0!</v>
      </c>
      <c r="S894" s="154" t="e">
        <f t="shared" si="230"/>
        <v>#DIV/0!</v>
      </c>
      <c r="T894" s="149" t="e">
        <f t="shared" si="237"/>
        <v>#DIV/0!</v>
      </c>
      <c r="U894" s="383">
        <f>IF(B894&lt;=Parameters!$K$3,0,IF(I894="Sand",(B894-B893)*$O$5*N894,(B894-B893)*$O$5*T894))</f>
        <v>114.08013331646285</v>
      </c>
      <c r="V894" s="157">
        <f t="shared" si="238"/>
        <v>38390.028626880092</v>
      </c>
      <c r="W894" s="175">
        <f t="shared" si="233"/>
        <v>0.59412744742810764</v>
      </c>
      <c r="X894" s="149">
        <f t="shared" si="234"/>
        <v>0.63349845210882161</v>
      </c>
      <c r="Y894" s="127">
        <f t="shared" si="235"/>
        <v>0.59139556000306126</v>
      </c>
      <c r="Z894" s="175">
        <f t="shared" si="236"/>
        <v>1.2293143138695859</v>
      </c>
      <c r="AA894" s="149">
        <f t="shared" si="231"/>
        <v>81.75</v>
      </c>
      <c r="AB894" s="383">
        <f>IF(ISERROR(AA894),0,IF(B894&lt;=Parameters!$K$3,0,(B894-B893)*$O$5*AA894))</f>
        <v>33.926608844828621</v>
      </c>
      <c r="AC894" s="157">
        <f t="shared" si="239"/>
        <v>25607.752166010199</v>
      </c>
    </row>
    <row r="895" spans="1:29">
      <c r="A895" s="186">
        <v>877</v>
      </c>
      <c r="B895" s="187">
        <v>87.6</v>
      </c>
      <c r="C895" s="258">
        <v>27.01</v>
      </c>
      <c r="D895" s="258">
        <v>2.36</v>
      </c>
      <c r="E895" s="438">
        <f>IF(AND(ISBLANK(B895),ISBLANK(C895)),NA(),IF(B895&lt;=Parameters!$K$3,0,IF(C895&lt;0.1,Parameters!$K$4,C895)))</f>
        <v>27.01</v>
      </c>
      <c r="F895" s="439"/>
      <c r="G895" s="149">
        <f>B895*Parameters!$K$5</f>
        <v>1664.3999999999999</v>
      </c>
      <c r="H895" s="383">
        <f>IF(B895&lt;Parameters!$K$6,B895*Parameters!$K$5,Parameters!$K$5*Parameters!$K$6+(B895-Parameters!$K$6)*(Parameters!$K$5-10))</f>
        <v>818.4</v>
      </c>
      <c r="I895" s="151" t="str">
        <f>IF(ISBLANK(D895),"",IF(D895&gt;Parameters!$K$7,"Clay","Sand"))</f>
        <v>Sand</v>
      </c>
      <c r="J895" s="152">
        <f t="shared" si="223"/>
        <v>0.70710678118654746</v>
      </c>
      <c r="K895" s="320">
        <f t="shared" si="224"/>
        <v>1</v>
      </c>
      <c r="L895" s="320">
        <f t="shared" si="232"/>
        <v>8.1839999999999993</v>
      </c>
      <c r="M895" s="275">
        <f t="shared" si="225"/>
        <v>485.94484904324258</v>
      </c>
      <c r="N895" s="153">
        <f t="shared" si="226"/>
        <v>267.26966697378344</v>
      </c>
      <c r="O895" s="154">
        <f t="shared" si="227"/>
        <v>25.345600000000001</v>
      </c>
      <c r="P895" s="149">
        <f>IF(B895&lt;=Parameters!$K$3,0,IF(I895="Sand",0,O895/Parameters!$K$8*1000))</f>
        <v>0</v>
      </c>
      <c r="Q895" s="127">
        <f t="shared" si="228"/>
        <v>0</v>
      </c>
      <c r="R895" s="154" t="e">
        <f t="shared" si="229"/>
        <v>#DIV/0!</v>
      </c>
      <c r="S895" s="154" t="e">
        <f t="shared" si="230"/>
        <v>#DIV/0!</v>
      </c>
      <c r="T895" s="149" t="e">
        <f t="shared" si="237"/>
        <v>#DIV/0!</v>
      </c>
      <c r="U895" s="383">
        <f>IF(B895&lt;=Parameters!$K$3,0,IF(I895="Sand",(B895-B894)*$O$5*N895,(B895-B894)*$O$5*T895))</f>
        <v>110.91808498479708</v>
      </c>
      <c r="V895" s="157">
        <f t="shared" si="238"/>
        <v>38500.94671186489</v>
      </c>
      <c r="W895" s="175">
        <f t="shared" si="233"/>
        <v>0.58266371724623667</v>
      </c>
      <c r="X895" s="149">
        <f t="shared" si="234"/>
        <v>0.60871668410522872</v>
      </c>
      <c r="Y895" s="127">
        <f t="shared" si="235"/>
        <v>0.59123290248779226</v>
      </c>
      <c r="Z895" s="175">
        <f t="shared" si="236"/>
        <v>1.1822495954106762</v>
      </c>
      <c r="AA895" s="149">
        <f t="shared" si="231"/>
        <v>81.84</v>
      </c>
      <c r="AB895" s="383">
        <f>IF(ISERROR(AA895),0,IF(B895&lt;=Parameters!$K$3,0,(B895-B894)*$O$5*AA895))</f>
        <v>33.963959239887146</v>
      </c>
      <c r="AC895" s="157">
        <f t="shared" si="239"/>
        <v>25641.716125250088</v>
      </c>
    </row>
    <row r="896" spans="1:29">
      <c r="A896" s="186">
        <v>878</v>
      </c>
      <c r="B896" s="187">
        <v>87.7</v>
      </c>
      <c r="C896" s="258">
        <v>26.46</v>
      </c>
      <c r="D896" s="258">
        <v>2.39</v>
      </c>
      <c r="E896" s="438">
        <f>IF(AND(ISBLANK(B896),ISBLANK(C896)),NA(),IF(B896&lt;=Parameters!$K$3,0,IF(C896&lt;0.1,Parameters!$K$4,C896)))</f>
        <v>26.46</v>
      </c>
      <c r="F896" s="439"/>
      <c r="G896" s="149">
        <f>B896*Parameters!$K$5</f>
        <v>1666.3</v>
      </c>
      <c r="H896" s="383">
        <f>IF(B896&lt;Parameters!$K$6,B896*Parameters!$K$5,Parameters!$K$5*Parameters!$K$6+(B896-Parameters!$K$6)*(Parameters!$K$5-10))</f>
        <v>819.30000000000007</v>
      </c>
      <c r="I896" s="151" t="str">
        <f>IF(ISBLANK(D896),"",IF(D896&gt;Parameters!$K$7,"Clay","Sand"))</f>
        <v>Sand</v>
      </c>
      <c r="J896" s="152">
        <f t="shared" si="223"/>
        <v>0.70710678118654746</v>
      </c>
      <c r="K896" s="320">
        <f t="shared" si="224"/>
        <v>1</v>
      </c>
      <c r="L896" s="320">
        <f t="shared" si="232"/>
        <v>8.1930000000000014</v>
      </c>
      <c r="M896" s="275">
        <f t="shared" si="225"/>
        <v>476.04963738186581</v>
      </c>
      <c r="N896" s="153">
        <f t="shared" si="226"/>
        <v>261.82730056002623</v>
      </c>
      <c r="O896" s="154">
        <f t="shared" si="227"/>
        <v>24.793700000000001</v>
      </c>
      <c r="P896" s="149">
        <f>IF(B896&lt;=Parameters!$K$3,0,IF(I896="Sand",0,O896/Parameters!$K$8*1000))</f>
        <v>0</v>
      </c>
      <c r="Q896" s="127">
        <f t="shared" si="228"/>
        <v>0</v>
      </c>
      <c r="R896" s="154" t="e">
        <f t="shared" si="229"/>
        <v>#DIV/0!</v>
      </c>
      <c r="S896" s="154" t="e">
        <f t="shared" si="230"/>
        <v>#DIV/0!</v>
      </c>
      <c r="T896" s="149" t="e">
        <f t="shared" si="237"/>
        <v>#DIV/0!</v>
      </c>
      <c r="U896" s="383">
        <f>IF(B896&lt;=Parameters!$K$3,0,IF(I896="Sand",(B896-B895)*$O$5*N896,(B896-B895)*$O$5*T896))</f>
        <v>108.65947903362263</v>
      </c>
      <c r="V896" s="157">
        <f t="shared" si="238"/>
        <v>38609.606190898514</v>
      </c>
      <c r="W896" s="175">
        <f t="shared" si="233"/>
        <v>0.57421469309708029</v>
      </c>
      <c r="X896" s="149">
        <f t="shared" si="234"/>
        <v>0.59071337597524032</v>
      </c>
      <c r="Y896" s="127">
        <f t="shared" si="235"/>
        <v>0.59107046841344479</v>
      </c>
      <c r="Z896" s="175">
        <f t="shared" si="236"/>
        <v>1.1482776911998971</v>
      </c>
      <c r="AA896" s="149">
        <f t="shared" si="231"/>
        <v>81.93</v>
      </c>
      <c r="AB896" s="383">
        <f>IF(ISERROR(AA896),0,IF(B896&lt;=Parameters!$K$3,0,(B896-B895)*$O$5*AA896))</f>
        <v>34.001309634950509</v>
      </c>
      <c r="AC896" s="157">
        <f t="shared" si="239"/>
        <v>25675.717434885039</v>
      </c>
    </row>
    <row r="897" spans="1:29">
      <c r="A897" s="186">
        <v>879</v>
      </c>
      <c r="B897" s="187">
        <v>87.8</v>
      </c>
      <c r="C897" s="258">
        <v>26.4</v>
      </c>
      <c r="D897" s="258">
        <v>2.39</v>
      </c>
      <c r="E897" s="438">
        <f>IF(AND(ISBLANK(B897),ISBLANK(C897)),NA(),IF(B897&lt;=Parameters!$K$3,0,IF(C897&lt;0.1,Parameters!$K$4,C897)))</f>
        <v>26.4</v>
      </c>
      <c r="F897" s="439"/>
      <c r="G897" s="149">
        <f>B897*Parameters!$K$5</f>
        <v>1668.2</v>
      </c>
      <c r="H897" s="383">
        <f>IF(B897&lt;Parameters!$K$6,B897*Parameters!$K$5,Parameters!$K$5*Parameters!$K$6+(B897-Parameters!$K$6)*(Parameters!$K$5-10))</f>
        <v>820.19999999999993</v>
      </c>
      <c r="I897" s="151" t="str">
        <f>IF(ISBLANK(D897),"",IF(D897&gt;Parameters!$K$7,"Clay","Sand"))</f>
        <v>Sand</v>
      </c>
      <c r="J897" s="152">
        <f t="shared" si="223"/>
        <v>0.70710678118654746</v>
      </c>
      <c r="K897" s="320">
        <f t="shared" si="224"/>
        <v>1</v>
      </c>
      <c r="L897" s="320">
        <f t="shared" si="232"/>
        <v>8.202</v>
      </c>
      <c r="M897" s="275">
        <f t="shared" si="225"/>
        <v>474.97015974607922</v>
      </c>
      <c r="N897" s="153">
        <f t="shared" si="226"/>
        <v>261.23358786034362</v>
      </c>
      <c r="O897" s="154">
        <f t="shared" si="227"/>
        <v>24.7318</v>
      </c>
      <c r="P897" s="149">
        <f>IF(B897&lt;=Parameters!$K$3,0,IF(I897="Sand",0,O897/Parameters!$K$8*1000))</f>
        <v>0</v>
      </c>
      <c r="Q897" s="127">
        <f t="shared" si="228"/>
        <v>0</v>
      </c>
      <c r="R897" s="154" t="e">
        <f t="shared" si="229"/>
        <v>#DIV/0!</v>
      </c>
      <c r="S897" s="154" t="e">
        <f t="shared" si="230"/>
        <v>#DIV/0!</v>
      </c>
      <c r="T897" s="149" t="e">
        <f t="shared" si="237"/>
        <v>#DIV/0!</v>
      </c>
      <c r="U897" s="383">
        <f>IF(B897&lt;=Parameters!$K$3,0,IF(I897="Sand",(B897-B896)*$O$5*N897,(B897-B896)*$O$5*T897))</f>
        <v>108.41308565711374</v>
      </c>
      <c r="V897" s="157">
        <f t="shared" si="238"/>
        <v>38718.019276555628</v>
      </c>
      <c r="W897" s="175">
        <f t="shared" si="233"/>
        <v>0.57308705452122666</v>
      </c>
      <c r="X897" s="149">
        <f t="shared" si="234"/>
        <v>0.58832743904711693</v>
      </c>
      <c r="Y897" s="127">
        <f t="shared" si="235"/>
        <v>0.59090825722813622</v>
      </c>
      <c r="Z897" s="175">
        <f t="shared" si="236"/>
        <v>1.1446295310038692</v>
      </c>
      <c r="AA897" s="149">
        <f t="shared" si="231"/>
        <v>82.02</v>
      </c>
      <c r="AB897" s="383">
        <f>IF(ISERROR(AA897),0,IF(B897&lt;=Parameters!$K$3,0,(B897-B896)*$O$5*AA897))</f>
        <v>34.038660030004195</v>
      </c>
      <c r="AC897" s="157">
        <f t="shared" si="239"/>
        <v>25709.756094915043</v>
      </c>
    </row>
    <row r="898" spans="1:29">
      <c r="A898" s="186">
        <v>880</v>
      </c>
      <c r="B898" s="187">
        <v>87.9</v>
      </c>
      <c r="C898" s="258">
        <v>26.12</v>
      </c>
      <c r="D898" s="258">
        <v>2.38</v>
      </c>
      <c r="E898" s="438">
        <f>IF(AND(ISBLANK(B898),ISBLANK(C898)),NA(),IF(B898&lt;=Parameters!$K$3,0,IF(C898&lt;0.1,Parameters!$K$4,C898)))</f>
        <v>26.12</v>
      </c>
      <c r="F898" s="439"/>
      <c r="G898" s="149">
        <f>B898*Parameters!$K$5</f>
        <v>1670.1000000000001</v>
      </c>
      <c r="H898" s="383">
        <f>IF(B898&lt;Parameters!$K$6,B898*Parameters!$K$5,Parameters!$K$5*Parameters!$K$6+(B898-Parameters!$K$6)*(Parameters!$K$5-10))</f>
        <v>821.1</v>
      </c>
      <c r="I898" s="151" t="str">
        <f>IF(ISBLANK(D898),"",IF(D898&gt;Parameters!$K$7,"Clay","Sand"))</f>
        <v>Sand</v>
      </c>
      <c r="J898" s="152">
        <f t="shared" si="223"/>
        <v>0.70710678118654746</v>
      </c>
      <c r="K898" s="320">
        <f t="shared" si="224"/>
        <v>1</v>
      </c>
      <c r="L898" s="320">
        <f t="shared" si="232"/>
        <v>8.2110000000000003</v>
      </c>
      <c r="M898" s="275">
        <f t="shared" si="225"/>
        <v>469.93259744574203</v>
      </c>
      <c r="N898" s="153">
        <f t="shared" si="226"/>
        <v>258.46292859515813</v>
      </c>
      <c r="O898" s="154">
        <f t="shared" si="227"/>
        <v>24.4499</v>
      </c>
      <c r="P898" s="149">
        <f>IF(B898&lt;=Parameters!$K$3,0,IF(I898="Sand",0,O898/Parameters!$K$8*1000))</f>
        <v>0</v>
      </c>
      <c r="Q898" s="127">
        <f t="shared" si="228"/>
        <v>0</v>
      </c>
      <c r="R898" s="154" t="e">
        <f t="shared" si="229"/>
        <v>#DIV/0!</v>
      </c>
      <c r="S898" s="154" t="e">
        <f t="shared" si="230"/>
        <v>#DIV/0!</v>
      </c>
      <c r="T898" s="149" t="e">
        <f t="shared" si="237"/>
        <v>#DIV/0!</v>
      </c>
      <c r="U898" s="383">
        <f>IF(B898&lt;=Parameters!$K$3,0,IF(I898="Sand",(B898-B897)*$O$5*N898,(B898-B897)*$O$5*T898))</f>
        <v>107.26324990015959</v>
      </c>
      <c r="V898" s="157">
        <f t="shared" si="238"/>
        <v>38825.282526455791</v>
      </c>
      <c r="W898" s="175">
        <f t="shared" si="233"/>
        <v>0.56860263387225374</v>
      </c>
      <c r="X898" s="149">
        <f t="shared" si="234"/>
        <v>0.57887837726719615</v>
      </c>
      <c r="Y898" s="127">
        <f t="shared" si="235"/>
        <v>0.59074626838195055</v>
      </c>
      <c r="Z898" s="175">
        <f t="shared" si="236"/>
        <v>1.127219407613498</v>
      </c>
      <c r="AA898" s="149">
        <f t="shared" si="231"/>
        <v>82.110000000000014</v>
      </c>
      <c r="AB898" s="383">
        <f>IF(ISERROR(AA898),0,IF(B898&lt;=Parameters!$K$3,0,(B898-B897)*$O$5*AA898))</f>
        <v>34.076010425067579</v>
      </c>
      <c r="AC898" s="157">
        <f t="shared" si="239"/>
        <v>25743.832105340109</v>
      </c>
    </row>
    <row r="899" spans="1:29">
      <c r="A899" s="186">
        <v>881</v>
      </c>
      <c r="B899" s="187">
        <v>88</v>
      </c>
      <c r="C899" s="258">
        <v>26.67</v>
      </c>
      <c r="D899" s="258">
        <v>2.35</v>
      </c>
      <c r="E899" s="438">
        <f>IF(AND(ISBLANK(B899),ISBLANK(C899)),NA(),IF(B899&lt;=Parameters!$K$3,0,IF(C899&lt;0.1,Parameters!$K$4,C899)))</f>
        <v>26.67</v>
      </c>
      <c r="F899" s="439"/>
      <c r="G899" s="149">
        <f>B899*Parameters!$K$5</f>
        <v>1672</v>
      </c>
      <c r="H899" s="383">
        <f>IF(B899&lt;Parameters!$K$6,B899*Parameters!$K$5,Parameters!$K$5*Parameters!$K$6+(B899-Parameters!$K$6)*(Parameters!$K$5-10))</f>
        <v>822</v>
      </c>
      <c r="I899" s="151" t="str">
        <f>IF(ISBLANK(D899),"",IF(D899&gt;Parameters!$K$7,"Clay","Sand"))</f>
        <v>Sand</v>
      </c>
      <c r="J899" s="152">
        <f t="shared" si="223"/>
        <v>0.70710678118654746</v>
      </c>
      <c r="K899" s="320">
        <f t="shared" si="224"/>
        <v>1</v>
      </c>
      <c r="L899" s="320">
        <f t="shared" si="232"/>
        <v>8.2200000000000006</v>
      </c>
      <c r="M899" s="275">
        <f t="shared" si="225"/>
        <v>479.8278091071187</v>
      </c>
      <c r="N899" s="153">
        <f t="shared" si="226"/>
        <v>263.90529500891529</v>
      </c>
      <c r="O899" s="154">
        <f t="shared" si="227"/>
        <v>24.998000000000001</v>
      </c>
      <c r="P899" s="149">
        <f>IF(B899&lt;=Parameters!$K$3,0,IF(I899="Sand",0,O899/Parameters!$K$8*1000))</f>
        <v>0</v>
      </c>
      <c r="Q899" s="127">
        <f t="shared" si="228"/>
        <v>0</v>
      </c>
      <c r="R899" s="154" t="e">
        <f t="shared" si="229"/>
        <v>#DIV/0!</v>
      </c>
      <c r="S899" s="154" t="e">
        <f t="shared" si="230"/>
        <v>#DIV/0!</v>
      </c>
      <c r="T899" s="149" t="e">
        <f t="shared" si="237"/>
        <v>#DIV/0!</v>
      </c>
      <c r="U899" s="383">
        <f>IF(B899&lt;=Parameters!$K$3,0,IF(I899="Sand",(B899-B898)*$O$5*N899,(B899-B898)*$O$5*T899))</f>
        <v>109.52185585133421</v>
      </c>
      <c r="V899" s="157">
        <f t="shared" si="238"/>
        <v>38934.804382307128</v>
      </c>
      <c r="W899" s="175">
        <f t="shared" si="233"/>
        <v>0.57671874931824341</v>
      </c>
      <c r="X899" s="149">
        <f t="shared" si="234"/>
        <v>0.59602584332419417</v>
      </c>
      <c r="Y899" s="127">
        <f t="shared" si="235"/>
        <v>0.59058450132692941</v>
      </c>
      <c r="Z899" s="175">
        <f t="shared" si="236"/>
        <v>1.16161196401002</v>
      </c>
      <c r="AA899" s="149">
        <f t="shared" si="231"/>
        <v>82.2</v>
      </c>
      <c r="AB899" s="383">
        <f>IF(ISERROR(AA899),0,IF(B899&lt;=Parameters!$K$3,0,(B899-B898)*$O$5*AA899))</f>
        <v>34.113360820121258</v>
      </c>
      <c r="AC899" s="157">
        <f t="shared" si="239"/>
        <v>25777.945466160229</v>
      </c>
    </row>
    <row r="900" spans="1:29">
      <c r="A900" s="186">
        <v>882</v>
      </c>
      <c r="B900" s="187">
        <v>88.1</v>
      </c>
      <c r="C900" s="258">
        <v>27.78</v>
      </c>
      <c r="D900" s="258">
        <v>2.3199999999999998</v>
      </c>
      <c r="E900" s="438">
        <f>IF(AND(ISBLANK(B900),ISBLANK(C900)),NA(),IF(B900&lt;=Parameters!$K$3,0,IF(C900&lt;0.1,Parameters!$K$4,C900)))</f>
        <v>27.78</v>
      </c>
      <c r="F900" s="439"/>
      <c r="G900" s="149">
        <f>B900*Parameters!$K$5</f>
        <v>1673.8999999999999</v>
      </c>
      <c r="H900" s="383">
        <f>IF(B900&lt;Parameters!$K$6,B900*Parameters!$K$5,Parameters!$K$5*Parameters!$K$6+(B900-Parameters!$K$6)*(Parameters!$K$5-10))</f>
        <v>822.9</v>
      </c>
      <c r="I900" s="151" t="str">
        <f>IF(ISBLANK(D900),"",IF(D900&gt;Parameters!$K$7,"Clay","Sand"))</f>
        <v>Sand</v>
      </c>
      <c r="J900" s="152">
        <f t="shared" si="223"/>
        <v>0.70710678118654746</v>
      </c>
      <c r="K900" s="320">
        <f t="shared" si="224"/>
        <v>1</v>
      </c>
      <c r="L900" s="320">
        <f t="shared" si="232"/>
        <v>8.2289999999999992</v>
      </c>
      <c r="M900" s="275">
        <f t="shared" si="225"/>
        <v>499.79814536916973</v>
      </c>
      <c r="N900" s="153">
        <f t="shared" si="226"/>
        <v>274.88897995304336</v>
      </c>
      <c r="O900" s="154">
        <f t="shared" si="227"/>
        <v>26.106100000000001</v>
      </c>
      <c r="P900" s="149">
        <f>IF(B900&lt;=Parameters!$K$3,0,IF(I900="Sand",0,O900/Parameters!$K$8*1000))</f>
        <v>0</v>
      </c>
      <c r="Q900" s="127">
        <f t="shared" si="228"/>
        <v>0</v>
      </c>
      <c r="R900" s="154" t="e">
        <f t="shared" si="229"/>
        <v>#DIV/0!</v>
      </c>
      <c r="S900" s="154" t="e">
        <f t="shared" si="230"/>
        <v>#DIV/0!</v>
      </c>
      <c r="T900" s="149" t="e">
        <f t="shared" si="237"/>
        <v>#DIV/0!</v>
      </c>
      <c r="U900" s="383">
        <f>IF(B900&lt;=Parameters!$K$3,0,IF(I900="Sand",(B900-B899)*$O$5*N900,(B900-B899)*$O$5*T900))</f>
        <v>114.08013331646285</v>
      </c>
      <c r="V900" s="157">
        <f t="shared" si="238"/>
        <v>39048.884515623591</v>
      </c>
      <c r="W900" s="175">
        <f t="shared" si="233"/>
        <v>0.59281069066005587</v>
      </c>
      <c r="X900" s="149">
        <f t="shared" si="234"/>
        <v>0.6306312671905997</v>
      </c>
      <c r="Y900" s="127">
        <f t="shared" si="235"/>
        <v>0.59042295551706292</v>
      </c>
      <c r="Z900" s="175">
        <f t="shared" si="236"/>
        <v>1.2301155547455873</v>
      </c>
      <c r="AA900" s="149">
        <f t="shared" si="231"/>
        <v>82.29</v>
      </c>
      <c r="AB900" s="383">
        <f>IF(ISERROR(AA900),0,IF(B900&lt;=Parameters!$K$3,0,(B900-B899)*$O$5*AA900))</f>
        <v>34.150711215179783</v>
      </c>
      <c r="AC900" s="157">
        <f t="shared" si="239"/>
        <v>25812.09617737541</v>
      </c>
    </row>
    <row r="901" spans="1:29">
      <c r="A901" s="186">
        <v>883</v>
      </c>
      <c r="B901" s="187">
        <v>88.2</v>
      </c>
      <c r="C901" s="258">
        <v>28.11</v>
      </c>
      <c r="D901" s="258">
        <v>2.3199999999999998</v>
      </c>
      <c r="E901" s="438">
        <f>IF(AND(ISBLANK(B901),ISBLANK(C901)),NA(),IF(B901&lt;=Parameters!$K$3,0,IF(C901&lt;0.1,Parameters!$K$4,C901)))</f>
        <v>28.11</v>
      </c>
      <c r="F901" s="439"/>
      <c r="G901" s="149">
        <f>B901*Parameters!$K$5</f>
        <v>1675.8</v>
      </c>
      <c r="H901" s="383">
        <f>IF(B901&lt;Parameters!$K$6,B901*Parameters!$K$5,Parameters!$K$5*Parameters!$K$6+(B901-Parameters!$K$6)*(Parameters!$K$5-10))</f>
        <v>823.80000000000007</v>
      </c>
      <c r="I901" s="151" t="str">
        <f>IF(ISBLANK(D901),"",IF(D901&gt;Parameters!$K$7,"Clay","Sand"))</f>
        <v>Sand</v>
      </c>
      <c r="J901" s="152">
        <f t="shared" si="223"/>
        <v>0.70710678118654746</v>
      </c>
      <c r="K901" s="320">
        <f t="shared" si="224"/>
        <v>1</v>
      </c>
      <c r="L901" s="320">
        <f t="shared" si="232"/>
        <v>8.2380000000000013</v>
      </c>
      <c r="M901" s="275">
        <f t="shared" si="225"/>
        <v>505.7352723659958</v>
      </c>
      <c r="N901" s="153">
        <f t="shared" si="226"/>
        <v>278.1543998012977</v>
      </c>
      <c r="O901" s="154">
        <f t="shared" si="227"/>
        <v>26.434200000000001</v>
      </c>
      <c r="P901" s="149">
        <f>IF(B901&lt;=Parameters!$K$3,0,IF(I901="Sand",0,O901/Parameters!$K$8*1000))</f>
        <v>0</v>
      </c>
      <c r="Q901" s="127">
        <f t="shared" si="228"/>
        <v>0</v>
      </c>
      <c r="R901" s="154" t="e">
        <f t="shared" si="229"/>
        <v>#DIV/0!</v>
      </c>
      <c r="S901" s="154" t="e">
        <f t="shared" si="230"/>
        <v>#DIV/0!</v>
      </c>
      <c r="T901" s="149" t="e">
        <f t="shared" si="237"/>
        <v>#DIV/0!</v>
      </c>
      <c r="U901" s="383">
        <f>IF(B901&lt;=Parameters!$K$3,0,IF(I901="Sand",(B901-B900)*$O$5*N901,(B901-B900)*$O$5*T901))</f>
        <v>115.4352968871932</v>
      </c>
      <c r="V901" s="157">
        <f t="shared" si="238"/>
        <v>39164.319812510781</v>
      </c>
      <c r="W901" s="175">
        <f t="shared" si="233"/>
        <v>0.59731569061889045</v>
      </c>
      <c r="X901" s="149">
        <f t="shared" si="234"/>
        <v>0.64046288841215271</v>
      </c>
      <c r="Y901" s="127">
        <f t="shared" si="235"/>
        <v>0.59026163040828084</v>
      </c>
      <c r="Z901" s="175">
        <f t="shared" si="236"/>
        <v>1.2503695118249847</v>
      </c>
      <c r="AA901" s="149">
        <f t="shared" si="231"/>
        <v>82.38000000000001</v>
      </c>
      <c r="AB901" s="383">
        <f>IF(ISERROR(AA901),0,IF(B901&lt;=Parameters!$K$3,0,(B901-B900)*$O$5*AA901))</f>
        <v>34.188061610243174</v>
      </c>
      <c r="AC901" s="157">
        <f t="shared" si="239"/>
        <v>25846.284238985652</v>
      </c>
    </row>
    <row r="902" spans="1:29">
      <c r="A902" s="186">
        <v>884</v>
      </c>
      <c r="B902" s="187">
        <v>88.3</v>
      </c>
      <c r="C902" s="258">
        <v>27.94</v>
      </c>
      <c r="D902" s="258">
        <v>2.33</v>
      </c>
      <c r="E902" s="438">
        <f>IF(AND(ISBLANK(B902),ISBLANK(C902)),NA(),IF(B902&lt;=Parameters!$K$3,0,IF(C902&lt;0.1,Parameters!$K$4,C902)))</f>
        <v>27.94</v>
      </c>
      <c r="F902" s="439"/>
      <c r="G902" s="149">
        <f>B902*Parameters!$K$5</f>
        <v>1677.7</v>
      </c>
      <c r="H902" s="383">
        <f>IF(B902&lt;Parameters!$K$6,B902*Parameters!$K$5,Parameters!$K$5*Parameters!$K$6+(B902-Parameters!$K$6)*(Parameters!$K$5-10))</f>
        <v>824.69999999999993</v>
      </c>
      <c r="I902" s="151" t="str">
        <f>IF(ISBLANK(D902),"",IF(D902&gt;Parameters!$K$7,"Clay","Sand"))</f>
        <v>Sand</v>
      </c>
      <c r="J902" s="152">
        <f t="shared" si="223"/>
        <v>0.70710678118654746</v>
      </c>
      <c r="K902" s="320">
        <f t="shared" si="224"/>
        <v>1</v>
      </c>
      <c r="L902" s="320">
        <f t="shared" si="232"/>
        <v>8.2469999999999999</v>
      </c>
      <c r="M902" s="275">
        <f t="shared" si="225"/>
        <v>502.67675239793397</v>
      </c>
      <c r="N902" s="153">
        <f t="shared" si="226"/>
        <v>276.47221381886368</v>
      </c>
      <c r="O902" s="154">
        <f t="shared" si="227"/>
        <v>26.2623</v>
      </c>
      <c r="P902" s="149">
        <f>IF(B902&lt;=Parameters!$K$3,0,IF(I902="Sand",0,O902/Parameters!$K$8*1000))</f>
        <v>0</v>
      </c>
      <c r="Q902" s="127">
        <f t="shared" si="228"/>
        <v>0</v>
      </c>
      <c r="R902" s="154" t="e">
        <f t="shared" si="229"/>
        <v>#DIV/0!</v>
      </c>
      <c r="S902" s="154" t="e">
        <f t="shared" si="230"/>
        <v>#DIV/0!</v>
      </c>
      <c r="T902" s="149" t="e">
        <f t="shared" si="237"/>
        <v>#DIV/0!</v>
      </c>
      <c r="U902" s="383">
        <f>IF(B902&lt;=Parameters!$K$3,0,IF(I902="Sand",(B902-B901)*$O$5*N902,(B902-B901)*$O$5*T902))</f>
        <v>114.73718232044538</v>
      </c>
      <c r="V902" s="157">
        <f t="shared" si="238"/>
        <v>39279.056994831226</v>
      </c>
      <c r="W902" s="175">
        <f t="shared" si="233"/>
        <v>0.59467089781557458</v>
      </c>
      <c r="X902" s="149">
        <f t="shared" si="234"/>
        <v>0.63468335437191647</v>
      </c>
      <c r="Y902" s="127">
        <f t="shared" si="235"/>
        <v>0.59010052545844305</v>
      </c>
      <c r="Z902" s="175">
        <f t="shared" si="236"/>
        <v>1.240152465553453</v>
      </c>
      <c r="AA902" s="149">
        <f t="shared" si="231"/>
        <v>82.47</v>
      </c>
      <c r="AB902" s="383">
        <f>IF(ISERROR(AA902),0,IF(B902&lt;=Parameters!$K$3,0,(B902-B901)*$O$5*AA902))</f>
        <v>34.225412005296832</v>
      </c>
      <c r="AC902" s="157">
        <f t="shared" si="239"/>
        <v>25880.509650990949</v>
      </c>
    </row>
    <row r="903" spans="1:29">
      <c r="A903" s="186">
        <v>885</v>
      </c>
      <c r="B903" s="187">
        <v>88.4</v>
      </c>
      <c r="C903" s="258">
        <v>26.38</v>
      </c>
      <c r="D903" s="258">
        <v>2.34</v>
      </c>
      <c r="E903" s="438">
        <f>IF(AND(ISBLANK(B903),ISBLANK(C903)),NA(),IF(B903&lt;=Parameters!$K$3,0,IF(C903&lt;0.1,Parameters!$K$4,C903)))</f>
        <v>26.38</v>
      </c>
      <c r="F903" s="439"/>
      <c r="G903" s="149">
        <f>B903*Parameters!$K$5</f>
        <v>1679.6000000000001</v>
      </c>
      <c r="H903" s="383">
        <f>IF(B903&lt;Parameters!$K$6,B903*Parameters!$K$5,Parameters!$K$5*Parameters!$K$6+(B903-Parameters!$K$6)*(Parameters!$K$5-10))</f>
        <v>825.6</v>
      </c>
      <c r="I903" s="151" t="str">
        <f>IF(ISBLANK(D903),"",IF(D903&gt;Parameters!$K$7,"Clay","Sand"))</f>
        <v>Sand</v>
      </c>
      <c r="J903" s="152">
        <f t="shared" si="223"/>
        <v>0.70710678118654746</v>
      </c>
      <c r="K903" s="320">
        <f t="shared" si="224"/>
        <v>1</v>
      </c>
      <c r="L903" s="320">
        <f t="shared" si="232"/>
        <v>8.2560000000000002</v>
      </c>
      <c r="M903" s="275">
        <f t="shared" si="225"/>
        <v>474.61033386748375</v>
      </c>
      <c r="N903" s="153">
        <f t="shared" si="226"/>
        <v>261.0356836271161</v>
      </c>
      <c r="O903" s="154">
        <f t="shared" si="227"/>
        <v>24.700399999999998</v>
      </c>
      <c r="P903" s="149">
        <f>IF(B903&lt;=Parameters!$K$3,0,IF(I903="Sand",0,O903/Parameters!$K$8*1000))</f>
        <v>0</v>
      </c>
      <c r="Q903" s="127">
        <f t="shared" si="228"/>
        <v>0</v>
      </c>
      <c r="R903" s="154" t="e">
        <f t="shared" si="229"/>
        <v>#DIV/0!</v>
      </c>
      <c r="S903" s="154" t="e">
        <f t="shared" si="230"/>
        <v>#DIV/0!</v>
      </c>
      <c r="T903" s="149" t="e">
        <f t="shared" si="237"/>
        <v>#DIV/0!</v>
      </c>
      <c r="U903" s="383">
        <f>IF(B903&lt;=Parameters!$K$3,0,IF(I903="Sand",(B903-B902)*$O$5*N903,(B903-B902)*$O$5*T903))</f>
        <v>108.33095453163133</v>
      </c>
      <c r="V903" s="157">
        <f t="shared" si="238"/>
        <v>39387.387949362856</v>
      </c>
      <c r="W903" s="175">
        <f t="shared" si="233"/>
        <v>0.57147147302211809</v>
      </c>
      <c r="X903" s="149">
        <f t="shared" si="234"/>
        <v>0.58491601067461652</v>
      </c>
      <c r="Y903" s="127">
        <f t="shared" si="235"/>
        <v>0.58993964012733147</v>
      </c>
      <c r="Z903" s="175">
        <f t="shared" si="236"/>
        <v>1.1438909418915535</v>
      </c>
      <c r="AA903" s="149">
        <f t="shared" si="231"/>
        <v>82.56</v>
      </c>
      <c r="AB903" s="383">
        <f>IF(ISERROR(AA903),0,IF(B903&lt;=Parameters!$K$3,0,(B903-B902)*$O$5*AA903))</f>
        <v>34.262762400360231</v>
      </c>
      <c r="AC903" s="157">
        <f t="shared" si="239"/>
        <v>25914.772413391311</v>
      </c>
    </row>
    <row r="904" spans="1:29">
      <c r="A904" s="186">
        <v>886</v>
      </c>
      <c r="B904" s="187">
        <v>88.5</v>
      </c>
      <c r="C904" s="258">
        <v>26.33</v>
      </c>
      <c r="D904" s="258">
        <v>2.35</v>
      </c>
      <c r="E904" s="438">
        <f>IF(AND(ISBLANK(B904),ISBLANK(C904)),NA(),IF(B904&lt;=Parameters!$K$3,0,IF(C904&lt;0.1,Parameters!$K$4,C904)))</f>
        <v>26.33</v>
      </c>
      <c r="F904" s="439"/>
      <c r="G904" s="149">
        <f>B904*Parameters!$K$5</f>
        <v>1681.5</v>
      </c>
      <c r="H904" s="383">
        <f>IF(B904&lt;Parameters!$K$6,B904*Parameters!$K$5,Parameters!$K$5*Parameters!$K$6+(B904-Parameters!$K$6)*(Parameters!$K$5-10))</f>
        <v>826.5</v>
      </c>
      <c r="I904" s="151" t="str">
        <f>IF(ISBLANK(D904),"",IF(D904&gt;Parameters!$K$7,"Clay","Sand"))</f>
        <v>Sand</v>
      </c>
      <c r="J904" s="152">
        <f t="shared" si="223"/>
        <v>0.70710678118654746</v>
      </c>
      <c r="K904" s="320">
        <f t="shared" si="224"/>
        <v>1</v>
      </c>
      <c r="L904" s="320">
        <f t="shared" si="232"/>
        <v>8.2650000000000006</v>
      </c>
      <c r="M904" s="275">
        <f t="shared" si="225"/>
        <v>473.71076917099492</v>
      </c>
      <c r="N904" s="153">
        <f t="shared" si="226"/>
        <v>260.54092304404725</v>
      </c>
      <c r="O904" s="154">
        <f t="shared" si="227"/>
        <v>24.648499999999999</v>
      </c>
      <c r="P904" s="149">
        <f>IF(B904&lt;=Parameters!$K$3,0,IF(I904="Sand",0,O904/Parameters!$K$8*1000))</f>
        <v>0</v>
      </c>
      <c r="Q904" s="127">
        <f t="shared" si="228"/>
        <v>0</v>
      </c>
      <c r="R904" s="154" t="e">
        <f t="shared" si="229"/>
        <v>#DIV/0!</v>
      </c>
      <c r="S904" s="154" t="e">
        <f t="shared" si="230"/>
        <v>#DIV/0!</v>
      </c>
      <c r="T904" s="149" t="e">
        <f t="shared" si="237"/>
        <v>#DIV/0!</v>
      </c>
      <c r="U904" s="383">
        <f>IF(B904&lt;=Parameters!$K$3,0,IF(I904="Sand",(B904-B903)*$O$5*N904,(B904-B903)*$O$5*T904))</f>
        <v>108.12562671787138</v>
      </c>
      <c r="V904" s="157">
        <f t="shared" si="238"/>
        <v>39495.513576080724</v>
      </c>
      <c r="W904" s="175">
        <f t="shared" si="233"/>
        <v>0.57049469900298166</v>
      </c>
      <c r="X904" s="149">
        <f t="shared" si="234"/>
        <v>0.58285743888530595</v>
      </c>
      <c r="Y904" s="127">
        <f t="shared" si="235"/>
        <v>0.58977897387664002</v>
      </c>
      <c r="Z904" s="175">
        <f t="shared" si="236"/>
        <v>1.1408437502497342</v>
      </c>
      <c r="AA904" s="149">
        <f t="shared" si="231"/>
        <v>82.65</v>
      </c>
      <c r="AB904" s="383">
        <f>IF(ISERROR(AA904),0,IF(B904&lt;=Parameters!$K$3,0,(B904-B903)*$O$5*AA904))</f>
        <v>34.300112795413888</v>
      </c>
      <c r="AC904" s="157">
        <f t="shared" si="239"/>
        <v>25949.072526186723</v>
      </c>
    </row>
    <row r="905" spans="1:29">
      <c r="A905" s="186">
        <v>887</v>
      </c>
      <c r="B905" s="187">
        <v>88.6</v>
      </c>
      <c r="C905" s="258">
        <v>25.25</v>
      </c>
      <c r="D905" s="258">
        <v>2.41</v>
      </c>
      <c r="E905" s="438">
        <f>IF(AND(ISBLANK(B905),ISBLANK(C905)),NA(),IF(B905&lt;=Parameters!$K$3,0,IF(C905&lt;0.1,Parameters!$K$4,C905)))</f>
        <v>25.25</v>
      </c>
      <c r="F905" s="439"/>
      <c r="G905" s="149">
        <f>B905*Parameters!$K$5</f>
        <v>1683.3999999999999</v>
      </c>
      <c r="H905" s="383">
        <f>IF(B905&lt;Parameters!$K$6,B905*Parameters!$K$5,Parameters!$K$5*Parameters!$K$6+(B905-Parameters!$K$6)*(Parameters!$K$5-10))</f>
        <v>827.4</v>
      </c>
      <c r="I905" s="151" t="str">
        <f>IF(ISBLANK(D905),"",IF(D905&gt;Parameters!$K$7,"Clay","Sand"))</f>
        <v>Sand</v>
      </c>
      <c r="J905" s="152">
        <f t="shared" si="223"/>
        <v>0.70710678118654746</v>
      </c>
      <c r="K905" s="320">
        <f t="shared" si="224"/>
        <v>1</v>
      </c>
      <c r="L905" s="320">
        <f t="shared" si="232"/>
        <v>8.2739999999999991</v>
      </c>
      <c r="M905" s="275">
        <f t="shared" si="225"/>
        <v>454.28017172683718</v>
      </c>
      <c r="N905" s="153">
        <f t="shared" si="226"/>
        <v>249.85409444976048</v>
      </c>
      <c r="O905" s="154">
        <f t="shared" si="227"/>
        <v>23.566600000000001</v>
      </c>
      <c r="P905" s="149">
        <f>IF(B905&lt;=Parameters!$K$3,0,IF(I905="Sand",0,O905/Parameters!$K$8*1000))</f>
        <v>0</v>
      </c>
      <c r="Q905" s="127">
        <f t="shared" si="228"/>
        <v>0</v>
      </c>
      <c r="R905" s="154" t="e">
        <f t="shared" si="229"/>
        <v>#DIV/0!</v>
      </c>
      <c r="S905" s="154" t="e">
        <f t="shared" si="230"/>
        <v>#DIV/0!</v>
      </c>
      <c r="T905" s="149" t="e">
        <f t="shared" si="237"/>
        <v>#DIV/0!</v>
      </c>
      <c r="U905" s="383">
        <f>IF(B905&lt;=Parameters!$K$3,0,IF(I905="Sand",(B905-B904)*$O$5*N905,(B905-B904)*$O$5*T905))</f>
        <v>103.69054594098947</v>
      </c>
      <c r="V905" s="157">
        <f t="shared" si="238"/>
        <v>39599.204122021714</v>
      </c>
      <c r="W905" s="175">
        <f t="shared" si="233"/>
        <v>0.55352390453499556</v>
      </c>
      <c r="X905" s="149">
        <f t="shared" si="234"/>
        <v>0.54756994906859491</v>
      </c>
      <c r="Y905" s="127">
        <f t="shared" si="235"/>
        <v>0.58961852616996702</v>
      </c>
      <c r="Z905" s="175">
        <f t="shared" si="236"/>
        <v>1.0726936661305608</v>
      </c>
      <c r="AA905" s="149">
        <f t="shared" si="231"/>
        <v>82.740000000000009</v>
      </c>
      <c r="AB905" s="383">
        <f>IF(ISERROR(AA905),0,IF(B905&lt;=Parameters!$K$3,0,(B905-B904)*$O$5*AA905))</f>
        <v>34.33746319047242</v>
      </c>
      <c r="AC905" s="157">
        <f t="shared" si="239"/>
        <v>25983.409989377196</v>
      </c>
    </row>
    <row r="906" spans="1:29">
      <c r="A906" s="186">
        <v>888</v>
      </c>
      <c r="B906" s="187">
        <v>88.7</v>
      </c>
      <c r="C906" s="258">
        <v>25.25</v>
      </c>
      <c r="D906" s="258">
        <v>2.4700000000000002</v>
      </c>
      <c r="E906" s="438">
        <f>IF(AND(ISBLANK(B906),ISBLANK(C906)),NA(),IF(B906&lt;=Parameters!$K$3,0,IF(C906&lt;0.1,Parameters!$K$4,C906)))</f>
        <v>25.25</v>
      </c>
      <c r="F906" s="439"/>
      <c r="G906" s="149">
        <f>B906*Parameters!$K$5</f>
        <v>1685.3</v>
      </c>
      <c r="H906" s="383">
        <f>IF(B906&lt;Parameters!$K$6,B906*Parameters!$K$5,Parameters!$K$5*Parameters!$K$6+(B906-Parameters!$K$6)*(Parameters!$K$5-10))</f>
        <v>828.30000000000007</v>
      </c>
      <c r="I906" s="151" t="str">
        <f>IF(ISBLANK(D906),"",IF(D906&gt;Parameters!$K$7,"Clay","Sand"))</f>
        <v>Sand</v>
      </c>
      <c r="J906" s="152">
        <f t="shared" si="223"/>
        <v>0.70710678118654746</v>
      </c>
      <c r="K906" s="320">
        <f t="shared" si="224"/>
        <v>1</v>
      </c>
      <c r="L906" s="320">
        <f t="shared" si="232"/>
        <v>8.2830000000000013</v>
      </c>
      <c r="M906" s="275">
        <f t="shared" si="225"/>
        <v>454.28017172683718</v>
      </c>
      <c r="N906" s="153">
        <f t="shared" si="226"/>
        <v>249.85409444976048</v>
      </c>
      <c r="O906" s="154">
        <f t="shared" si="227"/>
        <v>23.564699999999998</v>
      </c>
      <c r="P906" s="149">
        <f>IF(B906&lt;=Parameters!$K$3,0,IF(I906="Sand",0,O906/Parameters!$K$8*1000))</f>
        <v>0</v>
      </c>
      <c r="Q906" s="127">
        <f t="shared" si="228"/>
        <v>0</v>
      </c>
      <c r="R906" s="154" t="e">
        <f t="shared" si="229"/>
        <v>#DIV/0!</v>
      </c>
      <c r="S906" s="154" t="e">
        <f t="shared" si="230"/>
        <v>#DIV/0!</v>
      </c>
      <c r="T906" s="149" t="e">
        <f t="shared" si="237"/>
        <v>#DIV/0!</v>
      </c>
      <c r="U906" s="383">
        <f>IF(B906&lt;=Parameters!$K$3,0,IF(I906="Sand",(B906-B905)*$O$5*N906,(B906-B905)*$O$5*T906))</f>
        <v>103.69054594100422</v>
      </c>
      <c r="V906" s="157">
        <f t="shared" si="238"/>
        <v>39702.894667962719</v>
      </c>
      <c r="W906" s="175">
        <f t="shared" si="233"/>
        <v>0.55330647381961406</v>
      </c>
      <c r="X906" s="149">
        <f t="shared" si="234"/>
        <v>0.54712374209309977</v>
      </c>
      <c r="Y906" s="127">
        <f t="shared" si="235"/>
        <v>0.58945829647280523</v>
      </c>
      <c r="Z906" s="175">
        <f t="shared" si="236"/>
        <v>1.0727376746248507</v>
      </c>
      <c r="AA906" s="149">
        <f t="shared" si="231"/>
        <v>82.830000000000013</v>
      </c>
      <c r="AB906" s="383">
        <f>IF(ISERROR(AA906),0,IF(B906&lt;=Parameters!$K$3,0,(B906-B905)*$O$5*AA906))</f>
        <v>34.374813585535833</v>
      </c>
      <c r="AC906" s="157">
        <f t="shared" si="239"/>
        <v>26017.784802962731</v>
      </c>
    </row>
    <row r="907" spans="1:29">
      <c r="A907" s="186">
        <v>889</v>
      </c>
      <c r="B907" s="187">
        <v>88.8</v>
      </c>
      <c r="C907" s="258">
        <v>25.63</v>
      </c>
      <c r="D907" s="258">
        <v>2.46</v>
      </c>
      <c r="E907" s="438">
        <f>IF(AND(ISBLANK(B907),ISBLANK(C907)),NA(),IF(B907&lt;=Parameters!$K$3,0,IF(C907&lt;0.1,Parameters!$K$4,C907)))</f>
        <v>25.63</v>
      </c>
      <c r="F907" s="439"/>
      <c r="G907" s="149">
        <f>B907*Parameters!$K$5</f>
        <v>1687.2</v>
      </c>
      <c r="H907" s="383">
        <f>IF(B907&lt;Parameters!$K$6,B907*Parameters!$K$5,Parameters!$K$5*Parameters!$K$6+(B907-Parameters!$K$6)*(Parameters!$K$5-10))</f>
        <v>829.19999999999993</v>
      </c>
      <c r="I907" s="151" t="str">
        <f>IF(ISBLANK(D907),"",IF(D907&gt;Parameters!$K$7,"Clay","Sand"))</f>
        <v>Sand</v>
      </c>
      <c r="J907" s="152">
        <f t="shared" si="223"/>
        <v>0.70710678118654746</v>
      </c>
      <c r="K907" s="320">
        <f t="shared" si="224"/>
        <v>1</v>
      </c>
      <c r="L907" s="320">
        <f t="shared" si="232"/>
        <v>8.2919999999999998</v>
      </c>
      <c r="M907" s="275">
        <f t="shared" si="225"/>
        <v>461.11686342015184</v>
      </c>
      <c r="N907" s="153">
        <f t="shared" si="226"/>
        <v>253.61427488108353</v>
      </c>
      <c r="O907" s="154">
        <f t="shared" si="227"/>
        <v>23.942799999999998</v>
      </c>
      <c r="P907" s="149">
        <f>IF(B907&lt;=Parameters!$K$3,0,IF(I907="Sand",0,O907/Parameters!$K$8*1000))</f>
        <v>0</v>
      </c>
      <c r="Q907" s="127">
        <f t="shared" si="228"/>
        <v>0</v>
      </c>
      <c r="R907" s="154" t="e">
        <f t="shared" si="229"/>
        <v>#DIV/0!</v>
      </c>
      <c r="S907" s="154" t="e">
        <f t="shared" si="230"/>
        <v>#DIV/0!</v>
      </c>
      <c r="T907" s="149" t="e">
        <f t="shared" si="237"/>
        <v>#DIV/0!</v>
      </c>
      <c r="U907" s="383">
        <f>IF(B907&lt;=Parameters!$K$3,0,IF(I907="Sand",(B907-B906)*$O$5*N907,(B907-B906)*$O$5*T907))</f>
        <v>105.2510373254479</v>
      </c>
      <c r="V907" s="157">
        <f t="shared" si="238"/>
        <v>39808.145705288167</v>
      </c>
      <c r="W907" s="175">
        <f t="shared" si="233"/>
        <v>0.55906423308997721</v>
      </c>
      <c r="X907" s="149">
        <f t="shared" si="234"/>
        <v>0.55899017123326933</v>
      </c>
      <c r="Y907" s="127">
        <f t="shared" si="235"/>
        <v>0.58929828425253405</v>
      </c>
      <c r="Z907" s="175">
        <f t="shared" si="236"/>
        <v>1.0969417895765801</v>
      </c>
      <c r="AA907" s="149">
        <f t="shared" si="231"/>
        <v>82.92</v>
      </c>
      <c r="AB907" s="383">
        <f>IF(ISERROR(AA907),0,IF(B907&lt;=Parameters!$K$3,0,(B907-B906)*$O$5*AA907))</f>
        <v>34.412163980589469</v>
      </c>
      <c r="AC907" s="157">
        <f t="shared" si="239"/>
        <v>26052.19696694332</v>
      </c>
    </row>
    <row r="908" spans="1:29">
      <c r="A908" s="186">
        <v>890</v>
      </c>
      <c r="B908" s="187">
        <v>88.9</v>
      </c>
      <c r="C908" s="258">
        <v>27.87</v>
      </c>
      <c r="D908" s="258">
        <v>2.42</v>
      </c>
      <c r="E908" s="438">
        <f>IF(AND(ISBLANK(B908),ISBLANK(C908)),NA(),IF(B908&lt;=Parameters!$K$3,0,IF(C908&lt;0.1,Parameters!$K$4,C908)))</f>
        <v>27.87</v>
      </c>
      <c r="F908" s="439"/>
      <c r="G908" s="149">
        <f>B908*Parameters!$K$5</f>
        <v>1689.1000000000001</v>
      </c>
      <c r="H908" s="383">
        <f>IF(B908&lt;Parameters!$K$6,B908*Parameters!$K$5,Parameters!$K$5*Parameters!$K$6+(B908-Parameters!$K$6)*(Parameters!$K$5-10))</f>
        <v>830.1</v>
      </c>
      <c r="I908" s="151" t="str">
        <f>IF(ISBLANK(D908),"",IF(D908&gt;Parameters!$K$7,"Clay","Sand"))</f>
        <v>Sand</v>
      </c>
      <c r="J908" s="152">
        <f t="shared" si="223"/>
        <v>0.70710678118654746</v>
      </c>
      <c r="K908" s="320">
        <f t="shared" si="224"/>
        <v>1</v>
      </c>
      <c r="L908" s="320">
        <f t="shared" si="232"/>
        <v>8.3010000000000002</v>
      </c>
      <c r="M908" s="275">
        <f t="shared" si="225"/>
        <v>501.41736182284956</v>
      </c>
      <c r="N908" s="153">
        <f t="shared" si="226"/>
        <v>275.77954900256725</v>
      </c>
      <c r="O908" s="154">
        <f t="shared" si="227"/>
        <v>26.180900000000001</v>
      </c>
      <c r="P908" s="149">
        <f>IF(B908&lt;=Parameters!$K$3,0,IF(I908="Sand",0,O908/Parameters!$K$8*1000))</f>
        <v>0</v>
      </c>
      <c r="Q908" s="127">
        <f t="shared" si="228"/>
        <v>0</v>
      </c>
      <c r="R908" s="154" t="e">
        <f t="shared" si="229"/>
        <v>#DIV/0!</v>
      </c>
      <c r="S908" s="154" t="e">
        <f t="shared" si="230"/>
        <v>#DIV/0!</v>
      </c>
      <c r="T908" s="149" t="e">
        <f t="shared" si="237"/>
        <v>#DIV/0!</v>
      </c>
      <c r="U908" s="383">
        <f>IF(B908&lt;=Parameters!$K$3,0,IF(I908="Sand",(B908-B907)*$O$5*N908,(B908-B907)*$O$5*T908))</f>
        <v>114.44972338121927</v>
      </c>
      <c r="V908" s="157">
        <f t="shared" si="238"/>
        <v>39922.595428669389</v>
      </c>
      <c r="W908" s="175">
        <f t="shared" si="233"/>
        <v>0.59236219455725492</v>
      </c>
      <c r="X908" s="149">
        <f t="shared" si="234"/>
        <v>0.62965590794560145</v>
      </c>
      <c r="Y908" s="127">
        <f t="shared" si="235"/>
        <v>0.58913848897841037</v>
      </c>
      <c r="Z908" s="175">
        <f t="shared" si="236"/>
        <v>1.236669664998912</v>
      </c>
      <c r="AA908" s="149">
        <f t="shared" si="231"/>
        <v>83.01</v>
      </c>
      <c r="AB908" s="383">
        <f>IF(ISERROR(AA908),0,IF(B908&lt;=Parameters!$K$3,0,(B908-B907)*$O$5*AA908))</f>
        <v>34.449514375652896</v>
      </c>
      <c r="AC908" s="157">
        <f t="shared" si="239"/>
        <v>26086.646481318974</v>
      </c>
    </row>
    <row r="909" spans="1:29">
      <c r="A909" s="186">
        <v>891</v>
      </c>
      <c r="B909" s="187">
        <v>89</v>
      </c>
      <c r="C909" s="258">
        <v>28.91</v>
      </c>
      <c r="D909" s="258">
        <v>2.35</v>
      </c>
      <c r="E909" s="438">
        <f>IF(AND(ISBLANK(B909),ISBLANK(C909)),NA(),IF(B909&lt;=Parameters!$K$3,0,IF(C909&lt;0.1,Parameters!$K$4,C909)))</f>
        <v>28.91</v>
      </c>
      <c r="F909" s="439"/>
      <c r="G909" s="149">
        <f>B909*Parameters!$K$5</f>
        <v>1691</v>
      </c>
      <c r="H909" s="383">
        <f>IF(B909&lt;Parameters!$K$6,B909*Parameters!$K$5,Parameters!$K$5*Parameters!$K$6+(B909-Parameters!$K$6)*(Parameters!$K$5-10))</f>
        <v>831</v>
      </c>
      <c r="I909" s="151" t="str">
        <f>IF(ISBLANK(D909),"",IF(D909&gt;Parameters!$K$7,"Clay","Sand"))</f>
        <v>Sand</v>
      </c>
      <c r="J909" s="152">
        <f t="shared" si="223"/>
        <v>0.70710678118654746</v>
      </c>
      <c r="K909" s="320">
        <f t="shared" si="224"/>
        <v>1</v>
      </c>
      <c r="L909" s="320">
        <f t="shared" si="232"/>
        <v>8.31</v>
      </c>
      <c r="M909" s="275">
        <f t="shared" si="225"/>
        <v>520.1283075098163</v>
      </c>
      <c r="N909" s="153">
        <f t="shared" si="226"/>
        <v>286.07056913039901</v>
      </c>
      <c r="O909" s="154">
        <f t="shared" si="227"/>
        <v>27.219000000000001</v>
      </c>
      <c r="P909" s="149">
        <f>IF(B909&lt;=Parameters!$K$3,0,IF(I909="Sand",0,O909/Parameters!$K$8*1000))</f>
        <v>0</v>
      </c>
      <c r="Q909" s="127">
        <f t="shared" si="228"/>
        <v>0</v>
      </c>
      <c r="R909" s="154" t="e">
        <f t="shared" si="229"/>
        <v>#DIV/0!</v>
      </c>
      <c r="S909" s="154" t="e">
        <f t="shared" si="230"/>
        <v>#DIV/0!</v>
      </c>
      <c r="T909" s="149" t="e">
        <f t="shared" si="237"/>
        <v>#DIV/0!</v>
      </c>
      <c r="U909" s="383">
        <f>IF(B909&lt;=Parameters!$K$3,0,IF(I909="Sand",(B909-B908)*$O$5*N909,(B909-B908)*$O$5*T909))</f>
        <v>118.72054190708931</v>
      </c>
      <c r="V909" s="157">
        <f t="shared" si="238"/>
        <v>40041.315970576477</v>
      </c>
      <c r="W909" s="175">
        <f t="shared" si="233"/>
        <v>0.60680015649212249</v>
      </c>
      <c r="X909" s="149">
        <f t="shared" si="234"/>
        <v>0.66136583043747754</v>
      </c>
      <c r="Y909" s="127">
        <f t="shared" si="235"/>
        <v>0.58897891012155956</v>
      </c>
      <c r="Z909" s="175">
        <f t="shared" si="236"/>
        <v>1.3000581305340302</v>
      </c>
      <c r="AA909" s="149">
        <f t="shared" si="231"/>
        <v>83.100000000000009</v>
      </c>
      <c r="AB909" s="383">
        <f>IF(ISERROR(AA909),0,IF(B909&lt;=Parameters!$K$3,0,(B909-B908)*$O$5*AA909))</f>
        <v>34.486864770706525</v>
      </c>
      <c r="AC909" s="157">
        <f t="shared" si="239"/>
        <v>26121.133346089682</v>
      </c>
    </row>
    <row r="910" spans="1:29">
      <c r="A910" s="186">
        <v>892</v>
      </c>
      <c r="B910" s="187">
        <v>89.1</v>
      </c>
      <c r="C910" s="258">
        <v>29.46</v>
      </c>
      <c r="D910" s="258">
        <v>2.3199999999999998</v>
      </c>
      <c r="E910" s="438">
        <f>IF(AND(ISBLANK(B910),ISBLANK(C910)),NA(),IF(B910&lt;=Parameters!$K$3,0,IF(C910&lt;0.1,Parameters!$K$4,C910)))</f>
        <v>29.46</v>
      </c>
      <c r="F910" s="439"/>
      <c r="G910" s="149">
        <f>B910*Parameters!$K$5</f>
        <v>1692.8999999999999</v>
      </c>
      <c r="H910" s="383">
        <f>IF(B910&lt;Parameters!$K$6,B910*Parameters!$K$5,Parameters!$K$5*Parameters!$K$6+(B910-Parameters!$K$6)*(Parameters!$K$5-10))</f>
        <v>831.9</v>
      </c>
      <c r="I910" s="151" t="str">
        <f>IF(ISBLANK(D910),"",IF(D910&gt;Parameters!$K$7,"Clay","Sand"))</f>
        <v>Sand</v>
      </c>
      <c r="J910" s="152">
        <f t="shared" si="223"/>
        <v>0.70710678118654746</v>
      </c>
      <c r="K910" s="320">
        <f t="shared" si="224"/>
        <v>1</v>
      </c>
      <c r="L910" s="320">
        <f t="shared" si="232"/>
        <v>8.3189999999999991</v>
      </c>
      <c r="M910" s="275">
        <f t="shared" si="225"/>
        <v>530.02351917119302</v>
      </c>
      <c r="N910" s="153">
        <f t="shared" si="226"/>
        <v>291.51293554415616</v>
      </c>
      <c r="O910" s="154">
        <f t="shared" si="227"/>
        <v>27.767099999999999</v>
      </c>
      <c r="P910" s="149">
        <f>IF(B910&lt;=Parameters!$K$3,0,IF(I910="Sand",0,O910/Parameters!$K$8*1000))</f>
        <v>0</v>
      </c>
      <c r="Q910" s="127">
        <f t="shared" si="228"/>
        <v>0</v>
      </c>
      <c r="R910" s="154" t="e">
        <f t="shared" si="229"/>
        <v>#DIV/0!</v>
      </c>
      <c r="S910" s="154" t="e">
        <f t="shared" si="230"/>
        <v>#DIV/0!</v>
      </c>
      <c r="T910" s="149" t="e">
        <f t="shared" si="237"/>
        <v>#DIV/0!</v>
      </c>
      <c r="U910" s="383">
        <f>IF(B910&lt;=Parameters!$K$3,0,IF(I910="Sand",(B910-B909)*$O$5*N910,(B910-B909)*$O$5*T910))</f>
        <v>120.97914785827919</v>
      </c>
      <c r="V910" s="157">
        <f t="shared" si="238"/>
        <v>40162.295118434755</v>
      </c>
      <c r="W910" s="175">
        <f t="shared" si="233"/>
        <v>0.61412200920773552</v>
      </c>
      <c r="X910" s="149">
        <f t="shared" si="234"/>
        <v>0.6776911717183266</v>
      </c>
      <c r="Y910" s="127">
        <f t="shared" si="235"/>
        <v>0.58881954715496787</v>
      </c>
      <c r="Z910" s="175">
        <f t="shared" si="236"/>
        <v>1.3332850787936821</v>
      </c>
      <c r="AA910" s="149">
        <f t="shared" si="231"/>
        <v>83.19</v>
      </c>
      <c r="AB910" s="383">
        <f>IF(ISERROR(AA910),0,IF(B910&lt;=Parameters!$K$3,0,(B910-B909)*$O$5*AA910))</f>
        <v>34.52421516576505</v>
      </c>
      <c r="AC910" s="157">
        <f t="shared" si="239"/>
        <v>26155.657561255448</v>
      </c>
    </row>
    <row r="911" spans="1:29">
      <c r="A911" s="186">
        <v>893</v>
      </c>
      <c r="B911" s="187">
        <v>89.2</v>
      </c>
      <c r="C911" s="258">
        <v>28.58</v>
      </c>
      <c r="D911" s="258">
        <v>2.2999999999999998</v>
      </c>
      <c r="E911" s="438">
        <f>IF(AND(ISBLANK(B911),ISBLANK(C911)),NA(),IF(B911&lt;=Parameters!$K$3,0,IF(C911&lt;0.1,Parameters!$K$4,C911)))</f>
        <v>28.58</v>
      </c>
      <c r="F911" s="439"/>
      <c r="G911" s="149">
        <f>B911*Parameters!$K$5</f>
        <v>1694.8</v>
      </c>
      <c r="H911" s="383">
        <f>IF(B911&lt;Parameters!$K$6,B911*Parameters!$K$5,Parameters!$K$5*Parameters!$K$6+(B911-Parameters!$K$6)*(Parameters!$K$5-10))</f>
        <v>832.80000000000007</v>
      </c>
      <c r="I911" s="151" t="str">
        <f>IF(ISBLANK(D911),"",IF(D911&gt;Parameters!$K$7,"Clay","Sand"))</f>
        <v>Sand</v>
      </c>
      <c r="J911" s="152">
        <f t="shared" si="223"/>
        <v>0.70710678118654746</v>
      </c>
      <c r="K911" s="320">
        <f t="shared" si="224"/>
        <v>1</v>
      </c>
      <c r="L911" s="320">
        <f t="shared" si="232"/>
        <v>8.3280000000000012</v>
      </c>
      <c r="M911" s="275">
        <f t="shared" si="225"/>
        <v>514.1911805129904</v>
      </c>
      <c r="N911" s="153">
        <f t="shared" si="226"/>
        <v>282.80514928214473</v>
      </c>
      <c r="O911" s="154">
        <f t="shared" si="227"/>
        <v>26.885199999999998</v>
      </c>
      <c r="P911" s="149">
        <f>IF(B911&lt;=Parameters!$K$3,0,IF(I911="Sand",0,O911/Parameters!$K$8*1000))</f>
        <v>0</v>
      </c>
      <c r="Q911" s="127">
        <f t="shared" si="228"/>
        <v>0</v>
      </c>
      <c r="R911" s="154" t="e">
        <f t="shared" si="229"/>
        <v>#DIV/0!</v>
      </c>
      <c r="S911" s="154" t="e">
        <f t="shared" si="230"/>
        <v>#DIV/0!</v>
      </c>
      <c r="T911" s="149" t="e">
        <f t="shared" si="237"/>
        <v>#DIV/0!</v>
      </c>
      <c r="U911" s="383">
        <f>IF(B911&lt;=Parameters!$K$3,0,IF(I911="Sand",(B911-B910)*$O$5*N911,(B911-B910)*$O$5*T911))</f>
        <v>117.3653783363921</v>
      </c>
      <c r="V911" s="157">
        <f t="shared" si="238"/>
        <v>40279.660496771146</v>
      </c>
      <c r="W911" s="175">
        <f t="shared" si="233"/>
        <v>0.60177525859244696</v>
      </c>
      <c r="X911" s="149">
        <f t="shared" si="234"/>
        <v>0.65025695881407841</v>
      </c>
      <c r="Y911" s="127">
        <f t="shared" si="235"/>
        <v>0.58866039955347305</v>
      </c>
      <c r="Z911" s="175">
        <f t="shared" si="236"/>
        <v>1.2804008433735981</v>
      </c>
      <c r="AA911" s="149">
        <f t="shared" si="231"/>
        <v>83.280000000000015</v>
      </c>
      <c r="AB911" s="383">
        <f>IF(ISERROR(AA911),0,IF(B911&lt;=Parameters!$K$3,0,(B911-B910)*$O$5*AA911))</f>
        <v>34.561565560828498</v>
      </c>
      <c r="AC911" s="157">
        <f t="shared" si="239"/>
        <v>26190.219126816275</v>
      </c>
    </row>
    <row r="912" spans="1:29">
      <c r="A912" s="186">
        <v>894</v>
      </c>
      <c r="B912" s="187">
        <v>89.3</v>
      </c>
      <c r="C912" s="258">
        <v>28.12</v>
      </c>
      <c r="D912" s="258">
        <v>2.2999999999999998</v>
      </c>
      <c r="E912" s="438">
        <f>IF(AND(ISBLANK(B912),ISBLANK(C912)),NA(),IF(B912&lt;=Parameters!$K$3,0,IF(C912&lt;0.1,Parameters!$K$4,C912)))</f>
        <v>28.12</v>
      </c>
      <c r="F912" s="439"/>
      <c r="G912" s="149">
        <f>B912*Parameters!$K$5</f>
        <v>1696.7</v>
      </c>
      <c r="H912" s="383">
        <f>IF(B912&lt;Parameters!$K$6,B912*Parameters!$K$5,Parameters!$K$5*Parameters!$K$6+(B912-Parameters!$K$6)*(Parameters!$K$5-10))</f>
        <v>833.69999999999993</v>
      </c>
      <c r="I912" s="151" t="str">
        <f>IF(ISBLANK(D912),"",IF(D912&gt;Parameters!$K$7,"Clay","Sand"))</f>
        <v>Sand</v>
      </c>
      <c r="J912" s="152">
        <f t="shared" si="223"/>
        <v>0.70710678118654746</v>
      </c>
      <c r="K912" s="320">
        <f t="shared" si="224"/>
        <v>1</v>
      </c>
      <c r="L912" s="320">
        <f t="shared" si="232"/>
        <v>8.3369999999999997</v>
      </c>
      <c r="M912" s="275">
        <f t="shared" si="225"/>
        <v>505.91518530529356</v>
      </c>
      <c r="N912" s="153">
        <f t="shared" si="226"/>
        <v>278.25335191791146</v>
      </c>
      <c r="O912" s="154">
        <f t="shared" si="227"/>
        <v>26.423300000000001</v>
      </c>
      <c r="P912" s="149">
        <f>IF(B912&lt;=Parameters!$K$3,0,IF(I912="Sand",0,O912/Parameters!$K$8*1000))</f>
        <v>0</v>
      </c>
      <c r="Q912" s="127">
        <f t="shared" si="228"/>
        <v>0</v>
      </c>
      <c r="R912" s="154" t="e">
        <f t="shared" si="229"/>
        <v>#DIV/0!</v>
      </c>
      <c r="S912" s="154" t="e">
        <f t="shared" si="230"/>
        <v>#DIV/0!</v>
      </c>
      <c r="T912" s="149" t="e">
        <f t="shared" si="237"/>
        <v>#DIV/0!</v>
      </c>
      <c r="U912" s="383">
        <f>IF(B912&lt;=Parameters!$K$3,0,IF(I912="Sand",(B912-B911)*$O$5*N912,(B912-B911)*$O$5*T912))</f>
        <v>115.47636244992569</v>
      </c>
      <c r="V912" s="157">
        <f t="shared" si="238"/>
        <v>40395.136859221071</v>
      </c>
      <c r="W912" s="175">
        <f t="shared" si="233"/>
        <v>0.59506879474558239</v>
      </c>
      <c r="X912" s="149">
        <f t="shared" si="234"/>
        <v>0.63555147983817473</v>
      </c>
      <c r="Y912" s="127">
        <f t="shared" si="235"/>
        <v>0.58850146679375592</v>
      </c>
      <c r="Z912" s="175">
        <f t="shared" si="236"/>
        <v>1.2525094479381871</v>
      </c>
      <c r="AA912" s="149">
        <f t="shared" si="231"/>
        <v>83.37</v>
      </c>
      <c r="AB912" s="383">
        <f>IF(ISERROR(AA912),0,IF(B912&lt;=Parameters!$K$3,0,(B912-B911)*$O$5*AA912))</f>
        <v>34.598915955882106</v>
      </c>
      <c r="AC912" s="157">
        <f t="shared" si="239"/>
        <v>26224.818042772156</v>
      </c>
    </row>
    <row r="913" spans="1:29">
      <c r="A913" s="186">
        <v>895</v>
      </c>
      <c r="B913" s="187">
        <v>89.4</v>
      </c>
      <c r="C913" s="258">
        <v>26.52</v>
      </c>
      <c r="D913" s="258">
        <v>2.34</v>
      </c>
      <c r="E913" s="438">
        <f>IF(AND(ISBLANK(B913),ISBLANK(C913)),NA(),IF(B913&lt;=Parameters!$K$3,0,IF(C913&lt;0.1,Parameters!$K$4,C913)))</f>
        <v>26.52</v>
      </c>
      <c r="F913" s="439"/>
      <c r="G913" s="149">
        <f>B913*Parameters!$K$5</f>
        <v>1698.6000000000001</v>
      </c>
      <c r="H913" s="383">
        <f>IF(B913&lt;Parameters!$K$6,B913*Parameters!$K$5,Parameters!$K$5*Parameters!$K$6+(B913-Parameters!$K$6)*(Parameters!$K$5-10))</f>
        <v>834.6</v>
      </c>
      <c r="I913" s="151" t="str">
        <f>IF(ISBLANK(D913),"",IF(D913&gt;Parameters!$K$7,"Clay","Sand"))</f>
        <v>Sand</v>
      </c>
      <c r="J913" s="152">
        <f t="shared" si="223"/>
        <v>0.70710678118654746</v>
      </c>
      <c r="K913" s="320">
        <f t="shared" si="224"/>
        <v>1</v>
      </c>
      <c r="L913" s="320">
        <f t="shared" si="232"/>
        <v>8.3460000000000001</v>
      </c>
      <c r="M913" s="275">
        <f t="shared" si="225"/>
        <v>477.12911501765234</v>
      </c>
      <c r="N913" s="153">
        <f t="shared" si="226"/>
        <v>262.42101325970879</v>
      </c>
      <c r="O913" s="154">
        <f t="shared" si="227"/>
        <v>24.821400000000001</v>
      </c>
      <c r="P913" s="149">
        <f>IF(B913&lt;=Parameters!$K$3,0,IF(I913="Sand",0,O913/Parameters!$K$8*1000))</f>
        <v>0</v>
      </c>
      <c r="Q913" s="127">
        <f t="shared" si="228"/>
        <v>0</v>
      </c>
      <c r="R913" s="154" t="e">
        <f t="shared" si="229"/>
        <v>#DIV/0!</v>
      </c>
      <c r="S913" s="154" t="e">
        <f t="shared" si="230"/>
        <v>#DIV/0!</v>
      </c>
      <c r="T913" s="149" t="e">
        <f t="shared" si="237"/>
        <v>#DIV/0!</v>
      </c>
      <c r="U913" s="383">
        <f>IF(B913&lt;=Parameters!$K$3,0,IF(I913="Sand",(B913-B912)*$O$5*N913,(B913-B912)*$O$5*T913))</f>
        <v>108.90587241011609</v>
      </c>
      <c r="V913" s="157">
        <f t="shared" si="238"/>
        <v>40504.042731631191</v>
      </c>
      <c r="W913" s="175">
        <f t="shared" si="233"/>
        <v>0.5714202455474845</v>
      </c>
      <c r="X913" s="149">
        <f t="shared" si="234"/>
        <v>0.58480797344453317</v>
      </c>
      <c r="Y913" s="127">
        <f t="shared" si="235"/>
        <v>0.58834274835433253</v>
      </c>
      <c r="Z913" s="175">
        <f t="shared" si="236"/>
        <v>1.1534863955181018</v>
      </c>
      <c r="AA913" s="149">
        <f t="shared" si="231"/>
        <v>83.460000000000008</v>
      </c>
      <c r="AB913" s="383">
        <f>IF(ISERROR(AA913),0,IF(B913&lt;=Parameters!$K$3,0,(B913-B912)*$O$5*AA913))</f>
        <v>34.636266350945561</v>
      </c>
      <c r="AC913" s="157">
        <f t="shared" si="239"/>
        <v>26259.454309123103</v>
      </c>
    </row>
    <row r="914" spans="1:29">
      <c r="A914" s="186">
        <v>896</v>
      </c>
      <c r="B914" s="187">
        <v>89.5</v>
      </c>
      <c r="C914" s="258">
        <v>25.72</v>
      </c>
      <c r="D914" s="258">
        <v>2.36</v>
      </c>
      <c r="E914" s="438">
        <f>IF(AND(ISBLANK(B914),ISBLANK(C914)),NA(),IF(B914&lt;=Parameters!$K$3,0,IF(C914&lt;0.1,Parameters!$K$4,C914)))</f>
        <v>25.72</v>
      </c>
      <c r="F914" s="439"/>
      <c r="G914" s="149">
        <f>B914*Parameters!$K$5</f>
        <v>1700.5</v>
      </c>
      <c r="H914" s="383">
        <f>IF(B914&lt;Parameters!$K$6,B914*Parameters!$K$5,Parameters!$K$5*Parameters!$K$6+(B914-Parameters!$K$6)*(Parameters!$K$5-10))</f>
        <v>835.5</v>
      </c>
      <c r="I914" s="151" t="str">
        <f>IF(ISBLANK(D914),"",IF(D914&gt;Parameters!$K$7,"Clay","Sand"))</f>
        <v>Sand</v>
      </c>
      <c r="J914" s="152">
        <f t="shared" si="223"/>
        <v>0.70710678118654746</v>
      </c>
      <c r="K914" s="320">
        <f t="shared" si="224"/>
        <v>1</v>
      </c>
      <c r="L914" s="320">
        <f t="shared" si="232"/>
        <v>8.3550000000000004</v>
      </c>
      <c r="M914" s="275">
        <f t="shared" si="225"/>
        <v>462.73607987383173</v>
      </c>
      <c r="N914" s="153">
        <f t="shared" si="226"/>
        <v>254.50484393060748</v>
      </c>
      <c r="O914" s="154">
        <f t="shared" si="227"/>
        <v>24.019500000000001</v>
      </c>
      <c r="P914" s="149">
        <f>IF(B914&lt;=Parameters!$K$3,0,IF(I914="Sand",0,O914/Parameters!$K$8*1000))</f>
        <v>0</v>
      </c>
      <c r="Q914" s="127">
        <f t="shared" si="228"/>
        <v>0</v>
      </c>
      <c r="R914" s="154" t="e">
        <f t="shared" si="229"/>
        <v>#DIV/0!</v>
      </c>
      <c r="S914" s="154" t="e">
        <f t="shared" si="230"/>
        <v>#DIV/0!</v>
      </c>
      <c r="T914" s="149" t="e">
        <f t="shared" si="237"/>
        <v>#DIV/0!</v>
      </c>
      <c r="U914" s="383">
        <f>IF(B914&lt;=Parameters!$K$3,0,IF(I914="Sand",(B914-B913)*$O$5*N914,(B914-B913)*$O$5*T914))</f>
        <v>105.62062739018808</v>
      </c>
      <c r="V914" s="157">
        <f t="shared" si="238"/>
        <v>40609.663359021382</v>
      </c>
      <c r="W914" s="175">
        <f t="shared" si="233"/>
        <v>0.558952583192588</v>
      </c>
      <c r="X914" s="149">
        <f t="shared" si="234"/>
        <v>0.55875907067591324</v>
      </c>
      <c r="Y914" s="127">
        <f t="shared" si="235"/>
        <v>0.58818424371554501</v>
      </c>
      <c r="Z914" s="175">
        <f t="shared" si="236"/>
        <v>1.103042575714567</v>
      </c>
      <c r="AA914" s="149">
        <f t="shared" si="231"/>
        <v>83.550000000000011</v>
      </c>
      <c r="AB914" s="383">
        <f>IF(ISERROR(AA914),0,IF(B914&lt;=Parameters!$K$3,0,(B914-B913)*$O$5*AA914))</f>
        <v>34.673616745999162</v>
      </c>
      <c r="AC914" s="157">
        <f t="shared" si="239"/>
        <v>26294.127925869103</v>
      </c>
    </row>
    <row r="915" spans="1:29">
      <c r="A915" s="186">
        <v>897</v>
      </c>
      <c r="B915" s="187">
        <v>89.6</v>
      </c>
      <c r="C915" s="258">
        <v>24.71</v>
      </c>
      <c r="D915" s="258">
        <v>2.38</v>
      </c>
      <c r="E915" s="438">
        <f>IF(AND(ISBLANK(B915),ISBLANK(C915)),NA(),IF(B915&lt;=Parameters!$K$3,0,IF(C915&lt;0.1,Parameters!$K$4,C915)))</f>
        <v>24.71</v>
      </c>
      <c r="F915" s="439"/>
      <c r="G915" s="149">
        <f>B915*Parameters!$K$5</f>
        <v>1702.3999999999999</v>
      </c>
      <c r="H915" s="383">
        <f>IF(B915&lt;Parameters!$K$6,B915*Parameters!$K$5,Parameters!$K$5*Parameters!$K$6+(B915-Parameters!$K$6)*(Parameters!$K$5-10))</f>
        <v>836.4</v>
      </c>
      <c r="I915" s="151" t="str">
        <f>IF(ISBLANK(D915),"",IF(D915&gt;Parameters!$K$7,"Clay","Sand"))</f>
        <v>Sand</v>
      </c>
      <c r="J915" s="152">
        <f t="shared" ref="J915:J978" si="240">(MAX(($O$3-B915)/$O$1,G$8))^(-C$8)</f>
        <v>0.70710678118654746</v>
      </c>
      <c r="K915" s="320">
        <f t="shared" ref="K915:K978" si="241">(MIN(($O$3-B915)/($O$1*$G$8),1))^$E$8</f>
        <v>1</v>
      </c>
      <c r="L915" s="320">
        <f t="shared" si="232"/>
        <v>8.363999999999999</v>
      </c>
      <c r="M915" s="275">
        <f t="shared" ref="M915:M978" si="242">$F$8*E915*1000*$O$9^$B$8*J915</f>
        <v>444.56487300475828</v>
      </c>
      <c r="N915" s="153">
        <f t="shared" ref="N915:N978" si="243">(M915)*$S$2^$D$8</f>
        <v>244.51068015261708</v>
      </c>
      <c r="O915" s="154">
        <f t="shared" ref="O915:O978" si="244">IF(E915=0,0,ABS(E915-G915/1000))</f>
        <v>23.0076</v>
      </c>
      <c r="P915" s="149">
        <f>IF(B915&lt;=Parameters!$K$3,0,IF(I915="Sand",0,O915/Parameters!$K$8*1000))</f>
        <v>0</v>
      </c>
      <c r="Q915" s="127">
        <f t="shared" ref="Q915:Q978" si="245">IF(P915="","",P915/H915)</f>
        <v>0</v>
      </c>
      <c r="R915" s="154" t="e">
        <f t="shared" ref="R915:R978" si="246">IF(P915="","",IF(Q915&lt;=1,0.5*(Q915^(-0.5)),0.5*(Q915^(-0.25))))</f>
        <v>#DIV/0!</v>
      </c>
      <c r="S915" s="154" t="e">
        <f t="shared" ref="S915:S978" si="247">IF(R915="","",IF(R915&lt;1,R915,1))</f>
        <v>#DIV/0!</v>
      </c>
      <c r="T915" s="149" t="e">
        <f t="shared" si="237"/>
        <v>#DIV/0!</v>
      </c>
      <c r="U915" s="383">
        <f>IF(B915&lt;=Parameters!$K$3,0,IF(I915="Sand",(B915-B914)*$O$5*N915,(B915-B914)*$O$5*T915))</f>
        <v>101.4730055525485</v>
      </c>
      <c r="V915" s="157">
        <f t="shared" si="238"/>
        <v>40711.136364573933</v>
      </c>
      <c r="W915" s="175">
        <f t="shared" si="233"/>
        <v>0.54271290754122192</v>
      </c>
      <c r="X915" s="149">
        <f t="shared" si="234"/>
        <v>0.5255656925770783</v>
      </c>
      <c r="Y915" s="127">
        <f t="shared" si="235"/>
        <v>0.58802595235955346</v>
      </c>
      <c r="Z915" s="175">
        <f t="shared" si="236"/>
        <v>1.0383954568012863</v>
      </c>
      <c r="AA915" s="149">
        <f t="shared" ref="AA915:AA978" si="248">IF(I915="Sand",IF(Z915&gt;0.1*H915,Z915,0.1*H915),T915)</f>
        <v>83.64</v>
      </c>
      <c r="AB915" s="383">
        <f>IF(ISERROR(AA915),0,IF(B915&lt;=Parameters!$K$3,0,(B915-B914)*$O$5*AA915))</f>
        <v>34.710967141057687</v>
      </c>
      <c r="AC915" s="157">
        <f t="shared" si="239"/>
        <v>26328.838893010161</v>
      </c>
    </row>
    <row r="916" spans="1:29">
      <c r="A916" s="186">
        <v>898</v>
      </c>
      <c r="B916" s="187">
        <v>89.7</v>
      </c>
      <c r="C916" s="258">
        <v>24</v>
      </c>
      <c r="D916" s="258">
        <v>2.4</v>
      </c>
      <c r="E916" s="438">
        <f>IF(AND(ISBLANK(B916),ISBLANK(C916)),NA(),IF(B916&lt;=Parameters!$K$3,0,IF(C916&lt;0.1,Parameters!$K$4,C916)))</f>
        <v>24</v>
      </c>
      <c r="F916" s="439"/>
      <c r="G916" s="149">
        <f>B916*Parameters!$K$5</f>
        <v>1704.3</v>
      </c>
      <c r="H916" s="383">
        <f>IF(B916&lt;Parameters!$K$6,B916*Parameters!$K$5,Parameters!$K$5*Parameters!$K$6+(B916-Parameters!$K$6)*(Parameters!$K$5-10))</f>
        <v>837.30000000000007</v>
      </c>
      <c r="I916" s="151" t="str">
        <f>IF(ISBLANK(D916),"",IF(D916&gt;Parameters!$K$7,"Clay","Sand"))</f>
        <v>Sand</v>
      </c>
      <c r="J916" s="152">
        <f t="shared" si="240"/>
        <v>0.70710678118654746</v>
      </c>
      <c r="K916" s="320">
        <f t="shared" si="241"/>
        <v>1</v>
      </c>
      <c r="L916" s="320">
        <f t="shared" ref="L916:L979" si="249">H916/100</f>
        <v>8.3730000000000011</v>
      </c>
      <c r="M916" s="275">
        <f t="shared" si="242"/>
        <v>431.79105431461755</v>
      </c>
      <c r="N916" s="153">
        <f t="shared" si="243"/>
        <v>237.48507987303967</v>
      </c>
      <c r="O916" s="154">
        <f t="shared" si="244"/>
        <v>22.2957</v>
      </c>
      <c r="P916" s="149">
        <f>IF(B916&lt;=Parameters!$K$3,0,IF(I916="Sand",0,O916/Parameters!$K$8*1000))</f>
        <v>0</v>
      </c>
      <c r="Q916" s="127">
        <f t="shared" si="245"/>
        <v>0</v>
      </c>
      <c r="R916" s="154" t="e">
        <f t="shared" si="246"/>
        <v>#DIV/0!</v>
      </c>
      <c r="S916" s="154" t="e">
        <f t="shared" si="247"/>
        <v>#DIV/0!</v>
      </c>
      <c r="T916" s="149" t="e">
        <f t="shared" si="237"/>
        <v>#DIV/0!</v>
      </c>
      <c r="U916" s="383">
        <f>IF(B916&lt;=Parameters!$K$3,0,IF(I916="Sand",(B916-B915)*$O$5*N916,(B916-B915)*$O$5*T916))</f>
        <v>98.55735059739014</v>
      </c>
      <c r="V916" s="157">
        <f t="shared" si="238"/>
        <v>40809.693715171321</v>
      </c>
      <c r="W916" s="175">
        <f t="shared" ref="W916:W979" si="250">0.4*LN(E916*1000/(22*SQRT(H916*100)))</f>
        <v>0.53083613934901119</v>
      </c>
      <c r="X916" s="149">
        <f t="shared" ref="X916:X979" si="251">2.1*(W916-0.1)^1.7</f>
        <v>0.50182224412329735</v>
      </c>
      <c r="Y916" s="127">
        <f t="shared" ref="Y916:Y979" si="252">(H916/100)^(-0.25)</f>
        <v>0.58786787377032812</v>
      </c>
      <c r="Z916" s="175">
        <f t="shared" ref="Z916:Z979" si="253">$F$8*(B916/$O$3)*100*X916*Y916</f>
        <v>0.99232365963782021</v>
      </c>
      <c r="AA916" s="149">
        <f t="shared" si="248"/>
        <v>83.730000000000018</v>
      </c>
      <c r="AB916" s="383">
        <f>IF(ISERROR(AA916),0,IF(B916&lt;=Parameters!$K$3,0,(B916-B915)*$O$5*AA916))</f>
        <v>34.748317536121156</v>
      </c>
      <c r="AC916" s="157">
        <f t="shared" si="239"/>
        <v>26363.58721054628</v>
      </c>
    </row>
    <row r="917" spans="1:29">
      <c r="A917" s="186">
        <v>899</v>
      </c>
      <c r="B917" s="187">
        <v>89.8</v>
      </c>
      <c r="C917" s="258">
        <v>22.65</v>
      </c>
      <c r="D917" s="258">
        <v>2.4</v>
      </c>
      <c r="E917" s="438">
        <f>IF(AND(ISBLANK(B917),ISBLANK(C917)),NA(),IF(B917&lt;=Parameters!$K$3,0,IF(C917&lt;0.1,Parameters!$K$4,C917)))</f>
        <v>22.65</v>
      </c>
      <c r="F917" s="439"/>
      <c r="G917" s="149">
        <f>B917*Parameters!$K$5</f>
        <v>1706.2</v>
      </c>
      <c r="H917" s="383">
        <f>IF(B917&lt;Parameters!$K$6,B917*Parameters!$K$5,Parameters!$K$5*Parameters!$K$6+(B917-Parameters!$K$6)*(Parameters!$K$5-10))</f>
        <v>838.19999999999993</v>
      </c>
      <c r="I917" s="151" t="str">
        <f>IF(ISBLANK(D917),"",IF(D917&gt;Parameters!$K$7,"Clay","Sand"))</f>
        <v>Sand</v>
      </c>
      <c r="J917" s="152">
        <f t="shared" si="240"/>
        <v>0.70710678118654746</v>
      </c>
      <c r="K917" s="320">
        <f t="shared" si="241"/>
        <v>1</v>
      </c>
      <c r="L917" s="320">
        <f t="shared" si="249"/>
        <v>8.3819999999999997</v>
      </c>
      <c r="M917" s="275">
        <f t="shared" si="242"/>
        <v>407.50280750942017</v>
      </c>
      <c r="N917" s="153">
        <f t="shared" si="243"/>
        <v>224.12654413018112</v>
      </c>
      <c r="O917" s="154">
        <f t="shared" si="244"/>
        <v>20.9438</v>
      </c>
      <c r="P917" s="149">
        <f>IF(B917&lt;=Parameters!$K$3,0,IF(I917="Sand",0,O917/Parameters!$K$8*1000))</f>
        <v>0</v>
      </c>
      <c r="Q917" s="127">
        <f t="shared" si="245"/>
        <v>0</v>
      </c>
      <c r="R917" s="154" t="e">
        <f t="shared" si="246"/>
        <v>#DIV/0!</v>
      </c>
      <c r="S917" s="154" t="e">
        <f t="shared" si="247"/>
        <v>#DIV/0!</v>
      </c>
      <c r="T917" s="149" t="e">
        <f t="shared" ref="T917:T980" si="254">IF(P917="","",S917*P917)</f>
        <v>#DIV/0!</v>
      </c>
      <c r="U917" s="383">
        <f>IF(B917&lt;=Parameters!$K$3,0,IF(I917="Sand",(B917-B916)*$O$5*N917,(B917-B916)*$O$5*T917))</f>
        <v>93.013499626273699</v>
      </c>
      <c r="V917" s="157">
        <f t="shared" ref="V917:V980" si="255">V916+U917</f>
        <v>40902.707214797592</v>
      </c>
      <c r="W917" s="175">
        <f t="shared" si="250"/>
        <v>0.50746368672533326</v>
      </c>
      <c r="X917" s="149">
        <f t="shared" si="251"/>
        <v>0.45642606999281782</v>
      </c>
      <c r="Y917" s="127">
        <f t="shared" si="252"/>
        <v>0.58771000743364032</v>
      </c>
      <c r="Z917" s="175">
        <f t="shared" si="253"/>
        <v>0.90331897406839057</v>
      </c>
      <c r="AA917" s="149">
        <f t="shared" si="248"/>
        <v>83.82</v>
      </c>
      <c r="AB917" s="383">
        <f>IF(ISERROR(AA917),0,IF(B917&lt;=Parameters!$K$3,0,(B917-B916)*$O$5*AA917))</f>
        <v>34.785667931174736</v>
      </c>
      <c r="AC917" s="157">
        <f t="shared" si="239"/>
        <v>26398.372878477454</v>
      </c>
    </row>
    <row r="918" spans="1:29">
      <c r="A918" s="186">
        <v>900</v>
      </c>
      <c r="B918" s="187">
        <v>89.9</v>
      </c>
      <c r="C918" s="258">
        <v>21.24</v>
      </c>
      <c r="D918" s="258">
        <v>2.41</v>
      </c>
      <c r="E918" s="438">
        <f>IF(AND(ISBLANK(B918),ISBLANK(C918)),NA(),IF(B918&lt;=Parameters!$K$3,0,IF(C918&lt;0.1,Parameters!$K$4,C918)))</f>
        <v>21.24</v>
      </c>
      <c r="F918" s="439"/>
      <c r="G918" s="149">
        <f>B918*Parameters!$K$5</f>
        <v>1708.1000000000001</v>
      </c>
      <c r="H918" s="383">
        <f>IF(B918&lt;Parameters!$K$6,B918*Parameters!$K$5,Parameters!$K$5*Parameters!$K$6+(B918-Parameters!$K$6)*(Parameters!$K$5-10))</f>
        <v>839.1</v>
      </c>
      <c r="I918" s="151" t="str">
        <f>IF(ISBLANK(D918),"",IF(D918&gt;Parameters!$K$7,"Clay","Sand"))</f>
        <v>Sand</v>
      </c>
      <c r="J918" s="152">
        <f t="shared" si="240"/>
        <v>0.70710678118654746</v>
      </c>
      <c r="K918" s="320">
        <f t="shared" si="241"/>
        <v>1</v>
      </c>
      <c r="L918" s="320">
        <f t="shared" si="249"/>
        <v>8.391</v>
      </c>
      <c r="M918" s="275">
        <f t="shared" si="242"/>
        <v>382.13508306843647</v>
      </c>
      <c r="N918" s="153">
        <f t="shared" si="243"/>
        <v>210.17429568764007</v>
      </c>
      <c r="O918" s="154">
        <f t="shared" si="244"/>
        <v>19.531899999999997</v>
      </c>
      <c r="P918" s="149">
        <f>IF(B918&lt;=Parameters!$K$3,0,IF(I918="Sand",0,O918/Parameters!$K$8*1000))</f>
        <v>0</v>
      </c>
      <c r="Q918" s="127">
        <f t="shared" si="245"/>
        <v>0</v>
      </c>
      <c r="R918" s="154" t="e">
        <f t="shared" si="246"/>
        <v>#DIV/0!</v>
      </c>
      <c r="S918" s="154" t="e">
        <f t="shared" si="247"/>
        <v>#DIV/0!</v>
      </c>
      <c r="T918" s="149" t="e">
        <f t="shared" si="254"/>
        <v>#DIV/0!</v>
      </c>
      <c r="U918" s="383">
        <f>IF(B918&lt;=Parameters!$K$3,0,IF(I918="Sand",(B918-B917)*$O$5*N918,(B918-B917)*$O$5*T918))</f>
        <v>87.22325527869026</v>
      </c>
      <c r="V918" s="157">
        <f t="shared" si="255"/>
        <v>40989.93047007628</v>
      </c>
      <c r="W918" s="175">
        <f t="shared" si="250"/>
        <v>0.48153959382620076</v>
      </c>
      <c r="X918" s="149">
        <f t="shared" si="251"/>
        <v>0.40816582283206254</v>
      </c>
      <c r="Y918" s="127">
        <f t="shared" si="252"/>
        <v>0.58755235283705476</v>
      </c>
      <c r="Z918" s="175">
        <f t="shared" si="253"/>
        <v>0.80848909427937399</v>
      </c>
      <c r="AA918" s="149">
        <f t="shared" si="248"/>
        <v>83.910000000000011</v>
      </c>
      <c r="AB918" s="383">
        <f>IF(ISERROR(AA918),0,IF(B918&lt;=Parameters!$K$3,0,(B918-B917)*$O$5*AA918))</f>
        <v>34.82301832623822</v>
      </c>
      <c r="AC918" s="157">
        <f t="shared" si="239"/>
        <v>26433.195896803692</v>
      </c>
    </row>
    <row r="919" spans="1:29">
      <c r="A919" s="186">
        <v>901</v>
      </c>
      <c r="B919" s="187">
        <v>90</v>
      </c>
      <c r="C919" s="258">
        <v>20.29</v>
      </c>
      <c r="D919" s="258">
        <v>2.39</v>
      </c>
      <c r="E919" s="438">
        <f>IF(AND(ISBLANK(B919),ISBLANK(C919)),NA(),IF(B919&lt;=Parameters!$K$3,0,IF(C919&lt;0.1,Parameters!$K$4,C919)))</f>
        <v>20.29</v>
      </c>
      <c r="F919" s="439"/>
      <c r="G919" s="149">
        <f>B919*Parameters!$K$5</f>
        <v>1710</v>
      </c>
      <c r="H919" s="383">
        <f>IF(B919&lt;Parameters!$K$6,B919*Parameters!$K$5,Parameters!$K$5*Parameters!$K$6+(B919-Parameters!$K$6)*(Parameters!$K$5-10))</f>
        <v>840</v>
      </c>
      <c r="I919" s="151" t="str">
        <f>IF(ISBLANK(D919),"",IF(D919&gt;Parameters!$K$7,"Clay","Sand"))</f>
        <v>Sand</v>
      </c>
      <c r="J919" s="152">
        <f t="shared" si="240"/>
        <v>0.70710678118654746</v>
      </c>
      <c r="K919" s="320">
        <f t="shared" si="241"/>
        <v>1</v>
      </c>
      <c r="L919" s="320">
        <f t="shared" si="249"/>
        <v>8.4</v>
      </c>
      <c r="M919" s="275">
        <f t="shared" si="242"/>
        <v>365.0433538351495</v>
      </c>
      <c r="N919" s="153">
        <f t="shared" si="243"/>
        <v>200.77384460933223</v>
      </c>
      <c r="O919" s="154">
        <f t="shared" si="244"/>
        <v>18.579999999999998</v>
      </c>
      <c r="P919" s="149">
        <f>IF(B919&lt;=Parameters!$K$3,0,IF(I919="Sand",0,O919/Parameters!$K$8*1000))</f>
        <v>0</v>
      </c>
      <c r="Q919" s="127">
        <f t="shared" si="245"/>
        <v>0</v>
      </c>
      <c r="R919" s="154" t="e">
        <f t="shared" si="246"/>
        <v>#DIV/0!</v>
      </c>
      <c r="S919" s="154" t="e">
        <f t="shared" si="247"/>
        <v>#DIV/0!</v>
      </c>
      <c r="T919" s="149" t="e">
        <f t="shared" si="254"/>
        <v>#DIV/0!</v>
      </c>
      <c r="U919" s="383">
        <f>IF(B919&lt;=Parameters!$K$3,0,IF(I919="Sand",(B919-B918)*$O$5*N919,(B919-B918)*$O$5*T919))</f>
        <v>83.322026817531707</v>
      </c>
      <c r="V919" s="157">
        <f t="shared" si="255"/>
        <v>41073.252496893809</v>
      </c>
      <c r="W919" s="175">
        <f t="shared" si="250"/>
        <v>0.46302197621952773</v>
      </c>
      <c r="X919" s="149">
        <f t="shared" si="251"/>
        <v>0.3750638895197082</v>
      </c>
      <c r="Y919" s="127">
        <f t="shared" si="252"/>
        <v>0.58739490946992134</v>
      </c>
      <c r="Z919" s="175">
        <f t="shared" si="253"/>
        <v>0.74354834057579633</v>
      </c>
      <c r="AA919" s="149">
        <f t="shared" si="248"/>
        <v>84</v>
      </c>
      <c r="AB919" s="383">
        <f>IF(ISERROR(AA919),0,IF(B919&lt;=Parameters!$K$3,0,(B919-B918)*$O$5*AA919))</f>
        <v>34.860368721291792</v>
      </c>
      <c r="AC919" s="157">
        <f t="shared" si="239"/>
        <v>26468.056265524985</v>
      </c>
    </row>
    <row r="920" spans="1:29">
      <c r="A920" s="186"/>
      <c r="B920" s="187"/>
      <c r="C920" s="258"/>
      <c r="D920" s="258"/>
      <c r="E920" s="438" t="e">
        <f>IF(AND(ISBLANK(B920),ISBLANK(C920)),NA(),IF(B920&lt;=Parameters!$K$3,0,IF(C920&lt;0.1,Parameters!$K$4,C920)))</f>
        <v>#N/A</v>
      </c>
      <c r="F920" s="439"/>
      <c r="G920" s="149">
        <f>B920*Parameters!$K$5</f>
        <v>0</v>
      </c>
      <c r="H920" s="383">
        <f>IF(B920&lt;Parameters!$K$6,B920*Parameters!$K$5,Parameters!$K$5*Parameters!$K$6+(B920-Parameters!$K$6)*(Parameters!$K$5-10))</f>
        <v>0</v>
      </c>
      <c r="I920" s="151" t="str">
        <f>IF(ISBLANK(D920),"",IF(D920&gt;Parameters!$K$7,"Clay","Sand"))</f>
        <v/>
      </c>
      <c r="J920" s="152">
        <f t="shared" si="240"/>
        <v>0.12850097275896397</v>
      </c>
      <c r="K920" s="320">
        <f t="shared" si="241"/>
        <v>1</v>
      </c>
      <c r="L920" s="320">
        <f t="shared" si="249"/>
        <v>0</v>
      </c>
      <c r="M920" s="275" t="e">
        <f t="shared" si="242"/>
        <v>#N/A</v>
      </c>
      <c r="N920" s="153" t="e">
        <f t="shared" si="243"/>
        <v>#N/A</v>
      </c>
      <c r="O920" s="154" t="e">
        <f t="shared" si="244"/>
        <v>#N/A</v>
      </c>
      <c r="P920" s="149">
        <f>IF(B920&lt;=Parameters!$K$3,0,IF(I920="Sand",0,O920/Parameters!$K$8*1000))</f>
        <v>0</v>
      </c>
      <c r="Q920" s="127" t="e">
        <f t="shared" si="245"/>
        <v>#DIV/0!</v>
      </c>
      <c r="R920" s="154" t="e">
        <f t="shared" si="246"/>
        <v>#DIV/0!</v>
      </c>
      <c r="S920" s="154" t="e">
        <f t="shared" si="247"/>
        <v>#DIV/0!</v>
      </c>
      <c r="T920" s="149" t="e">
        <f t="shared" si="254"/>
        <v>#DIV/0!</v>
      </c>
      <c r="U920" s="383">
        <f>IF(B920&lt;=Parameters!$K$3,0,IF(I920="Sand",(B920-B919)*$O$5*N920,(B920-B919)*$O$5*T920))</f>
        <v>0</v>
      </c>
      <c r="V920" s="157">
        <f t="shared" si="255"/>
        <v>41073.252496893809</v>
      </c>
      <c r="W920" s="175" t="e">
        <f t="shared" si="250"/>
        <v>#N/A</v>
      </c>
      <c r="X920" s="149" t="e">
        <f t="shared" si="251"/>
        <v>#N/A</v>
      </c>
      <c r="Y920" s="127" t="e">
        <f t="shared" si="252"/>
        <v>#DIV/0!</v>
      </c>
      <c r="Z920" s="175" t="e">
        <f t="shared" si="253"/>
        <v>#N/A</v>
      </c>
      <c r="AA920" s="149" t="e">
        <f t="shared" si="248"/>
        <v>#DIV/0!</v>
      </c>
      <c r="AB920" s="383">
        <f>IF(ISERROR(AA920),0,IF(B920&lt;=Parameters!$K$3,0,(B920-B919)*$O$5*AA920))</f>
        <v>0</v>
      </c>
      <c r="AC920" s="157">
        <f t="shared" si="239"/>
        <v>26468.056265524985</v>
      </c>
    </row>
    <row r="921" spans="1:29">
      <c r="A921" s="186"/>
      <c r="B921" s="187"/>
      <c r="C921" s="258"/>
      <c r="D921" s="258"/>
      <c r="E921" s="438" t="e">
        <f>IF(AND(ISBLANK(B921),ISBLANK(C921)),NA(),IF(B921&lt;=Parameters!$K$3,0,IF(C921&lt;0.1,Parameters!$K$4,C921)))</f>
        <v>#N/A</v>
      </c>
      <c r="F921" s="439"/>
      <c r="G921" s="149">
        <f>B921*Parameters!$K$5</f>
        <v>0</v>
      </c>
      <c r="H921" s="383">
        <f>IF(B921&lt;Parameters!$K$6,B921*Parameters!$K$5,Parameters!$K$5*Parameters!$K$6+(B921-Parameters!$K$6)*(Parameters!$K$5-10))</f>
        <v>0</v>
      </c>
      <c r="I921" s="151" t="str">
        <f>IF(ISBLANK(D921),"",IF(D921&gt;Parameters!$K$7,"Clay","Sand"))</f>
        <v/>
      </c>
      <c r="J921" s="152">
        <f t="shared" si="240"/>
        <v>0.12850097275896397</v>
      </c>
      <c r="K921" s="320">
        <f t="shared" si="241"/>
        <v>1</v>
      </c>
      <c r="L921" s="320">
        <f t="shared" si="249"/>
        <v>0</v>
      </c>
      <c r="M921" s="275" t="e">
        <f t="shared" si="242"/>
        <v>#N/A</v>
      </c>
      <c r="N921" s="153" t="e">
        <f t="shared" si="243"/>
        <v>#N/A</v>
      </c>
      <c r="O921" s="154" t="e">
        <f t="shared" si="244"/>
        <v>#N/A</v>
      </c>
      <c r="P921" s="149">
        <f>IF(B921&lt;=Parameters!$K$3,0,IF(I921="Sand",0,O921/Parameters!$K$8*1000))</f>
        <v>0</v>
      </c>
      <c r="Q921" s="127" t="e">
        <f t="shared" si="245"/>
        <v>#DIV/0!</v>
      </c>
      <c r="R921" s="154" t="e">
        <f t="shared" si="246"/>
        <v>#DIV/0!</v>
      </c>
      <c r="S921" s="154" t="e">
        <f t="shared" si="247"/>
        <v>#DIV/0!</v>
      </c>
      <c r="T921" s="149" t="e">
        <f t="shared" si="254"/>
        <v>#DIV/0!</v>
      </c>
      <c r="U921" s="383">
        <f>IF(B921&lt;=Parameters!$K$3,0,IF(I921="Sand",(B921-B920)*$O$5*N921,(B921-B920)*$O$5*T921))</f>
        <v>0</v>
      </c>
      <c r="V921" s="157">
        <f t="shared" si="255"/>
        <v>41073.252496893809</v>
      </c>
      <c r="W921" s="175" t="e">
        <f t="shared" si="250"/>
        <v>#N/A</v>
      </c>
      <c r="X921" s="149" t="e">
        <f t="shared" si="251"/>
        <v>#N/A</v>
      </c>
      <c r="Y921" s="127" t="e">
        <f t="shared" si="252"/>
        <v>#DIV/0!</v>
      </c>
      <c r="Z921" s="175" t="e">
        <f t="shared" si="253"/>
        <v>#N/A</v>
      </c>
      <c r="AA921" s="149" t="e">
        <f t="shared" si="248"/>
        <v>#DIV/0!</v>
      </c>
      <c r="AB921" s="383">
        <f>IF(ISERROR(AA921),0,IF(B921&lt;=Parameters!$K$3,0,(B921-B920)*$O$5*AA921))</f>
        <v>0</v>
      </c>
      <c r="AC921" s="157">
        <f t="shared" si="239"/>
        <v>26468.056265524985</v>
      </c>
    </row>
    <row r="922" spans="1:29">
      <c r="A922" s="186"/>
      <c r="B922" s="187"/>
      <c r="C922" s="258"/>
      <c r="D922" s="258"/>
      <c r="E922" s="438" t="e">
        <f>IF(AND(ISBLANK(B922),ISBLANK(C922)),NA(),IF(B922&lt;=Parameters!$K$3,0,IF(C922&lt;0.1,Parameters!$K$4,C922)))</f>
        <v>#N/A</v>
      </c>
      <c r="F922" s="439"/>
      <c r="G922" s="149">
        <f>B922*Parameters!$K$5</f>
        <v>0</v>
      </c>
      <c r="H922" s="383">
        <f>IF(B922&lt;Parameters!$K$6,B922*Parameters!$K$5,Parameters!$K$5*Parameters!$K$6+(B922-Parameters!$K$6)*(Parameters!$K$5-10))</f>
        <v>0</v>
      </c>
      <c r="I922" s="151" t="str">
        <f>IF(ISBLANK(D922),"",IF(D922&gt;Parameters!$K$7,"Clay","Sand"))</f>
        <v/>
      </c>
      <c r="J922" s="152">
        <f t="shared" si="240"/>
        <v>0.12850097275896397</v>
      </c>
      <c r="K922" s="320">
        <f t="shared" si="241"/>
        <v>1</v>
      </c>
      <c r="L922" s="320">
        <f t="shared" si="249"/>
        <v>0</v>
      </c>
      <c r="M922" s="275" t="e">
        <f t="shared" si="242"/>
        <v>#N/A</v>
      </c>
      <c r="N922" s="153" t="e">
        <f t="shared" si="243"/>
        <v>#N/A</v>
      </c>
      <c r="O922" s="154" t="e">
        <f t="shared" si="244"/>
        <v>#N/A</v>
      </c>
      <c r="P922" s="149">
        <f>IF(B922&lt;=Parameters!$K$3,0,IF(I922="Sand",0,O922/Parameters!$K$8*1000))</f>
        <v>0</v>
      </c>
      <c r="Q922" s="127" t="e">
        <f t="shared" si="245"/>
        <v>#DIV/0!</v>
      </c>
      <c r="R922" s="154" t="e">
        <f t="shared" si="246"/>
        <v>#DIV/0!</v>
      </c>
      <c r="S922" s="154" t="e">
        <f t="shared" si="247"/>
        <v>#DIV/0!</v>
      </c>
      <c r="T922" s="149" t="e">
        <f t="shared" si="254"/>
        <v>#DIV/0!</v>
      </c>
      <c r="U922" s="383">
        <f>IF(B922&lt;=Parameters!$K$3,0,IF(I922="Sand",(B922-B921)*$O$5*N922,(B922-B921)*$O$5*T922))</f>
        <v>0</v>
      </c>
      <c r="V922" s="157">
        <f t="shared" si="255"/>
        <v>41073.252496893809</v>
      </c>
      <c r="W922" s="175" t="e">
        <f t="shared" si="250"/>
        <v>#N/A</v>
      </c>
      <c r="X922" s="149" t="e">
        <f t="shared" si="251"/>
        <v>#N/A</v>
      </c>
      <c r="Y922" s="127" t="e">
        <f t="shared" si="252"/>
        <v>#DIV/0!</v>
      </c>
      <c r="Z922" s="175" t="e">
        <f t="shared" si="253"/>
        <v>#N/A</v>
      </c>
      <c r="AA922" s="149" t="e">
        <f t="shared" si="248"/>
        <v>#DIV/0!</v>
      </c>
      <c r="AB922" s="383">
        <f>IF(ISERROR(AA922),0,IF(B922&lt;=Parameters!$K$3,0,(B922-B921)*$O$5*AA922))</f>
        <v>0</v>
      </c>
      <c r="AC922" s="157">
        <f t="shared" si="239"/>
        <v>26468.056265524985</v>
      </c>
    </row>
    <row r="923" spans="1:29">
      <c r="A923" s="186"/>
      <c r="B923" s="187"/>
      <c r="C923" s="258"/>
      <c r="D923" s="258"/>
      <c r="E923" s="438" t="e">
        <f>IF(AND(ISBLANK(B923),ISBLANK(C923)),NA(),IF(B923&lt;=Parameters!$K$3,0,IF(C923&lt;0.1,Parameters!$K$4,C923)))</f>
        <v>#N/A</v>
      </c>
      <c r="F923" s="439"/>
      <c r="G923" s="149">
        <f>B923*Parameters!$K$5</f>
        <v>0</v>
      </c>
      <c r="H923" s="383">
        <f>IF(B923&lt;Parameters!$K$6,B923*Parameters!$K$5,Parameters!$K$5*Parameters!$K$6+(B923-Parameters!$K$6)*(Parameters!$K$5-10))</f>
        <v>0</v>
      </c>
      <c r="I923" s="151" t="str">
        <f>IF(ISBLANK(D923),"",IF(D923&gt;Parameters!$K$7,"Clay","Sand"))</f>
        <v/>
      </c>
      <c r="J923" s="152">
        <f t="shared" si="240"/>
        <v>0.12850097275896397</v>
      </c>
      <c r="K923" s="320">
        <f t="shared" si="241"/>
        <v>1</v>
      </c>
      <c r="L923" s="320">
        <f t="shared" si="249"/>
        <v>0</v>
      </c>
      <c r="M923" s="275" t="e">
        <f t="shared" si="242"/>
        <v>#N/A</v>
      </c>
      <c r="N923" s="153" t="e">
        <f t="shared" si="243"/>
        <v>#N/A</v>
      </c>
      <c r="O923" s="154" t="e">
        <f t="shared" si="244"/>
        <v>#N/A</v>
      </c>
      <c r="P923" s="149">
        <f>IF(B923&lt;=Parameters!$K$3,0,IF(I923="Sand",0,O923/Parameters!$K$8*1000))</f>
        <v>0</v>
      </c>
      <c r="Q923" s="127" t="e">
        <f t="shared" si="245"/>
        <v>#DIV/0!</v>
      </c>
      <c r="R923" s="154" t="e">
        <f t="shared" si="246"/>
        <v>#DIV/0!</v>
      </c>
      <c r="S923" s="154" t="e">
        <f t="shared" si="247"/>
        <v>#DIV/0!</v>
      </c>
      <c r="T923" s="149" t="e">
        <f t="shared" si="254"/>
        <v>#DIV/0!</v>
      </c>
      <c r="U923" s="383">
        <f>IF(B923&lt;=Parameters!$K$3,0,IF(I923="Sand",(B923-B922)*$O$5*N923,(B923-B922)*$O$5*T923))</f>
        <v>0</v>
      </c>
      <c r="V923" s="157">
        <f t="shared" si="255"/>
        <v>41073.252496893809</v>
      </c>
      <c r="W923" s="175" t="e">
        <f t="shared" si="250"/>
        <v>#N/A</v>
      </c>
      <c r="X923" s="149" t="e">
        <f t="shared" si="251"/>
        <v>#N/A</v>
      </c>
      <c r="Y923" s="127" t="e">
        <f t="shared" si="252"/>
        <v>#DIV/0!</v>
      </c>
      <c r="Z923" s="175" t="e">
        <f t="shared" si="253"/>
        <v>#N/A</v>
      </c>
      <c r="AA923" s="149" t="e">
        <f t="shared" si="248"/>
        <v>#DIV/0!</v>
      </c>
      <c r="AB923" s="383">
        <f>IF(ISERROR(AA923),0,IF(B923&lt;=Parameters!$K$3,0,(B923-B922)*$O$5*AA923))</f>
        <v>0</v>
      </c>
      <c r="AC923" s="157">
        <f t="shared" si="239"/>
        <v>26468.056265524985</v>
      </c>
    </row>
    <row r="924" spans="1:29">
      <c r="A924" s="186"/>
      <c r="B924" s="187"/>
      <c r="C924" s="258"/>
      <c r="D924" s="258"/>
      <c r="E924" s="438" t="e">
        <f>IF(AND(ISBLANK(B924),ISBLANK(C924)),NA(),IF(B924&lt;=Parameters!$K$3,0,IF(C924&lt;0.1,Parameters!$K$4,C924)))</f>
        <v>#N/A</v>
      </c>
      <c r="F924" s="439"/>
      <c r="G924" s="149">
        <f>B924*Parameters!$K$5</f>
        <v>0</v>
      </c>
      <c r="H924" s="383">
        <f>IF(B924&lt;Parameters!$K$6,B924*Parameters!$K$5,Parameters!$K$5*Parameters!$K$6+(B924-Parameters!$K$6)*(Parameters!$K$5-10))</f>
        <v>0</v>
      </c>
      <c r="I924" s="151" t="str">
        <f>IF(ISBLANK(D924),"",IF(D924&gt;Parameters!$K$7,"Clay","Sand"))</f>
        <v/>
      </c>
      <c r="J924" s="152">
        <f t="shared" si="240"/>
        <v>0.12850097275896397</v>
      </c>
      <c r="K924" s="320">
        <f t="shared" si="241"/>
        <v>1</v>
      </c>
      <c r="L924" s="320">
        <f t="shared" si="249"/>
        <v>0</v>
      </c>
      <c r="M924" s="275" t="e">
        <f t="shared" si="242"/>
        <v>#N/A</v>
      </c>
      <c r="N924" s="153" t="e">
        <f t="shared" si="243"/>
        <v>#N/A</v>
      </c>
      <c r="O924" s="154" t="e">
        <f t="shared" si="244"/>
        <v>#N/A</v>
      </c>
      <c r="P924" s="149">
        <f>IF(B924&lt;=Parameters!$K$3,0,IF(I924="Sand",0,O924/Parameters!$K$8*1000))</f>
        <v>0</v>
      </c>
      <c r="Q924" s="127" t="e">
        <f t="shared" si="245"/>
        <v>#DIV/0!</v>
      </c>
      <c r="R924" s="154" t="e">
        <f t="shared" si="246"/>
        <v>#DIV/0!</v>
      </c>
      <c r="S924" s="154" t="e">
        <f t="shared" si="247"/>
        <v>#DIV/0!</v>
      </c>
      <c r="T924" s="149" t="e">
        <f t="shared" si="254"/>
        <v>#DIV/0!</v>
      </c>
      <c r="U924" s="383">
        <f>IF(B924&lt;=Parameters!$K$3,0,IF(I924="Sand",(B924-B923)*$O$5*N924,(B924-B923)*$O$5*T924))</f>
        <v>0</v>
      </c>
      <c r="V924" s="157">
        <f t="shared" si="255"/>
        <v>41073.252496893809</v>
      </c>
      <c r="W924" s="175" t="e">
        <f t="shared" si="250"/>
        <v>#N/A</v>
      </c>
      <c r="X924" s="149" t="e">
        <f t="shared" si="251"/>
        <v>#N/A</v>
      </c>
      <c r="Y924" s="127" t="e">
        <f t="shared" si="252"/>
        <v>#DIV/0!</v>
      </c>
      <c r="Z924" s="175" t="e">
        <f t="shared" si="253"/>
        <v>#N/A</v>
      </c>
      <c r="AA924" s="149" t="e">
        <f t="shared" si="248"/>
        <v>#DIV/0!</v>
      </c>
      <c r="AB924" s="383">
        <f>IF(ISERROR(AA924),0,IF(B924&lt;=Parameters!$K$3,0,(B924-B923)*$O$5*AA924))</f>
        <v>0</v>
      </c>
      <c r="AC924" s="157">
        <f t="shared" si="239"/>
        <v>26468.056265524985</v>
      </c>
    </row>
    <row r="925" spans="1:29">
      <c r="A925" s="186"/>
      <c r="B925" s="187"/>
      <c r="C925" s="258"/>
      <c r="D925" s="258"/>
      <c r="E925" s="438" t="e">
        <f>IF(AND(ISBLANK(B925),ISBLANK(C925)),NA(),IF(B925&lt;=Parameters!$K$3,0,IF(C925&lt;0.1,Parameters!$K$4,C925)))</f>
        <v>#N/A</v>
      </c>
      <c r="F925" s="439"/>
      <c r="G925" s="149">
        <f>B925*Parameters!$K$5</f>
        <v>0</v>
      </c>
      <c r="H925" s="383">
        <f>IF(B925&lt;Parameters!$K$6,B925*Parameters!$K$5,Parameters!$K$5*Parameters!$K$6+(B925-Parameters!$K$6)*(Parameters!$K$5-10))</f>
        <v>0</v>
      </c>
      <c r="I925" s="151" t="str">
        <f>IF(ISBLANK(D925),"",IF(D925&gt;Parameters!$K$7,"Clay","Sand"))</f>
        <v/>
      </c>
      <c r="J925" s="152">
        <f t="shared" si="240"/>
        <v>0.12850097275896397</v>
      </c>
      <c r="K925" s="320">
        <f t="shared" si="241"/>
        <v>1</v>
      </c>
      <c r="L925" s="320">
        <f t="shared" si="249"/>
        <v>0</v>
      </c>
      <c r="M925" s="275" t="e">
        <f t="shared" si="242"/>
        <v>#N/A</v>
      </c>
      <c r="N925" s="153" t="e">
        <f t="shared" si="243"/>
        <v>#N/A</v>
      </c>
      <c r="O925" s="154" t="e">
        <f t="shared" si="244"/>
        <v>#N/A</v>
      </c>
      <c r="P925" s="149">
        <f>IF(B925&lt;=Parameters!$K$3,0,IF(I925="Sand",0,O925/Parameters!$K$8*1000))</f>
        <v>0</v>
      </c>
      <c r="Q925" s="127" t="e">
        <f t="shared" si="245"/>
        <v>#DIV/0!</v>
      </c>
      <c r="R925" s="154" t="e">
        <f t="shared" si="246"/>
        <v>#DIV/0!</v>
      </c>
      <c r="S925" s="154" t="e">
        <f t="shared" si="247"/>
        <v>#DIV/0!</v>
      </c>
      <c r="T925" s="149" t="e">
        <f t="shared" si="254"/>
        <v>#DIV/0!</v>
      </c>
      <c r="U925" s="383">
        <f>IF(B925&lt;=Parameters!$K$3,0,IF(I925="Sand",(B925-B924)*$O$5*N925,(B925-B924)*$O$5*T925))</f>
        <v>0</v>
      </c>
      <c r="V925" s="157">
        <f t="shared" si="255"/>
        <v>41073.252496893809</v>
      </c>
      <c r="W925" s="175" t="e">
        <f t="shared" si="250"/>
        <v>#N/A</v>
      </c>
      <c r="X925" s="149" t="e">
        <f t="shared" si="251"/>
        <v>#N/A</v>
      </c>
      <c r="Y925" s="127" t="e">
        <f t="shared" si="252"/>
        <v>#DIV/0!</v>
      </c>
      <c r="Z925" s="175" t="e">
        <f t="shared" si="253"/>
        <v>#N/A</v>
      </c>
      <c r="AA925" s="149" t="e">
        <f t="shared" si="248"/>
        <v>#DIV/0!</v>
      </c>
      <c r="AB925" s="383">
        <f>IF(ISERROR(AA925),0,IF(B925&lt;=Parameters!$K$3,0,(B925-B924)*$O$5*AA925))</f>
        <v>0</v>
      </c>
      <c r="AC925" s="157">
        <f t="shared" si="239"/>
        <v>26468.056265524985</v>
      </c>
    </row>
    <row r="926" spans="1:29">
      <c r="A926" s="186"/>
      <c r="B926" s="187"/>
      <c r="C926" s="258"/>
      <c r="D926" s="258"/>
      <c r="E926" s="438" t="e">
        <f>IF(AND(ISBLANK(B926),ISBLANK(C926)),NA(),IF(B926&lt;=Parameters!$K$3,0,IF(C926&lt;0.1,Parameters!$K$4,C926)))</f>
        <v>#N/A</v>
      </c>
      <c r="F926" s="439"/>
      <c r="G926" s="149">
        <f>B926*Parameters!$K$5</f>
        <v>0</v>
      </c>
      <c r="H926" s="383">
        <f>IF(B926&lt;Parameters!$K$6,B926*Parameters!$K$5,Parameters!$K$5*Parameters!$K$6+(B926-Parameters!$K$6)*(Parameters!$K$5-10))</f>
        <v>0</v>
      </c>
      <c r="I926" s="151" t="str">
        <f>IF(ISBLANK(D926),"",IF(D926&gt;Parameters!$K$7,"Clay","Sand"))</f>
        <v/>
      </c>
      <c r="J926" s="152">
        <f t="shared" si="240"/>
        <v>0.12850097275896397</v>
      </c>
      <c r="K926" s="320">
        <f t="shared" si="241"/>
        <v>1</v>
      </c>
      <c r="L926" s="320">
        <f t="shared" si="249"/>
        <v>0</v>
      </c>
      <c r="M926" s="275" t="e">
        <f t="shared" si="242"/>
        <v>#N/A</v>
      </c>
      <c r="N926" s="153" t="e">
        <f t="shared" si="243"/>
        <v>#N/A</v>
      </c>
      <c r="O926" s="154" t="e">
        <f t="shared" si="244"/>
        <v>#N/A</v>
      </c>
      <c r="P926" s="149">
        <f>IF(B926&lt;=Parameters!$K$3,0,IF(I926="Sand",0,O926/Parameters!$K$8*1000))</f>
        <v>0</v>
      </c>
      <c r="Q926" s="127" t="e">
        <f t="shared" si="245"/>
        <v>#DIV/0!</v>
      </c>
      <c r="R926" s="154" t="e">
        <f t="shared" si="246"/>
        <v>#DIV/0!</v>
      </c>
      <c r="S926" s="154" t="e">
        <f t="shared" si="247"/>
        <v>#DIV/0!</v>
      </c>
      <c r="T926" s="149" t="e">
        <f t="shared" si="254"/>
        <v>#DIV/0!</v>
      </c>
      <c r="U926" s="383">
        <f>IF(B926&lt;=Parameters!$K$3,0,IF(I926="Sand",(B926-B925)*$O$5*N926,(B926-B925)*$O$5*T926))</f>
        <v>0</v>
      </c>
      <c r="V926" s="157">
        <f t="shared" si="255"/>
        <v>41073.252496893809</v>
      </c>
      <c r="W926" s="175" t="e">
        <f t="shared" si="250"/>
        <v>#N/A</v>
      </c>
      <c r="X926" s="149" t="e">
        <f t="shared" si="251"/>
        <v>#N/A</v>
      </c>
      <c r="Y926" s="127" t="e">
        <f t="shared" si="252"/>
        <v>#DIV/0!</v>
      </c>
      <c r="Z926" s="175" t="e">
        <f t="shared" si="253"/>
        <v>#N/A</v>
      </c>
      <c r="AA926" s="149" t="e">
        <f t="shared" si="248"/>
        <v>#DIV/0!</v>
      </c>
      <c r="AB926" s="383">
        <f>IF(ISERROR(AA926),0,IF(B926&lt;=Parameters!$K$3,0,(B926-B925)*$O$5*AA926))</f>
        <v>0</v>
      </c>
      <c r="AC926" s="157">
        <f t="shared" si="239"/>
        <v>26468.056265524985</v>
      </c>
    </row>
    <row r="927" spans="1:29">
      <c r="A927" s="186"/>
      <c r="B927" s="187"/>
      <c r="C927" s="258"/>
      <c r="D927" s="258"/>
      <c r="E927" s="438" t="e">
        <f>IF(AND(ISBLANK(B927),ISBLANK(C927)),NA(),IF(B927&lt;=Parameters!$K$3,0,IF(C927&lt;0.1,Parameters!$K$4,C927)))</f>
        <v>#N/A</v>
      </c>
      <c r="F927" s="439"/>
      <c r="G927" s="149">
        <f>B927*Parameters!$K$5</f>
        <v>0</v>
      </c>
      <c r="H927" s="383">
        <f>IF(B927&lt;Parameters!$K$6,B927*Parameters!$K$5,Parameters!$K$5*Parameters!$K$6+(B927-Parameters!$K$6)*(Parameters!$K$5-10))</f>
        <v>0</v>
      </c>
      <c r="I927" s="151" t="str">
        <f>IF(ISBLANK(D927),"",IF(D927&gt;Parameters!$K$7,"Clay","Sand"))</f>
        <v/>
      </c>
      <c r="J927" s="152">
        <f t="shared" si="240"/>
        <v>0.12850097275896397</v>
      </c>
      <c r="K927" s="320">
        <f t="shared" si="241"/>
        <v>1</v>
      </c>
      <c r="L927" s="320">
        <f t="shared" si="249"/>
        <v>0</v>
      </c>
      <c r="M927" s="275" t="e">
        <f t="shared" si="242"/>
        <v>#N/A</v>
      </c>
      <c r="N927" s="153" t="e">
        <f t="shared" si="243"/>
        <v>#N/A</v>
      </c>
      <c r="O927" s="154" t="e">
        <f t="shared" si="244"/>
        <v>#N/A</v>
      </c>
      <c r="P927" s="149">
        <f>IF(B927&lt;=Parameters!$K$3,0,IF(I927="Sand",0,O927/Parameters!$K$8*1000))</f>
        <v>0</v>
      </c>
      <c r="Q927" s="127" t="e">
        <f t="shared" si="245"/>
        <v>#DIV/0!</v>
      </c>
      <c r="R927" s="154" t="e">
        <f t="shared" si="246"/>
        <v>#DIV/0!</v>
      </c>
      <c r="S927" s="154" t="e">
        <f t="shared" si="247"/>
        <v>#DIV/0!</v>
      </c>
      <c r="T927" s="149" t="e">
        <f t="shared" si="254"/>
        <v>#DIV/0!</v>
      </c>
      <c r="U927" s="383">
        <f>IF(B927&lt;=Parameters!$K$3,0,IF(I927="Sand",(B927-B926)*$O$5*N927,(B927-B926)*$O$5*T927))</f>
        <v>0</v>
      </c>
      <c r="V927" s="157">
        <f t="shared" si="255"/>
        <v>41073.252496893809</v>
      </c>
      <c r="W927" s="175" t="e">
        <f t="shared" si="250"/>
        <v>#N/A</v>
      </c>
      <c r="X927" s="149" t="e">
        <f t="shared" si="251"/>
        <v>#N/A</v>
      </c>
      <c r="Y927" s="127" t="e">
        <f t="shared" si="252"/>
        <v>#DIV/0!</v>
      </c>
      <c r="Z927" s="175" t="e">
        <f t="shared" si="253"/>
        <v>#N/A</v>
      </c>
      <c r="AA927" s="149" t="e">
        <f t="shared" si="248"/>
        <v>#DIV/0!</v>
      </c>
      <c r="AB927" s="383">
        <f>IF(ISERROR(AA927),0,IF(B927&lt;=Parameters!$K$3,0,(B927-B926)*$O$5*AA927))</f>
        <v>0</v>
      </c>
      <c r="AC927" s="157">
        <f t="shared" si="239"/>
        <v>26468.056265524985</v>
      </c>
    </row>
    <row r="928" spans="1:29">
      <c r="A928" s="186"/>
      <c r="B928" s="187"/>
      <c r="C928" s="258"/>
      <c r="D928" s="258"/>
      <c r="E928" s="438" t="e">
        <f>IF(AND(ISBLANK(B928),ISBLANK(C928)),NA(),IF(B928&lt;=Parameters!$K$3,0,IF(C928&lt;0.1,Parameters!$K$4,C928)))</f>
        <v>#N/A</v>
      </c>
      <c r="F928" s="439"/>
      <c r="G928" s="149">
        <f>B928*Parameters!$K$5</f>
        <v>0</v>
      </c>
      <c r="H928" s="383">
        <f>IF(B928&lt;Parameters!$K$6,B928*Parameters!$K$5,Parameters!$K$5*Parameters!$K$6+(B928-Parameters!$K$6)*(Parameters!$K$5-10))</f>
        <v>0</v>
      </c>
      <c r="I928" s="151" t="str">
        <f>IF(ISBLANK(D928),"",IF(D928&gt;Parameters!$K$7,"Clay","Sand"))</f>
        <v/>
      </c>
      <c r="J928" s="152">
        <f t="shared" si="240"/>
        <v>0.12850097275896397</v>
      </c>
      <c r="K928" s="320">
        <f t="shared" si="241"/>
        <v>1</v>
      </c>
      <c r="L928" s="320">
        <f t="shared" si="249"/>
        <v>0</v>
      </c>
      <c r="M928" s="275" t="e">
        <f t="shared" si="242"/>
        <v>#N/A</v>
      </c>
      <c r="N928" s="153" t="e">
        <f t="shared" si="243"/>
        <v>#N/A</v>
      </c>
      <c r="O928" s="154" t="e">
        <f t="shared" si="244"/>
        <v>#N/A</v>
      </c>
      <c r="P928" s="149">
        <f>IF(B928&lt;=Parameters!$K$3,0,IF(I928="Sand",0,O928/Parameters!$K$8*1000))</f>
        <v>0</v>
      </c>
      <c r="Q928" s="127" t="e">
        <f t="shared" si="245"/>
        <v>#DIV/0!</v>
      </c>
      <c r="R928" s="154" t="e">
        <f t="shared" si="246"/>
        <v>#DIV/0!</v>
      </c>
      <c r="S928" s="154" t="e">
        <f t="shared" si="247"/>
        <v>#DIV/0!</v>
      </c>
      <c r="T928" s="149" t="e">
        <f t="shared" si="254"/>
        <v>#DIV/0!</v>
      </c>
      <c r="U928" s="383">
        <f>IF(B928&lt;=Parameters!$K$3,0,IF(I928="Sand",(B928-B927)*$O$5*N928,(B928-B927)*$O$5*T928))</f>
        <v>0</v>
      </c>
      <c r="V928" s="157">
        <f t="shared" si="255"/>
        <v>41073.252496893809</v>
      </c>
      <c r="W928" s="175" t="e">
        <f t="shared" si="250"/>
        <v>#N/A</v>
      </c>
      <c r="X928" s="149" t="e">
        <f t="shared" si="251"/>
        <v>#N/A</v>
      </c>
      <c r="Y928" s="127" t="e">
        <f t="shared" si="252"/>
        <v>#DIV/0!</v>
      </c>
      <c r="Z928" s="175" t="e">
        <f t="shared" si="253"/>
        <v>#N/A</v>
      </c>
      <c r="AA928" s="149" t="e">
        <f t="shared" si="248"/>
        <v>#DIV/0!</v>
      </c>
      <c r="AB928" s="383">
        <f>IF(ISERROR(AA928),0,IF(B928&lt;=Parameters!$K$3,0,(B928-B927)*$O$5*AA928))</f>
        <v>0</v>
      </c>
      <c r="AC928" s="157">
        <f t="shared" si="239"/>
        <v>26468.056265524985</v>
      </c>
    </row>
    <row r="929" spans="1:29">
      <c r="A929" s="186"/>
      <c r="B929" s="187"/>
      <c r="C929" s="258"/>
      <c r="D929" s="258"/>
      <c r="E929" s="438" t="e">
        <f>IF(AND(ISBLANK(B929),ISBLANK(C929)),NA(),IF(B929&lt;=Parameters!$K$3,0,IF(C929&lt;0.1,Parameters!$K$4,C929)))</f>
        <v>#N/A</v>
      </c>
      <c r="F929" s="439"/>
      <c r="G929" s="149">
        <f>B929*Parameters!$K$5</f>
        <v>0</v>
      </c>
      <c r="H929" s="383">
        <f>IF(B929&lt;Parameters!$K$6,B929*Parameters!$K$5,Parameters!$K$5*Parameters!$K$6+(B929-Parameters!$K$6)*(Parameters!$K$5-10))</f>
        <v>0</v>
      </c>
      <c r="I929" s="151" t="str">
        <f>IF(ISBLANK(D929),"",IF(D929&gt;Parameters!$K$7,"Clay","Sand"))</f>
        <v/>
      </c>
      <c r="J929" s="152">
        <f t="shared" si="240"/>
        <v>0.12850097275896397</v>
      </c>
      <c r="K929" s="320">
        <f t="shared" si="241"/>
        <v>1</v>
      </c>
      <c r="L929" s="320">
        <f t="shared" si="249"/>
        <v>0</v>
      </c>
      <c r="M929" s="275" t="e">
        <f t="shared" si="242"/>
        <v>#N/A</v>
      </c>
      <c r="N929" s="153" t="e">
        <f t="shared" si="243"/>
        <v>#N/A</v>
      </c>
      <c r="O929" s="154" t="e">
        <f t="shared" si="244"/>
        <v>#N/A</v>
      </c>
      <c r="P929" s="149">
        <f>IF(B929&lt;=Parameters!$K$3,0,IF(I929="Sand",0,O929/Parameters!$K$8*1000))</f>
        <v>0</v>
      </c>
      <c r="Q929" s="127" t="e">
        <f t="shared" si="245"/>
        <v>#DIV/0!</v>
      </c>
      <c r="R929" s="154" t="e">
        <f t="shared" si="246"/>
        <v>#DIV/0!</v>
      </c>
      <c r="S929" s="154" t="e">
        <f t="shared" si="247"/>
        <v>#DIV/0!</v>
      </c>
      <c r="T929" s="149" t="e">
        <f t="shared" si="254"/>
        <v>#DIV/0!</v>
      </c>
      <c r="U929" s="383">
        <f>IF(B929&lt;=Parameters!$K$3,0,IF(I929="Sand",(B929-B928)*$O$5*N929,(B929-B928)*$O$5*T929))</f>
        <v>0</v>
      </c>
      <c r="V929" s="157">
        <f t="shared" si="255"/>
        <v>41073.252496893809</v>
      </c>
      <c r="W929" s="175" t="e">
        <f t="shared" si="250"/>
        <v>#N/A</v>
      </c>
      <c r="X929" s="149" t="e">
        <f t="shared" si="251"/>
        <v>#N/A</v>
      </c>
      <c r="Y929" s="127" t="e">
        <f t="shared" si="252"/>
        <v>#DIV/0!</v>
      </c>
      <c r="Z929" s="175" t="e">
        <f t="shared" si="253"/>
        <v>#N/A</v>
      </c>
      <c r="AA929" s="149" t="e">
        <f t="shared" si="248"/>
        <v>#DIV/0!</v>
      </c>
      <c r="AB929" s="383">
        <f>IF(ISERROR(AA929),0,IF(B929&lt;=Parameters!$K$3,0,(B929-B928)*$O$5*AA929))</f>
        <v>0</v>
      </c>
      <c r="AC929" s="157">
        <f t="shared" si="239"/>
        <v>26468.056265524985</v>
      </c>
    </row>
    <row r="930" spans="1:29">
      <c r="A930" s="186"/>
      <c r="B930" s="187"/>
      <c r="C930" s="258"/>
      <c r="D930" s="258"/>
      <c r="E930" s="438" t="e">
        <f>IF(AND(ISBLANK(B930),ISBLANK(C930)),NA(),IF(B930&lt;=Parameters!$K$3,0,IF(C930&lt;0.1,Parameters!$K$4,C930)))</f>
        <v>#N/A</v>
      </c>
      <c r="F930" s="439"/>
      <c r="G930" s="149">
        <f>B930*Parameters!$K$5</f>
        <v>0</v>
      </c>
      <c r="H930" s="383">
        <f>IF(B930&lt;Parameters!$K$6,B930*Parameters!$K$5,Parameters!$K$5*Parameters!$K$6+(B930-Parameters!$K$6)*(Parameters!$K$5-10))</f>
        <v>0</v>
      </c>
      <c r="I930" s="151" t="str">
        <f>IF(ISBLANK(D930),"",IF(D930&gt;Parameters!$K$7,"Clay","Sand"))</f>
        <v/>
      </c>
      <c r="J930" s="152">
        <f t="shared" si="240"/>
        <v>0.12850097275896397</v>
      </c>
      <c r="K930" s="320">
        <f t="shared" si="241"/>
        <v>1</v>
      </c>
      <c r="L930" s="320">
        <f t="shared" si="249"/>
        <v>0</v>
      </c>
      <c r="M930" s="275" t="e">
        <f t="shared" si="242"/>
        <v>#N/A</v>
      </c>
      <c r="N930" s="153" t="e">
        <f t="shared" si="243"/>
        <v>#N/A</v>
      </c>
      <c r="O930" s="154" t="e">
        <f t="shared" si="244"/>
        <v>#N/A</v>
      </c>
      <c r="P930" s="149">
        <f>IF(B930&lt;=Parameters!$K$3,0,IF(I930="Sand",0,O930/Parameters!$K$8*1000))</f>
        <v>0</v>
      </c>
      <c r="Q930" s="127" t="e">
        <f t="shared" si="245"/>
        <v>#DIV/0!</v>
      </c>
      <c r="R930" s="154" t="e">
        <f t="shared" si="246"/>
        <v>#DIV/0!</v>
      </c>
      <c r="S930" s="154" t="e">
        <f t="shared" si="247"/>
        <v>#DIV/0!</v>
      </c>
      <c r="T930" s="149" t="e">
        <f t="shared" si="254"/>
        <v>#DIV/0!</v>
      </c>
      <c r="U930" s="383">
        <f>IF(B930&lt;=Parameters!$K$3,0,IF(I930="Sand",(B930-B929)*$O$5*N930,(B930-B929)*$O$5*T930))</f>
        <v>0</v>
      </c>
      <c r="V930" s="157">
        <f t="shared" si="255"/>
        <v>41073.252496893809</v>
      </c>
      <c r="W930" s="175" t="e">
        <f t="shared" si="250"/>
        <v>#N/A</v>
      </c>
      <c r="X930" s="149" t="e">
        <f t="shared" si="251"/>
        <v>#N/A</v>
      </c>
      <c r="Y930" s="127" t="e">
        <f t="shared" si="252"/>
        <v>#DIV/0!</v>
      </c>
      <c r="Z930" s="175" t="e">
        <f t="shared" si="253"/>
        <v>#N/A</v>
      </c>
      <c r="AA930" s="149" t="e">
        <f t="shared" si="248"/>
        <v>#DIV/0!</v>
      </c>
      <c r="AB930" s="383">
        <f>IF(ISERROR(AA930),0,IF(B930&lt;=Parameters!$K$3,0,(B930-B929)*$O$5*AA930))</f>
        <v>0</v>
      </c>
      <c r="AC930" s="157">
        <f t="shared" si="239"/>
        <v>26468.056265524985</v>
      </c>
    </row>
    <row r="931" spans="1:29">
      <c r="A931" s="186"/>
      <c r="B931" s="187"/>
      <c r="C931" s="258"/>
      <c r="D931" s="258"/>
      <c r="E931" s="438" t="e">
        <f>IF(AND(ISBLANK(B931),ISBLANK(C931)),NA(),IF(B931&lt;=Parameters!$K$3,0,IF(C931&lt;0.1,Parameters!$K$4,C931)))</f>
        <v>#N/A</v>
      </c>
      <c r="F931" s="439"/>
      <c r="G931" s="149">
        <f>B931*Parameters!$K$5</f>
        <v>0</v>
      </c>
      <c r="H931" s="383">
        <f>IF(B931&lt;Parameters!$K$6,B931*Parameters!$K$5,Parameters!$K$5*Parameters!$K$6+(B931-Parameters!$K$6)*(Parameters!$K$5-10))</f>
        <v>0</v>
      </c>
      <c r="I931" s="151" t="str">
        <f>IF(ISBLANK(D931),"",IF(D931&gt;Parameters!$K$7,"Clay","Sand"))</f>
        <v/>
      </c>
      <c r="J931" s="152">
        <f t="shared" si="240"/>
        <v>0.12850097275896397</v>
      </c>
      <c r="K931" s="320">
        <f t="shared" si="241"/>
        <v>1</v>
      </c>
      <c r="L931" s="320">
        <f t="shared" si="249"/>
        <v>0</v>
      </c>
      <c r="M931" s="275" t="e">
        <f t="shared" si="242"/>
        <v>#N/A</v>
      </c>
      <c r="N931" s="153" t="e">
        <f t="shared" si="243"/>
        <v>#N/A</v>
      </c>
      <c r="O931" s="154" t="e">
        <f t="shared" si="244"/>
        <v>#N/A</v>
      </c>
      <c r="P931" s="149">
        <f>IF(B931&lt;=Parameters!$K$3,0,IF(I931="Sand",0,O931/Parameters!$K$8*1000))</f>
        <v>0</v>
      </c>
      <c r="Q931" s="127" t="e">
        <f t="shared" si="245"/>
        <v>#DIV/0!</v>
      </c>
      <c r="R931" s="154" t="e">
        <f t="shared" si="246"/>
        <v>#DIV/0!</v>
      </c>
      <c r="S931" s="154" t="e">
        <f t="shared" si="247"/>
        <v>#DIV/0!</v>
      </c>
      <c r="T931" s="149" t="e">
        <f t="shared" si="254"/>
        <v>#DIV/0!</v>
      </c>
      <c r="U931" s="383">
        <f>IF(B931&lt;=Parameters!$K$3,0,IF(I931="Sand",(B931-B930)*$O$5*N931,(B931-B930)*$O$5*T931))</f>
        <v>0</v>
      </c>
      <c r="V931" s="157">
        <f t="shared" si="255"/>
        <v>41073.252496893809</v>
      </c>
      <c r="W931" s="175" t="e">
        <f t="shared" si="250"/>
        <v>#N/A</v>
      </c>
      <c r="X931" s="149" t="e">
        <f t="shared" si="251"/>
        <v>#N/A</v>
      </c>
      <c r="Y931" s="127" t="e">
        <f t="shared" si="252"/>
        <v>#DIV/0!</v>
      </c>
      <c r="Z931" s="175" t="e">
        <f t="shared" si="253"/>
        <v>#N/A</v>
      </c>
      <c r="AA931" s="149" t="e">
        <f t="shared" si="248"/>
        <v>#DIV/0!</v>
      </c>
      <c r="AB931" s="383">
        <f>IF(ISERROR(AA931),0,IF(B931&lt;=Parameters!$K$3,0,(B931-B930)*$O$5*AA931))</f>
        <v>0</v>
      </c>
      <c r="AC931" s="157">
        <f t="shared" si="239"/>
        <v>26468.056265524985</v>
      </c>
    </row>
    <row r="932" spans="1:29">
      <c r="A932" s="186"/>
      <c r="B932" s="187"/>
      <c r="C932" s="258"/>
      <c r="D932" s="258"/>
      <c r="E932" s="438" t="e">
        <f>IF(AND(ISBLANK(B932),ISBLANK(C932)),NA(),IF(B932&lt;=Parameters!$K$3,0,IF(C932&lt;0.1,Parameters!$K$4,C932)))</f>
        <v>#N/A</v>
      </c>
      <c r="F932" s="439"/>
      <c r="G932" s="149">
        <f>B932*Parameters!$K$5</f>
        <v>0</v>
      </c>
      <c r="H932" s="383">
        <f>IF(B932&lt;Parameters!$K$6,B932*Parameters!$K$5,Parameters!$K$5*Parameters!$K$6+(B932-Parameters!$K$6)*(Parameters!$K$5-10))</f>
        <v>0</v>
      </c>
      <c r="I932" s="151" t="str">
        <f>IF(ISBLANK(D932),"",IF(D932&gt;Parameters!$K$7,"Clay","Sand"))</f>
        <v/>
      </c>
      <c r="J932" s="152">
        <f t="shared" si="240"/>
        <v>0.12850097275896397</v>
      </c>
      <c r="K932" s="320">
        <f t="shared" si="241"/>
        <v>1</v>
      </c>
      <c r="L932" s="320">
        <f t="shared" si="249"/>
        <v>0</v>
      </c>
      <c r="M932" s="275" t="e">
        <f t="shared" si="242"/>
        <v>#N/A</v>
      </c>
      <c r="N932" s="153" t="e">
        <f t="shared" si="243"/>
        <v>#N/A</v>
      </c>
      <c r="O932" s="154" t="e">
        <f t="shared" si="244"/>
        <v>#N/A</v>
      </c>
      <c r="P932" s="149">
        <f>IF(B932&lt;=Parameters!$K$3,0,IF(I932="Sand",0,O932/Parameters!$K$8*1000))</f>
        <v>0</v>
      </c>
      <c r="Q932" s="127" t="e">
        <f t="shared" si="245"/>
        <v>#DIV/0!</v>
      </c>
      <c r="R932" s="154" t="e">
        <f t="shared" si="246"/>
        <v>#DIV/0!</v>
      </c>
      <c r="S932" s="154" t="e">
        <f t="shared" si="247"/>
        <v>#DIV/0!</v>
      </c>
      <c r="T932" s="149" t="e">
        <f t="shared" si="254"/>
        <v>#DIV/0!</v>
      </c>
      <c r="U932" s="383">
        <f>IF(B932&lt;=Parameters!$K$3,0,IF(I932="Sand",(B932-B931)*$O$5*N932,(B932-B931)*$O$5*T932))</f>
        <v>0</v>
      </c>
      <c r="V932" s="157">
        <f t="shared" si="255"/>
        <v>41073.252496893809</v>
      </c>
      <c r="W932" s="175" t="e">
        <f t="shared" si="250"/>
        <v>#N/A</v>
      </c>
      <c r="X932" s="149" t="e">
        <f t="shared" si="251"/>
        <v>#N/A</v>
      </c>
      <c r="Y932" s="127" t="e">
        <f t="shared" si="252"/>
        <v>#DIV/0!</v>
      </c>
      <c r="Z932" s="175" t="e">
        <f t="shared" si="253"/>
        <v>#N/A</v>
      </c>
      <c r="AA932" s="149" t="e">
        <f t="shared" si="248"/>
        <v>#DIV/0!</v>
      </c>
      <c r="AB932" s="383">
        <f>IF(ISERROR(AA932),0,IF(B932&lt;=Parameters!$K$3,0,(B932-B931)*$O$5*AA932))</f>
        <v>0</v>
      </c>
      <c r="AC932" s="157">
        <f t="shared" si="239"/>
        <v>26468.056265524985</v>
      </c>
    </row>
    <row r="933" spans="1:29">
      <c r="A933" s="186"/>
      <c r="B933" s="187"/>
      <c r="C933" s="258"/>
      <c r="D933" s="258"/>
      <c r="E933" s="438" t="e">
        <f>IF(AND(ISBLANK(B933),ISBLANK(C933)),NA(),IF(B933&lt;=Parameters!$K$3,0,IF(C933&lt;0.1,Parameters!$K$4,C933)))</f>
        <v>#N/A</v>
      </c>
      <c r="F933" s="439"/>
      <c r="G933" s="149">
        <f>B933*Parameters!$K$5</f>
        <v>0</v>
      </c>
      <c r="H933" s="383">
        <f>IF(B933&lt;Parameters!$K$6,B933*Parameters!$K$5,Parameters!$K$5*Parameters!$K$6+(B933-Parameters!$K$6)*(Parameters!$K$5-10))</f>
        <v>0</v>
      </c>
      <c r="I933" s="151" t="str">
        <f>IF(ISBLANK(D933),"",IF(D933&gt;Parameters!$K$7,"Clay","Sand"))</f>
        <v/>
      </c>
      <c r="J933" s="152">
        <f t="shared" si="240"/>
        <v>0.12850097275896397</v>
      </c>
      <c r="K933" s="320">
        <f t="shared" si="241"/>
        <v>1</v>
      </c>
      <c r="L933" s="320">
        <f t="shared" si="249"/>
        <v>0</v>
      </c>
      <c r="M933" s="275" t="e">
        <f t="shared" si="242"/>
        <v>#N/A</v>
      </c>
      <c r="N933" s="153" t="e">
        <f t="shared" si="243"/>
        <v>#N/A</v>
      </c>
      <c r="O933" s="154" t="e">
        <f t="shared" si="244"/>
        <v>#N/A</v>
      </c>
      <c r="P933" s="149">
        <f>IF(B933&lt;=Parameters!$K$3,0,IF(I933="Sand",0,O933/Parameters!$K$8*1000))</f>
        <v>0</v>
      </c>
      <c r="Q933" s="127" t="e">
        <f t="shared" si="245"/>
        <v>#DIV/0!</v>
      </c>
      <c r="R933" s="154" t="e">
        <f t="shared" si="246"/>
        <v>#DIV/0!</v>
      </c>
      <c r="S933" s="154" t="e">
        <f t="shared" si="247"/>
        <v>#DIV/0!</v>
      </c>
      <c r="T933" s="149" t="e">
        <f t="shared" si="254"/>
        <v>#DIV/0!</v>
      </c>
      <c r="U933" s="383">
        <f>IF(B933&lt;=Parameters!$K$3,0,IF(I933="Sand",(B933-B932)*$O$5*N933,(B933-B932)*$O$5*T933))</f>
        <v>0</v>
      </c>
      <c r="V933" s="157">
        <f t="shared" si="255"/>
        <v>41073.252496893809</v>
      </c>
      <c r="W933" s="175" t="e">
        <f t="shared" si="250"/>
        <v>#N/A</v>
      </c>
      <c r="X933" s="149" t="e">
        <f t="shared" si="251"/>
        <v>#N/A</v>
      </c>
      <c r="Y933" s="127" t="e">
        <f t="shared" si="252"/>
        <v>#DIV/0!</v>
      </c>
      <c r="Z933" s="175" t="e">
        <f t="shared" si="253"/>
        <v>#N/A</v>
      </c>
      <c r="AA933" s="149" t="e">
        <f t="shared" si="248"/>
        <v>#DIV/0!</v>
      </c>
      <c r="AB933" s="383">
        <f>IF(ISERROR(AA933),0,IF(B933&lt;=Parameters!$K$3,0,(B933-B932)*$O$5*AA933))</f>
        <v>0</v>
      </c>
      <c r="AC933" s="157">
        <f t="shared" si="239"/>
        <v>26468.056265524985</v>
      </c>
    </row>
    <row r="934" spans="1:29">
      <c r="A934" s="186"/>
      <c r="B934" s="187"/>
      <c r="C934" s="258"/>
      <c r="D934" s="258"/>
      <c r="E934" s="438" t="e">
        <f>IF(AND(ISBLANK(B934),ISBLANK(C934)),NA(),IF(B934&lt;=Parameters!$K$3,0,IF(C934&lt;0.1,Parameters!$K$4,C934)))</f>
        <v>#N/A</v>
      </c>
      <c r="F934" s="439"/>
      <c r="G934" s="149">
        <f>B934*Parameters!$K$5</f>
        <v>0</v>
      </c>
      <c r="H934" s="383">
        <f>IF(B934&lt;Parameters!$K$6,B934*Parameters!$K$5,Parameters!$K$5*Parameters!$K$6+(B934-Parameters!$K$6)*(Parameters!$K$5-10))</f>
        <v>0</v>
      </c>
      <c r="I934" s="151" t="str">
        <f>IF(ISBLANK(D934),"",IF(D934&gt;Parameters!$K$7,"Clay","Sand"))</f>
        <v/>
      </c>
      <c r="J934" s="152">
        <f t="shared" si="240"/>
        <v>0.12850097275896397</v>
      </c>
      <c r="K934" s="320">
        <f t="shared" si="241"/>
        <v>1</v>
      </c>
      <c r="L934" s="320">
        <f t="shared" si="249"/>
        <v>0</v>
      </c>
      <c r="M934" s="275" t="e">
        <f t="shared" si="242"/>
        <v>#N/A</v>
      </c>
      <c r="N934" s="153" t="e">
        <f t="shared" si="243"/>
        <v>#N/A</v>
      </c>
      <c r="O934" s="154" t="e">
        <f t="shared" si="244"/>
        <v>#N/A</v>
      </c>
      <c r="P934" s="149">
        <f>IF(B934&lt;=Parameters!$K$3,0,IF(I934="Sand",0,O934/Parameters!$K$8*1000))</f>
        <v>0</v>
      </c>
      <c r="Q934" s="127" t="e">
        <f t="shared" si="245"/>
        <v>#DIV/0!</v>
      </c>
      <c r="R934" s="154" t="e">
        <f t="shared" si="246"/>
        <v>#DIV/0!</v>
      </c>
      <c r="S934" s="154" t="e">
        <f t="shared" si="247"/>
        <v>#DIV/0!</v>
      </c>
      <c r="T934" s="149" t="e">
        <f t="shared" si="254"/>
        <v>#DIV/0!</v>
      </c>
      <c r="U934" s="383">
        <f>IF(B934&lt;=Parameters!$K$3,0,IF(I934="Sand",(B934-B933)*$O$5*N934,(B934-B933)*$O$5*T934))</f>
        <v>0</v>
      </c>
      <c r="V934" s="157">
        <f t="shared" si="255"/>
        <v>41073.252496893809</v>
      </c>
      <c r="W934" s="175" t="e">
        <f t="shared" si="250"/>
        <v>#N/A</v>
      </c>
      <c r="X934" s="149" t="e">
        <f t="shared" si="251"/>
        <v>#N/A</v>
      </c>
      <c r="Y934" s="127" t="e">
        <f t="shared" si="252"/>
        <v>#DIV/0!</v>
      </c>
      <c r="Z934" s="175" t="e">
        <f t="shared" si="253"/>
        <v>#N/A</v>
      </c>
      <c r="AA934" s="149" t="e">
        <f t="shared" si="248"/>
        <v>#DIV/0!</v>
      </c>
      <c r="AB934" s="383">
        <f>IF(ISERROR(AA934),0,IF(B934&lt;=Parameters!$K$3,0,(B934-B933)*$O$5*AA934))</f>
        <v>0</v>
      </c>
      <c r="AC934" s="157">
        <f t="shared" si="239"/>
        <v>26468.056265524985</v>
      </c>
    </row>
    <row r="935" spans="1:29">
      <c r="A935" s="186"/>
      <c r="B935" s="187"/>
      <c r="C935" s="258"/>
      <c r="D935" s="258"/>
      <c r="E935" s="438" t="e">
        <f>IF(AND(ISBLANK(B935),ISBLANK(C935)),NA(),IF(B935&lt;=Parameters!$K$3,0,IF(C935&lt;0.1,Parameters!$K$4,C935)))</f>
        <v>#N/A</v>
      </c>
      <c r="F935" s="439"/>
      <c r="G935" s="149">
        <f>B935*Parameters!$K$5</f>
        <v>0</v>
      </c>
      <c r="H935" s="383">
        <f>IF(B935&lt;Parameters!$K$6,B935*Parameters!$K$5,Parameters!$K$5*Parameters!$K$6+(B935-Parameters!$K$6)*(Parameters!$K$5-10))</f>
        <v>0</v>
      </c>
      <c r="I935" s="151" t="str">
        <f>IF(ISBLANK(D935),"",IF(D935&gt;Parameters!$K$7,"Clay","Sand"))</f>
        <v/>
      </c>
      <c r="J935" s="152">
        <f t="shared" si="240"/>
        <v>0.12850097275896397</v>
      </c>
      <c r="K935" s="320">
        <f t="shared" si="241"/>
        <v>1</v>
      </c>
      <c r="L935" s="320">
        <f t="shared" si="249"/>
        <v>0</v>
      </c>
      <c r="M935" s="275" t="e">
        <f t="shared" si="242"/>
        <v>#N/A</v>
      </c>
      <c r="N935" s="153" t="e">
        <f t="shared" si="243"/>
        <v>#N/A</v>
      </c>
      <c r="O935" s="154" t="e">
        <f t="shared" si="244"/>
        <v>#N/A</v>
      </c>
      <c r="P935" s="149">
        <f>IF(B935&lt;=Parameters!$K$3,0,IF(I935="Sand",0,O935/Parameters!$K$8*1000))</f>
        <v>0</v>
      </c>
      <c r="Q935" s="127" t="e">
        <f t="shared" si="245"/>
        <v>#DIV/0!</v>
      </c>
      <c r="R935" s="154" t="e">
        <f t="shared" si="246"/>
        <v>#DIV/0!</v>
      </c>
      <c r="S935" s="154" t="e">
        <f t="shared" si="247"/>
        <v>#DIV/0!</v>
      </c>
      <c r="T935" s="149" t="e">
        <f t="shared" si="254"/>
        <v>#DIV/0!</v>
      </c>
      <c r="U935" s="383">
        <f>IF(B935&lt;=Parameters!$K$3,0,IF(I935="Sand",(B935-B934)*$O$5*N935,(B935-B934)*$O$5*T935))</f>
        <v>0</v>
      </c>
      <c r="V935" s="157">
        <f t="shared" si="255"/>
        <v>41073.252496893809</v>
      </c>
      <c r="W935" s="175" t="e">
        <f t="shared" si="250"/>
        <v>#N/A</v>
      </c>
      <c r="X935" s="149" t="e">
        <f t="shared" si="251"/>
        <v>#N/A</v>
      </c>
      <c r="Y935" s="127" t="e">
        <f t="shared" si="252"/>
        <v>#DIV/0!</v>
      </c>
      <c r="Z935" s="175" t="e">
        <f t="shared" si="253"/>
        <v>#N/A</v>
      </c>
      <c r="AA935" s="149" t="e">
        <f t="shared" si="248"/>
        <v>#DIV/0!</v>
      </c>
      <c r="AB935" s="383">
        <f>IF(ISERROR(AA935),0,IF(B935&lt;=Parameters!$K$3,0,(B935-B934)*$O$5*AA935))</f>
        <v>0</v>
      </c>
      <c r="AC935" s="157">
        <f t="shared" si="239"/>
        <v>26468.056265524985</v>
      </c>
    </row>
    <row r="936" spans="1:29">
      <c r="A936" s="186"/>
      <c r="B936" s="187"/>
      <c r="C936" s="258"/>
      <c r="D936" s="258"/>
      <c r="E936" s="438" t="e">
        <f>IF(AND(ISBLANK(B936),ISBLANK(C936)),NA(),IF(B936&lt;=Parameters!$K$3,0,IF(C936&lt;0.1,Parameters!$K$4,C936)))</f>
        <v>#N/A</v>
      </c>
      <c r="F936" s="439"/>
      <c r="G936" s="149">
        <f>B936*Parameters!$K$5</f>
        <v>0</v>
      </c>
      <c r="H936" s="383">
        <f>IF(B936&lt;Parameters!$K$6,B936*Parameters!$K$5,Parameters!$K$5*Parameters!$K$6+(B936-Parameters!$K$6)*(Parameters!$K$5-10))</f>
        <v>0</v>
      </c>
      <c r="I936" s="151" t="str">
        <f>IF(ISBLANK(D936),"",IF(D936&gt;Parameters!$K$7,"Clay","Sand"))</f>
        <v/>
      </c>
      <c r="J936" s="152">
        <f t="shared" si="240"/>
        <v>0.12850097275896397</v>
      </c>
      <c r="K936" s="320">
        <f t="shared" si="241"/>
        <v>1</v>
      </c>
      <c r="L936" s="320">
        <f t="shared" si="249"/>
        <v>0</v>
      </c>
      <c r="M936" s="275" t="e">
        <f t="shared" si="242"/>
        <v>#N/A</v>
      </c>
      <c r="N936" s="153" t="e">
        <f t="shared" si="243"/>
        <v>#N/A</v>
      </c>
      <c r="O936" s="154" t="e">
        <f t="shared" si="244"/>
        <v>#N/A</v>
      </c>
      <c r="P936" s="149">
        <f>IF(B936&lt;=Parameters!$K$3,0,IF(I936="Sand",0,O936/Parameters!$K$8*1000))</f>
        <v>0</v>
      </c>
      <c r="Q936" s="127" t="e">
        <f t="shared" si="245"/>
        <v>#DIV/0!</v>
      </c>
      <c r="R936" s="154" t="e">
        <f t="shared" si="246"/>
        <v>#DIV/0!</v>
      </c>
      <c r="S936" s="154" t="e">
        <f t="shared" si="247"/>
        <v>#DIV/0!</v>
      </c>
      <c r="T936" s="149" t="e">
        <f t="shared" si="254"/>
        <v>#DIV/0!</v>
      </c>
      <c r="U936" s="383">
        <f>IF(B936&lt;=Parameters!$K$3,0,IF(I936="Sand",(B936-B935)*$O$5*N936,(B936-B935)*$O$5*T936))</f>
        <v>0</v>
      </c>
      <c r="V936" s="157">
        <f t="shared" si="255"/>
        <v>41073.252496893809</v>
      </c>
      <c r="W936" s="175" t="e">
        <f t="shared" si="250"/>
        <v>#N/A</v>
      </c>
      <c r="X936" s="149" t="e">
        <f t="shared" si="251"/>
        <v>#N/A</v>
      </c>
      <c r="Y936" s="127" t="e">
        <f t="shared" si="252"/>
        <v>#DIV/0!</v>
      </c>
      <c r="Z936" s="175" t="e">
        <f t="shared" si="253"/>
        <v>#N/A</v>
      </c>
      <c r="AA936" s="149" t="e">
        <f t="shared" si="248"/>
        <v>#DIV/0!</v>
      </c>
      <c r="AB936" s="383">
        <f>IF(ISERROR(AA936),0,IF(B936&lt;=Parameters!$K$3,0,(B936-B935)*$O$5*AA936))</f>
        <v>0</v>
      </c>
      <c r="AC936" s="157">
        <f t="shared" si="239"/>
        <v>26468.056265524985</v>
      </c>
    </row>
    <row r="937" spans="1:29">
      <c r="A937" s="186"/>
      <c r="B937" s="187"/>
      <c r="C937" s="258"/>
      <c r="D937" s="258"/>
      <c r="E937" s="438" t="e">
        <f>IF(AND(ISBLANK(B937),ISBLANK(C937)),NA(),IF(B937&lt;=Parameters!$K$3,0,IF(C937&lt;0.1,Parameters!$K$4,C937)))</f>
        <v>#N/A</v>
      </c>
      <c r="F937" s="439"/>
      <c r="G937" s="149">
        <f>B937*Parameters!$K$5</f>
        <v>0</v>
      </c>
      <c r="H937" s="383">
        <f>IF(B937&lt;Parameters!$K$6,B937*Parameters!$K$5,Parameters!$K$5*Parameters!$K$6+(B937-Parameters!$K$6)*(Parameters!$K$5-10))</f>
        <v>0</v>
      </c>
      <c r="I937" s="151" t="str">
        <f>IF(ISBLANK(D937),"",IF(D937&gt;Parameters!$K$7,"Clay","Sand"))</f>
        <v/>
      </c>
      <c r="J937" s="152">
        <f t="shared" si="240"/>
        <v>0.12850097275896397</v>
      </c>
      <c r="K937" s="320">
        <f t="shared" si="241"/>
        <v>1</v>
      </c>
      <c r="L937" s="320">
        <f t="shared" si="249"/>
        <v>0</v>
      </c>
      <c r="M937" s="275" t="e">
        <f t="shared" si="242"/>
        <v>#N/A</v>
      </c>
      <c r="N937" s="153" t="e">
        <f t="shared" si="243"/>
        <v>#N/A</v>
      </c>
      <c r="O937" s="154" t="e">
        <f t="shared" si="244"/>
        <v>#N/A</v>
      </c>
      <c r="P937" s="149">
        <f>IF(B937&lt;=Parameters!$K$3,0,IF(I937="Sand",0,O937/Parameters!$K$8*1000))</f>
        <v>0</v>
      </c>
      <c r="Q937" s="127" t="e">
        <f t="shared" si="245"/>
        <v>#DIV/0!</v>
      </c>
      <c r="R937" s="154" t="e">
        <f t="shared" si="246"/>
        <v>#DIV/0!</v>
      </c>
      <c r="S937" s="154" t="e">
        <f t="shared" si="247"/>
        <v>#DIV/0!</v>
      </c>
      <c r="T937" s="149" t="e">
        <f t="shared" si="254"/>
        <v>#DIV/0!</v>
      </c>
      <c r="U937" s="383">
        <f>IF(B937&lt;=Parameters!$K$3,0,IF(I937="Sand",(B937-B936)*$O$5*N937,(B937-B936)*$O$5*T937))</f>
        <v>0</v>
      </c>
      <c r="V937" s="157">
        <f t="shared" si="255"/>
        <v>41073.252496893809</v>
      </c>
      <c r="W937" s="175" t="e">
        <f t="shared" si="250"/>
        <v>#N/A</v>
      </c>
      <c r="X937" s="149" t="e">
        <f t="shared" si="251"/>
        <v>#N/A</v>
      </c>
      <c r="Y937" s="127" t="e">
        <f t="shared" si="252"/>
        <v>#DIV/0!</v>
      </c>
      <c r="Z937" s="175" t="e">
        <f t="shared" si="253"/>
        <v>#N/A</v>
      </c>
      <c r="AA937" s="149" t="e">
        <f t="shared" si="248"/>
        <v>#DIV/0!</v>
      </c>
      <c r="AB937" s="383">
        <f>IF(ISERROR(AA937),0,IF(B937&lt;=Parameters!$K$3,0,(B937-B936)*$O$5*AA937))</f>
        <v>0</v>
      </c>
      <c r="AC937" s="157">
        <f t="shared" si="239"/>
        <v>26468.056265524985</v>
      </c>
    </row>
    <row r="938" spans="1:29">
      <c r="A938" s="186"/>
      <c r="B938" s="187"/>
      <c r="C938" s="258"/>
      <c r="D938" s="258"/>
      <c r="E938" s="438" t="e">
        <f>IF(AND(ISBLANK(B938),ISBLANK(C938)),NA(),IF(B938&lt;=Parameters!$K$3,0,IF(C938&lt;0.1,Parameters!$K$4,C938)))</f>
        <v>#N/A</v>
      </c>
      <c r="F938" s="439"/>
      <c r="G938" s="149">
        <f>B938*Parameters!$K$5</f>
        <v>0</v>
      </c>
      <c r="H938" s="383">
        <f>IF(B938&lt;Parameters!$K$6,B938*Parameters!$K$5,Parameters!$K$5*Parameters!$K$6+(B938-Parameters!$K$6)*(Parameters!$K$5-10))</f>
        <v>0</v>
      </c>
      <c r="I938" s="151" t="str">
        <f>IF(ISBLANK(D938),"",IF(D938&gt;Parameters!$K$7,"Clay","Sand"))</f>
        <v/>
      </c>
      <c r="J938" s="152">
        <f t="shared" si="240"/>
        <v>0.12850097275896397</v>
      </c>
      <c r="K938" s="320">
        <f t="shared" si="241"/>
        <v>1</v>
      </c>
      <c r="L938" s="320">
        <f t="shared" si="249"/>
        <v>0</v>
      </c>
      <c r="M938" s="275" t="e">
        <f t="shared" si="242"/>
        <v>#N/A</v>
      </c>
      <c r="N938" s="153" t="e">
        <f t="shared" si="243"/>
        <v>#N/A</v>
      </c>
      <c r="O938" s="154" t="e">
        <f t="shared" si="244"/>
        <v>#N/A</v>
      </c>
      <c r="P938" s="149">
        <f>IF(B938&lt;=Parameters!$K$3,0,IF(I938="Sand",0,O938/Parameters!$K$8*1000))</f>
        <v>0</v>
      </c>
      <c r="Q938" s="127" t="e">
        <f t="shared" si="245"/>
        <v>#DIV/0!</v>
      </c>
      <c r="R938" s="154" t="e">
        <f t="shared" si="246"/>
        <v>#DIV/0!</v>
      </c>
      <c r="S938" s="154" t="e">
        <f t="shared" si="247"/>
        <v>#DIV/0!</v>
      </c>
      <c r="T938" s="149" t="e">
        <f t="shared" si="254"/>
        <v>#DIV/0!</v>
      </c>
      <c r="U938" s="383">
        <f>IF(B938&lt;=Parameters!$K$3,0,IF(I938="Sand",(B938-B937)*$O$5*N938,(B938-B937)*$O$5*T938))</f>
        <v>0</v>
      </c>
      <c r="V938" s="157">
        <f t="shared" si="255"/>
        <v>41073.252496893809</v>
      </c>
      <c r="W938" s="175" t="e">
        <f t="shared" si="250"/>
        <v>#N/A</v>
      </c>
      <c r="X938" s="149" t="e">
        <f t="shared" si="251"/>
        <v>#N/A</v>
      </c>
      <c r="Y938" s="127" t="e">
        <f t="shared" si="252"/>
        <v>#DIV/0!</v>
      </c>
      <c r="Z938" s="175" t="e">
        <f t="shared" si="253"/>
        <v>#N/A</v>
      </c>
      <c r="AA938" s="149" t="e">
        <f t="shared" si="248"/>
        <v>#DIV/0!</v>
      </c>
      <c r="AB938" s="383">
        <f>IF(ISERROR(AA938),0,IF(B938&lt;=Parameters!$K$3,0,(B938-B937)*$O$5*AA938))</f>
        <v>0</v>
      </c>
      <c r="AC938" s="157">
        <f t="shared" si="239"/>
        <v>26468.056265524985</v>
      </c>
    </row>
    <row r="939" spans="1:29">
      <c r="A939" s="186"/>
      <c r="B939" s="187"/>
      <c r="C939" s="258"/>
      <c r="D939" s="258"/>
      <c r="E939" s="438" t="e">
        <f>IF(AND(ISBLANK(B939),ISBLANK(C939)),NA(),IF(B939&lt;=Parameters!$K$3,0,IF(C939&lt;0.1,Parameters!$K$4,C939)))</f>
        <v>#N/A</v>
      </c>
      <c r="F939" s="439"/>
      <c r="G939" s="149">
        <f>B939*Parameters!$K$5</f>
        <v>0</v>
      </c>
      <c r="H939" s="383">
        <f>IF(B939&lt;Parameters!$K$6,B939*Parameters!$K$5,Parameters!$K$5*Parameters!$K$6+(B939-Parameters!$K$6)*(Parameters!$K$5-10))</f>
        <v>0</v>
      </c>
      <c r="I939" s="151" t="str">
        <f>IF(ISBLANK(D939),"",IF(D939&gt;Parameters!$K$7,"Clay","Sand"))</f>
        <v/>
      </c>
      <c r="J939" s="152">
        <f t="shared" si="240"/>
        <v>0.12850097275896397</v>
      </c>
      <c r="K939" s="320">
        <f t="shared" si="241"/>
        <v>1</v>
      </c>
      <c r="L939" s="320">
        <f t="shared" si="249"/>
        <v>0</v>
      </c>
      <c r="M939" s="275" t="e">
        <f t="shared" si="242"/>
        <v>#N/A</v>
      </c>
      <c r="N939" s="153" t="e">
        <f t="shared" si="243"/>
        <v>#N/A</v>
      </c>
      <c r="O939" s="154" t="e">
        <f t="shared" si="244"/>
        <v>#N/A</v>
      </c>
      <c r="P939" s="149">
        <f>IF(B939&lt;=Parameters!$K$3,0,IF(I939="Sand",0,O939/Parameters!$K$8*1000))</f>
        <v>0</v>
      </c>
      <c r="Q939" s="127" t="e">
        <f t="shared" si="245"/>
        <v>#DIV/0!</v>
      </c>
      <c r="R939" s="154" t="e">
        <f t="shared" si="246"/>
        <v>#DIV/0!</v>
      </c>
      <c r="S939" s="154" t="e">
        <f t="shared" si="247"/>
        <v>#DIV/0!</v>
      </c>
      <c r="T939" s="149" t="e">
        <f t="shared" si="254"/>
        <v>#DIV/0!</v>
      </c>
      <c r="U939" s="383">
        <f>IF(B939&lt;=Parameters!$K$3,0,IF(I939="Sand",(B939-B938)*$O$5*N939,(B939-B938)*$O$5*T939))</f>
        <v>0</v>
      </c>
      <c r="V939" s="157">
        <f t="shared" si="255"/>
        <v>41073.252496893809</v>
      </c>
      <c r="W939" s="175" t="e">
        <f t="shared" si="250"/>
        <v>#N/A</v>
      </c>
      <c r="X939" s="149" t="e">
        <f t="shared" si="251"/>
        <v>#N/A</v>
      </c>
      <c r="Y939" s="127" t="e">
        <f t="shared" si="252"/>
        <v>#DIV/0!</v>
      </c>
      <c r="Z939" s="175" t="e">
        <f t="shared" si="253"/>
        <v>#N/A</v>
      </c>
      <c r="AA939" s="149" t="e">
        <f t="shared" si="248"/>
        <v>#DIV/0!</v>
      </c>
      <c r="AB939" s="383">
        <f>IF(ISERROR(AA939),0,IF(B939&lt;=Parameters!$K$3,0,(B939-B938)*$O$5*AA939))</f>
        <v>0</v>
      </c>
      <c r="AC939" s="157">
        <f t="shared" si="239"/>
        <v>26468.056265524985</v>
      </c>
    </row>
    <row r="940" spans="1:29">
      <c r="A940" s="186"/>
      <c r="B940" s="187"/>
      <c r="C940" s="258"/>
      <c r="D940" s="258"/>
      <c r="E940" s="438" t="e">
        <f>IF(AND(ISBLANK(B940),ISBLANK(C940)),NA(),IF(B940&lt;=Parameters!$K$3,0,IF(C940&lt;0.1,Parameters!$K$4,C940)))</f>
        <v>#N/A</v>
      </c>
      <c r="F940" s="439"/>
      <c r="G940" s="149">
        <f>B940*Parameters!$K$5</f>
        <v>0</v>
      </c>
      <c r="H940" s="383">
        <f>IF(B940&lt;Parameters!$K$6,B940*Parameters!$K$5,Parameters!$K$5*Parameters!$K$6+(B940-Parameters!$K$6)*(Parameters!$K$5-10))</f>
        <v>0</v>
      </c>
      <c r="I940" s="151" t="str">
        <f>IF(ISBLANK(D940),"",IF(D940&gt;Parameters!$K$7,"Clay","Sand"))</f>
        <v/>
      </c>
      <c r="J940" s="152">
        <f t="shared" si="240"/>
        <v>0.12850097275896397</v>
      </c>
      <c r="K940" s="320">
        <f t="shared" si="241"/>
        <v>1</v>
      </c>
      <c r="L940" s="320">
        <f t="shared" si="249"/>
        <v>0</v>
      </c>
      <c r="M940" s="275" t="e">
        <f t="shared" si="242"/>
        <v>#N/A</v>
      </c>
      <c r="N940" s="153" t="e">
        <f t="shared" si="243"/>
        <v>#N/A</v>
      </c>
      <c r="O940" s="154" t="e">
        <f t="shared" si="244"/>
        <v>#N/A</v>
      </c>
      <c r="P940" s="149">
        <f>IF(B940&lt;=Parameters!$K$3,0,IF(I940="Sand",0,O940/Parameters!$K$8*1000))</f>
        <v>0</v>
      </c>
      <c r="Q940" s="127" t="e">
        <f t="shared" si="245"/>
        <v>#DIV/0!</v>
      </c>
      <c r="R940" s="154" t="e">
        <f t="shared" si="246"/>
        <v>#DIV/0!</v>
      </c>
      <c r="S940" s="154" t="e">
        <f t="shared" si="247"/>
        <v>#DIV/0!</v>
      </c>
      <c r="T940" s="149" t="e">
        <f t="shared" si="254"/>
        <v>#DIV/0!</v>
      </c>
      <c r="U940" s="383">
        <f>IF(B940&lt;=Parameters!$K$3,0,IF(I940="Sand",(B940-B939)*$O$5*N940,(B940-B939)*$O$5*T940))</f>
        <v>0</v>
      </c>
      <c r="V940" s="157">
        <f t="shared" si="255"/>
        <v>41073.252496893809</v>
      </c>
      <c r="W940" s="175" t="e">
        <f t="shared" si="250"/>
        <v>#N/A</v>
      </c>
      <c r="X940" s="149" t="e">
        <f t="shared" si="251"/>
        <v>#N/A</v>
      </c>
      <c r="Y940" s="127" t="e">
        <f t="shared" si="252"/>
        <v>#DIV/0!</v>
      </c>
      <c r="Z940" s="175" t="e">
        <f t="shared" si="253"/>
        <v>#N/A</v>
      </c>
      <c r="AA940" s="149" t="e">
        <f t="shared" si="248"/>
        <v>#DIV/0!</v>
      </c>
      <c r="AB940" s="383">
        <f>IF(ISERROR(AA940),0,IF(B940&lt;=Parameters!$K$3,0,(B940-B939)*$O$5*AA940))</f>
        <v>0</v>
      </c>
      <c r="AC940" s="157">
        <f t="shared" si="239"/>
        <v>26468.056265524985</v>
      </c>
    </row>
    <row r="941" spans="1:29">
      <c r="A941" s="186"/>
      <c r="B941" s="187"/>
      <c r="C941" s="258"/>
      <c r="D941" s="258"/>
      <c r="E941" s="438" t="e">
        <f>IF(AND(ISBLANK(B941),ISBLANK(C941)),NA(),IF(B941&lt;=Parameters!$K$3,0,IF(C941&lt;0.1,Parameters!$K$4,C941)))</f>
        <v>#N/A</v>
      </c>
      <c r="F941" s="439"/>
      <c r="G941" s="149">
        <f>B941*Parameters!$K$5</f>
        <v>0</v>
      </c>
      <c r="H941" s="383">
        <f>IF(B941&lt;Parameters!$K$6,B941*Parameters!$K$5,Parameters!$K$5*Parameters!$K$6+(B941-Parameters!$K$6)*(Parameters!$K$5-10))</f>
        <v>0</v>
      </c>
      <c r="I941" s="151" t="str">
        <f>IF(ISBLANK(D941),"",IF(D941&gt;Parameters!$K$7,"Clay","Sand"))</f>
        <v/>
      </c>
      <c r="J941" s="152">
        <f t="shared" si="240"/>
        <v>0.12850097275896397</v>
      </c>
      <c r="K941" s="320">
        <f t="shared" si="241"/>
        <v>1</v>
      </c>
      <c r="L941" s="320">
        <f t="shared" si="249"/>
        <v>0</v>
      </c>
      <c r="M941" s="275" t="e">
        <f t="shared" si="242"/>
        <v>#N/A</v>
      </c>
      <c r="N941" s="153" t="e">
        <f t="shared" si="243"/>
        <v>#N/A</v>
      </c>
      <c r="O941" s="154" t="e">
        <f t="shared" si="244"/>
        <v>#N/A</v>
      </c>
      <c r="P941" s="149">
        <f>IF(B941&lt;=Parameters!$K$3,0,IF(I941="Sand",0,O941/Parameters!$K$8*1000))</f>
        <v>0</v>
      </c>
      <c r="Q941" s="127" t="e">
        <f t="shared" si="245"/>
        <v>#DIV/0!</v>
      </c>
      <c r="R941" s="154" t="e">
        <f t="shared" si="246"/>
        <v>#DIV/0!</v>
      </c>
      <c r="S941" s="154" t="e">
        <f t="shared" si="247"/>
        <v>#DIV/0!</v>
      </c>
      <c r="T941" s="149" t="e">
        <f t="shared" si="254"/>
        <v>#DIV/0!</v>
      </c>
      <c r="U941" s="383">
        <f>IF(B941&lt;=Parameters!$K$3,0,IF(I941="Sand",(B941-B940)*$O$5*N941,(B941-B940)*$O$5*T941))</f>
        <v>0</v>
      </c>
      <c r="V941" s="157">
        <f t="shared" si="255"/>
        <v>41073.252496893809</v>
      </c>
      <c r="W941" s="175" t="e">
        <f t="shared" si="250"/>
        <v>#N/A</v>
      </c>
      <c r="X941" s="149" t="e">
        <f t="shared" si="251"/>
        <v>#N/A</v>
      </c>
      <c r="Y941" s="127" t="e">
        <f t="shared" si="252"/>
        <v>#DIV/0!</v>
      </c>
      <c r="Z941" s="175" t="e">
        <f t="shared" si="253"/>
        <v>#N/A</v>
      </c>
      <c r="AA941" s="149" t="e">
        <f t="shared" si="248"/>
        <v>#DIV/0!</v>
      </c>
      <c r="AB941" s="383">
        <f>IF(ISERROR(AA941),0,IF(B941&lt;=Parameters!$K$3,0,(B941-B940)*$O$5*AA941))</f>
        <v>0</v>
      </c>
      <c r="AC941" s="157">
        <f t="shared" ref="AC941:AC1004" si="256">AC940+AB941</f>
        <v>26468.056265524985</v>
      </c>
    </row>
    <row r="942" spans="1:29">
      <c r="A942" s="186"/>
      <c r="B942" s="187"/>
      <c r="C942" s="258"/>
      <c r="D942" s="258"/>
      <c r="E942" s="438" t="e">
        <f>IF(AND(ISBLANK(B942),ISBLANK(C942)),NA(),IF(B942&lt;=Parameters!$K$3,0,IF(C942&lt;0.1,Parameters!$K$4,C942)))</f>
        <v>#N/A</v>
      </c>
      <c r="F942" s="439"/>
      <c r="G942" s="149">
        <f>B942*Parameters!$K$5</f>
        <v>0</v>
      </c>
      <c r="H942" s="383">
        <f>IF(B942&lt;Parameters!$K$6,B942*Parameters!$K$5,Parameters!$K$5*Parameters!$K$6+(B942-Parameters!$K$6)*(Parameters!$K$5-10))</f>
        <v>0</v>
      </c>
      <c r="I942" s="151" t="str">
        <f>IF(ISBLANK(D942),"",IF(D942&gt;Parameters!$K$7,"Clay","Sand"))</f>
        <v/>
      </c>
      <c r="J942" s="152">
        <f t="shared" si="240"/>
        <v>0.12850097275896397</v>
      </c>
      <c r="K942" s="320">
        <f t="shared" si="241"/>
        <v>1</v>
      </c>
      <c r="L942" s="320">
        <f t="shared" si="249"/>
        <v>0</v>
      </c>
      <c r="M942" s="275" t="e">
        <f t="shared" si="242"/>
        <v>#N/A</v>
      </c>
      <c r="N942" s="153" t="e">
        <f t="shared" si="243"/>
        <v>#N/A</v>
      </c>
      <c r="O942" s="154" t="e">
        <f t="shared" si="244"/>
        <v>#N/A</v>
      </c>
      <c r="P942" s="149">
        <f>IF(B942&lt;=Parameters!$K$3,0,IF(I942="Sand",0,O942/Parameters!$K$8*1000))</f>
        <v>0</v>
      </c>
      <c r="Q942" s="127" t="e">
        <f t="shared" si="245"/>
        <v>#DIV/0!</v>
      </c>
      <c r="R942" s="154" t="e">
        <f t="shared" si="246"/>
        <v>#DIV/0!</v>
      </c>
      <c r="S942" s="154" t="e">
        <f t="shared" si="247"/>
        <v>#DIV/0!</v>
      </c>
      <c r="T942" s="149" t="e">
        <f t="shared" si="254"/>
        <v>#DIV/0!</v>
      </c>
      <c r="U942" s="383">
        <f>IF(B942&lt;=Parameters!$K$3,0,IF(I942="Sand",(B942-B941)*$O$5*N942,(B942-B941)*$O$5*T942))</f>
        <v>0</v>
      </c>
      <c r="V942" s="157">
        <f t="shared" si="255"/>
        <v>41073.252496893809</v>
      </c>
      <c r="W942" s="175" t="e">
        <f t="shared" si="250"/>
        <v>#N/A</v>
      </c>
      <c r="X942" s="149" t="e">
        <f t="shared" si="251"/>
        <v>#N/A</v>
      </c>
      <c r="Y942" s="127" t="e">
        <f t="shared" si="252"/>
        <v>#DIV/0!</v>
      </c>
      <c r="Z942" s="175" t="e">
        <f t="shared" si="253"/>
        <v>#N/A</v>
      </c>
      <c r="AA942" s="149" t="e">
        <f t="shared" si="248"/>
        <v>#DIV/0!</v>
      </c>
      <c r="AB942" s="383">
        <f>IF(ISERROR(AA942),0,IF(B942&lt;=Parameters!$K$3,0,(B942-B941)*$O$5*AA942))</f>
        <v>0</v>
      </c>
      <c r="AC942" s="157">
        <f t="shared" si="256"/>
        <v>26468.056265524985</v>
      </c>
    </row>
    <row r="943" spans="1:29">
      <c r="A943" s="186"/>
      <c r="B943" s="187"/>
      <c r="C943" s="258"/>
      <c r="D943" s="258"/>
      <c r="E943" s="438" t="e">
        <f>IF(AND(ISBLANK(B943),ISBLANK(C943)),NA(),IF(B943&lt;=Parameters!$K$3,0,IF(C943&lt;0.1,Parameters!$K$4,C943)))</f>
        <v>#N/A</v>
      </c>
      <c r="F943" s="439"/>
      <c r="G943" s="149">
        <f>B943*Parameters!$K$5</f>
        <v>0</v>
      </c>
      <c r="H943" s="383">
        <f>IF(B943&lt;Parameters!$K$6,B943*Parameters!$K$5,Parameters!$K$5*Parameters!$K$6+(B943-Parameters!$K$6)*(Parameters!$K$5-10))</f>
        <v>0</v>
      </c>
      <c r="I943" s="151" t="str">
        <f>IF(ISBLANK(D943),"",IF(D943&gt;Parameters!$K$7,"Clay","Sand"))</f>
        <v/>
      </c>
      <c r="J943" s="152">
        <f t="shared" si="240"/>
        <v>0.12850097275896397</v>
      </c>
      <c r="K943" s="320">
        <f t="shared" si="241"/>
        <v>1</v>
      </c>
      <c r="L943" s="320">
        <f t="shared" si="249"/>
        <v>0</v>
      </c>
      <c r="M943" s="275" t="e">
        <f t="shared" si="242"/>
        <v>#N/A</v>
      </c>
      <c r="N943" s="153" t="e">
        <f t="shared" si="243"/>
        <v>#N/A</v>
      </c>
      <c r="O943" s="154" t="e">
        <f t="shared" si="244"/>
        <v>#N/A</v>
      </c>
      <c r="P943" s="149">
        <f>IF(B943&lt;=Parameters!$K$3,0,IF(I943="Sand",0,O943/Parameters!$K$8*1000))</f>
        <v>0</v>
      </c>
      <c r="Q943" s="127" t="e">
        <f t="shared" si="245"/>
        <v>#DIV/0!</v>
      </c>
      <c r="R943" s="154" t="e">
        <f t="shared" si="246"/>
        <v>#DIV/0!</v>
      </c>
      <c r="S943" s="154" t="e">
        <f t="shared" si="247"/>
        <v>#DIV/0!</v>
      </c>
      <c r="T943" s="149" t="e">
        <f t="shared" si="254"/>
        <v>#DIV/0!</v>
      </c>
      <c r="U943" s="383">
        <f>IF(B943&lt;=Parameters!$K$3,0,IF(I943="Sand",(B943-B942)*$O$5*N943,(B943-B942)*$O$5*T943))</f>
        <v>0</v>
      </c>
      <c r="V943" s="157">
        <f t="shared" si="255"/>
        <v>41073.252496893809</v>
      </c>
      <c r="W943" s="175" t="e">
        <f t="shared" si="250"/>
        <v>#N/A</v>
      </c>
      <c r="X943" s="149" t="e">
        <f t="shared" si="251"/>
        <v>#N/A</v>
      </c>
      <c r="Y943" s="127" t="e">
        <f t="shared" si="252"/>
        <v>#DIV/0!</v>
      </c>
      <c r="Z943" s="175" t="e">
        <f t="shared" si="253"/>
        <v>#N/A</v>
      </c>
      <c r="AA943" s="149" t="e">
        <f t="shared" si="248"/>
        <v>#DIV/0!</v>
      </c>
      <c r="AB943" s="383">
        <f>IF(ISERROR(AA943),0,IF(B943&lt;=Parameters!$K$3,0,(B943-B942)*$O$5*AA943))</f>
        <v>0</v>
      </c>
      <c r="AC943" s="157">
        <f t="shared" si="256"/>
        <v>26468.056265524985</v>
      </c>
    </row>
    <row r="944" spans="1:29">
      <c r="A944" s="186"/>
      <c r="B944" s="187"/>
      <c r="C944" s="258"/>
      <c r="D944" s="258"/>
      <c r="E944" s="438" t="e">
        <f>IF(AND(ISBLANK(B944),ISBLANK(C944)),NA(),IF(B944&lt;=Parameters!$K$3,0,IF(C944&lt;0.1,Parameters!$K$4,C944)))</f>
        <v>#N/A</v>
      </c>
      <c r="F944" s="439"/>
      <c r="G944" s="149">
        <f>B944*Parameters!$K$5</f>
        <v>0</v>
      </c>
      <c r="H944" s="383">
        <f>IF(B944&lt;Parameters!$K$6,B944*Parameters!$K$5,Parameters!$K$5*Parameters!$K$6+(B944-Parameters!$K$6)*(Parameters!$K$5-10))</f>
        <v>0</v>
      </c>
      <c r="I944" s="151" t="str">
        <f>IF(ISBLANK(D944),"",IF(D944&gt;Parameters!$K$7,"Clay","Sand"))</f>
        <v/>
      </c>
      <c r="J944" s="152">
        <f t="shared" si="240"/>
        <v>0.12850097275896397</v>
      </c>
      <c r="K944" s="320">
        <f t="shared" si="241"/>
        <v>1</v>
      </c>
      <c r="L944" s="320">
        <f t="shared" si="249"/>
        <v>0</v>
      </c>
      <c r="M944" s="275" t="e">
        <f t="shared" si="242"/>
        <v>#N/A</v>
      </c>
      <c r="N944" s="153" t="e">
        <f t="shared" si="243"/>
        <v>#N/A</v>
      </c>
      <c r="O944" s="154" t="e">
        <f t="shared" si="244"/>
        <v>#N/A</v>
      </c>
      <c r="P944" s="149">
        <f>IF(B944&lt;=Parameters!$K$3,0,IF(I944="Sand",0,O944/Parameters!$K$8*1000))</f>
        <v>0</v>
      </c>
      <c r="Q944" s="127" t="e">
        <f t="shared" si="245"/>
        <v>#DIV/0!</v>
      </c>
      <c r="R944" s="154" t="e">
        <f t="shared" si="246"/>
        <v>#DIV/0!</v>
      </c>
      <c r="S944" s="154" t="e">
        <f t="shared" si="247"/>
        <v>#DIV/0!</v>
      </c>
      <c r="T944" s="149" t="e">
        <f t="shared" si="254"/>
        <v>#DIV/0!</v>
      </c>
      <c r="U944" s="383">
        <f>IF(B944&lt;=Parameters!$K$3,0,IF(I944="Sand",(B944-B943)*$O$5*N944,(B944-B943)*$O$5*T944))</f>
        <v>0</v>
      </c>
      <c r="V944" s="157">
        <f t="shared" si="255"/>
        <v>41073.252496893809</v>
      </c>
      <c r="W944" s="175" t="e">
        <f t="shared" si="250"/>
        <v>#N/A</v>
      </c>
      <c r="X944" s="149" t="e">
        <f t="shared" si="251"/>
        <v>#N/A</v>
      </c>
      <c r="Y944" s="127" t="e">
        <f t="shared" si="252"/>
        <v>#DIV/0!</v>
      </c>
      <c r="Z944" s="175" t="e">
        <f t="shared" si="253"/>
        <v>#N/A</v>
      </c>
      <c r="AA944" s="149" t="e">
        <f t="shared" si="248"/>
        <v>#DIV/0!</v>
      </c>
      <c r="AB944" s="383">
        <f>IF(ISERROR(AA944),0,IF(B944&lt;=Parameters!$K$3,0,(B944-B943)*$O$5*AA944))</f>
        <v>0</v>
      </c>
      <c r="AC944" s="157">
        <f t="shared" si="256"/>
        <v>26468.056265524985</v>
      </c>
    </row>
    <row r="945" spans="1:29">
      <c r="A945" s="186"/>
      <c r="B945" s="187"/>
      <c r="C945" s="258"/>
      <c r="D945" s="258"/>
      <c r="E945" s="438" t="e">
        <f>IF(AND(ISBLANK(B945),ISBLANK(C945)),NA(),IF(B945&lt;=Parameters!$K$3,0,IF(C945&lt;0.1,Parameters!$K$4,C945)))</f>
        <v>#N/A</v>
      </c>
      <c r="F945" s="439"/>
      <c r="G945" s="149">
        <f>B945*Parameters!$K$5</f>
        <v>0</v>
      </c>
      <c r="H945" s="383">
        <f>IF(B945&lt;Parameters!$K$6,B945*Parameters!$K$5,Parameters!$K$5*Parameters!$K$6+(B945-Parameters!$K$6)*(Parameters!$K$5-10))</f>
        <v>0</v>
      </c>
      <c r="I945" s="151" t="str">
        <f>IF(ISBLANK(D945),"",IF(D945&gt;Parameters!$K$7,"Clay","Sand"))</f>
        <v/>
      </c>
      <c r="J945" s="152">
        <f t="shared" si="240"/>
        <v>0.12850097275896397</v>
      </c>
      <c r="K945" s="320">
        <f t="shared" si="241"/>
        <v>1</v>
      </c>
      <c r="L945" s="320">
        <f t="shared" si="249"/>
        <v>0</v>
      </c>
      <c r="M945" s="275" t="e">
        <f t="shared" si="242"/>
        <v>#N/A</v>
      </c>
      <c r="N945" s="153" t="e">
        <f t="shared" si="243"/>
        <v>#N/A</v>
      </c>
      <c r="O945" s="154" t="e">
        <f t="shared" si="244"/>
        <v>#N/A</v>
      </c>
      <c r="P945" s="149">
        <f>IF(B945&lt;=Parameters!$K$3,0,IF(I945="Sand",0,O945/Parameters!$K$8*1000))</f>
        <v>0</v>
      </c>
      <c r="Q945" s="127" t="e">
        <f t="shared" si="245"/>
        <v>#DIV/0!</v>
      </c>
      <c r="R945" s="154" t="e">
        <f t="shared" si="246"/>
        <v>#DIV/0!</v>
      </c>
      <c r="S945" s="154" t="e">
        <f t="shared" si="247"/>
        <v>#DIV/0!</v>
      </c>
      <c r="T945" s="149" t="e">
        <f t="shared" si="254"/>
        <v>#DIV/0!</v>
      </c>
      <c r="U945" s="383">
        <f>IF(B945&lt;=Parameters!$K$3,0,IF(I945="Sand",(B945-B944)*$O$5*N945,(B945-B944)*$O$5*T945))</f>
        <v>0</v>
      </c>
      <c r="V945" s="157">
        <f t="shared" si="255"/>
        <v>41073.252496893809</v>
      </c>
      <c r="W945" s="175" t="e">
        <f t="shared" si="250"/>
        <v>#N/A</v>
      </c>
      <c r="X945" s="149" t="e">
        <f t="shared" si="251"/>
        <v>#N/A</v>
      </c>
      <c r="Y945" s="127" t="e">
        <f t="shared" si="252"/>
        <v>#DIV/0!</v>
      </c>
      <c r="Z945" s="175" t="e">
        <f t="shared" si="253"/>
        <v>#N/A</v>
      </c>
      <c r="AA945" s="149" t="e">
        <f t="shared" si="248"/>
        <v>#DIV/0!</v>
      </c>
      <c r="AB945" s="383">
        <f>IF(ISERROR(AA945),0,IF(B945&lt;=Parameters!$K$3,0,(B945-B944)*$O$5*AA945))</f>
        <v>0</v>
      </c>
      <c r="AC945" s="157">
        <f t="shared" si="256"/>
        <v>26468.056265524985</v>
      </c>
    </row>
    <row r="946" spans="1:29">
      <c r="A946" s="186"/>
      <c r="B946" s="187"/>
      <c r="C946" s="258"/>
      <c r="D946" s="258"/>
      <c r="E946" s="438" t="e">
        <f>IF(AND(ISBLANK(B946),ISBLANK(C946)),NA(),IF(B946&lt;=Parameters!$K$3,0,IF(C946&lt;0.1,Parameters!$K$4,C946)))</f>
        <v>#N/A</v>
      </c>
      <c r="F946" s="439"/>
      <c r="G946" s="149">
        <f>B946*Parameters!$K$5</f>
        <v>0</v>
      </c>
      <c r="H946" s="383">
        <f>IF(B946&lt;Parameters!$K$6,B946*Parameters!$K$5,Parameters!$K$5*Parameters!$K$6+(B946-Parameters!$K$6)*(Parameters!$K$5-10))</f>
        <v>0</v>
      </c>
      <c r="I946" s="151" t="str">
        <f>IF(ISBLANK(D946),"",IF(D946&gt;Parameters!$K$7,"Clay","Sand"))</f>
        <v/>
      </c>
      <c r="J946" s="152">
        <f t="shared" si="240"/>
        <v>0.12850097275896397</v>
      </c>
      <c r="K946" s="320">
        <f t="shared" si="241"/>
        <v>1</v>
      </c>
      <c r="L946" s="320">
        <f t="shared" si="249"/>
        <v>0</v>
      </c>
      <c r="M946" s="275" t="e">
        <f t="shared" si="242"/>
        <v>#N/A</v>
      </c>
      <c r="N946" s="153" t="e">
        <f t="shared" si="243"/>
        <v>#N/A</v>
      </c>
      <c r="O946" s="154" t="e">
        <f t="shared" si="244"/>
        <v>#N/A</v>
      </c>
      <c r="P946" s="149">
        <f>IF(B946&lt;=Parameters!$K$3,0,IF(I946="Sand",0,O946/Parameters!$K$8*1000))</f>
        <v>0</v>
      </c>
      <c r="Q946" s="127" t="e">
        <f t="shared" si="245"/>
        <v>#DIV/0!</v>
      </c>
      <c r="R946" s="154" t="e">
        <f t="shared" si="246"/>
        <v>#DIV/0!</v>
      </c>
      <c r="S946" s="154" t="e">
        <f t="shared" si="247"/>
        <v>#DIV/0!</v>
      </c>
      <c r="T946" s="149" t="e">
        <f t="shared" si="254"/>
        <v>#DIV/0!</v>
      </c>
      <c r="U946" s="383">
        <f>IF(B946&lt;=Parameters!$K$3,0,IF(I946="Sand",(B946-B945)*$O$5*N946,(B946-B945)*$O$5*T946))</f>
        <v>0</v>
      </c>
      <c r="V946" s="157">
        <f t="shared" si="255"/>
        <v>41073.252496893809</v>
      </c>
      <c r="W946" s="175" t="e">
        <f t="shared" si="250"/>
        <v>#N/A</v>
      </c>
      <c r="X946" s="149" t="e">
        <f t="shared" si="251"/>
        <v>#N/A</v>
      </c>
      <c r="Y946" s="127" t="e">
        <f t="shared" si="252"/>
        <v>#DIV/0!</v>
      </c>
      <c r="Z946" s="175" t="e">
        <f t="shared" si="253"/>
        <v>#N/A</v>
      </c>
      <c r="AA946" s="149" t="e">
        <f t="shared" si="248"/>
        <v>#DIV/0!</v>
      </c>
      <c r="AB946" s="383">
        <f>IF(ISERROR(AA946),0,IF(B946&lt;=Parameters!$K$3,0,(B946-B945)*$O$5*AA946))</f>
        <v>0</v>
      </c>
      <c r="AC946" s="157">
        <f t="shared" si="256"/>
        <v>26468.056265524985</v>
      </c>
    </row>
    <row r="947" spans="1:29">
      <c r="A947" s="186"/>
      <c r="B947" s="187"/>
      <c r="C947" s="258"/>
      <c r="D947" s="258"/>
      <c r="E947" s="438" t="e">
        <f>IF(AND(ISBLANK(B947),ISBLANK(C947)),NA(),IF(B947&lt;=Parameters!$K$3,0,IF(C947&lt;0.1,Parameters!$K$4,C947)))</f>
        <v>#N/A</v>
      </c>
      <c r="F947" s="439"/>
      <c r="G947" s="149">
        <f>B947*Parameters!$K$5</f>
        <v>0</v>
      </c>
      <c r="H947" s="383">
        <f>IF(B947&lt;Parameters!$K$6,B947*Parameters!$K$5,Parameters!$K$5*Parameters!$K$6+(B947-Parameters!$K$6)*(Parameters!$K$5-10))</f>
        <v>0</v>
      </c>
      <c r="I947" s="151" t="str">
        <f>IF(ISBLANK(D947),"",IF(D947&gt;Parameters!$K$7,"Clay","Sand"))</f>
        <v/>
      </c>
      <c r="J947" s="152">
        <f t="shared" si="240"/>
        <v>0.12850097275896397</v>
      </c>
      <c r="K947" s="320">
        <f t="shared" si="241"/>
        <v>1</v>
      </c>
      <c r="L947" s="320">
        <f t="shared" si="249"/>
        <v>0</v>
      </c>
      <c r="M947" s="275" t="e">
        <f t="shared" si="242"/>
        <v>#N/A</v>
      </c>
      <c r="N947" s="153" t="e">
        <f t="shared" si="243"/>
        <v>#N/A</v>
      </c>
      <c r="O947" s="154" t="e">
        <f t="shared" si="244"/>
        <v>#N/A</v>
      </c>
      <c r="P947" s="149">
        <f>IF(B947&lt;=Parameters!$K$3,0,IF(I947="Sand",0,O947/Parameters!$K$8*1000))</f>
        <v>0</v>
      </c>
      <c r="Q947" s="127" t="e">
        <f t="shared" si="245"/>
        <v>#DIV/0!</v>
      </c>
      <c r="R947" s="154" t="e">
        <f t="shared" si="246"/>
        <v>#DIV/0!</v>
      </c>
      <c r="S947" s="154" t="e">
        <f t="shared" si="247"/>
        <v>#DIV/0!</v>
      </c>
      <c r="T947" s="149" t="e">
        <f t="shared" si="254"/>
        <v>#DIV/0!</v>
      </c>
      <c r="U947" s="383">
        <f>IF(B947&lt;=Parameters!$K$3,0,IF(I947="Sand",(B947-B946)*$O$5*N947,(B947-B946)*$O$5*T947))</f>
        <v>0</v>
      </c>
      <c r="V947" s="157">
        <f t="shared" si="255"/>
        <v>41073.252496893809</v>
      </c>
      <c r="W947" s="175" t="e">
        <f t="shared" si="250"/>
        <v>#N/A</v>
      </c>
      <c r="X947" s="149" t="e">
        <f t="shared" si="251"/>
        <v>#N/A</v>
      </c>
      <c r="Y947" s="127" t="e">
        <f t="shared" si="252"/>
        <v>#DIV/0!</v>
      </c>
      <c r="Z947" s="175" t="e">
        <f t="shared" si="253"/>
        <v>#N/A</v>
      </c>
      <c r="AA947" s="149" t="e">
        <f t="shared" si="248"/>
        <v>#DIV/0!</v>
      </c>
      <c r="AB947" s="383">
        <f>IF(ISERROR(AA947),0,IF(B947&lt;=Parameters!$K$3,0,(B947-B946)*$O$5*AA947))</f>
        <v>0</v>
      </c>
      <c r="AC947" s="157">
        <f t="shared" si="256"/>
        <v>26468.056265524985</v>
      </c>
    </row>
    <row r="948" spans="1:29">
      <c r="A948" s="186"/>
      <c r="B948" s="187"/>
      <c r="C948" s="258"/>
      <c r="D948" s="258"/>
      <c r="E948" s="438" t="e">
        <f>IF(AND(ISBLANK(B948),ISBLANK(C948)),NA(),IF(B948&lt;=Parameters!$K$3,0,IF(C948&lt;0.1,Parameters!$K$4,C948)))</f>
        <v>#N/A</v>
      </c>
      <c r="F948" s="439"/>
      <c r="G948" s="149">
        <f>B948*Parameters!$K$5</f>
        <v>0</v>
      </c>
      <c r="H948" s="383">
        <f>IF(B948&lt;Parameters!$K$6,B948*Parameters!$K$5,Parameters!$K$5*Parameters!$K$6+(B948-Parameters!$K$6)*(Parameters!$K$5-10))</f>
        <v>0</v>
      </c>
      <c r="I948" s="151" t="str">
        <f>IF(ISBLANK(D948),"",IF(D948&gt;Parameters!$K$7,"Clay","Sand"))</f>
        <v/>
      </c>
      <c r="J948" s="152">
        <f t="shared" si="240"/>
        <v>0.12850097275896397</v>
      </c>
      <c r="K948" s="320">
        <f t="shared" si="241"/>
        <v>1</v>
      </c>
      <c r="L948" s="320">
        <f t="shared" si="249"/>
        <v>0</v>
      </c>
      <c r="M948" s="275" t="e">
        <f t="shared" si="242"/>
        <v>#N/A</v>
      </c>
      <c r="N948" s="153" t="e">
        <f t="shared" si="243"/>
        <v>#N/A</v>
      </c>
      <c r="O948" s="154" t="e">
        <f t="shared" si="244"/>
        <v>#N/A</v>
      </c>
      <c r="P948" s="149">
        <f>IF(B948&lt;=Parameters!$K$3,0,IF(I948="Sand",0,O948/Parameters!$K$8*1000))</f>
        <v>0</v>
      </c>
      <c r="Q948" s="127" t="e">
        <f t="shared" si="245"/>
        <v>#DIV/0!</v>
      </c>
      <c r="R948" s="154" t="e">
        <f t="shared" si="246"/>
        <v>#DIV/0!</v>
      </c>
      <c r="S948" s="154" t="e">
        <f t="shared" si="247"/>
        <v>#DIV/0!</v>
      </c>
      <c r="T948" s="149" t="e">
        <f t="shared" si="254"/>
        <v>#DIV/0!</v>
      </c>
      <c r="U948" s="383">
        <f>IF(B948&lt;=Parameters!$K$3,0,IF(I948="Sand",(B948-B947)*$O$5*N948,(B948-B947)*$O$5*T948))</f>
        <v>0</v>
      </c>
      <c r="V948" s="157">
        <f t="shared" si="255"/>
        <v>41073.252496893809</v>
      </c>
      <c r="W948" s="175" t="e">
        <f t="shared" si="250"/>
        <v>#N/A</v>
      </c>
      <c r="X948" s="149" t="e">
        <f t="shared" si="251"/>
        <v>#N/A</v>
      </c>
      <c r="Y948" s="127" t="e">
        <f t="shared" si="252"/>
        <v>#DIV/0!</v>
      </c>
      <c r="Z948" s="175" t="e">
        <f t="shared" si="253"/>
        <v>#N/A</v>
      </c>
      <c r="AA948" s="149" t="e">
        <f t="shared" si="248"/>
        <v>#DIV/0!</v>
      </c>
      <c r="AB948" s="383">
        <f>IF(ISERROR(AA948),0,IF(B948&lt;=Parameters!$K$3,0,(B948-B947)*$O$5*AA948))</f>
        <v>0</v>
      </c>
      <c r="AC948" s="157">
        <f t="shared" si="256"/>
        <v>26468.056265524985</v>
      </c>
    </row>
    <row r="949" spans="1:29">
      <c r="A949" s="186"/>
      <c r="B949" s="187"/>
      <c r="C949" s="258"/>
      <c r="D949" s="258"/>
      <c r="E949" s="438" t="e">
        <f>IF(AND(ISBLANK(B949),ISBLANK(C949)),NA(),IF(B949&lt;=Parameters!$K$3,0,IF(C949&lt;0.1,Parameters!$K$4,C949)))</f>
        <v>#N/A</v>
      </c>
      <c r="F949" s="439"/>
      <c r="G949" s="149">
        <f>B949*Parameters!$K$5</f>
        <v>0</v>
      </c>
      <c r="H949" s="383">
        <f>IF(B949&lt;Parameters!$K$6,B949*Parameters!$K$5,Parameters!$K$5*Parameters!$K$6+(B949-Parameters!$K$6)*(Parameters!$K$5-10))</f>
        <v>0</v>
      </c>
      <c r="I949" s="151" t="str">
        <f>IF(ISBLANK(D949),"",IF(D949&gt;Parameters!$K$7,"Clay","Sand"))</f>
        <v/>
      </c>
      <c r="J949" s="152">
        <f t="shared" si="240"/>
        <v>0.12850097275896397</v>
      </c>
      <c r="K949" s="320">
        <f t="shared" si="241"/>
        <v>1</v>
      </c>
      <c r="L949" s="320">
        <f t="shared" si="249"/>
        <v>0</v>
      </c>
      <c r="M949" s="275" t="e">
        <f t="shared" si="242"/>
        <v>#N/A</v>
      </c>
      <c r="N949" s="153" t="e">
        <f t="shared" si="243"/>
        <v>#N/A</v>
      </c>
      <c r="O949" s="154" t="e">
        <f t="shared" si="244"/>
        <v>#N/A</v>
      </c>
      <c r="P949" s="149">
        <f>IF(B949&lt;=Parameters!$K$3,0,IF(I949="Sand",0,O949/Parameters!$K$8*1000))</f>
        <v>0</v>
      </c>
      <c r="Q949" s="127" t="e">
        <f t="shared" si="245"/>
        <v>#DIV/0!</v>
      </c>
      <c r="R949" s="154" t="e">
        <f t="shared" si="246"/>
        <v>#DIV/0!</v>
      </c>
      <c r="S949" s="154" t="e">
        <f t="shared" si="247"/>
        <v>#DIV/0!</v>
      </c>
      <c r="T949" s="149" t="e">
        <f t="shared" si="254"/>
        <v>#DIV/0!</v>
      </c>
      <c r="U949" s="383">
        <f>IF(B949&lt;=Parameters!$K$3,0,IF(I949="Sand",(B949-B948)*$O$5*N949,(B949-B948)*$O$5*T949))</f>
        <v>0</v>
      </c>
      <c r="V949" s="157">
        <f t="shared" si="255"/>
        <v>41073.252496893809</v>
      </c>
      <c r="W949" s="175" t="e">
        <f t="shared" si="250"/>
        <v>#N/A</v>
      </c>
      <c r="X949" s="149" t="e">
        <f t="shared" si="251"/>
        <v>#N/A</v>
      </c>
      <c r="Y949" s="127" t="e">
        <f t="shared" si="252"/>
        <v>#DIV/0!</v>
      </c>
      <c r="Z949" s="175" t="e">
        <f t="shared" si="253"/>
        <v>#N/A</v>
      </c>
      <c r="AA949" s="149" t="e">
        <f t="shared" si="248"/>
        <v>#DIV/0!</v>
      </c>
      <c r="AB949" s="383">
        <f>IF(ISERROR(AA949),0,IF(B949&lt;=Parameters!$K$3,0,(B949-B948)*$O$5*AA949))</f>
        <v>0</v>
      </c>
      <c r="AC949" s="157">
        <f t="shared" si="256"/>
        <v>26468.056265524985</v>
      </c>
    </row>
    <row r="950" spans="1:29">
      <c r="A950" s="186"/>
      <c r="B950" s="187"/>
      <c r="C950" s="258"/>
      <c r="D950" s="258"/>
      <c r="E950" s="438" t="e">
        <f>IF(AND(ISBLANK(B950),ISBLANK(C950)),NA(),IF(B950&lt;=Parameters!$K$3,0,IF(C950&lt;0.1,Parameters!$K$4,C950)))</f>
        <v>#N/A</v>
      </c>
      <c r="F950" s="439"/>
      <c r="G950" s="149">
        <f>B950*Parameters!$K$5</f>
        <v>0</v>
      </c>
      <c r="H950" s="383">
        <f>IF(B950&lt;Parameters!$K$6,B950*Parameters!$K$5,Parameters!$K$5*Parameters!$K$6+(B950-Parameters!$K$6)*(Parameters!$K$5-10))</f>
        <v>0</v>
      </c>
      <c r="I950" s="151" t="str">
        <f>IF(ISBLANK(D950),"",IF(D950&gt;Parameters!$K$7,"Clay","Sand"))</f>
        <v/>
      </c>
      <c r="J950" s="152">
        <f t="shared" si="240"/>
        <v>0.12850097275896397</v>
      </c>
      <c r="K950" s="320">
        <f t="shared" si="241"/>
        <v>1</v>
      </c>
      <c r="L950" s="320">
        <f t="shared" si="249"/>
        <v>0</v>
      </c>
      <c r="M950" s="275" t="e">
        <f t="shared" si="242"/>
        <v>#N/A</v>
      </c>
      <c r="N950" s="153" t="e">
        <f t="shared" si="243"/>
        <v>#N/A</v>
      </c>
      <c r="O950" s="154" t="e">
        <f t="shared" si="244"/>
        <v>#N/A</v>
      </c>
      <c r="P950" s="149">
        <f>IF(B950&lt;=Parameters!$K$3,0,IF(I950="Sand",0,O950/Parameters!$K$8*1000))</f>
        <v>0</v>
      </c>
      <c r="Q950" s="127" t="e">
        <f t="shared" si="245"/>
        <v>#DIV/0!</v>
      </c>
      <c r="R950" s="154" t="e">
        <f t="shared" si="246"/>
        <v>#DIV/0!</v>
      </c>
      <c r="S950" s="154" t="e">
        <f t="shared" si="247"/>
        <v>#DIV/0!</v>
      </c>
      <c r="T950" s="149" t="e">
        <f t="shared" si="254"/>
        <v>#DIV/0!</v>
      </c>
      <c r="U950" s="383">
        <f>IF(B950&lt;=Parameters!$K$3,0,IF(I950="Sand",(B950-B949)*$O$5*N950,(B950-B949)*$O$5*T950))</f>
        <v>0</v>
      </c>
      <c r="V950" s="157">
        <f t="shared" si="255"/>
        <v>41073.252496893809</v>
      </c>
      <c r="W950" s="175" t="e">
        <f t="shared" si="250"/>
        <v>#N/A</v>
      </c>
      <c r="X950" s="149" t="e">
        <f t="shared" si="251"/>
        <v>#N/A</v>
      </c>
      <c r="Y950" s="127" t="e">
        <f t="shared" si="252"/>
        <v>#DIV/0!</v>
      </c>
      <c r="Z950" s="175" t="e">
        <f t="shared" si="253"/>
        <v>#N/A</v>
      </c>
      <c r="AA950" s="149" t="e">
        <f t="shared" si="248"/>
        <v>#DIV/0!</v>
      </c>
      <c r="AB950" s="383">
        <f>IF(ISERROR(AA950),0,IF(B950&lt;=Parameters!$K$3,0,(B950-B949)*$O$5*AA950))</f>
        <v>0</v>
      </c>
      <c r="AC950" s="157">
        <f t="shared" si="256"/>
        <v>26468.056265524985</v>
      </c>
    </row>
    <row r="951" spans="1:29">
      <c r="A951" s="186"/>
      <c r="B951" s="187"/>
      <c r="C951" s="258"/>
      <c r="D951" s="258"/>
      <c r="E951" s="438" t="e">
        <f>IF(AND(ISBLANK(B951),ISBLANK(C951)),NA(),IF(B951&lt;=Parameters!$K$3,0,IF(C951&lt;0.1,Parameters!$K$4,C951)))</f>
        <v>#N/A</v>
      </c>
      <c r="F951" s="439"/>
      <c r="G951" s="149">
        <f>B951*Parameters!$K$5</f>
        <v>0</v>
      </c>
      <c r="H951" s="383">
        <f>IF(B951&lt;Parameters!$K$6,B951*Parameters!$K$5,Parameters!$K$5*Parameters!$K$6+(B951-Parameters!$K$6)*(Parameters!$K$5-10))</f>
        <v>0</v>
      </c>
      <c r="I951" s="151" t="str">
        <f>IF(ISBLANK(D951),"",IF(D951&gt;Parameters!$K$7,"Clay","Sand"))</f>
        <v/>
      </c>
      <c r="J951" s="152">
        <f t="shared" si="240"/>
        <v>0.12850097275896397</v>
      </c>
      <c r="K951" s="320">
        <f t="shared" si="241"/>
        <v>1</v>
      </c>
      <c r="L951" s="320">
        <f t="shared" si="249"/>
        <v>0</v>
      </c>
      <c r="M951" s="275" t="e">
        <f t="shared" si="242"/>
        <v>#N/A</v>
      </c>
      <c r="N951" s="153" t="e">
        <f t="shared" si="243"/>
        <v>#N/A</v>
      </c>
      <c r="O951" s="154" t="e">
        <f t="shared" si="244"/>
        <v>#N/A</v>
      </c>
      <c r="P951" s="149">
        <f>IF(B951&lt;=Parameters!$K$3,0,IF(I951="Sand",0,O951/Parameters!$K$8*1000))</f>
        <v>0</v>
      </c>
      <c r="Q951" s="127" t="e">
        <f t="shared" si="245"/>
        <v>#DIV/0!</v>
      </c>
      <c r="R951" s="154" t="e">
        <f t="shared" si="246"/>
        <v>#DIV/0!</v>
      </c>
      <c r="S951" s="154" t="e">
        <f t="shared" si="247"/>
        <v>#DIV/0!</v>
      </c>
      <c r="T951" s="149" t="e">
        <f t="shared" si="254"/>
        <v>#DIV/0!</v>
      </c>
      <c r="U951" s="383">
        <f>IF(B951&lt;=Parameters!$K$3,0,IF(I951="Sand",(B951-B950)*$O$5*N951,(B951-B950)*$O$5*T951))</f>
        <v>0</v>
      </c>
      <c r="V951" s="157">
        <f t="shared" si="255"/>
        <v>41073.252496893809</v>
      </c>
      <c r="W951" s="175" t="e">
        <f t="shared" si="250"/>
        <v>#N/A</v>
      </c>
      <c r="X951" s="149" t="e">
        <f t="shared" si="251"/>
        <v>#N/A</v>
      </c>
      <c r="Y951" s="127" t="e">
        <f t="shared" si="252"/>
        <v>#DIV/0!</v>
      </c>
      <c r="Z951" s="175" t="e">
        <f t="shared" si="253"/>
        <v>#N/A</v>
      </c>
      <c r="AA951" s="149" t="e">
        <f t="shared" si="248"/>
        <v>#DIV/0!</v>
      </c>
      <c r="AB951" s="383">
        <f>IF(ISERROR(AA951),0,IF(B951&lt;=Parameters!$K$3,0,(B951-B950)*$O$5*AA951))</f>
        <v>0</v>
      </c>
      <c r="AC951" s="157">
        <f t="shared" si="256"/>
        <v>26468.056265524985</v>
      </c>
    </row>
    <row r="952" spans="1:29">
      <c r="A952" s="186"/>
      <c r="B952" s="187"/>
      <c r="C952" s="258"/>
      <c r="D952" s="258"/>
      <c r="E952" s="438" t="e">
        <f>IF(AND(ISBLANK(B952),ISBLANK(C952)),NA(),IF(B952&lt;=Parameters!$K$3,0,IF(C952&lt;0.1,Parameters!$K$4,C952)))</f>
        <v>#N/A</v>
      </c>
      <c r="F952" s="439"/>
      <c r="G952" s="149">
        <f>B952*Parameters!$K$5</f>
        <v>0</v>
      </c>
      <c r="H952" s="383">
        <f>IF(B952&lt;Parameters!$K$6,B952*Parameters!$K$5,Parameters!$K$5*Parameters!$K$6+(B952-Parameters!$K$6)*(Parameters!$K$5-10))</f>
        <v>0</v>
      </c>
      <c r="I952" s="151" t="str">
        <f>IF(ISBLANK(D952),"",IF(D952&gt;Parameters!$K$7,"Clay","Sand"))</f>
        <v/>
      </c>
      <c r="J952" s="152">
        <f t="shared" si="240"/>
        <v>0.12850097275896397</v>
      </c>
      <c r="K952" s="320">
        <f t="shared" si="241"/>
        <v>1</v>
      </c>
      <c r="L952" s="320">
        <f t="shared" si="249"/>
        <v>0</v>
      </c>
      <c r="M952" s="275" t="e">
        <f t="shared" si="242"/>
        <v>#N/A</v>
      </c>
      <c r="N952" s="153" t="e">
        <f t="shared" si="243"/>
        <v>#N/A</v>
      </c>
      <c r="O952" s="154" t="e">
        <f t="shared" si="244"/>
        <v>#N/A</v>
      </c>
      <c r="P952" s="149">
        <f>IF(B952&lt;=Parameters!$K$3,0,IF(I952="Sand",0,O952/Parameters!$K$8*1000))</f>
        <v>0</v>
      </c>
      <c r="Q952" s="127" t="e">
        <f t="shared" si="245"/>
        <v>#DIV/0!</v>
      </c>
      <c r="R952" s="154" t="e">
        <f t="shared" si="246"/>
        <v>#DIV/0!</v>
      </c>
      <c r="S952" s="154" t="e">
        <f t="shared" si="247"/>
        <v>#DIV/0!</v>
      </c>
      <c r="T952" s="149" t="e">
        <f t="shared" si="254"/>
        <v>#DIV/0!</v>
      </c>
      <c r="U952" s="383">
        <f>IF(B952&lt;=Parameters!$K$3,0,IF(I952="Sand",(B952-B951)*$O$5*N952,(B952-B951)*$O$5*T952))</f>
        <v>0</v>
      </c>
      <c r="V952" s="157">
        <f t="shared" si="255"/>
        <v>41073.252496893809</v>
      </c>
      <c r="W952" s="175" t="e">
        <f t="shared" si="250"/>
        <v>#N/A</v>
      </c>
      <c r="X952" s="149" t="e">
        <f t="shared" si="251"/>
        <v>#N/A</v>
      </c>
      <c r="Y952" s="127" t="e">
        <f t="shared" si="252"/>
        <v>#DIV/0!</v>
      </c>
      <c r="Z952" s="175" t="e">
        <f t="shared" si="253"/>
        <v>#N/A</v>
      </c>
      <c r="AA952" s="149" t="e">
        <f t="shared" si="248"/>
        <v>#DIV/0!</v>
      </c>
      <c r="AB952" s="383">
        <f>IF(ISERROR(AA952),0,IF(B952&lt;=Parameters!$K$3,0,(B952-B951)*$O$5*AA952))</f>
        <v>0</v>
      </c>
      <c r="AC952" s="157">
        <f t="shared" si="256"/>
        <v>26468.056265524985</v>
      </c>
    </row>
    <row r="953" spans="1:29">
      <c r="A953" s="186"/>
      <c r="B953" s="187"/>
      <c r="C953" s="258"/>
      <c r="D953" s="258"/>
      <c r="E953" s="438" t="e">
        <f>IF(AND(ISBLANK(B953),ISBLANK(C953)),NA(),IF(B953&lt;=Parameters!$K$3,0,IF(C953&lt;0.1,Parameters!$K$4,C953)))</f>
        <v>#N/A</v>
      </c>
      <c r="F953" s="439"/>
      <c r="G953" s="149">
        <f>B953*Parameters!$K$5</f>
        <v>0</v>
      </c>
      <c r="H953" s="383">
        <f>IF(B953&lt;Parameters!$K$6,B953*Parameters!$K$5,Parameters!$K$5*Parameters!$K$6+(B953-Parameters!$K$6)*(Parameters!$K$5-10))</f>
        <v>0</v>
      </c>
      <c r="I953" s="151" t="str">
        <f>IF(ISBLANK(D953),"",IF(D953&gt;Parameters!$K$7,"Clay","Sand"))</f>
        <v/>
      </c>
      <c r="J953" s="152">
        <f t="shared" si="240"/>
        <v>0.12850097275896397</v>
      </c>
      <c r="K953" s="320">
        <f t="shared" si="241"/>
        <v>1</v>
      </c>
      <c r="L953" s="320">
        <f t="shared" si="249"/>
        <v>0</v>
      </c>
      <c r="M953" s="275" t="e">
        <f t="shared" si="242"/>
        <v>#N/A</v>
      </c>
      <c r="N953" s="153" t="e">
        <f t="shared" si="243"/>
        <v>#N/A</v>
      </c>
      <c r="O953" s="154" t="e">
        <f t="shared" si="244"/>
        <v>#N/A</v>
      </c>
      <c r="P953" s="149">
        <f>IF(B953&lt;=Parameters!$K$3,0,IF(I953="Sand",0,O953/Parameters!$K$8*1000))</f>
        <v>0</v>
      </c>
      <c r="Q953" s="127" t="e">
        <f t="shared" si="245"/>
        <v>#DIV/0!</v>
      </c>
      <c r="R953" s="154" t="e">
        <f t="shared" si="246"/>
        <v>#DIV/0!</v>
      </c>
      <c r="S953" s="154" t="e">
        <f t="shared" si="247"/>
        <v>#DIV/0!</v>
      </c>
      <c r="T953" s="149" t="e">
        <f t="shared" si="254"/>
        <v>#DIV/0!</v>
      </c>
      <c r="U953" s="383">
        <f>IF(B953&lt;=Parameters!$K$3,0,IF(I953="Sand",(B953-B952)*$O$5*N953,(B953-B952)*$O$5*T953))</f>
        <v>0</v>
      </c>
      <c r="V953" s="157">
        <f t="shared" si="255"/>
        <v>41073.252496893809</v>
      </c>
      <c r="W953" s="175" t="e">
        <f t="shared" si="250"/>
        <v>#N/A</v>
      </c>
      <c r="X953" s="149" t="e">
        <f t="shared" si="251"/>
        <v>#N/A</v>
      </c>
      <c r="Y953" s="127" t="e">
        <f t="shared" si="252"/>
        <v>#DIV/0!</v>
      </c>
      <c r="Z953" s="175" t="e">
        <f t="shared" si="253"/>
        <v>#N/A</v>
      </c>
      <c r="AA953" s="149" t="e">
        <f t="shared" si="248"/>
        <v>#DIV/0!</v>
      </c>
      <c r="AB953" s="383">
        <f>IF(ISERROR(AA953),0,IF(B953&lt;=Parameters!$K$3,0,(B953-B952)*$O$5*AA953))</f>
        <v>0</v>
      </c>
      <c r="AC953" s="157">
        <f t="shared" si="256"/>
        <v>26468.056265524985</v>
      </c>
    </row>
    <row r="954" spans="1:29">
      <c r="A954" s="186"/>
      <c r="B954" s="187"/>
      <c r="C954" s="258"/>
      <c r="D954" s="258"/>
      <c r="E954" s="438" t="e">
        <f>IF(AND(ISBLANK(B954),ISBLANK(C954)),NA(),IF(B954&lt;=Parameters!$K$3,0,IF(C954&lt;0.1,Parameters!$K$4,C954)))</f>
        <v>#N/A</v>
      </c>
      <c r="F954" s="439"/>
      <c r="G954" s="149">
        <f>B954*Parameters!$K$5</f>
        <v>0</v>
      </c>
      <c r="H954" s="383">
        <f>IF(B954&lt;Parameters!$K$6,B954*Parameters!$K$5,Parameters!$K$5*Parameters!$K$6+(B954-Parameters!$K$6)*(Parameters!$K$5-10))</f>
        <v>0</v>
      </c>
      <c r="I954" s="151" t="str">
        <f>IF(ISBLANK(D954),"",IF(D954&gt;Parameters!$K$7,"Clay","Sand"))</f>
        <v/>
      </c>
      <c r="J954" s="152">
        <f t="shared" si="240"/>
        <v>0.12850097275896397</v>
      </c>
      <c r="K954" s="320">
        <f t="shared" si="241"/>
        <v>1</v>
      </c>
      <c r="L954" s="320">
        <f t="shared" si="249"/>
        <v>0</v>
      </c>
      <c r="M954" s="275" t="e">
        <f t="shared" si="242"/>
        <v>#N/A</v>
      </c>
      <c r="N954" s="153" t="e">
        <f t="shared" si="243"/>
        <v>#N/A</v>
      </c>
      <c r="O954" s="154" t="e">
        <f t="shared" si="244"/>
        <v>#N/A</v>
      </c>
      <c r="P954" s="149">
        <f>IF(B954&lt;=Parameters!$K$3,0,IF(I954="Sand",0,O954/Parameters!$K$8*1000))</f>
        <v>0</v>
      </c>
      <c r="Q954" s="127" t="e">
        <f t="shared" si="245"/>
        <v>#DIV/0!</v>
      </c>
      <c r="R954" s="154" t="e">
        <f t="shared" si="246"/>
        <v>#DIV/0!</v>
      </c>
      <c r="S954" s="154" t="e">
        <f t="shared" si="247"/>
        <v>#DIV/0!</v>
      </c>
      <c r="T954" s="149" t="e">
        <f t="shared" si="254"/>
        <v>#DIV/0!</v>
      </c>
      <c r="U954" s="383">
        <f>IF(B954&lt;=Parameters!$K$3,0,IF(I954="Sand",(B954-B953)*$O$5*N954,(B954-B953)*$O$5*T954))</f>
        <v>0</v>
      </c>
      <c r="V954" s="157">
        <f t="shared" si="255"/>
        <v>41073.252496893809</v>
      </c>
      <c r="W954" s="175" t="e">
        <f t="shared" si="250"/>
        <v>#N/A</v>
      </c>
      <c r="X954" s="149" t="e">
        <f t="shared" si="251"/>
        <v>#N/A</v>
      </c>
      <c r="Y954" s="127" t="e">
        <f t="shared" si="252"/>
        <v>#DIV/0!</v>
      </c>
      <c r="Z954" s="175" t="e">
        <f t="shared" si="253"/>
        <v>#N/A</v>
      </c>
      <c r="AA954" s="149" t="e">
        <f t="shared" si="248"/>
        <v>#DIV/0!</v>
      </c>
      <c r="AB954" s="383">
        <f>IF(ISERROR(AA954),0,IF(B954&lt;=Parameters!$K$3,0,(B954-B953)*$O$5*AA954))</f>
        <v>0</v>
      </c>
      <c r="AC954" s="157">
        <f t="shared" si="256"/>
        <v>26468.056265524985</v>
      </c>
    </row>
    <row r="955" spans="1:29">
      <c r="A955" s="186"/>
      <c r="B955" s="187"/>
      <c r="C955" s="258"/>
      <c r="D955" s="258"/>
      <c r="E955" s="438" t="e">
        <f>IF(AND(ISBLANK(B955),ISBLANK(C955)),NA(),IF(B955&lt;=Parameters!$K$3,0,IF(C955&lt;0.1,Parameters!$K$4,C955)))</f>
        <v>#N/A</v>
      </c>
      <c r="F955" s="439"/>
      <c r="G955" s="149">
        <f>B955*Parameters!$K$5</f>
        <v>0</v>
      </c>
      <c r="H955" s="383">
        <f>IF(B955&lt;Parameters!$K$6,B955*Parameters!$K$5,Parameters!$K$5*Parameters!$K$6+(B955-Parameters!$K$6)*(Parameters!$K$5-10))</f>
        <v>0</v>
      </c>
      <c r="I955" s="151" t="str">
        <f>IF(ISBLANK(D955),"",IF(D955&gt;Parameters!$K$7,"Clay","Sand"))</f>
        <v/>
      </c>
      <c r="J955" s="152">
        <f t="shared" si="240"/>
        <v>0.12850097275896397</v>
      </c>
      <c r="K955" s="320">
        <f t="shared" si="241"/>
        <v>1</v>
      </c>
      <c r="L955" s="320">
        <f t="shared" si="249"/>
        <v>0</v>
      </c>
      <c r="M955" s="275" t="e">
        <f t="shared" si="242"/>
        <v>#N/A</v>
      </c>
      <c r="N955" s="153" t="e">
        <f t="shared" si="243"/>
        <v>#N/A</v>
      </c>
      <c r="O955" s="154" t="e">
        <f t="shared" si="244"/>
        <v>#N/A</v>
      </c>
      <c r="P955" s="149">
        <f>IF(B955&lt;=Parameters!$K$3,0,IF(I955="Sand",0,O955/Parameters!$K$8*1000))</f>
        <v>0</v>
      </c>
      <c r="Q955" s="127" t="e">
        <f t="shared" si="245"/>
        <v>#DIV/0!</v>
      </c>
      <c r="R955" s="154" t="e">
        <f t="shared" si="246"/>
        <v>#DIV/0!</v>
      </c>
      <c r="S955" s="154" t="e">
        <f t="shared" si="247"/>
        <v>#DIV/0!</v>
      </c>
      <c r="T955" s="149" t="e">
        <f t="shared" si="254"/>
        <v>#DIV/0!</v>
      </c>
      <c r="U955" s="383">
        <f>IF(B955&lt;=Parameters!$K$3,0,IF(I955="Sand",(B955-B954)*$O$5*N955,(B955-B954)*$O$5*T955))</f>
        <v>0</v>
      </c>
      <c r="V955" s="157">
        <f t="shared" si="255"/>
        <v>41073.252496893809</v>
      </c>
      <c r="W955" s="175" t="e">
        <f t="shared" si="250"/>
        <v>#N/A</v>
      </c>
      <c r="X955" s="149" t="e">
        <f t="shared" si="251"/>
        <v>#N/A</v>
      </c>
      <c r="Y955" s="127" t="e">
        <f t="shared" si="252"/>
        <v>#DIV/0!</v>
      </c>
      <c r="Z955" s="175" t="e">
        <f t="shared" si="253"/>
        <v>#N/A</v>
      </c>
      <c r="AA955" s="149" t="e">
        <f t="shared" si="248"/>
        <v>#DIV/0!</v>
      </c>
      <c r="AB955" s="383">
        <f>IF(ISERROR(AA955),0,IF(B955&lt;=Parameters!$K$3,0,(B955-B954)*$O$5*AA955))</f>
        <v>0</v>
      </c>
      <c r="AC955" s="157">
        <f t="shared" si="256"/>
        <v>26468.056265524985</v>
      </c>
    </row>
    <row r="956" spans="1:29">
      <c r="A956" s="186"/>
      <c r="B956" s="187"/>
      <c r="C956" s="258"/>
      <c r="D956" s="258"/>
      <c r="E956" s="438" t="e">
        <f>IF(AND(ISBLANK(B956),ISBLANK(C956)),NA(),IF(B956&lt;=Parameters!$K$3,0,IF(C956&lt;0.1,Parameters!$K$4,C956)))</f>
        <v>#N/A</v>
      </c>
      <c r="F956" s="439"/>
      <c r="G956" s="149">
        <f>B956*Parameters!$K$5</f>
        <v>0</v>
      </c>
      <c r="H956" s="383">
        <f>IF(B956&lt;Parameters!$K$6,B956*Parameters!$K$5,Parameters!$K$5*Parameters!$K$6+(B956-Parameters!$K$6)*(Parameters!$K$5-10))</f>
        <v>0</v>
      </c>
      <c r="I956" s="151" t="str">
        <f>IF(ISBLANK(D956),"",IF(D956&gt;Parameters!$K$7,"Clay","Sand"))</f>
        <v/>
      </c>
      <c r="J956" s="152">
        <f t="shared" si="240"/>
        <v>0.12850097275896397</v>
      </c>
      <c r="K956" s="320">
        <f t="shared" si="241"/>
        <v>1</v>
      </c>
      <c r="L956" s="320">
        <f t="shared" si="249"/>
        <v>0</v>
      </c>
      <c r="M956" s="275" t="e">
        <f t="shared" si="242"/>
        <v>#N/A</v>
      </c>
      <c r="N956" s="153" t="e">
        <f t="shared" si="243"/>
        <v>#N/A</v>
      </c>
      <c r="O956" s="154" t="e">
        <f t="shared" si="244"/>
        <v>#N/A</v>
      </c>
      <c r="P956" s="149">
        <f>IF(B956&lt;=Parameters!$K$3,0,IF(I956="Sand",0,O956/Parameters!$K$8*1000))</f>
        <v>0</v>
      </c>
      <c r="Q956" s="127" t="e">
        <f t="shared" si="245"/>
        <v>#DIV/0!</v>
      </c>
      <c r="R956" s="154" t="e">
        <f t="shared" si="246"/>
        <v>#DIV/0!</v>
      </c>
      <c r="S956" s="154" t="e">
        <f t="shared" si="247"/>
        <v>#DIV/0!</v>
      </c>
      <c r="T956" s="149" t="e">
        <f t="shared" si="254"/>
        <v>#DIV/0!</v>
      </c>
      <c r="U956" s="383">
        <f>IF(B956&lt;=Parameters!$K$3,0,IF(I956="Sand",(B956-B955)*$O$5*N956,(B956-B955)*$O$5*T956))</f>
        <v>0</v>
      </c>
      <c r="V956" s="157">
        <f t="shared" si="255"/>
        <v>41073.252496893809</v>
      </c>
      <c r="W956" s="175" t="e">
        <f t="shared" si="250"/>
        <v>#N/A</v>
      </c>
      <c r="X956" s="149" t="e">
        <f t="shared" si="251"/>
        <v>#N/A</v>
      </c>
      <c r="Y956" s="127" t="e">
        <f t="shared" si="252"/>
        <v>#DIV/0!</v>
      </c>
      <c r="Z956" s="175" t="e">
        <f t="shared" si="253"/>
        <v>#N/A</v>
      </c>
      <c r="AA956" s="149" t="e">
        <f t="shared" si="248"/>
        <v>#DIV/0!</v>
      </c>
      <c r="AB956" s="383">
        <f>IF(ISERROR(AA956),0,IF(B956&lt;=Parameters!$K$3,0,(B956-B955)*$O$5*AA956))</f>
        <v>0</v>
      </c>
      <c r="AC956" s="157">
        <f t="shared" si="256"/>
        <v>26468.056265524985</v>
      </c>
    </row>
    <row r="957" spans="1:29">
      <c r="A957" s="186"/>
      <c r="B957" s="187"/>
      <c r="C957" s="258"/>
      <c r="D957" s="258"/>
      <c r="E957" s="438" t="e">
        <f>IF(AND(ISBLANK(B957),ISBLANK(C957)),NA(),IF(B957&lt;=Parameters!$K$3,0,IF(C957&lt;0.1,Parameters!$K$4,C957)))</f>
        <v>#N/A</v>
      </c>
      <c r="F957" s="439"/>
      <c r="G957" s="149">
        <f>B957*Parameters!$K$5</f>
        <v>0</v>
      </c>
      <c r="H957" s="383">
        <f>IF(B957&lt;Parameters!$K$6,B957*Parameters!$K$5,Parameters!$K$5*Parameters!$K$6+(B957-Parameters!$K$6)*(Parameters!$K$5-10))</f>
        <v>0</v>
      </c>
      <c r="I957" s="151" t="str">
        <f>IF(ISBLANK(D957),"",IF(D957&gt;Parameters!$K$7,"Clay","Sand"))</f>
        <v/>
      </c>
      <c r="J957" s="152">
        <f t="shared" si="240"/>
        <v>0.12850097275896397</v>
      </c>
      <c r="K957" s="320">
        <f t="shared" si="241"/>
        <v>1</v>
      </c>
      <c r="L957" s="320">
        <f t="shared" si="249"/>
        <v>0</v>
      </c>
      <c r="M957" s="275" t="e">
        <f t="shared" si="242"/>
        <v>#N/A</v>
      </c>
      <c r="N957" s="153" t="e">
        <f t="shared" si="243"/>
        <v>#N/A</v>
      </c>
      <c r="O957" s="154" t="e">
        <f t="shared" si="244"/>
        <v>#N/A</v>
      </c>
      <c r="P957" s="149">
        <f>IF(B957&lt;=Parameters!$K$3,0,IF(I957="Sand",0,O957/Parameters!$K$8*1000))</f>
        <v>0</v>
      </c>
      <c r="Q957" s="127" t="e">
        <f t="shared" si="245"/>
        <v>#DIV/0!</v>
      </c>
      <c r="R957" s="154" t="e">
        <f t="shared" si="246"/>
        <v>#DIV/0!</v>
      </c>
      <c r="S957" s="154" t="e">
        <f t="shared" si="247"/>
        <v>#DIV/0!</v>
      </c>
      <c r="T957" s="149" t="e">
        <f t="shared" si="254"/>
        <v>#DIV/0!</v>
      </c>
      <c r="U957" s="383">
        <f>IF(B957&lt;=Parameters!$K$3,0,IF(I957="Sand",(B957-B956)*$O$5*N957,(B957-B956)*$O$5*T957))</f>
        <v>0</v>
      </c>
      <c r="V957" s="157">
        <f t="shared" si="255"/>
        <v>41073.252496893809</v>
      </c>
      <c r="W957" s="175" t="e">
        <f t="shared" si="250"/>
        <v>#N/A</v>
      </c>
      <c r="X957" s="149" t="e">
        <f t="shared" si="251"/>
        <v>#N/A</v>
      </c>
      <c r="Y957" s="127" t="e">
        <f t="shared" si="252"/>
        <v>#DIV/0!</v>
      </c>
      <c r="Z957" s="175" t="e">
        <f t="shared" si="253"/>
        <v>#N/A</v>
      </c>
      <c r="AA957" s="149" t="e">
        <f t="shared" si="248"/>
        <v>#DIV/0!</v>
      </c>
      <c r="AB957" s="383">
        <f>IF(ISERROR(AA957),0,IF(B957&lt;=Parameters!$K$3,0,(B957-B956)*$O$5*AA957))</f>
        <v>0</v>
      </c>
      <c r="AC957" s="157">
        <f t="shared" si="256"/>
        <v>26468.056265524985</v>
      </c>
    </row>
    <row r="958" spans="1:29">
      <c r="A958" s="186"/>
      <c r="B958" s="187"/>
      <c r="C958" s="258"/>
      <c r="D958" s="258"/>
      <c r="E958" s="438" t="e">
        <f>IF(AND(ISBLANK(B958),ISBLANK(C958)),NA(),IF(B958&lt;=Parameters!$K$3,0,IF(C958&lt;0.1,Parameters!$K$4,C958)))</f>
        <v>#N/A</v>
      </c>
      <c r="F958" s="439"/>
      <c r="G958" s="149">
        <f>B958*Parameters!$K$5</f>
        <v>0</v>
      </c>
      <c r="H958" s="383">
        <f>IF(B958&lt;Parameters!$K$6,B958*Parameters!$K$5,Parameters!$K$5*Parameters!$K$6+(B958-Parameters!$K$6)*(Parameters!$K$5-10))</f>
        <v>0</v>
      </c>
      <c r="I958" s="151" t="str">
        <f>IF(ISBLANK(D958),"",IF(D958&gt;Parameters!$K$7,"Clay","Sand"))</f>
        <v/>
      </c>
      <c r="J958" s="152">
        <f t="shared" si="240"/>
        <v>0.12850097275896397</v>
      </c>
      <c r="K958" s="320">
        <f t="shared" si="241"/>
        <v>1</v>
      </c>
      <c r="L958" s="320">
        <f t="shared" si="249"/>
        <v>0</v>
      </c>
      <c r="M958" s="275" t="e">
        <f t="shared" si="242"/>
        <v>#N/A</v>
      </c>
      <c r="N958" s="153" t="e">
        <f t="shared" si="243"/>
        <v>#N/A</v>
      </c>
      <c r="O958" s="154" t="e">
        <f t="shared" si="244"/>
        <v>#N/A</v>
      </c>
      <c r="P958" s="149">
        <f>IF(B958&lt;=Parameters!$K$3,0,IF(I958="Sand",0,O958/Parameters!$K$8*1000))</f>
        <v>0</v>
      </c>
      <c r="Q958" s="127" t="e">
        <f t="shared" si="245"/>
        <v>#DIV/0!</v>
      </c>
      <c r="R958" s="154" t="e">
        <f t="shared" si="246"/>
        <v>#DIV/0!</v>
      </c>
      <c r="S958" s="154" t="e">
        <f t="shared" si="247"/>
        <v>#DIV/0!</v>
      </c>
      <c r="T958" s="149" t="e">
        <f t="shared" si="254"/>
        <v>#DIV/0!</v>
      </c>
      <c r="U958" s="383">
        <f>IF(B958&lt;=Parameters!$K$3,0,IF(I958="Sand",(B958-B957)*$O$5*N958,(B958-B957)*$O$5*T958))</f>
        <v>0</v>
      </c>
      <c r="V958" s="157">
        <f t="shared" si="255"/>
        <v>41073.252496893809</v>
      </c>
      <c r="W958" s="175" t="e">
        <f t="shared" si="250"/>
        <v>#N/A</v>
      </c>
      <c r="X958" s="149" t="e">
        <f t="shared" si="251"/>
        <v>#N/A</v>
      </c>
      <c r="Y958" s="127" t="e">
        <f t="shared" si="252"/>
        <v>#DIV/0!</v>
      </c>
      <c r="Z958" s="175" t="e">
        <f t="shared" si="253"/>
        <v>#N/A</v>
      </c>
      <c r="AA958" s="149" t="e">
        <f t="shared" si="248"/>
        <v>#DIV/0!</v>
      </c>
      <c r="AB958" s="383">
        <f>IF(ISERROR(AA958),0,IF(B958&lt;=Parameters!$K$3,0,(B958-B957)*$O$5*AA958))</f>
        <v>0</v>
      </c>
      <c r="AC958" s="157">
        <f t="shared" si="256"/>
        <v>26468.056265524985</v>
      </c>
    </row>
    <row r="959" spans="1:29">
      <c r="A959" s="186"/>
      <c r="B959" s="187"/>
      <c r="C959" s="258"/>
      <c r="D959" s="258"/>
      <c r="E959" s="438" t="e">
        <f>IF(AND(ISBLANK(B959),ISBLANK(C959)),NA(),IF(B959&lt;=Parameters!$K$3,0,IF(C959&lt;0.1,Parameters!$K$4,C959)))</f>
        <v>#N/A</v>
      </c>
      <c r="F959" s="439"/>
      <c r="G959" s="149">
        <f>B959*Parameters!$K$5</f>
        <v>0</v>
      </c>
      <c r="H959" s="383">
        <f>IF(B959&lt;Parameters!$K$6,B959*Parameters!$K$5,Parameters!$K$5*Parameters!$K$6+(B959-Parameters!$K$6)*(Parameters!$K$5-10))</f>
        <v>0</v>
      </c>
      <c r="I959" s="151" t="str">
        <f>IF(ISBLANK(D959),"",IF(D959&gt;Parameters!$K$7,"Clay","Sand"))</f>
        <v/>
      </c>
      <c r="J959" s="152">
        <f t="shared" si="240"/>
        <v>0.12850097275896397</v>
      </c>
      <c r="K959" s="320">
        <f t="shared" si="241"/>
        <v>1</v>
      </c>
      <c r="L959" s="320">
        <f t="shared" si="249"/>
        <v>0</v>
      </c>
      <c r="M959" s="275" t="e">
        <f t="shared" si="242"/>
        <v>#N/A</v>
      </c>
      <c r="N959" s="153" t="e">
        <f t="shared" si="243"/>
        <v>#N/A</v>
      </c>
      <c r="O959" s="154" t="e">
        <f t="shared" si="244"/>
        <v>#N/A</v>
      </c>
      <c r="P959" s="149">
        <f>IF(B959&lt;=Parameters!$K$3,0,IF(I959="Sand",0,O959/Parameters!$K$8*1000))</f>
        <v>0</v>
      </c>
      <c r="Q959" s="127" t="e">
        <f t="shared" si="245"/>
        <v>#DIV/0!</v>
      </c>
      <c r="R959" s="154" t="e">
        <f t="shared" si="246"/>
        <v>#DIV/0!</v>
      </c>
      <c r="S959" s="154" t="e">
        <f t="shared" si="247"/>
        <v>#DIV/0!</v>
      </c>
      <c r="T959" s="149" t="e">
        <f t="shared" si="254"/>
        <v>#DIV/0!</v>
      </c>
      <c r="U959" s="383">
        <f>IF(B959&lt;=Parameters!$K$3,0,IF(I959="Sand",(B959-B958)*$O$5*N959,(B959-B958)*$O$5*T959))</f>
        <v>0</v>
      </c>
      <c r="V959" s="157">
        <f t="shared" si="255"/>
        <v>41073.252496893809</v>
      </c>
      <c r="W959" s="175" t="e">
        <f t="shared" si="250"/>
        <v>#N/A</v>
      </c>
      <c r="X959" s="149" t="e">
        <f t="shared" si="251"/>
        <v>#N/A</v>
      </c>
      <c r="Y959" s="127" t="e">
        <f t="shared" si="252"/>
        <v>#DIV/0!</v>
      </c>
      <c r="Z959" s="175" t="e">
        <f t="shared" si="253"/>
        <v>#N/A</v>
      </c>
      <c r="AA959" s="149" t="e">
        <f t="shared" si="248"/>
        <v>#DIV/0!</v>
      </c>
      <c r="AB959" s="383">
        <f>IF(ISERROR(AA959),0,IF(B959&lt;=Parameters!$K$3,0,(B959-B958)*$O$5*AA959))</f>
        <v>0</v>
      </c>
      <c r="AC959" s="157">
        <f t="shared" si="256"/>
        <v>26468.056265524985</v>
      </c>
    </row>
    <row r="960" spans="1:29">
      <c r="A960" s="186"/>
      <c r="B960" s="187"/>
      <c r="C960" s="258"/>
      <c r="D960" s="258"/>
      <c r="E960" s="438" t="e">
        <f>IF(AND(ISBLANK(B960),ISBLANK(C960)),NA(),IF(B960&lt;=Parameters!$K$3,0,IF(C960&lt;0.1,Parameters!$K$4,C960)))</f>
        <v>#N/A</v>
      </c>
      <c r="F960" s="439"/>
      <c r="G960" s="149">
        <f>B960*Parameters!$K$5</f>
        <v>0</v>
      </c>
      <c r="H960" s="383">
        <f>IF(B960&lt;Parameters!$K$6,B960*Parameters!$K$5,Parameters!$K$5*Parameters!$K$6+(B960-Parameters!$K$6)*(Parameters!$K$5-10))</f>
        <v>0</v>
      </c>
      <c r="I960" s="151" t="str">
        <f>IF(ISBLANK(D960),"",IF(D960&gt;Parameters!$K$7,"Clay","Sand"))</f>
        <v/>
      </c>
      <c r="J960" s="152">
        <f t="shared" si="240"/>
        <v>0.12850097275896397</v>
      </c>
      <c r="K960" s="320">
        <f t="shared" si="241"/>
        <v>1</v>
      </c>
      <c r="L960" s="320">
        <f t="shared" si="249"/>
        <v>0</v>
      </c>
      <c r="M960" s="275" t="e">
        <f t="shared" si="242"/>
        <v>#N/A</v>
      </c>
      <c r="N960" s="153" t="e">
        <f t="shared" si="243"/>
        <v>#N/A</v>
      </c>
      <c r="O960" s="154" t="e">
        <f t="shared" si="244"/>
        <v>#N/A</v>
      </c>
      <c r="P960" s="149">
        <f>IF(B960&lt;=Parameters!$K$3,0,IF(I960="Sand",0,O960/Parameters!$K$8*1000))</f>
        <v>0</v>
      </c>
      <c r="Q960" s="127" t="e">
        <f t="shared" si="245"/>
        <v>#DIV/0!</v>
      </c>
      <c r="R960" s="154" t="e">
        <f t="shared" si="246"/>
        <v>#DIV/0!</v>
      </c>
      <c r="S960" s="154" t="e">
        <f t="shared" si="247"/>
        <v>#DIV/0!</v>
      </c>
      <c r="T960" s="149" t="e">
        <f t="shared" si="254"/>
        <v>#DIV/0!</v>
      </c>
      <c r="U960" s="383">
        <f>IF(B960&lt;=Parameters!$K$3,0,IF(I960="Sand",(B960-B959)*$O$5*N960,(B960-B959)*$O$5*T960))</f>
        <v>0</v>
      </c>
      <c r="V960" s="157">
        <f t="shared" si="255"/>
        <v>41073.252496893809</v>
      </c>
      <c r="W960" s="175" t="e">
        <f t="shared" si="250"/>
        <v>#N/A</v>
      </c>
      <c r="X960" s="149" t="e">
        <f t="shared" si="251"/>
        <v>#N/A</v>
      </c>
      <c r="Y960" s="127" t="e">
        <f t="shared" si="252"/>
        <v>#DIV/0!</v>
      </c>
      <c r="Z960" s="175" t="e">
        <f t="shared" si="253"/>
        <v>#N/A</v>
      </c>
      <c r="AA960" s="149" t="e">
        <f t="shared" si="248"/>
        <v>#DIV/0!</v>
      </c>
      <c r="AB960" s="383">
        <f>IF(ISERROR(AA960),0,IF(B960&lt;=Parameters!$K$3,0,(B960-B959)*$O$5*AA960))</f>
        <v>0</v>
      </c>
      <c r="AC960" s="157">
        <f t="shared" si="256"/>
        <v>26468.056265524985</v>
      </c>
    </row>
    <row r="961" spans="1:29">
      <c r="A961" s="186"/>
      <c r="B961" s="187"/>
      <c r="C961" s="258"/>
      <c r="D961" s="258"/>
      <c r="E961" s="438" t="e">
        <f>IF(AND(ISBLANK(B961),ISBLANK(C961)),NA(),IF(B961&lt;=Parameters!$K$3,0,IF(C961&lt;0.1,Parameters!$K$4,C961)))</f>
        <v>#N/A</v>
      </c>
      <c r="F961" s="439"/>
      <c r="G961" s="149">
        <f>B961*Parameters!$K$5</f>
        <v>0</v>
      </c>
      <c r="H961" s="383">
        <f>IF(B961&lt;Parameters!$K$6,B961*Parameters!$K$5,Parameters!$K$5*Parameters!$K$6+(B961-Parameters!$K$6)*(Parameters!$K$5-10))</f>
        <v>0</v>
      </c>
      <c r="I961" s="151" t="str">
        <f>IF(ISBLANK(D961),"",IF(D961&gt;Parameters!$K$7,"Clay","Sand"))</f>
        <v/>
      </c>
      <c r="J961" s="152">
        <f t="shared" si="240"/>
        <v>0.12850097275896397</v>
      </c>
      <c r="K961" s="320">
        <f t="shared" si="241"/>
        <v>1</v>
      </c>
      <c r="L961" s="320">
        <f t="shared" si="249"/>
        <v>0</v>
      </c>
      <c r="M961" s="275" t="e">
        <f t="shared" si="242"/>
        <v>#N/A</v>
      </c>
      <c r="N961" s="153" t="e">
        <f t="shared" si="243"/>
        <v>#N/A</v>
      </c>
      <c r="O961" s="154" t="e">
        <f t="shared" si="244"/>
        <v>#N/A</v>
      </c>
      <c r="P961" s="149">
        <f>IF(B961&lt;=Parameters!$K$3,0,IF(I961="Sand",0,O961/Parameters!$K$8*1000))</f>
        <v>0</v>
      </c>
      <c r="Q961" s="127" t="e">
        <f t="shared" si="245"/>
        <v>#DIV/0!</v>
      </c>
      <c r="R961" s="154" t="e">
        <f t="shared" si="246"/>
        <v>#DIV/0!</v>
      </c>
      <c r="S961" s="154" t="e">
        <f t="shared" si="247"/>
        <v>#DIV/0!</v>
      </c>
      <c r="T961" s="149" t="e">
        <f t="shared" si="254"/>
        <v>#DIV/0!</v>
      </c>
      <c r="U961" s="383">
        <f>IF(B961&lt;=Parameters!$K$3,0,IF(I961="Sand",(B961-B960)*$O$5*N961,(B961-B960)*$O$5*T961))</f>
        <v>0</v>
      </c>
      <c r="V961" s="157">
        <f t="shared" si="255"/>
        <v>41073.252496893809</v>
      </c>
      <c r="W961" s="175" t="e">
        <f t="shared" si="250"/>
        <v>#N/A</v>
      </c>
      <c r="X961" s="149" t="e">
        <f t="shared" si="251"/>
        <v>#N/A</v>
      </c>
      <c r="Y961" s="127" t="e">
        <f t="shared" si="252"/>
        <v>#DIV/0!</v>
      </c>
      <c r="Z961" s="175" t="e">
        <f t="shared" si="253"/>
        <v>#N/A</v>
      </c>
      <c r="AA961" s="149" t="e">
        <f t="shared" si="248"/>
        <v>#DIV/0!</v>
      </c>
      <c r="AB961" s="383">
        <f>IF(ISERROR(AA961),0,IF(B961&lt;=Parameters!$K$3,0,(B961-B960)*$O$5*AA961))</f>
        <v>0</v>
      </c>
      <c r="AC961" s="157">
        <f t="shared" si="256"/>
        <v>26468.056265524985</v>
      </c>
    </row>
    <row r="962" spans="1:29">
      <c r="A962" s="186"/>
      <c r="B962" s="187"/>
      <c r="C962" s="258"/>
      <c r="D962" s="258"/>
      <c r="E962" s="438" t="e">
        <f>IF(AND(ISBLANK(B962),ISBLANK(C962)),NA(),IF(B962&lt;=Parameters!$K$3,0,IF(C962&lt;0.1,Parameters!$K$4,C962)))</f>
        <v>#N/A</v>
      </c>
      <c r="F962" s="439"/>
      <c r="G962" s="149">
        <f>B962*Parameters!$K$5</f>
        <v>0</v>
      </c>
      <c r="H962" s="383">
        <f>IF(B962&lt;Parameters!$K$6,B962*Parameters!$K$5,Parameters!$K$5*Parameters!$K$6+(B962-Parameters!$K$6)*(Parameters!$K$5-10))</f>
        <v>0</v>
      </c>
      <c r="I962" s="151" t="str">
        <f>IF(ISBLANK(D962),"",IF(D962&gt;Parameters!$K$7,"Clay","Sand"))</f>
        <v/>
      </c>
      <c r="J962" s="152">
        <f t="shared" si="240"/>
        <v>0.12850097275896397</v>
      </c>
      <c r="K962" s="320">
        <f t="shared" si="241"/>
        <v>1</v>
      </c>
      <c r="L962" s="320">
        <f t="shared" si="249"/>
        <v>0</v>
      </c>
      <c r="M962" s="275" t="e">
        <f t="shared" si="242"/>
        <v>#N/A</v>
      </c>
      <c r="N962" s="153" t="e">
        <f t="shared" si="243"/>
        <v>#N/A</v>
      </c>
      <c r="O962" s="154" t="e">
        <f t="shared" si="244"/>
        <v>#N/A</v>
      </c>
      <c r="P962" s="149">
        <f>IF(B962&lt;=Parameters!$K$3,0,IF(I962="Sand",0,O962/Parameters!$K$8*1000))</f>
        <v>0</v>
      </c>
      <c r="Q962" s="127" t="e">
        <f t="shared" si="245"/>
        <v>#DIV/0!</v>
      </c>
      <c r="R962" s="154" t="e">
        <f t="shared" si="246"/>
        <v>#DIV/0!</v>
      </c>
      <c r="S962" s="154" t="e">
        <f t="shared" si="247"/>
        <v>#DIV/0!</v>
      </c>
      <c r="T962" s="149" t="e">
        <f t="shared" si="254"/>
        <v>#DIV/0!</v>
      </c>
      <c r="U962" s="383">
        <f>IF(B962&lt;=Parameters!$K$3,0,IF(I962="Sand",(B962-B961)*$O$5*N962,(B962-B961)*$O$5*T962))</f>
        <v>0</v>
      </c>
      <c r="V962" s="157">
        <f t="shared" si="255"/>
        <v>41073.252496893809</v>
      </c>
      <c r="W962" s="175" t="e">
        <f t="shared" si="250"/>
        <v>#N/A</v>
      </c>
      <c r="X962" s="149" t="e">
        <f t="shared" si="251"/>
        <v>#N/A</v>
      </c>
      <c r="Y962" s="127" t="e">
        <f t="shared" si="252"/>
        <v>#DIV/0!</v>
      </c>
      <c r="Z962" s="175" t="e">
        <f t="shared" si="253"/>
        <v>#N/A</v>
      </c>
      <c r="AA962" s="149" t="e">
        <f t="shared" si="248"/>
        <v>#DIV/0!</v>
      </c>
      <c r="AB962" s="383">
        <f>IF(ISERROR(AA962),0,IF(B962&lt;=Parameters!$K$3,0,(B962-B961)*$O$5*AA962))</f>
        <v>0</v>
      </c>
      <c r="AC962" s="157">
        <f t="shared" si="256"/>
        <v>26468.056265524985</v>
      </c>
    </row>
    <row r="963" spans="1:29">
      <c r="A963" s="186"/>
      <c r="B963" s="187"/>
      <c r="C963" s="258"/>
      <c r="D963" s="258"/>
      <c r="E963" s="438" t="e">
        <f>IF(AND(ISBLANK(B963),ISBLANK(C963)),NA(),IF(B963&lt;=Parameters!$K$3,0,IF(C963&lt;0.1,Parameters!$K$4,C963)))</f>
        <v>#N/A</v>
      </c>
      <c r="F963" s="439"/>
      <c r="G963" s="149">
        <f>B963*Parameters!$K$5</f>
        <v>0</v>
      </c>
      <c r="H963" s="383">
        <f>IF(B963&lt;Parameters!$K$6,B963*Parameters!$K$5,Parameters!$K$5*Parameters!$K$6+(B963-Parameters!$K$6)*(Parameters!$K$5-10))</f>
        <v>0</v>
      </c>
      <c r="I963" s="151" t="str">
        <f>IF(ISBLANK(D963),"",IF(D963&gt;Parameters!$K$7,"Clay","Sand"))</f>
        <v/>
      </c>
      <c r="J963" s="152">
        <f t="shared" si="240"/>
        <v>0.12850097275896397</v>
      </c>
      <c r="K963" s="320">
        <f t="shared" si="241"/>
        <v>1</v>
      </c>
      <c r="L963" s="320">
        <f t="shared" si="249"/>
        <v>0</v>
      </c>
      <c r="M963" s="275" t="e">
        <f t="shared" si="242"/>
        <v>#N/A</v>
      </c>
      <c r="N963" s="153" t="e">
        <f t="shared" si="243"/>
        <v>#N/A</v>
      </c>
      <c r="O963" s="154" t="e">
        <f t="shared" si="244"/>
        <v>#N/A</v>
      </c>
      <c r="P963" s="149">
        <f>IF(B963&lt;=Parameters!$K$3,0,IF(I963="Sand",0,O963/Parameters!$K$8*1000))</f>
        <v>0</v>
      </c>
      <c r="Q963" s="127" t="e">
        <f t="shared" si="245"/>
        <v>#DIV/0!</v>
      </c>
      <c r="R963" s="154" t="e">
        <f t="shared" si="246"/>
        <v>#DIV/0!</v>
      </c>
      <c r="S963" s="154" t="e">
        <f t="shared" si="247"/>
        <v>#DIV/0!</v>
      </c>
      <c r="T963" s="149" t="e">
        <f t="shared" si="254"/>
        <v>#DIV/0!</v>
      </c>
      <c r="U963" s="383">
        <f>IF(B963&lt;=Parameters!$K$3,0,IF(I963="Sand",(B963-B962)*$O$5*N963,(B963-B962)*$O$5*T963))</f>
        <v>0</v>
      </c>
      <c r="V963" s="157">
        <f t="shared" si="255"/>
        <v>41073.252496893809</v>
      </c>
      <c r="W963" s="175" t="e">
        <f t="shared" si="250"/>
        <v>#N/A</v>
      </c>
      <c r="X963" s="149" t="e">
        <f t="shared" si="251"/>
        <v>#N/A</v>
      </c>
      <c r="Y963" s="127" t="e">
        <f t="shared" si="252"/>
        <v>#DIV/0!</v>
      </c>
      <c r="Z963" s="175" t="e">
        <f t="shared" si="253"/>
        <v>#N/A</v>
      </c>
      <c r="AA963" s="149" t="e">
        <f t="shared" si="248"/>
        <v>#DIV/0!</v>
      </c>
      <c r="AB963" s="383">
        <f>IF(ISERROR(AA963),0,IF(B963&lt;=Parameters!$K$3,0,(B963-B962)*$O$5*AA963))</f>
        <v>0</v>
      </c>
      <c r="AC963" s="157">
        <f t="shared" si="256"/>
        <v>26468.056265524985</v>
      </c>
    </row>
    <row r="964" spans="1:29">
      <c r="A964" s="186"/>
      <c r="B964" s="187"/>
      <c r="C964" s="258"/>
      <c r="D964" s="258"/>
      <c r="E964" s="438" t="e">
        <f>IF(AND(ISBLANK(B964),ISBLANK(C964)),NA(),IF(B964&lt;=Parameters!$K$3,0,IF(C964&lt;0.1,Parameters!$K$4,C964)))</f>
        <v>#N/A</v>
      </c>
      <c r="F964" s="439"/>
      <c r="G964" s="149">
        <f>B964*Parameters!$K$5</f>
        <v>0</v>
      </c>
      <c r="H964" s="383">
        <f>IF(B964&lt;Parameters!$K$6,B964*Parameters!$K$5,Parameters!$K$5*Parameters!$K$6+(B964-Parameters!$K$6)*(Parameters!$K$5-10))</f>
        <v>0</v>
      </c>
      <c r="I964" s="151" t="str">
        <f>IF(ISBLANK(D964),"",IF(D964&gt;Parameters!$K$7,"Clay","Sand"))</f>
        <v/>
      </c>
      <c r="J964" s="152">
        <f t="shared" si="240"/>
        <v>0.12850097275896397</v>
      </c>
      <c r="K964" s="320">
        <f t="shared" si="241"/>
        <v>1</v>
      </c>
      <c r="L964" s="320">
        <f t="shared" si="249"/>
        <v>0</v>
      </c>
      <c r="M964" s="275" t="e">
        <f t="shared" si="242"/>
        <v>#N/A</v>
      </c>
      <c r="N964" s="153" t="e">
        <f t="shared" si="243"/>
        <v>#N/A</v>
      </c>
      <c r="O964" s="154" t="e">
        <f t="shared" si="244"/>
        <v>#N/A</v>
      </c>
      <c r="P964" s="149">
        <f>IF(B964&lt;=Parameters!$K$3,0,IF(I964="Sand",0,O964/Parameters!$K$8*1000))</f>
        <v>0</v>
      </c>
      <c r="Q964" s="127" t="e">
        <f t="shared" si="245"/>
        <v>#DIV/0!</v>
      </c>
      <c r="R964" s="154" t="e">
        <f t="shared" si="246"/>
        <v>#DIV/0!</v>
      </c>
      <c r="S964" s="154" t="e">
        <f t="shared" si="247"/>
        <v>#DIV/0!</v>
      </c>
      <c r="T964" s="149" t="e">
        <f t="shared" si="254"/>
        <v>#DIV/0!</v>
      </c>
      <c r="U964" s="383">
        <f>IF(B964&lt;=Parameters!$K$3,0,IF(I964="Sand",(B964-B963)*$O$5*N964,(B964-B963)*$O$5*T964))</f>
        <v>0</v>
      </c>
      <c r="V964" s="157">
        <f t="shared" si="255"/>
        <v>41073.252496893809</v>
      </c>
      <c r="W964" s="175" t="e">
        <f t="shared" si="250"/>
        <v>#N/A</v>
      </c>
      <c r="X964" s="149" t="e">
        <f t="shared" si="251"/>
        <v>#N/A</v>
      </c>
      <c r="Y964" s="127" t="e">
        <f t="shared" si="252"/>
        <v>#DIV/0!</v>
      </c>
      <c r="Z964" s="175" t="e">
        <f t="shared" si="253"/>
        <v>#N/A</v>
      </c>
      <c r="AA964" s="149" t="e">
        <f t="shared" si="248"/>
        <v>#DIV/0!</v>
      </c>
      <c r="AB964" s="383">
        <f>IF(ISERROR(AA964),0,IF(B964&lt;=Parameters!$K$3,0,(B964-B963)*$O$5*AA964))</f>
        <v>0</v>
      </c>
      <c r="AC964" s="157">
        <f t="shared" si="256"/>
        <v>26468.056265524985</v>
      </c>
    </row>
    <row r="965" spans="1:29">
      <c r="A965" s="186"/>
      <c r="B965" s="187"/>
      <c r="C965" s="258"/>
      <c r="D965" s="258"/>
      <c r="E965" s="438" t="e">
        <f>IF(AND(ISBLANK(B965),ISBLANK(C965)),NA(),IF(B965&lt;=Parameters!$K$3,0,IF(C965&lt;0.1,Parameters!$K$4,C965)))</f>
        <v>#N/A</v>
      </c>
      <c r="F965" s="439"/>
      <c r="G965" s="149">
        <f>B965*Parameters!$K$5</f>
        <v>0</v>
      </c>
      <c r="H965" s="383">
        <f>IF(B965&lt;Parameters!$K$6,B965*Parameters!$K$5,Parameters!$K$5*Parameters!$K$6+(B965-Parameters!$K$6)*(Parameters!$K$5-10))</f>
        <v>0</v>
      </c>
      <c r="I965" s="151" t="str">
        <f>IF(ISBLANK(D965),"",IF(D965&gt;Parameters!$K$7,"Clay","Sand"))</f>
        <v/>
      </c>
      <c r="J965" s="152">
        <f t="shared" si="240"/>
        <v>0.12850097275896397</v>
      </c>
      <c r="K965" s="320">
        <f t="shared" si="241"/>
        <v>1</v>
      </c>
      <c r="L965" s="320">
        <f t="shared" si="249"/>
        <v>0</v>
      </c>
      <c r="M965" s="275" t="e">
        <f t="shared" si="242"/>
        <v>#N/A</v>
      </c>
      <c r="N965" s="153" t="e">
        <f t="shared" si="243"/>
        <v>#N/A</v>
      </c>
      <c r="O965" s="154" t="e">
        <f t="shared" si="244"/>
        <v>#N/A</v>
      </c>
      <c r="P965" s="149">
        <f>IF(B965&lt;=Parameters!$K$3,0,IF(I965="Sand",0,O965/Parameters!$K$8*1000))</f>
        <v>0</v>
      </c>
      <c r="Q965" s="127" t="e">
        <f t="shared" si="245"/>
        <v>#DIV/0!</v>
      </c>
      <c r="R965" s="154" t="e">
        <f t="shared" si="246"/>
        <v>#DIV/0!</v>
      </c>
      <c r="S965" s="154" t="e">
        <f t="shared" si="247"/>
        <v>#DIV/0!</v>
      </c>
      <c r="T965" s="149" t="e">
        <f t="shared" si="254"/>
        <v>#DIV/0!</v>
      </c>
      <c r="U965" s="383">
        <f>IF(B965&lt;=Parameters!$K$3,0,IF(I965="Sand",(B965-B964)*$O$5*N965,(B965-B964)*$O$5*T965))</f>
        <v>0</v>
      </c>
      <c r="V965" s="157">
        <f t="shared" si="255"/>
        <v>41073.252496893809</v>
      </c>
      <c r="W965" s="175" t="e">
        <f t="shared" si="250"/>
        <v>#N/A</v>
      </c>
      <c r="X965" s="149" t="e">
        <f t="shared" si="251"/>
        <v>#N/A</v>
      </c>
      <c r="Y965" s="127" t="e">
        <f t="shared" si="252"/>
        <v>#DIV/0!</v>
      </c>
      <c r="Z965" s="175" t="e">
        <f t="shared" si="253"/>
        <v>#N/A</v>
      </c>
      <c r="AA965" s="149" t="e">
        <f t="shared" si="248"/>
        <v>#DIV/0!</v>
      </c>
      <c r="AB965" s="383">
        <f>IF(ISERROR(AA965),0,IF(B965&lt;=Parameters!$K$3,0,(B965-B964)*$O$5*AA965))</f>
        <v>0</v>
      </c>
      <c r="AC965" s="157">
        <f t="shared" si="256"/>
        <v>26468.056265524985</v>
      </c>
    </row>
    <row r="966" spans="1:29">
      <c r="A966" s="186"/>
      <c r="B966" s="187"/>
      <c r="C966" s="258"/>
      <c r="D966" s="258"/>
      <c r="E966" s="438" t="e">
        <f>IF(AND(ISBLANK(B966),ISBLANK(C966)),NA(),IF(B966&lt;=Parameters!$K$3,0,IF(C966&lt;0.1,Parameters!$K$4,C966)))</f>
        <v>#N/A</v>
      </c>
      <c r="F966" s="439"/>
      <c r="G966" s="149">
        <f>B966*Parameters!$K$5</f>
        <v>0</v>
      </c>
      <c r="H966" s="383">
        <f>IF(B966&lt;Parameters!$K$6,B966*Parameters!$K$5,Parameters!$K$5*Parameters!$K$6+(B966-Parameters!$K$6)*(Parameters!$K$5-10))</f>
        <v>0</v>
      </c>
      <c r="I966" s="151" t="str">
        <f>IF(ISBLANK(D966),"",IF(D966&gt;Parameters!$K$7,"Clay","Sand"))</f>
        <v/>
      </c>
      <c r="J966" s="152">
        <f t="shared" si="240"/>
        <v>0.12850097275896397</v>
      </c>
      <c r="K966" s="320">
        <f t="shared" si="241"/>
        <v>1</v>
      </c>
      <c r="L966" s="320">
        <f t="shared" si="249"/>
        <v>0</v>
      </c>
      <c r="M966" s="275" t="e">
        <f t="shared" si="242"/>
        <v>#N/A</v>
      </c>
      <c r="N966" s="153" t="e">
        <f t="shared" si="243"/>
        <v>#N/A</v>
      </c>
      <c r="O966" s="154" t="e">
        <f t="shared" si="244"/>
        <v>#N/A</v>
      </c>
      <c r="P966" s="149">
        <f>IF(B966&lt;=Parameters!$K$3,0,IF(I966="Sand",0,O966/Parameters!$K$8*1000))</f>
        <v>0</v>
      </c>
      <c r="Q966" s="127" t="e">
        <f t="shared" si="245"/>
        <v>#DIV/0!</v>
      </c>
      <c r="R966" s="154" t="e">
        <f t="shared" si="246"/>
        <v>#DIV/0!</v>
      </c>
      <c r="S966" s="154" t="e">
        <f t="shared" si="247"/>
        <v>#DIV/0!</v>
      </c>
      <c r="T966" s="149" t="e">
        <f t="shared" si="254"/>
        <v>#DIV/0!</v>
      </c>
      <c r="U966" s="383">
        <f>IF(B966&lt;=Parameters!$K$3,0,IF(I966="Sand",(B966-B965)*$O$5*N966,(B966-B965)*$O$5*T966))</f>
        <v>0</v>
      </c>
      <c r="V966" s="157">
        <f t="shared" si="255"/>
        <v>41073.252496893809</v>
      </c>
      <c r="W966" s="175" t="e">
        <f t="shared" si="250"/>
        <v>#N/A</v>
      </c>
      <c r="X966" s="149" t="e">
        <f t="shared" si="251"/>
        <v>#N/A</v>
      </c>
      <c r="Y966" s="127" t="e">
        <f t="shared" si="252"/>
        <v>#DIV/0!</v>
      </c>
      <c r="Z966" s="175" t="e">
        <f t="shared" si="253"/>
        <v>#N/A</v>
      </c>
      <c r="AA966" s="149" t="e">
        <f t="shared" si="248"/>
        <v>#DIV/0!</v>
      </c>
      <c r="AB966" s="383">
        <f>IF(ISERROR(AA966),0,IF(B966&lt;=Parameters!$K$3,0,(B966-B965)*$O$5*AA966))</f>
        <v>0</v>
      </c>
      <c r="AC966" s="157">
        <f t="shared" si="256"/>
        <v>26468.056265524985</v>
      </c>
    </row>
    <row r="967" spans="1:29">
      <c r="A967" s="186"/>
      <c r="B967" s="187"/>
      <c r="C967" s="258"/>
      <c r="D967" s="258"/>
      <c r="E967" s="438" t="e">
        <f>IF(AND(ISBLANK(B967),ISBLANK(C967)),NA(),IF(B967&lt;=Parameters!$K$3,0,IF(C967&lt;0.1,Parameters!$K$4,C967)))</f>
        <v>#N/A</v>
      </c>
      <c r="F967" s="439"/>
      <c r="G967" s="149">
        <f>B967*Parameters!$K$5</f>
        <v>0</v>
      </c>
      <c r="H967" s="383">
        <f>IF(B967&lt;Parameters!$K$6,B967*Parameters!$K$5,Parameters!$K$5*Parameters!$K$6+(B967-Parameters!$K$6)*(Parameters!$K$5-10))</f>
        <v>0</v>
      </c>
      <c r="I967" s="151" t="str">
        <f>IF(ISBLANK(D967),"",IF(D967&gt;Parameters!$K$7,"Clay","Sand"))</f>
        <v/>
      </c>
      <c r="J967" s="152">
        <f t="shared" si="240"/>
        <v>0.12850097275896397</v>
      </c>
      <c r="K967" s="320">
        <f t="shared" si="241"/>
        <v>1</v>
      </c>
      <c r="L967" s="320">
        <f t="shared" si="249"/>
        <v>0</v>
      </c>
      <c r="M967" s="275" t="e">
        <f t="shared" si="242"/>
        <v>#N/A</v>
      </c>
      <c r="N967" s="153" t="e">
        <f t="shared" si="243"/>
        <v>#N/A</v>
      </c>
      <c r="O967" s="154" t="e">
        <f t="shared" si="244"/>
        <v>#N/A</v>
      </c>
      <c r="P967" s="149">
        <f>IF(B967&lt;=Parameters!$K$3,0,IF(I967="Sand",0,O967/Parameters!$K$8*1000))</f>
        <v>0</v>
      </c>
      <c r="Q967" s="127" t="e">
        <f t="shared" si="245"/>
        <v>#DIV/0!</v>
      </c>
      <c r="R967" s="154" t="e">
        <f t="shared" si="246"/>
        <v>#DIV/0!</v>
      </c>
      <c r="S967" s="154" t="e">
        <f t="shared" si="247"/>
        <v>#DIV/0!</v>
      </c>
      <c r="T967" s="149" t="e">
        <f t="shared" si="254"/>
        <v>#DIV/0!</v>
      </c>
      <c r="U967" s="383">
        <f>IF(B967&lt;=Parameters!$K$3,0,IF(I967="Sand",(B967-B966)*$O$5*N967,(B967-B966)*$O$5*T967))</f>
        <v>0</v>
      </c>
      <c r="V967" s="157">
        <f t="shared" si="255"/>
        <v>41073.252496893809</v>
      </c>
      <c r="W967" s="175" t="e">
        <f t="shared" si="250"/>
        <v>#N/A</v>
      </c>
      <c r="X967" s="149" t="e">
        <f t="shared" si="251"/>
        <v>#N/A</v>
      </c>
      <c r="Y967" s="127" t="e">
        <f t="shared" si="252"/>
        <v>#DIV/0!</v>
      </c>
      <c r="Z967" s="175" t="e">
        <f t="shared" si="253"/>
        <v>#N/A</v>
      </c>
      <c r="AA967" s="149" t="e">
        <f t="shared" si="248"/>
        <v>#DIV/0!</v>
      </c>
      <c r="AB967" s="383">
        <f>IF(ISERROR(AA967),0,IF(B967&lt;=Parameters!$K$3,0,(B967-B966)*$O$5*AA967))</f>
        <v>0</v>
      </c>
      <c r="AC967" s="157">
        <f t="shared" si="256"/>
        <v>26468.056265524985</v>
      </c>
    </row>
    <row r="968" spans="1:29">
      <c r="A968" s="186"/>
      <c r="B968" s="187"/>
      <c r="C968" s="258"/>
      <c r="D968" s="258"/>
      <c r="E968" s="438" t="e">
        <f>IF(AND(ISBLANK(B968),ISBLANK(C968)),NA(),IF(B968&lt;=Parameters!$K$3,0,IF(C968&lt;0.1,Parameters!$K$4,C968)))</f>
        <v>#N/A</v>
      </c>
      <c r="F968" s="439"/>
      <c r="G968" s="149">
        <f>B968*Parameters!$K$5</f>
        <v>0</v>
      </c>
      <c r="H968" s="383">
        <f>IF(B968&lt;Parameters!$K$6,B968*Parameters!$K$5,Parameters!$K$5*Parameters!$K$6+(B968-Parameters!$K$6)*(Parameters!$K$5-10))</f>
        <v>0</v>
      </c>
      <c r="I968" s="151" t="str">
        <f>IF(ISBLANK(D968),"",IF(D968&gt;Parameters!$K$7,"Clay","Sand"))</f>
        <v/>
      </c>
      <c r="J968" s="152">
        <f t="shared" si="240"/>
        <v>0.12850097275896397</v>
      </c>
      <c r="K968" s="320">
        <f t="shared" si="241"/>
        <v>1</v>
      </c>
      <c r="L968" s="320">
        <f t="shared" si="249"/>
        <v>0</v>
      </c>
      <c r="M968" s="275" t="e">
        <f t="shared" si="242"/>
        <v>#N/A</v>
      </c>
      <c r="N968" s="153" t="e">
        <f t="shared" si="243"/>
        <v>#N/A</v>
      </c>
      <c r="O968" s="154" t="e">
        <f t="shared" si="244"/>
        <v>#N/A</v>
      </c>
      <c r="P968" s="149">
        <f>IF(B968&lt;=Parameters!$K$3,0,IF(I968="Sand",0,O968/Parameters!$K$8*1000))</f>
        <v>0</v>
      </c>
      <c r="Q968" s="127" t="e">
        <f t="shared" si="245"/>
        <v>#DIV/0!</v>
      </c>
      <c r="R968" s="154" t="e">
        <f t="shared" si="246"/>
        <v>#DIV/0!</v>
      </c>
      <c r="S968" s="154" t="e">
        <f t="shared" si="247"/>
        <v>#DIV/0!</v>
      </c>
      <c r="T968" s="149" t="e">
        <f t="shared" si="254"/>
        <v>#DIV/0!</v>
      </c>
      <c r="U968" s="383">
        <f>IF(B968&lt;=Parameters!$K$3,0,IF(I968="Sand",(B968-B967)*$O$5*N968,(B968-B967)*$O$5*T968))</f>
        <v>0</v>
      </c>
      <c r="V968" s="157">
        <f t="shared" si="255"/>
        <v>41073.252496893809</v>
      </c>
      <c r="W968" s="175" t="e">
        <f t="shared" si="250"/>
        <v>#N/A</v>
      </c>
      <c r="X968" s="149" t="e">
        <f t="shared" si="251"/>
        <v>#N/A</v>
      </c>
      <c r="Y968" s="127" t="e">
        <f t="shared" si="252"/>
        <v>#DIV/0!</v>
      </c>
      <c r="Z968" s="175" t="e">
        <f t="shared" si="253"/>
        <v>#N/A</v>
      </c>
      <c r="AA968" s="149" t="e">
        <f t="shared" si="248"/>
        <v>#DIV/0!</v>
      </c>
      <c r="AB968" s="383">
        <f>IF(ISERROR(AA968),0,IF(B968&lt;=Parameters!$K$3,0,(B968-B967)*$O$5*AA968))</f>
        <v>0</v>
      </c>
      <c r="AC968" s="157">
        <f t="shared" si="256"/>
        <v>26468.056265524985</v>
      </c>
    </row>
    <row r="969" spans="1:29">
      <c r="A969" s="186"/>
      <c r="B969" s="187"/>
      <c r="C969" s="258"/>
      <c r="D969" s="258"/>
      <c r="E969" s="438" t="e">
        <f>IF(AND(ISBLANK(B969),ISBLANK(C969)),NA(),IF(B969&lt;=Parameters!$K$3,0,IF(C969&lt;0.1,Parameters!$K$4,C969)))</f>
        <v>#N/A</v>
      </c>
      <c r="F969" s="439"/>
      <c r="G969" s="149">
        <f>B969*Parameters!$K$5</f>
        <v>0</v>
      </c>
      <c r="H969" s="383">
        <f>IF(B969&lt;Parameters!$K$6,B969*Parameters!$K$5,Parameters!$K$5*Parameters!$K$6+(B969-Parameters!$K$6)*(Parameters!$K$5-10))</f>
        <v>0</v>
      </c>
      <c r="I969" s="151" t="str">
        <f>IF(ISBLANK(D969),"",IF(D969&gt;Parameters!$K$7,"Clay","Sand"))</f>
        <v/>
      </c>
      <c r="J969" s="152">
        <f t="shared" si="240"/>
        <v>0.12850097275896397</v>
      </c>
      <c r="K969" s="320">
        <f t="shared" si="241"/>
        <v>1</v>
      </c>
      <c r="L969" s="320">
        <f t="shared" si="249"/>
        <v>0</v>
      </c>
      <c r="M969" s="275" t="e">
        <f t="shared" si="242"/>
        <v>#N/A</v>
      </c>
      <c r="N969" s="153" t="e">
        <f t="shared" si="243"/>
        <v>#N/A</v>
      </c>
      <c r="O969" s="154" t="e">
        <f t="shared" si="244"/>
        <v>#N/A</v>
      </c>
      <c r="P969" s="149">
        <f>IF(B969&lt;=Parameters!$K$3,0,IF(I969="Sand",0,O969/Parameters!$K$8*1000))</f>
        <v>0</v>
      </c>
      <c r="Q969" s="127" t="e">
        <f t="shared" si="245"/>
        <v>#DIV/0!</v>
      </c>
      <c r="R969" s="154" t="e">
        <f t="shared" si="246"/>
        <v>#DIV/0!</v>
      </c>
      <c r="S969" s="154" t="e">
        <f t="shared" si="247"/>
        <v>#DIV/0!</v>
      </c>
      <c r="T969" s="149" t="e">
        <f t="shared" si="254"/>
        <v>#DIV/0!</v>
      </c>
      <c r="U969" s="383">
        <f>IF(B969&lt;=Parameters!$K$3,0,IF(I969="Sand",(B969-B968)*$O$5*N969,(B969-B968)*$O$5*T969))</f>
        <v>0</v>
      </c>
      <c r="V969" s="157">
        <f t="shared" si="255"/>
        <v>41073.252496893809</v>
      </c>
      <c r="W969" s="175" t="e">
        <f t="shared" si="250"/>
        <v>#N/A</v>
      </c>
      <c r="X969" s="149" t="e">
        <f t="shared" si="251"/>
        <v>#N/A</v>
      </c>
      <c r="Y969" s="127" t="e">
        <f t="shared" si="252"/>
        <v>#DIV/0!</v>
      </c>
      <c r="Z969" s="175" t="e">
        <f t="shared" si="253"/>
        <v>#N/A</v>
      </c>
      <c r="AA969" s="149" t="e">
        <f t="shared" si="248"/>
        <v>#DIV/0!</v>
      </c>
      <c r="AB969" s="383">
        <f>IF(ISERROR(AA969),0,IF(B969&lt;=Parameters!$K$3,0,(B969-B968)*$O$5*AA969))</f>
        <v>0</v>
      </c>
      <c r="AC969" s="157">
        <f t="shared" si="256"/>
        <v>26468.056265524985</v>
      </c>
    </row>
    <row r="970" spans="1:29">
      <c r="A970" s="186"/>
      <c r="B970" s="187"/>
      <c r="C970" s="258"/>
      <c r="D970" s="258"/>
      <c r="E970" s="438" t="e">
        <f>IF(AND(ISBLANK(B970),ISBLANK(C970)),NA(),IF(B970&lt;=Parameters!$K$3,0,IF(C970&lt;0.1,Parameters!$K$4,C970)))</f>
        <v>#N/A</v>
      </c>
      <c r="F970" s="439"/>
      <c r="G970" s="149">
        <f>B970*Parameters!$K$5</f>
        <v>0</v>
      </c>
      <c r="H970" s="383">
        <f>IF(B970&lt;Parameters!$K$6,B970*Parameters!$K$5,Parameters!$K$5*Parameters!$K$6+(B970-Parameters!$K$6)*(Parameters!$K$5-10))</f>
        <v>0</v>
      </c>
      <c r="I970" s="151" t="str">
        <f>IF(ISBLANK(D970),"",IF(D970&gt;Parameters!$K$7,"Clay","Sand"))</f>
        <v/>
      </c>
      <c r="J970" s="152">
        <f t="shared" si="240"/>
        <v>0.12850097275896397</v>
      </c>
      <c r="K970" s="320">
        <f t="shared" si="241"/>
        <v>1</v>
      </c>
      <c r="L970" s="320">
        <f t="shared" si="249"/>
        <v>0</v>
      </c>
      <c r="M970" s="275" t="e">
        <f t="shared" si="242"/>
        <v>#N/A</v>
      </c>
      <c r="N970" s="153" t="e">
        <f t="shared" si="243"/>
        <v>#N/A</v>
      </c>
      <c r="O970" s="154" t="e">
        <f t="shared" si="244"/>
        <v>#N/A</v>
      </c>
      <c r="P970" s="149">
        <f>IF(B970&lt;=Parameters!$K$3,0,IF(I970="Sand",0,O970/Parameters!$K$8*1000))</f>
        <v>0</v>
      </c>
      <c r="Q970" s="127" t="e">
        <f t="shared" si="245"/>
        <v>#DIV/0!</v>
      </c>
      <c r="R970" s="154" t="e">
        <f t="shared" si="246"/>
        <v>#DIV/0!</v>
      </c>
      <c r="S970" s="154" t="e">
        <f t="shared" si="247"/>
        <v>#DIV/0!</v>
      </c>
      <c r="T970" s="149" t="e">
        <f t="shared" si="254"/>
        <v>#DIV/0!</v>
      </c>
      <c r="U970" s="383">
        <f>IF(B970&lt;=Parameters!$K$3,0,IF(I970="Sand",(B970-B969)*$O$5*N970,(B970-B969)*$O$5*T970))</f>
        <v>0</v>
      </c>
      <c r="V970" s="157">
        <f t="shared" si="255"/>
        <v>41073.252496893809</v>
      </c>
      <c r="W970" s="175" t="e">
        <f t="shared" si="250"/>
        <v>#N/A</v>
      </c>
      <c r="X970" s="149" t="e">
        <f t="shared" si="251"/>
        <v>#N/A</v>
      </c>
      <c r="Y970" s="127" t="e">
        <f t="shared" si="252"/>
        <v>#DIV/0!</v>
      </c>
      <c r="Z970" s="175" t="e">
        <f t="shared" si="253"/>
        <v>#N/A</v>
      </c>
      <c r="AA970" s="149" t="e">
        <f t="shared" si="248"/>
        <v>#DIV/0!</v>
      </c>
      <c r="AB970" s="383">
        <f>IF(ISERROR(AA970),0,IF(B970&lt;=Parameters!$K$3,0,(B970-B969)*$O$5*AA970))</f>
        <v>0</v>
      </c>
      <c r="AC970" s="157">
        <f t="shared" si="256"/>
        <v>26468.056265524985</v>
      </c>
    </row>
    <row r="971" spans="1:29">
      <c r="A971" s="186"/>
      <c r="B971" s="187"/>
      <c r="C971" s="258"/>
      <c r="D971" s="258"/>
      <c r="E971" s="438" t="e">
        <f>IF(AND(ISBLANK(B971),ISBLANK(C971)),NA(),IF(B971&lt;=Parameters!$K$3,0,IF(C971&lt;0.1,Parameters!$K$4,C971)))</f>
        <v>#N/A</v>
      </c>
      <c r="F971" s="439"/>
      <c r="G971" s="149">
        <f>B971*Parameters!$K$5</f>
        <v>0</v>
      </c>
      <c r="H971" s="383">
        <f>IF(B971&lt;Parameters!$K$6,B971*Parameters!$K$5,Parameters!$K$5*Parameters!$K$6+(B971-Parameters!$K$6)*(Parameters!$K$5-10))</f>
        <v>0</v>
      </c>
      <c r="I971" s="151" t="str">
        <f>IF(ISBLANK(D971),"",IF(D971&gt;Parameters!$K$7,"Clay","Sand"))</f>
        <v/>
      </c>
      <c r="J971" s="152">
        <f t="shared" si="240"/>
        <v>0.12850097275896397</v>
      </c>
      <c r="K971" s="320">
        <f t="shared" si="241"/>
        <v>1</v>
      </c>
      <c r="L971" s="320">
        <f t="shared" si="249"/>
        <v>0</v>
      </c>
      <c r="M971" s="275" t="e">
        <f t="shared" si="242"/>
        <v>#N/A</v>
      </c>
      <c r="N971" s="153" t="e">
        <f t="shared" si="243"/>
        <v>#N/A</v>
      </c>
      <c r="O971" s="154" t="e">
        <f t="shared" si="244"/>
        <v>#N/A</v>
      </c>
      <c r="P971" s="149">
        <f>IF(B971&lt;=Parameters!$K$3,0,IF(I971="Sand",0,O971/Parameters!$K$8*1000))</f>
        <v>0</v>
      </c>
      <c r="Q971" s="127" t="e">
        <f t="shared" si="245"/>
        <v>#DIV/0!</v>
      </c>
      <c r="R971" s="154" t="e">
        <f t="shared" si="246"/>
        <v>#DIV/0!</v>
      </c>
      <c r="S971" s="154" t="e">
        <f t="shared" si="247"/>
        <v>#DIV/0!</v>
      </c>
      <c r="T971" s="149" t="e">
        <f t="shared" si="254"/>
        <v>#DIV/0!</v>
      </c>
      <c r="U971" s="383">
        <f>IF(B971&lt;=Parameters!$K$3,0,IF(I971="Sand",(B971-B970)*$O$5*N971,(B971-B970)*$O$5*T971))</f>
        <v>0</v>
      </c>
      <c r="V971" s="157">
        <f t="shared" si="255"/>
        <v>41073.252496893809</v>
      </c>
      <c r="W971" s="175" t="e">
        <f t="shared" si="250"/>
        <v>#N/A</v>
      </c>
      <c r="X971" s="149" t="e">
        <f t="shared" si="251"/>
        <v>#N/A</v>
      </c>
      <c r="Y971" s="127" t="e">
        <f t="shared" si="252"/>
        <v>#DIV/0!</v>
      </c>
      <c r="Z971" s="175" t="e">
        <f t="shared" si="253"/>
        <v>#N/A</v>
      </c>
      <c r="AA971" s="149" t="e">
        <f t="shared" si="248"/>
        <v>#DIV/0!</v>
      </c>
      <c r="AB971" s="383">
        <f>IF(ISERROR(AA971),0,IF(B971&lt;=Parameters!$K$3,0,(B971-B970)*$O$5*AA971))</f>
        <v>0</v>
      </c>
      <c r="AC971" s="157">
        <f t="shared" si="256"/>
        <v>26468.056265524985</v>
      </c>
    </row>
    <row r="972" spans="1:29">
      <c r="A972" s="186"/>
      <c r="B972" s="187"/>
      <c r="C972" s="258"/>
      <c r="D972" s="258"/>
      <c r="E972" s="438" t="e">
        <f>IF(AND(ISBLANK(B972),ISBLANK(C972)),NA(),IF(B972&lt;=Parameters!$K$3,0,IF(C972&lt;0.1,Parameters!$K$4,C972)))</f>
        <v>#N/A</v>
      </c>
      <c r="F972" s="439"/>
      <c r="G972" s="149">
        <f>B972*Parameters!$K$5</f>
        <v>0</v>
      </c>
      <c r="H972" s="383">
        <f>IF(B972&lt;Parameters!$K$6,B972*Parameters!$K$5,Parameters!$K$5*Parameters!$K$6+(B972-Parameters!$K$6)*(Parameters!$K$5-10))</f>
        <v>0</v>
      </c>
      <c r="I972" s="151" t="str">
        <f>IF(ISBLANK(D972),"",IF(D972&gt;Parameters!$K$7,"Clay","Sand"))</f>
        <v/>
      </c>
      <c r="J972" s="152">
        <f t="shared" si="240"/>
        <v>0.12850097275896397</v>
      </c>
      <c r="K972" s="320">
        <f t="shared" si="241"/>
        <v>1</v>
      </c>
      <c r="L972" s="320">
        <f t="shared" si="249"/>
        <v>0</v>
      </c>
      <c r="M972" s="275" t="e">
        <f t="shared" si="242"/>
        <v>#N/A</v>
      </c>
      <c r="N972" s="153" t="e">
        <f t="shared" si="243"/>
        <v>#N/A</v>
      </c>
      <c r="O972" s="154" t="e">
        <f t="shared" si="244"/>
        <v>#N/A</v>
      </c>
      <c r="P972" s="149">
        <f>IF(B972&lt;=Parameters!$K$3,0,IF(I972="Sand",0,O972/Parameters!$K$8*1000))</f>
        <v>0</v>
      </c>
      <c r="Q972" s="127" t="e">
        <f t="shared" si="245"/>
        <v>#DIV/0!</v>
      </c>
      <c r="R972" s="154" t="e">
        <f t="shared" si="246"/>
        <v>#DIV/0!</v>
      </c>
      <c r="S972" s="154" t="e">
        <f t="shared" si="247"/>
        <v>#DIV/0!</v>
      </c>
      <c r="T972" s="149" t="e">
        <f t="shared" si="254"/>
        <v>#DIV/0!</v>
      </c>
      <c r="U972" s="383">
        <f>IF(B972&lt;=Parameters!$K$3,0,IF(I972="Sand",(B972-B971)*$O$5*N972,(B972-B971)*$O$5*T972))</f>
        <v>0</v>
      </c>
      <c r="V972" s="157">
        <f t="shared" si="255"/>
        <v>41073.252496893809</v>
      </c>
      <c r="W972" s="175" t="e">
        <f t="shared" si="250"/>
        <v>#N/A</v>
      </c>
      <c r="X972" s="149" t="e">
        <f t="shared" si="251"/>
        <v>#N/A</v>
      </c>
      <c r="Y972" s="127" t="e">
        <f t="shared" si="252"/>
        <v>#DIV/0!</v>
      </c>
      <c r="Z972" s="175" t="e">
        <f t="shared" si="253"/>
        <v>#N/A</v>
      </c>
      <c r="AA972" s="149" t="e">
        <f t="shared" si="248"/>
        <v>#DIV/0!</v>
      </c>
      <c r="AB972" s="383">
        <f>IF(ISERROR(AA972),0,IF(B972&lt;=Parameters!$K$3,0,(B972-B971)*$O$5*AA972))</f>
        <v>0</v>
      </c>
      <c r="AC972" s="157">
        <f t="shared" si="256"/>
        <v>26468.056265524985</v>
      </c>
    </row>
    <row r="973" spans="1:29">
      <c r="A973" s="186"/>
      <c r="B973" s="187"/>
      <c r="C973" s="258"/>
      <c r="D973" s="258"/>
      <c r="E973" s="438" t="e">
        <f>IF(AND(ISBLANK(B973),ISBLANK(C973)),NA(),IF(B973&lt;=Parameters!$K$3,0,IF(C973&lt;0.1,Parameters!$K$4,C973)))</f>
        <v>#N/A</v>
      </c>
      <c r="F973" s="439"/>
      <c r="G973" s="149">
        <f>B973*Parameters!$K$5</f>
        <v>0</v>
      </c>
      <c r="H973" s="383">
        <f>IF(B973&lt;Parameters!$K$6,B973*Parameters!$K$5,Parameters!$K$5*Parameters!$K$6+(B973-Parameters!$K$6)*(Parameters!$K$5-10))</f>
        <v>0</v>
      </c>
      <c r="I973" s="151" t="str">
        <f>IF(ISBLANK(D973),"",IF(D973&gt;Parameters!$K$7,"Clay","Sand"))</f>
        <v/>
      </c>
      <c r="J973" s="152">
        <f t="shared" si="240"/>
        <v>0.12850097275896397</v>
      </c>
      <c r="K973" s="320">
        <f t="shared" si="241"/>
        <v>1</v>
      </c>
      <c r="L973" s="320">
        <f t="shared" si="249"/>
        <v>0</v>
      </c>
      <c r="M973" s="275" t="e">
        <f t="shared" si="242"/>
        <v>#N/A</v>
      </c>
      <c r="N973" s="153" t="e">
        <f t="shared" si="243"/>
        <v>#N/A</v>
      </c>
      <c r="O973" s="154" t="e">
        <f t="shared" si="244"/>
        <v>#N/A</v>
      </c>
      <c r="P973" s="149">
        <f>IF(B973&lt;=Parameters!$K$3,0,IF(I973="Sand",0,O973/Parameters!$K$8*1000))</f>
        <v>0</v>
      </c>
      <c r="Q973" s="127" t="e">
        <f t="shared" si="245"/>
        <v>#DIV/0!</v>
      </c>
      <c r="R973" s="154" t="e">
        <f t="shared" si="246"/>
        <v>#DIV/0!</v>
      </c>
      <c r="S973" s="154" t="e">
        <f t="shared" si="247"/>
        <v>#DIV/0!</v>
      </c>
      <c r="T973" s="149" t="e">
        <f t="shared" si="254"/>
        <v>#DIV/0!</v>
      </c>
      <c r="U973" s="383">
        <f>IF(B973&lt;=Parameters!$K$3,0,IF(I973="Sand",(B973-B972)*$O$5*N973,(B973-B972)*$O$5*T973))</f>
        <v>0</v>
      </c>
      <c r="V973" s="157">
        <f t="shared" si="255"/>
        <v>41073.252496893809</v>
      </c>
      <c r="W973" s="175" t="e">
        <f t="shared" si="250"/>
        <v>#N/A</v>
      </c>
      <c r="X973" s="149" t="e">
        <f t="shared" si="251"/>
        <v>#N/A</v>
      </c>
      <c r="Y973" s="127" t="e">
        <f t="shared" si="252"/>
        <v>#DIV/0!</v>
      </c>
      <c r="Z973" s="175" t="e">
        <f t="shared" si="253"/>
        <v>#N/A</v>
      </c>
      <c r="AA973" s="149" t="e">
        <f t="shared" si="248"/>
        <v>#DIV/0!</v>
      </c>
      <c r="AB973" s="383">
        <f>IF(ISERROR(AA973),0,IF(B973&lt;=Parameters!$K$3,0,(B973-B972)*$O$5*AA973))</f>
        <v>0</v>
      </c>
      <c r="AC973" s="157">
        <f t="shared" si="256"/>
        <v>26468.056265524985</v>
      </c>
    </row>
    <row r="974" spans="1:29">
      <c r="A974" s="186"/>
      <c r="B974" s="187"/>
      <c r="C974" s="258"/>
      <c r="D974" s="258"/>
      <c r="E974" s="438" t="e">
        <f>IF(AND(ISBLANK(B974),ISBLANK(C974)),NA(),IF(B974&lt;=Parameters!$K$3,0,IF(C974&lt;0.1,Parameters!$K$4,C974)))</f>
        <v>#N/A</v>
      </c>
      <c r="F974" s="439"/>
      <c r="G974" s="149">
        <f>B974*Parameters!$K$5</f>
        <v>0</v>
      </c>
      <c r="H974" s="383">
        <f>IF(B974&lt;Parameters!$K$6,B974*Parameters!$K$5,Parameters!$K$5*Parameters!$K$6+(B974-Parameters!$K$6)*(Parameters!$K$5-10))</f>
        <v>0</v>
      </c>
      <c r="I974" s="151" t="str">
        <f>IF(ISBLANK(D974),"",IF(D974&gt;Parameters!$K$7,"Clay","Sand"))</f>
        <v/>
      </c>
      <c r="J974" s="152">
        <f t="shared" si="240"/>
        <v>0.12850097275896397</v>
      </c>
      <c r="K974" s="320">
        <f t="shared" si="241"/>
        <v>1</v>
      </c>
      <c r="L974" s="320">
        <f t="shared" si="249"/>
        <v>0</v>
      </c>
      <c r="M974" s="275" t="e">
        <f t="shared" si="242"/>
        <v>#N/A</v>
      </c>
      <c r="N974" s="153" t="e">
        <f t="shared" si="243"/>
        <v>#N/A</v>
      </c>
      <c r="O974" s="154" t="e">
        <f t="shared" si="244"/>
        <v>#N/A</v>
      </c>
      <c r="P974" s="149">
        <f>IF(B974&lt;=Parameters!$K$3,0,IF(I974="Sand",0,O974/Parameters!$K$8*1000))</f>
        <v>0</v>
      </c>
      <c r="Q974" s="127" t="e">
        <f t="shared" si="245"/>
        <v>#DIV/0!</v>
      </c>
      <c r="R974" s="154" t="e">
        <f t="shared" si="246"/>
        <v>#DIV/0!</v>
      </c>
      <c r="S974" s="154" t="e">
        <f t="shared" si="247"/>
        <v>#DIV/0!</v>
      </c>
      <c r="T974" s="149" t="e">
        <f t="shared" si="254"/>
        <v>#DIV/0!</v>
      </c>
      <c r="U974" s="383">
        <f>IF(B974&lt;=Parameters!$K$3,0,IF(I974="Sand",(B974-B973)*$O$5*N974,(B974-B973)*$O$5*T974))</f>
        <v>0</v>
      </c>
      <c r="V974" s="157">
        <f t="shared" si="255"/>
        <v>41073.252496893809</v>
      </c>
      <c r="W974" s="175" t="e">
        <f t="shared" si="250"/>
        <v>#N/A</v>
      </c>
      <c r="X974" s="149" t="e">
        <f t="shared" si="251"/>
        <v>#N/A</v>
      </c>
      <c r="Y974" s="127" t="e">
        <f t="shared" si="252"/>
        <v>#DIV/0!</v>
      </c>
      <c r="Z974" s="175" t="e">
        <f t="shared" si="253"/>
        <v>#N/A</v>
      </c>
      <c r="AA974" s="149" t="e">
        <f t="shared" si="248"/>
        <v>#DIV/0!</v>
      </c>
      <c r="AB974" s="383">
        <f>IF(ISERROR(AA974),0,IF(B974&lt;=Parameters!$K$3,0,(B974-B973)*$O$5*AA974))</f>
        <v>0</v>
      </c>
      <c r="AC974" s="157">
        <f t="shared" si="256"/>
        <v>26468.056265524985</v>
      </c>
    </row>
    <row r="975" spans="1:29">
      <c r="A975" s="186"/>
      <c r="B975" s="187"/>
      <c r="C975" s="258"/>
      <c r="D975" s="258"/>
      <c r="E975" s="438" t="e">
        <f>IF(AND(ISBLANK(B975),ISBLANK(C975)),NA(),IF(B975&lt;=Parameters!$K$3,0,IF(C975&lt;0.1,Parameters!$K$4,C975)))</f>
        <v>#N/A</v>
      </c>
      <c r="F975" s="439"/>
      <c r="G975" s="149">
        <f>B975*Parameters!$K$5</f>
        <v>0</v>
      </c>
      <c r="H975" s="383">
        <f>IF(B975&lt;Parameters!$K$6,B975*Parameters!$K$5,Parameters!$K$5*Parameters!$K$6+(B975-Parameters!$K$6)*(Parameters!$K$5-10))</f>
        <v>0</v>
      </c>
      <c r="I975" s="151" t="str">
        <f>IF(ISBLANK(D975),"",IF(D975&gt;Parameters!$K$7,"Clay","Sand"))</f>
        <v/>
      </c>
      <c r="J975" s="152">
        <f t="shared" si="240"/>
        <v>0.12850097275896397</v>
      </c>
      <c r="K975" s="320">
        <f t="shared" si="241"/>
        <v>1</v>
      </c>
      <c r="L975" s="320">
        <f t="shared" si="249"/>
        <v>0</v>
      </c>
      <c r="M975" s="275" t="e">
        <f t="shared" si="242"/>
        <v>#N/A</v>
      </c>
      <c r="N975" s="153" t="e">
        <f t="shared" si="243"/>
        <v>#N/A</v>
      </c>
      <c r="O975" s="154" t="e">
        <f t="shared" si="244"/>
        <v>#N/A</v>
      </c>
      <c r="P975" s="149">
        <f>IF(B975&lt;=Parameters!$K$3,0,IF(I975="Sand",0,O975/Parameters!$K$8*1000))</f>
        <v>0</v>
      </c>
      <c r="Q975" s="127" t="e">
        <f t="shared" si="245"/>
        <v>#DIV/0!</v>
      </c>
      <c r="R975" s="154" t="e">
        <f t="shared" si="246"/>
        <v>#DIV/0!</v>
      </c>
      <c r="S975" s="154" t="e">
        <f t="shared" si="247"/>
        <v>#DIV/0!</v>
      </c>
      <c r="T975" s="149" t="e">
        <f t="shared" si="254"/>
        <v>#DIV/0!</v>
      </c>
      <c r="U975" s="383">
        <f>IF(B975&lt;=Parameters!$K$3,0,IF(I975="Sand",(B975-B974)*$O$5*N975,(B975-B974)*$O$5*T975))</f>
        <v>0</v>
      </c>
      <c r="V975" s="157">
        <f t="shared" si="255"/>
        <v>41073.252496893809</v>
      </c>
      <c r="W975" s="175" t="e">
        <f t="shared" si="250"/>
        <v>#N/A</v>
      </c>
      <c r="X975" s="149" t="e">
        <f t="shared" si="251"/>
        <v>#N/A</v>
      </c>
      <c r="Y975" s="127" t="e">
        <f t="shared" si="252"/>
        <v>#DIV/0!</v>
      </c>
      <c r="Z975" s="175" t="e">
        <f t="shared" si="253"/>
        <v>#N/A</v>
      </c>
      <c r="AA975" s="149" t="e">
        <f t="shared" si="248"/>
        <v>#DIV/0!</v>
      </c>
      <c r="AB975" s="383">
        <f>IF(ISERROR(AA975),0,IF(B975&lt;=Parameters!$K$3,0,(B975-B974)*$O$5*AA975))</f>
        <v>0</v>
      </c>
      <c r="AC975" s="157">
        <f t="shared" si="256"/>
        <v>26468.056265524985</v>
      </c>
    </row>
    <row r="976" spans="1:29">
      <c r="A976" s="186"/>
      <c r="B976" s="187"/>
      <c r="C976" s="258"/>
      <c r="D976" s="258"/>
      <c r="E976" s="438" t="e">
        <f>IF(AND(ISBLANK(B976),ISBLANK(C976)),NA(),IF(B976&lt;=Parameters!$K$3,0,IF(C976&lt;0.1,Parameters!$K$4,C976)))</f>
        <v>#N/A</v>
      </c>
      <c r="F976" s="439"/>
      <c r="G976" s="149">
        <f>B976*Parameters!$K$5</f>
        <v>0</v>
      </c>
      <c r="H976" s="383">
        <f>IF(B976&lt;Parameters!$K$6,B976*Parameters!$K$5,Parameters!$K$5*Parameters!$K$6+(B976-Parameters!$K$6)*(Parameters!$K$5-10))</f>
        <v>0</v>
      </c>
      <c r="I976" s="151" t="str">
        <f>IF(ISBLANK(D976),"",IF(D976&gt;Parameters!$K$7,"Clay","Sand"))</f>
        <v/>
      </c>
      <c r="J976" s="152">
        <f t="shared" si="240"/>
        <v>0.12850097275896397</v>
      </c>
      <c r="K976" s="320">
        <f t="shared" si="241"/>
        <v>1</v>
      </c>
      <c r="L976" s="320">
        <f t="shared" si="249"/>
        <v>0</v>
      </c>
      <c r="M976" s="275" t="e">
        <f t="shared" si="242"/>
        <v>#N/A</v>
      </c>
      <c r="N976" s="153" t="e">
        <f t="shared" si="243"/>
        <v>#N/A</v>
      </c>
      <c r="O976" s="154" t="e">
        <f t="shared" si="244"/>
        <v>#N/A</v>
      </c>
      <c r="P976" s="149">
        <f>IF(B976&lt;=Parameters!$K$3,0,IF(I976="Sand",0,O976/Parameters!$K$8*1000))</f>
        <v>0</v>
      </c>
      <c r="Q976" s="127" t="e">
        <f t="shared" si="245"/>
        <v>#DIV/0!</v>
      </c>
      <c r="R976" s="154" t="e">
        <f t="shared" si="246"/>
        <v>#DIV/0!</v>
      </c>
      <c r="S976" s="154" t="e">
        <f t="shared" si="247"/>
        <v>#DIV/0!</v>
      </c>
      <c r="T976" s="149" t="e">
        <f t="shared" si="254"/>
        <v>#DIV/0!</v>
      </c>
      <c r="U976" s="383">
        <f>IF(B976&lt;=Parameters!$K$3,0,IF(I976="Sand",(B976-B975)*$O$5*N976,(B976-B975)*$O$5*T976))</f>
        <v>0</v>
      </c>
      <c r="V976" s="157">
        <f t="shared" si="255"/>
        <v>41073.252496893809</v>
      </c>
      <c r="W976" s="175" t="e">
        <f t="shared" si="250"/>
        <v>#N/A</v>
      </c>
      <c r="X976" s="149" t="e">
        <f t="shared" si="251"/>
        <v>#N/A</v>
      </c>
      <c r="Y976" s="127" t="e">
        <f t="shared" si="252"/>
        <v>#DIV/0!</v>
      </c>
      <c r="Z976" s="175" t="e">
        <f t="shared" si="253"/>
        <v>#N/A</v>
      </c>
      <c r="AA976" s="149" t="e">
        <f t="shared" si="248"/>
        <v>#DIV/0!</v>
      </c>
      <c r="AB976" s="383">
        <f>IF(ISERROR(AA976),0,IF(B976&lt;=Parameters!$K$3,0,(B976-B975)*$O$5*AA976))</f>
        <v>0</v>
      </c>
      <c r="AC976" s="157">
        <f t="shared" si="256"/>
        <v>26468.056265524985</v>
      </c>
    </row>
    <row r="977" spans="1:29">
      <c r="A977" s="186"/>
      <c r="B977" s="187"/>
      <c r="C977" s="258"/>
      <c r="D977" s="258"/>
      <c r="E977" s="438" t="e">
        <f>IF(AND(ISBLANK(B977),ISBLANK(C977)),NA(),IF(B977&lt;=Parameters!$K$3,0,IF(C977&lt;0.1,Parameters!$K$4,C977)))</f>
        <v>#N/A</v>
      </c>
      <c r="F977" s="439"/>
      <c r="G977" s="149">
        <f>B977*Parameters!$K$5</f>
        <v>0</v>
      </c>
      <c r="H977" s="383">
        <f>IF(B977&lt;Parameters!$K$6,B977*Parameters!$K$5,Parameters!$K$5*Parameters!$K$6+(B977-Parameters!$K$6)*(Parameters!$K$5-10))</f>
        <v>0</v>
      </c>
      <c r="I977" s="151" t="str">
        <f>IF(ISBLANK(D977),"",IF(D977&gt;Parameters!$K$7,"Clay","Sand"))</f>
        <v/>
      </c>
      <c r="J977" s="152">
        <f t="shared" si="240"/>
        <v>0.12850097275896397</v>
      </c>
      <c r="K977" s="320">
        <f t="shared" si="241"/>
        <v>1</v>
      </c>
      <c r="L977" s="320">
        <f t="shared" si="249"/>
        <v>0</v>
      </c>
      <c r="M977" s="275" t="e">
        <f t="shared" si="242"/>
        <v>#N/A</v>
      </c>
      <c r="N977" s="153" t="e">
        <f t="shared" si="243"/>
        <v>#N/A</v>
      </c>
      <c r="O977" s="154" t="e">
        <f t="shared" si="244"/>
        <v>#N/A</v>
      </c>
      <c r="P977" s="149">
        <f>IF(B977&lt;=Parameters!$K$3,0,IF(I977="Sand",0,O977/Parameters!$K$8*1000))</f>
        <v>0</v>
      </c>
      <c r="Q977" s="127" t="e">
        <f t="shared" si="245"/>
        <v>#DIV/0!</v>
      </c>
      <c r="R977" s="154" t="e">
        <f t="shared" si="246"/>
        <v>#DIV/0!</v>
      </c>
      <c r="S977" s="154" t="e">
        <f t="shared" si="247"/>
        <v>#DIV/0!</v>
      </c>
      <c r="T977" s="149" t="e">
        <f t="shared" si="254"/>
        <v>#DIV/0!</v>
      </c>
      <c r="U977" s="383">
        <f>IF(B977&lt;=Parameters!$K$3,0,IF(I977="Sand",(B977-B976)*$O$5*N977,(B977-B976)*$O$5*T977))</f>
        <v>0</v>
      </c>
      <c r="V977" s="157">
        <f t="shared" si="255"/>
        <v>41073.252496893809</v>
      </c>
      <c r="W977" s="175" t="e">
        <f t="shared" si="250"/>
        <v>#N/A</v>
      </c>
      <c r="X977" s="149" t="e">
        <f t="shared" si="251"/>
        <v>#N/A</v>
      </c>
      <c r="Y977" s="127" t="e">
        <f t="shared" si="252"/>
        <v>#DIV/0!</v>
      </c>
      <c r="Z977" s="175" t="e">
        <f t="shared" si="253"/>
        <v>#N/A</v>
      </c>
      <c r="AA977" s="149" t="e">
        <f t="shared" si="248"/>
        <v>#DIV/0!</v>
      </c>
      <c r="AB977" s="383">
        <f>IF(ISERROR(AA977),0,IF(B977&lt;=Parameters!$K$3,0,(B977-B976)*$O$5*AA977))</f>
        <v>0</v>
      </c>
      <c r="AC977" s="157">
        <f t="shared" si="256"/>
        <v>26468.056265524985</v>
      </c>
    </row>
    <row r="978" spans="1:29">
      <c r="A978" s="186"/>
      <c r="B978" s="187"/>
      <c r="C978" s="258"/>
      <c r="D978" s="258"/>
      <c r="E978" s="438" t="e">
        <f>IF(AND(ISBLANK(B978),ISBLANK(C978)),NA(),IF(B978&lt;=Parameters!$K$3,0,IF(C978&lt;0.1,Parameters!$K$4,C978)))</f>
        <v>#N/A</v>
      </c>
      <c r="F978" s="439"/>
      <c r="G978" s="149">
        <f>B978*Parameters!$K$5</f>
        <v>0</v>
      </c>
      <c r="H978" s="383">
        <f>IF(B978&lt;Parameters!$K$6,B978*Parameters!$K$5,Parameters!$K$5*Parameters!$K$6+(B978-Parameters!$K$6)*(Parameters!$K$5-10))</f>
        <v>0</v>
      </c>
      <c r="I978" s="151" t="str">
        <f>IF(ISBLANK(D978),"",IF(D978&gt;Parameters!$K$7,"Clay","Sand"))</f>
        <v/>
      </c>
      <c r="J978" s="152">
        <f t="shared" si="240"/>
        <v>0.12850097275896397</v>
      </c>
      <c r="K978" s="320">
        <f t="shared" si="241"/>
        <v>1</v>
      </c>
      <c r="L978" s="320">
        <f t="shared" si="249"/>
        <v>0</v>
      </c>
      <c r="M978" s="275" t="e">
        <f t="shared" si="242"/>
        <v>#N/A</v>
      </c>
      <c r="N978" s="153" t="e">
        <f t="shared" si="243"/>
        <v>#N/A</v>
      </c>
      <c r="O978" s="154" t="e">
        <f t="shared" si="244"/>
        <v>#N/A</v>
      </c>
      <c r="P978" s="149">
        <f>IF(B978&lt;=Parameters!$K$3,0,IF(I978="Sand",0,O978/Parameters!$K$8*1000))</f>
        <v>0</v>
      </c>
      <c r="Q978" s="127" t="e">
        <f t="shared" si="245"/>
        <v>#DIV/0!</v>
      </c>
      <c r="R978" s="154" t="e">
        <f t="shared" si="246"/>
        <v>#DIV/0!</v>
      </c>
      <c r="S978" s="154" t="e">
        <f t="shared" si="247"/>
        <v>#DIV/0!</v>
      </c>
      <c r="T978" s="149" t="e">
        <f t="shared" si="254"/>
        <v>#DIV/0!</v>
      </c>
      <c r="U978" s="383">
        <f>IF(B978&lt;=Parameters!$K$3,0,IF(I978="Sand",(B978-B977)*$O$5*N978,(B978-B977)*$O$5*T978))</f>
        <v>0</v>
      </c>
      <c r="V978" s="157">
        <f t="shared" si="255"/>
        <v>41073.252496893809</v>
      </c>
      <c r="W978" s="175" t="e">
        <f t="shared" si="250"/>
        <v>#N/A</v>
      </c>
      <c r="X978" s="149" t="e">
        <f t="shared" si="251"/>
        <v>#N/A</v>
      </c>
      <c r="Y978" s="127" t="e">
        <f t="shared" si="252"/>
        <v>#DIV/0!</v>
      </c>
      <c r="Z978" s="175" t="e">
        <f t="shared" si="253"/>
        <v>#N/A</v>
      </c>
      <c r="AA978" s="149" t="e">
        <f t="shared" si="248"/>
        <v>#DIV/0!</v>
      </c>
      <c r="AB978" s="383">
        <f>IF(ISERROR(AA978),0,IF(B978&lt;=Parameters!$K$3,0,(B978-B977)*$O$5*AA978))</f>
        <v>0</v>
      </c>
      <c r="AC978" s="157">
        <f t="shared" si="256"/>
        <v>26468.056265524985</v>
      </c>
    </row>
    <row r="979" spans="1:29">
      <c r="A979" s="186"/>
      <c r="B979" s="187"/>
      <c r="C979" s="258"/>
      <c r="D979" s="258"/>
      <c r="E979" s="438" t="e">
        <f>IF(AND(ISBLANK(B979),ISBLANK(C979)),NA(),IF(B979&lt;=Parameters!$K$3,0,IF(C979&lt;0.1,Parameters!$K$4,C979)))</f>
        <v>#N/A</v>
      </c>
      <c r="F979" s="439"/>
      <c r="G979" s="149">
        <f>B979*Parameters!$K$5</f>
        <v>0</v>
      </c>
      <c r="H979" s="383">
        <f>IF(B979&lt;Parameters!$K$6,B979*Parameters!$K$5,Parameters!$K$5*Parameters!$K$6+(B979-Parameters!$K$6)*(Parameters!$K$5-10))</f>
        <v>0</v>
      </c>
      <c r="I979" s="151" t="str">
        <f>IF(ISBLANK(D979),"",IF(D979&gt;Parameters!$K$7,"Clay","Sand"))</f>
        <v/>
      </c>
      <c r="J979" s="152">
        <f t="shared" ref="J979:J1042" si="257">(MAX(($O$3-B979)/$O$1,G$8))^(-C$8)</f>
        <v>0.12850097275896397</v>
      </c>
      <c r="K979" s="320">
        <f t="shared" ref="K979:K1042" si="258">(MIN(($O$3-B979)/($O$1*$G$8),1))^$E$8</f>
        <v>1</v>
      </c>
      <c r="L979" s="320">
        <f t="shared" si="249"/>
        <v>0</v>
      </c>
      <c r="M979" s="275" t="e">
        <f t="shared" ref="M979:M1042" si="259">$F$8*E979*1000*$O$9^$B$8*J979</f>
        <v>#N/A</v>
      </c>
      <c r="N979" s="153" t="e">
        <f t="shared" ref="N979:N1042" si="260">(M979)*$S$2^$D$8</f>
        <v>#N/A</v>
      </c>
      <c r="O979" s="154" t="e">
        <f t="shared" ref="O979:O1042" si="261">IF(E979=0,0,ABS(E979-G979/1000))</f>
        <v>#N/A</v>
      </c>
      <c r="P979" s="149">
        <f>IF(B979&lt;=Parameters!$K$3,0,IF(I979="Sand",0,O979/Parameters!$K$8*1000))</f>
        <v>0</v>
      </c>
      <c r="Q979" s="127" t="e">
        <f t="shared" ref="Q979:Q1042" si="262">IF(P979="","",P979/H979)</f>
        <v>#DIV/0!</v>
      </c>
      <c r="R979" s="154" t="e">
        <f t="shared" ref="R979:R1042" si="263">IF(P979="","",IF(Q979&lt;=1,0.5*(Q979^(-0.5)),0.5*(Q979^(-0.25))))</f>
        <v>#DIV/0!</v>
      </c>
      <c r="S979" s="154" t="e">
        <f t="shared" ref="S979:S1042" si="264">IF(R979="","",IF(R979&lt;1,R979,1))</f>
        <v>#DIV/0!</v>
      </c>
      <c r="T979" s="149" t="e">
        <f t="shared" si="254"/>
        <v>#DIV/0!</v>
      </c>
      <c r="U979" s="383">
        <f>IF(B979&lt;=Parameters!$K$3,0,IF(I979="Sand",(B979-B978)*$O$5*N979,(B979-B978)*$O$5*T979))</f>
        <v>0</v>
      </c>
      <c r="V979" s="157">
        <f t="shared" si="255"/>
        <v>41073.252496893809</v>
      </c>
      <c r="W979" s="175" t="e">
        <f t="shared" si="250"/>
        <v>#N/A</v>
      </c>
      <c r="X979" s="149" t="e">
        <f t="shared" si="251"/>
        <v>#N/A</v>
      </c>
      <c r="Y979" s="127" t="e">
        <f t="shared" si="252"/>
        <v>#DIV/0!</v>
      </c>
      <c r="Z979" s="175" t="e">
        <f t="shared" si="253"/>
        <v>#N/A</v>
      </c>
      <c r="AA979" s="149" t="e">
        <f t="shared" ref="AA979:AA1042" si="265">IF(I979="Sand",IF(Z979&gt;0.1*H979,Z979,0.1*H979),T979)</f>
        <v>#DIV/0!</v>
      </c>
      <c r="AB979" s="383">
        <f>IF(ISERROR(AA979),0,IF(B979&lt;=Parameters!$K$3,0,(B979-B978)*$O$5*AA979))</f>
        <v>0</v>
      </c>
      <c r="AC979" s="157">
        <f t="shared" si="256"/>
        <v>26468.056265524985</v>
      </c>
    </row>
    <row r="980" spans="1:29">
      <c r="A980" s="186"/>
      <c r="B980" s="187"/>
      <c r="C980" s="258"/>
      <c r="D980" s="258"/>
      <c r="E980" s="438" t="e">
        <f>IF(AND(ISBLANK(B980),ISBLANK(C980)),NA(),IF(B980&lt;=Parameters!$K$3,0,IF(C980&lt;0.1,Parameters!$K$4,C980)))</f>
        <v>#N/A</v>
      </c>
      <c r="F980" s="439"/>
      <c r="G980" s="149">
        <f>B980*Parameters!$K$5</f>
        <v>0</v>
      </c>
      <c r="H980" s="383">
        <f>IF(B980&lt;Parameters!$K$6,B980*Parameters!$K$5,Parameters!$K$5*Parameters!$K$6+(B980-Parameters!$K$6)*(Parameters!$K$5-10))</f>
        <v>0</v>
      </c>
      <c r="I980" s="151" t="str">
        <f>IF(ISBLANK(D980),"",IF(D980&gt;Parameters!$K$7,"Clay","Sand"))</f>
        <v/>
      </c>
      <c r="J980" s="152">
        <f t="shared" si="257"/>
        <v>0.12850097275896397</v>
      </c>
      <c r="K980" s="320">
        <f t="shared" si="258"/>
        <v>1</v>
      </c>
      <c r="L980" s="320">
        <f t="shared" ref="L980:L1043" si="266">H980/100</f>
        <v>0</v>
      </c>
      <c r="M980" s="275" t="e">
        <f t="shared" si="259"/>
        <v>#N/A</v>
      </c>
      <c r="N980" s="153" t="e">
        <f t="shared" si="260"/>
        <v>#N/A</v>
      </c>
      <c r="O980" s="154" t="e">
        <f t="shared" si="261"/>
        <v>#N/A</v>
      </c>
      <c r="P980" s="149">
        <f>IF(B980&lt;=Parameters!$K$3,0,IF(I980="Sand",0,O980/Parameters!$K$8*1000))</f>
        <v>0</v>
      </c>
      <c r="Q980" s="127" t="e">
        <f t="shared" si="262"/>
        <v>#DIV/0!</v>
      </c>
      <c r="R980" s="154" t="e">
        <f t="shared" si="263"/>
        <v>#DIV/0!</v>
      </c>
      <c r="S980" s="154" t="e">
        <f t="shared" si="264"/>
        <v>#DIV/0!</v>
      </c>
      <c r="T980" s="149" t="e">
        <f t="shared" si="254"/>
        <v>#DIV/0!</v>
      </c>
      <c r="U980" s="383">
        <f>IF(B980&lt;=Parameters!$K$3,0,IF(I980="Sand",(B980-B979)*$O$5*N980,(B980-B979)*$O$5*T980))</f>
        <v>0</v>
      </c>
      <c r="V980" s="157">
        <f t="shared" si="255"/>
        <v>41073.252496893809</v>
      </c>
      <c r="W980" s="175" t="e">
        <f t="shared" ref="W980:W1043" si="267">0.4*LN(E980*1000/(22*SQRT(H980*100)))</f>
        <v>#N/A</v>
      </c>
      <c r="X980" s="149" t="e">
        <f t="shared" ref="X980:X1043" si="268">2.1*(W980-0.1)^1.7</f>
        <v>#N/A</v>
      </c>
      <c r="Y980" s="127" t="e">
        <f t="shared" ref="Y980:Y1043" si="269">(H980/100)^(-0.25)</f>
        <v>#DIV/0!</v>
      </c>
      <c r="Z980" s="175" t="e">
        <f t="shared" ref="Z980:Z1043" si="270">$F$8*(B980/$O$3)*100*X980*Y980</f>
        <v>#N/A</v>
      </c>
      <c r="AA980" s="149" t="e">
        <f t="shared" si="265"/>
        <v>#DIV/0!</v>
      </c>
      <c r="AB980" s="383">
        <f>IF(ISERROR(AA980),0,IF(B980&lt;=Parameters!$K$3,0,(B980-B979)*$O$5*AA980))</f>
        <v>0</v>
      </c>
      <c r="AC980" s="157">
        <f t="shared" si="256"/>
        <v>26468.056265524985</v>
      </c>
    </row>
    <row r="981" spans="1:29">
      <c r="A981" s="186"/>
      <c r="B981" s="187"/>
      <c r="C981" s="258"/>
      <c r="D981" s="258"/>
      <c r="E981" s="438" t="e">
        <f>IF(AND(ISBLANK(B981),ISBLANK(C981)),NA(),IF(B981&lt;=Parameters!$K$3,0,IF(C981&lt;0.1,Parameters!$K$4,C981)))</f>
        <v>#N/A</v>
      </c>
      <c r="F981" s="439"/>
      <c r="G981" s="149">
        <f>B981*Parameters!$K$5</f>
        <v>0</v>
      </c>
      <c r="H981" s="383">
        <f>IF(B981&lt;Parameters!$K$6,B981*Parameters!$K$5,Parameters!$K$5*Parameters!$K$6+(B981-Parameters!$K$6)*(Parameters!$K$5-10))</f>
        <v>0</v>
      </c>
      <c r="I981" s="151" t="str">
        <f>IF(ISBLANK(D981),"",IF(D981&gt;Parameters!$K$7,"Clay","Sand"))</f>
        <v/>
      </c>
      <c r="J981" s="152">
        <f t="shared" si="257"/>
        <v>0.12850097275896397</v>
      </c>
      <c r="K981" s="320">
        <f t="shared" si="258"/>
        <v>1</v>
      </c>
      <c r="L981" s="320">
        <f t="shared" si="266"/>
        <v>0</v>
      </c>
      <c r="M981" s="275" t="e">
        <f t="shared" si="259"/>
        <v>#N/A</v>
      </c>
      <c r="N981" s="153" t="e">
        <f t="shared" si="260"/>
        <v>#N/A</v>
      </c>
      <c r="O981" s="154" t="e">
        <f t="shared" si="261"/>
        <v>#N/A</v>
      </c>
      <c r="P981" s="149">
        <f>IF(B981&lt;=Parameters!$K$3,0,IF(I981="Sand",0,O981/Parameters!$K$8*1000))</f>
        <v>0</v>
      </c>
      <c r="Q981" s="127" t="e">
        <f t="shared" si="262"/>
        <v>#DIV/0!</v>
      </c>
      <c r="R981" s="154" t="e">
        <f t="shared" si="263"/>
        <v>#DIV/0!</v>
      </c>
      <c r="S981" s="154" t="e">
        <f t="shared" si="264"/>
        <v>#DIV/0!</v>
      </c>
      <c r="T981" s="149" t="e">
        <f t="shared" ref="T981:T1044" si="271">IF(P981="","",S981*P981)</f>
        <v>#DIV/0!</v>
      </c>
      <c r="U981" s="383">
        <f>IF(B981&lt;=Parameters!$K$3,0,IF(I981="Sand",(B981-B980)*$O$5*N981,(B981-B980)*$O$5*T981))</f>
        <v>0</v>
      </c>
      <c r="V981" s="157">
        <f t="shared" ref="V981:V1044" si="272">V980+U981</f>
        <v>41073.252496893809</v>
      </c>
      <c r="W981" s="175" t="e">
        <f t="shared" si="267"/>
        <v>#N/A</v>
      </c>
      <c r="X981" s="149" t="e">
        <f t="shared" si="268"/>
        <v>#N/A</v>
      </c>
      <c r="Y981" s="127" t="e">
        <f t="shared" si="269"/>
        <v>#DIV/0!</v>
      </c>
      <c r="Z981" s="175" t="e">
        <f t="shared" si="270"/>
        <v>#N/A</v>
      </c>
      <c r="AA981" s="149" t="e">
        <f t="shared" si="265"/>
        <v>#DIV/0!</v>
      </c>
      <c r="AB981" s="383">
        <f>IF(ISERROR(AA981),0,IF(B981&lt;=Parameters!$K$3,0,(B981-B980)*$O$5*AA981))</f>
        <v>0</v>
      </c>
      <c r="AC981" s="157">
        <f t="shared" si="256"/>
        <v>26468.056265524985</v>
      </c>
    </row>
    <row r="982" spans="1:29">
      <c r="A982" s="186"/>
      <c r="B982" s="187"/>
      <c r="C982" s="258"/>
      <c r="D982" s="258"/>
      <c r="E982" s="438" t="e">
        <f>IF(AND(ISBLANK(B982),ISBLANK(C982)),NA(),IF(B982&lt;=Parameters!$K$3,0,IF(C982&lt;0.1,Parameters!$K$4,C982)))</f>
        <v>#N/A</v>
      </c>
      <c r="F982" s="439"/>
      <c r="G982" s="149">
        <f>B982*Parameters!$K$5</f>
        <v>0</v>
      </c>
      <c r="H982" s="383">
        <f>IF(B982&lt;Parameters!$K$6,B982*Parameters!$K$5,Parameters!$K$5*Parameters!$K$6+(B982-Parameters!$K$6)*(Parameters!$K$5-10))</f>
        <v>0</v>
      </c>
      <c r="I982" s="151" t="str">
        <f>IF(ISBLANK(D982),"",IF(D982&gt;Parameters!$K$7,"Clay","Sand"))</f>
        <v/>
      </c>
      <c r="J982" s="152">
        <f t="shared" si="257"/>
        <v>0.12850097275896397</v>
      </c>
      <c r="K982" s="320">
        <f t="shared" si="258"/>
        <v>1</v>
      </c>
      <c r="L982" s="320">
        <f t="shared" si="266"/>
        <v>0</v>
      </c>
      <c r="M982" s="275" t="e">
        <f t="shared" si="259"/>
        <v>#N/A</v>
      </c>
      <c r="N982" s="153" t="e">
        <f t="shared" si="260"/>
        <v>#N/A</v>
      </c>
      <c r="O982" s="154" t="e">
        <f t="shared" si="261"/>
        <v>#N/A</v>
      </c>
      <c r="P982" s="149">
        <f>IF(B982&lt;=Parameters!$K$3,0,IF(I982="Sand",0,O982/Parameters!$K$8*1000))</f>
        <v>0</v>
      </c>
      <c r="Q982" s="127" t="e">
        <f t="shared" si="262"/>
        <v>#DIV/0!</v>
      </c>
      <c r="R982" s="154" t="e">
        <f t="shared" si="263"/>
        <v>#DIV/0!</v>
      </c>
      <c r="S982" s="154" t="e">
        <f t="shared" si="264"/>
        <v>#DIV/0!</v>
      </c>
      <c r="T982" s="149" t="e">
        <f t="shared" si="271"/>
        <v>#DIV/0!</v>
      </c>
      <c r="U982" s="383">
        <f>IF(B982&lt;=Parameters!$K$3,0,IF(I982="Sand",(B982-B981)*$O$5*N982,(B982-B981)*$O$5*T982))</f>
        <v>0</v>
      </c>
      <c r="V982" s="157">
        <f t="shared" si="272"/>
        <v>41073.252496893809</v>
      </c>
      <c r="W982" s="175" t="e">
        <f t="shared" si="267"/>
        <v>#N/A</v>
      </c>
      <c r="X982" s="149" t="e">
        <f t="shared" si="268"/>
        <v>#N/A</v>
      </c>
      <c r="Y982" s="127" t="e">
        <f t="shared" si="269"/>
        <v>#DIV/0!</v>
      </c>
      <c r="Z982" s="175" t="e">
        <f t="shared" si="270"/>
        <v>#N/A</v>
      </c>
      <c r="AA982" s="149" t="e">
        <f t="shared" si="265"/>
        <v>#DIV/0!</v>
      </c>
      <c r="AB982" s="383">
        <f>IF(ISERROR(AA982),0,IF(B982&lt;=Parameters!$K$3,0,(B982-B981)*$O$5*AA982))</f>
        <v>0</v>
      </c>
      <c r="AC982" s="157">
        <f t="shared" si="256"/>
        <v>26468.056265524985</v>
      </c>
    </row>
    <row r="983" spans="1:29">
      <c r="A983" s="186"/>
      <c r="B983" s="187"/>
      <c r="C983" s="258"/>
      <c r="D983" s="258"/>
      <c r="E983" s="438" t="e">
        <f>IF(AND(ISBLANK(B983),ISBLANK(C983)),NA(),IF(B983&lt;=Parameters!$K$3,0,IF(C983&lt;0.1,Parameters!$K$4,C983)))</f>
        <v>#N/A</v>
      </c>
      <c r="F983" s="439"/>
      <c r="G983" s="149">
        <f>B983*Parameters!$K$5</f>
        <v>0</v>
      </c>
      <c r="H983" s="383">
        <f>IF(B983&lt;Parameters!$K$6,B983*Parameters!$K$5,Parameters!$K$5*Parameters!$K$6+(B983-Parameters!$K$6)*(Parameters!$K$5-10))</f>
        <v>0</v>
      </c>
      <c r="I983" s="151" t="str">
        <f>IF(ISBLANK(D983),"",IF(D983&gt;Parameters!$K$7,"Clay","Sand"))</f>
        <v/>
      </c>
      <c r="J983" s="152">
        <f t="shared" si="257"/>
        <v>0.12850097275896397</v>
      </c>
      <c r="K983" s="320">
        <f t="shared" si="258"/>
        <v>1</v>
      </c>
      <c r="L983" s="320">
        <f t="shared" si="266"/>
        <v>0</v>
      </c>
      <c r="M983" s="275" t="e">
        <f t="shared" si="259"/>
        <v>#N/A</v>
      </c>
      <c r="N983" s="153" t="e">
        <f t="shared" si="260"/>
        <v>#N/A</v>
      </c>
      <c r="O983" s="154" t="e">
        <f t="shared" si="261"/>
        <v>#N/A</v>
      </c>
      <c r="P983" s="149">
        <f>IF(B983&lt;=Parameters!$K$3,0,IF(I983="Sand",0,O983/Parameters!$K$8*1000))</f>
        <v>0</v>
      </c>
      <c r="Q983" s="127" t="e">
        <f t="shared" si="262"/>
        <v>#DIV/0!</v>
      </c>
      <c r="R983" s="154" t="e">
        <f t="shared" si="263"/>
        <v>#DIV/0!</v>
      </c>
      <c r="S983" s="154" t="e">
        <f t="shared" si="264"/>
        <v>#DIV/0!</v>
      </c>
      <c r="T983" s="149" t="e">
        <f t="shared" si="271"/>
        <v>#DIV/0!</v>
      </c>
      <c r="U983" s="383">
        <f>IF(B983&lt;=Parameters!$K$3,0,IF(I983="Sand",(B983-B982)*$O$5*N983,(B983-B982)*$O$5*T983))</f>
        <v>0</v>
      </c>
      <c r="V983" s="157">
        <f t="shared" si="272"/>
        <v>41073.252496893809</v>
      </c>
      <c r="W983" s="175" t="e">
        <f t="shared" si="267"/>
        <v>#N/A</v>
      </c>
      <c r="X983" s="149" t="e">
        <f t="shared" si="268"/>
        <v>#N/A</v>
      </c>
      <c r="Y983" s="127" t="e">
        <f t="shared" si="269"/>
        <v>#DIV/0!</v>
      </c>
      <c r="Z983" s="175" t="e">
        <f t="shared" si="270"/>
        <v>#N/A</v>
      </c>
      <c r="AA983" s="149" t="e">
        <f t="shared" si="265"/>
        <v>#DIV/0!</v>
      </c>
      <c r="AB983" s="383">
        <f>IF(ISERROR(AA983),0,IF(B983&lt;=Parameters!$K$3,0,(B983-B982)*$O$5*AA983))</f>
        <v>0</v>
      </c>
      <c r="AC983" s="157">
        <f t="shared" si="256"/>
        <v>26468.056265524985</v>
      </c>
    </row>
    <row r="984" spans="1:29">
      <c r="A984" s="186"/>
      <c r="B984" s="187"/>
      <c r="C984" s="258"/>
      <c r="D984" s="258"/>
      <c r="E984" s="438" t="e">
        <f>IF(AND(ISBLANK(B984),ISBLANK(C984)),NA(),IF(B984&lt;=Parameters!$K$3,0,IF(C984&lt;0.1,Parameters!$K$4,C984)))</f>
        <v>#N/A</v>
      </c>
      <c r="F984" s="439"/>
      <c r="G984" s="149">
        <f>B984*Parameters!$K$5</f>
        <v>0</v>
      </c>
      <c r="H984" s="383">
        <f>IF(B984&lt;Parameters!$K$6,B984*Parameters!$K$5,Parameters!$K$5*Parameters!$K$6+(B984-Parameters!$K$6)*(Parameters!$K$5-10))</f>
        <v>0</v>
      </c>
      <c r="I984" s="151" t="str">
        <f>IF(ISBLANK(D984),"",IF(D984&gt;Parameters!$K$7,"Clay","Sand"))</f>
        <v/>
      </c>
      <c r="J984" s="152">
        <f t="shared" si="257"/>
        <v>0.12850097275896397</v>
      </c>
      <c r="K984" s="320">
        <f t="shared" si="258"/>
        <v>1</v>
      </c>
      <c r="L984" s="320">
        <f t="shared" si="266"/>
        <v>0</v>
      </c>
      <c r="M984" s="275" t="e">
        <f t="shared" si="259"/>
        <v>#N/A</v>
      </c>
      <c r="N984" s="153" t="e">
        <f t="shared" si="260"/>
        <v>#N/A</v>
      </c>
      <c r="O984" s="154" t="e">
        <f t="shared" si="261"/>
        <v>#N/A</v>
      </c>
      <c r="P984" s="149">
        <f>IF(B984&lt;=Parameters!$K$3,0,IF(I984="Sand",0,O984/Parameters!$K$8*1000))</f>
        <v>0</v>
      </c>
      <c r="Q984" s="127" t="e">
        <f t="shared" si="262"/>
        <v>#DIV/0!</v>
      </c>
      <c r="R984" s="154" t="e">
        <f t="shared" si="263"/>
        <v>#DIV/0!</v>
      </c>
      <c r="S984" s="154" t="e">
        <f t="shared" si="264"/>
        <v>#DIV/0!</v>
      </c>
      <c r="T984" s="149" t="e">
        <f t="shared" si="271"/>
        <v>#DIV/0!</v>
      </c>
      <c r="U984" s="383">
        <f>IF(B984&lt;=Parameters!$K$3,0,IF(I984="Sand",(B984-B983)*$O$5*N984,(B984-B983)*$O$5*T984))</f>
        <v>0</v>
      </c>
      <c r="V984" s="157">
        <f t="shared" si="272"/>
        <v>41073.252496893809</v>
      </c>
      <c r="W984" s="175" t="e">
        <f t="shared" si="267"/>
        <v>#N/A</v>
      </c>
      <c r="X984" s="149" t="e">
        <f t="shared" si="268"/>
        <v>#N/A</v>
      </c>
      <c r="Y984" s="127" t="e">
        <f t="shared" si="269"/>
        <v>#DIV/0!</v>
      </c>
      <c r="Z984" s="175" t="e">
        <f t="shared" si="270"/>
        <v>#N/A</v>
      </c>
      <c r="AA984" s="149" t="e">
        <f t="shared" si="265"/>
        <v>#DIV/0!</v>
      </c>
      <c r="AB984" s="383">
        <f>IF(ISERROR(AA984),0,IF(B984&lt;=Parameters!$K$3,0,(B984-B983)*$O$5*AA984))</f>
        <v>0</v>
      </c>
      <c r="AC984" s="157">
        <f t="shared" si="256"/>
        <v>26468.056265524985</v>
      </c>
    </row>
    <row r="985" spans="1:29">
      <c r="A985" s="186"/>
      <c r="B985" s="187"/>
      <c r="C985" s="258"/>
      <c r="D985" s="258"/>
      <c r="E985" s="438" t="e">
        <f>IF(AND(ISBLANK(B985),ISBLANK(C985)),NA(),IF(B985&lt;=Parameters!$K$3,0,IF(C985&lt;0.1,Parameters!$K$4,C985)))</f>
        <v>#N/A</v>
      </c>
      <c r="F985" s="439"/>
      <c r="G985" s="149">
        <f>B985*Parameters!$K$5</f>
        <v>0</v>
      </c>
      <c r="H985" s="383">
        <f>IF(B985&lt;Parameters!$K$6,B985*Parameters!$K$5,Parameters!$K$5*Parameters!$K$6+(B985-Parameters!$K$6)*(Parameters!$K$5-10))</f>
        <v>0</v>
      </c>
      <c r="I985" s="151" t="str">
        <f>IF(ISBLANK(D985),"",IF(D985&gt;Parameters!$K$7,"Clay","Sand"))</f>
        <v/>
      </c>
      <c r="J985" s="152">
        <f t="shared" si="257"/>
        <v>0.12850097275896397</v>
      </c>
      <c r="K985" s="320">
        <f t="shared" si="258"/>
        <v>1</v>
      </c>
      <c r="L985" s="320">
        <f t="shared" si="266"/>
        <v>0</v>
      </c>
      <c r="M985" s="275" t="e">
        <f t="shared" si="259"/>
        <v>#N/A</v>
      </c>
      <c r="N985" s="153" t="e">
        <f t="shared" si="260"/>
        <v>#N/A</v>
      </c>
      <c r="O985" s="154" t="e">
        <f t="shared" si="261"/>
        <v>#N/A</v>
      </c>
      <c r="P985" s="149">
        <f>IF(B985&lt;=Parameters!$K$3,0,IF(I985="Sand",0,O985/Parameters!$K$8*1000))</f>
        <v>0</v>
      </c>
      <c r="Q985" s="127" t="e">
        <f t="shared" si="262"/>
        <v>#DIV/0!</v>
      </c>
      <c r="R985" s="154" t="e">
        <f t="shared" si="263"/>
        <v>#DIV/0!</v>
      </c>
      <c r="S985" s="154" t="e">
        <f t="shared" si="264"/>
        <v>#DIV/0!</v>
      </c>
      <c r="T985" s="149" t="e">
        <f t="shared" si="271"/>
        <v>#DIV/0!</v>
      </c>
      <c r="U985" s="383">
        <f>IF(B985&lt;=Parameters!$K$3,0,IF(I985="Sand",(B985-B984)*$O$5*N985,(B985-B984)*$O$5*T985))</f>
        <v>0</v>
      </c>
      <c r="V985" s="157">
        <f t="shared" si="272"/>
        <v>41073.252496893809</v>
      </c>
      <c r="W985" s="175" t="e">
        <f t="shared" si="267"/>
        <v>#N/A</v>
      </c>
      <c r="X985" s="149" t="e">
        <f t="shared" si="268"/>
        <v>#N/A</v>
      </c>
      <c r="Y985" s="127" t="e">
        <f t="shared" si="269"/>
        <v>#DIV/0!</v>
      </c>
      <c r="Z985" s="175" t="e">
        <f t="shared" si="270"/>
        <v>#N/A</v>
      </c>
      <c r="AA985" s="149" t="e">
        <f t="shared" si="265"/>
        <v>#DIV/0!</v>
      </c>
      <c r="AB985" s="383">
        <f>IF(ISERROR(AA985),0,IF(B985&lt;=Parameters!$K$3,0,(B985-B984)*$O$5*AA985))</f>
        <v>0</v>
      </c>
      <c r="AC985" s="157">
        <f t="shared" si="256"/>
        <v>26468.056265524985</v>
      </c>
    </row>
    <row r="986" spans="1:29">
      <c r="A986" s="186"/>
      <c r="B986" s="187"/>
      <c r="C986" s="258"/>
      <c r="D986" s="258"/>
      <c r="E986" s="438" t="e">
        <f>IF(AND(ISBLANK(B986),ISBLANK(C986)),NA(),IF(B986&lt;=Parameters!$K$3,0,IF(C986&lt;0.1,Parameters!$K$4,C986)))</f>
        <v>#N/A</v>
      </c>
      <c r="F986" s="439"/>
      <c r="G986" s="149">
        <f>B986*Parameters!$K$5</f>
        <v>0</v>
      </c>
      <c r="H986" s="383">
        <f>IF(B986&lt;Parameters!$K$6,B986*Parameters!$K$5,Parameters!$K$5*Parameters!$K$6+(B986-Parameters!$K$6)*(Parameters!$K$5-10))</f>
        <v>0</v>
      </c>
      <c r="I986" s="151" t="str">
        <f>IF(ISBLANK(D986),"",IF(D986&gt;Parameters!$K$7,"Clay","Sand"))</f>
        <v/>
      </c>
      <c r="J986" s="152">
        <f t="shared" si="257"/>
        <v>0.12850097275896397</v>
      </c>
      <c r="K986" s="320">
        <f t="shared" si="258"/>
        <v>1</v>
      </c>
      <c r="L986" s="320">
        <f t="shared" si="266"/>
        <v>0</v>
      </c>
      <c r="M986" s="275" t="e">
        <f t="shared" si="259"/>
        <v>#N/A</v>
      </c>
      <c r="N986" s="153" t="e">
        <f t="shared" si="260"/>
        <v>#N/A</v>
      </c>
      <c r="O986" s="154" t="e">
        <f t="shared" si="261"/>
        <v>#N/A</v>
      </c>
      <c r="P986" s="149">
        <f>IF(B986&lt;=Parameters!$K$3,0,IF(I986="Sand",0,O986/Parameters!$K$8*1000))</f>
        <v>0</v>
      </c>
      <c r="Q986" s="127" t="e">
        <f t="shared" si="262"/>
        <v>#DIV/0!</v>
      </c>
      <c r="R986" s="154" t="e">
        <f t="shared" si="263"/>
        <v>#DIV/0!</v>
      </c>
      <c r="S986" s="154" t="e">
        <f t="shared" si="264"/>
        <v>#DIV/0!</v>
      </c>
      <c r="T986" s="149" t="e">
        <f t="shared" si="271"/>
        <v>#DIV/0!</v>
      </c>
      <c r="U986" s="383">
        <f>IF(B986&lt;=Parameters!$K$3,0,IF(I986="Sand",(B986-B985)*$O$5*N986,(B986-B985)*$O$5*T986))</f>
        <v>0</v>
      </c>
      <c r="V986" s="157">
        <f t="shared" si="272"/>
        <v>41073.252496893809</v>
      </c>
      <c r="W986" s="175" t="e">
        <f t="shared" si="267"/>
        <v>#N/A</v>
      </c>
      <c r="X986" s="149" t="e">
        <f t="shared" si="268"/>
        <v>#N/A</v>
      </c>
      <c r="Y986" s="127" t="e">
        <f t="shared" si="269"/>
        <v>#DIV/0!</v>
      </c>
      <c r="Z986" s="175" t="e">
        <f t="shared" si="270"/>
        <v>#N/A</v>
      </c>
      <c r="AA986" s="149" t="e">
        <f t="shared" si="265"/>
        <v>#DIV/0!</v>
      </c>
      <c r="AB986" s="383">
        <f>IF(ISERROR(AA986),0,IF(B986&lt;=Parameters!$K$3,0,(B986-B985)*$O$5*AA986))</f>
        <v>0</v>
      </c>
      <c r="AC986" s="157">
        <f t="shared" si="256"/>
        <v>26468.056265524985</v>
      </c>
    </row>
    <row r="987" spans="1:29">
      <c r="A987" s="186"/>
      <c r="B987" s="187"/>
      <c r="C987" s="258"/>
      <c r="D987" s="258"/>
      <c r="E987" s="438" t="e">
        <f>IF(AND(ISBLANK(B987),ISBLANK(C987)),NA(),IF(B987&lt;=Parameters!$K$3,0,IF(C987&lt;0.1,Parameters!$K$4,C987)))</f>
        <v>#N/A</v>
      </c>
      <c r="F987" s="439"/>
      <c r="G987" s="149">
        <f>B987*Parameters!$K$5</f>
        <v>0</v>
      </c>
      <c r="H987" s="383">
        <f>IF(B987&lt;Parameters!$K$6,B987*Parameters!$K$5,Parameters!$K$5*Parameters!$K$6+(B987-Parameters!$K$6)*(Parameters!$K$5-10))</f>
        <v>0</v>
      </c>
      <c r="I987" s="151" t="str">
        <f>IF(ISBLANK(D987),"",IF(D987&gt;Parameters!$K$7,"Clay","Sand"))</f>
        <v/>
      </c>
      <c r="J987" s="152">
        <f t="shared" si="257"/>
        <v>0.12850097275896397</v>
      </c>
      <c r="K987" s="320">
        <f t="shared" si="258"/>
        <v>1</v>
      </c>
      <c r="L987" s="320">
        <f t="shared" si="266"/>
        <v>0</v>
      </c>
      <c r="M987" s="275" t="e">
        <f t="shared" si="259"/>
        <v>#N/A</v>
      </c>
      <c r="N987" s="153" t="e">
        <f t="shared" si="260"/>
        <v>#N/A</v>
      </c>
      <c r="O987" s="154" t="e">
        <f t="shared" si="261"/>
        <v>#N/A</v>
      </c>
      <c r="P987" s="149">
        <f>IF(B987&lt;=Parameters!$K$3,0,IF(I987="Sand",0,O987/Parameters!$K$8*1000))</f>
        <v>0</v>
      </c>
      <c r="Q987" s="127" t="e">
        <f t="shared" si="262"/>
        <v>#DIV/0!</v>
      </c>
      <c r="R987" s="154" t="e">
        <f t="shared" si="263"/>
        <v>#DIV/0!</v>
      </c>
      <c r="S987" s="154" t="e">
        <f t="shared" si="264"/>
        <v>#DIV/0!</v>
      </c>
      <c r="T987" s="149" t="e">
        <f t="shared" si="271"/>
        <v>#DIV/0!</v>
      </c>
      <c r="U987" s="383">
        <f>IF(B987&lt;=Parameters!$K$3,0,IF(I987="Sand",(B987-B986)*$O$5*N987,(B987-B986)*$O$5*T987))</f>
        <v>0</v>
      </c>
      <c r="V987" s="157">
        <f t="shared" si="272"/>
        <v>41073.252496893809</v>
      </c>
      <c r="W987" s="175" t="e">
        <f t="shared" si="267"/>
        <v>#N/A</v>
      </c>
      <c r="X987" s="149" t="e">
        <f t="shared" si="268"/>
        <v>#N/A</v>
      </c>
      <c r="Y987" s="127" t="e">
        <f t="shared" si="269"/>
        <v>#DIV/0!</v>
      </c>
      <c r="Z987" s="175" t="e">
        <f t="shared" si="270"/>
        <v>#N/A</v>
      </c>
      <c r="AA987" s="149" t="e">
        <f t="shared" si="265"/>
        <v>#DIV/0!</v>
      </c>
      <c r="AB987" s="383">
        <f>IF(ISERROR(AA987),0,IF(B987&lt;=Parameters!$K$3,0,(B987-B986)*$O$5*AA987))</f>
        <v>0</v>
      </c>
      <c r="AC987" s="157">
        <f t="shared" si="256"/>
        <v>26468.056265524985</v>
      </c>
    </row>
    <row r="988" spans="1:29">
      <c r="A988" s="186"/>
      <c r="B988" s="187"/>
      <c r="C988" s="258"/>
      <c r="D988" s="258"/>
      <c r="E988" s="438" t="e">
        <f>IF(AND(ISBLANK(B988),ISBLANK(C988)),NA(),IF(B988&lt;=Parameters!$K$3,0,IF(C988&lt;0.1,Parameters!$K$4,C988)))</f>
        <v>#N/A</v>
      </c>
      <c r="F988" s="439"/>
      <c r="G988" s="149">
        <f>B988*Parameters!$K$5</f>
        <v>0</v>
      </c>
      <c r="H988" s="383">
        <f>IF(B988&lt;Parameters!$K$6,B988*Parameters!$K$5,Parameters!$K$5*Parameters!$K$6+(B988-Parameters!$K$6)*(Parameters!$K$5-10))</f>
        <v>0</v>
      </c>
      <c r="I988" s="151" t="str">
        <f>IF(ISBLANK(D988),"",IF(D988&gt;Parameters!$K$7,"Clay","Sand"))</f>
        <v/>
      </c>
      <c r="J988" s="152">
        <f t="shared" si="257"/>
        <v>0.12850097275896397</v>
      </c>
      <c r="K988" s="320">
        <f t="shared" si="258"/>
        <v>1</v>
      </c>
      <c r="L988" s="320">
        <f t="shared" si="266"/>
        <v>0</v>
      </c>
      <c r="M988" s="275" t="e">
        <f t="shared" si="259"/>
        <v>#N/A</v>
      </c>
      <c r="N988" s="153" t="e">
        <f t="shared" si="260"/>
        <v>#N/A</v>
      </c>
      <c r="O988" s="154" t="e">
        <f t="shared" si="261"/>
        <v>#N/A</v>
      </c>
      <c r="P988" s="149">
        <f>IF(B988&lt;=Parameters!$K$3,0,IF(I988="Sand",0,O988/Parameters!$K$8*1000))</f>
        <v>0</v>
      </c>
      <c r="Q988" s="127" t="e">
        <f t="shared" si="262"/>
        <v>#DIV/0!</v>
      </c>
      <c r="R988" s="154" t="e">
        <f t="shared" si="263"/>
        <v>#DIV/0!</v>
      </c>
      <c r="S988" s="154" t="e">
        <f t="shared" si="264"/>
        <v>#DIV/0!</v>
      </c>
      <c r="T988" s="149" t="e">
        <f t="shared" si="271"/>
        <v>#DIV/0!</v>
      </c>
      <c r="U988" s="383">
        <f>IF(B988&lt;=Parameters!$K$3,0,IF(I988="Sand",(B988-B987)*$O$5*N988,(B988-B987)*$O$5*T988))</f>
        <v>0</v>
      </c>
      <c r="V988" s="157">
        <f t="shared" si="272"/>
        <v>41073.252496893809</v>
      </c>
      <c r="W988" s="175" t="e">
        <f t="shared" si="267"/>
        <v>#N/A</v>
      </c>
      <c r="X988" s="149" t="e">
        <f t="shared" si="268"/>
        <v>#N/A</v>
      </c>
      <c r="Y988" s="127" t="e">
        <f t="shared" si="269"/>
        <v>#DIV/0!</v>
      </c>
      <c r="Z988" s="175" t="e">
        <f t="shared" si="270"/>
        <v>#N/A</v>
      </c>
      <c r="AA988" s="149" t="e">
        <f t="shared" si="265"/>
        <v>#DIV/0!</v>
      </c>
      <c r="AB988" s="383">
        <f>IF(ISERROR(AA988),0,IF(B988&lt;=Parameters!$K$3,0,(B988-B987)*$O$5*AA988))</f>
        <v>0</v>
      </c>
      <c r="AC988" s="157">
        <f t="shared" si="256"/>
        <v>26468.056265524985</v>
      </c>
    </row>
    <row r="989" spans="1:29">
      <c r="A989" s="186"/>
      <c r="B989" s="187"/>
      <c r="C989" s="258"/>
      <c r="D989" s="258"/>
      <c r="E989" s="438" t="e">
        <f>IF(AND(ISBLANK(B989),ISBLANK(C989)),NA(),IF(B989&lt;=Parameters!$K$3,0,IF(C989&lt;0.1,Parameters!$K$4,C989)))</f>
        <v>#N/A</v>
      </c>
      <c r="F989" s="439"/>
      <c r="G989" s="149">
        <f>B989*Parameters!$K$5</f>
        <v>0</v>
      </c>
      <c r="H989" s="383">
        <f>IF(B989&lt;Parameters!$K$6,B989*Parameters!$K$5,Parameters!$K$5*Parameters!$K$6+(B989-Parameters!$K$6)*(Parameters!$K$5-10))</f>
        <v>0</v>
      </c>
      <c r="I989" s="151" t="str">
        <f>IF(ISBLANK(D989),"",IF(D989&gt;Parameters!$K$7,"Clay","Sand"))</f>
        <v/>
      </c>
      <c r="J989" s="152">
        <f t="shared" si="257"/>
        <v>0.12850097275896397</v>
      </c>
      <c r="K989" s="320">
        <f t="shared" si="258"/>
        <v>1</v>
      </c>
      <c r="L989" s="320">
        <f t="shared" si="266"/>
        <v>0</v>
      </c>
      <c r="M989" s="275" t="e">
        <f t="shared" si="259"/>
        <v>#N/A</v>
      </c>
      <c r="N989" s="153" t="e">
        <f t="shared" si="260"/>
        <v>#N/A</v>
      </c>
      <c r="O989" s="154" t="e">
        <f t="shared" si="261"/>
        <v>#N/A</v>
      </c>
      <c r="P989" s="149">
        <f>IF(B989&lt;=Parameters!$K$3,0,IF(I989="Sand",0,O989/Parameters!$K$8*1000))</f>
        <v>0</v>
      </c>
      <c r="Q989" s="127" t="e">
        <f t="shared" si="262"/>
        <v>#DIV/0!</v>
      </c>
      <c r="R989" s="154" t="e">
        <f t="shared" si="263"/>
        <v>#DIV/0!</v>
      </c>
      <c r="S989" s="154" t="e">
        <f t="shared" si="264"/>
        <v>#DIV/0!</v>
      </c>
      <c r="T989" s="149" t="e">
        <f t="shared" si="271"/>
        <v>#DIV/0!</v>
      </c>
      <c r="U989" s="383">
        <f>IF(B989&lt;=Parameters!$K$3,0,IF(I989="Sand",(B989-B988)*$O$5*N989,(B989-B988)*$O$5*T989))</f>
        <v>0</v>
      </c>
      <c r="V989" s="157">
        <f t="shared" si="272"/>
        <v>41073.252496893809</v>
      </c>
      <c r="W989" s="175" t="e">
        <f t="shared" si="267"/>
        <v>#N/A</v>
      </c>
      <c r="X989" s="149" t="e">
        <f t="shared" si="268"/>
        <v>#N/A</v>
      </c>
      <c r="Y989" s="127" t="e">
        <f t="shared" si="269"/>
        <v>#DIV/0!</v>
      </c>
      <c r="Z989" s="175" t="e">
        <f t="shared" si="270"/>
        <v>#N/A</v>
      </c>
      <c r="AA989" s="149" t="e">
        <f t="shared" si="265"/>
        <v>#DIV/0!</v>
      </c>
      <c r="AB989" s="383">
        <f>IF(ISERROR(AA989),0,IF(B989&lt;=Parameters!$K$3,0,(B989-B988)*$O$5*AA989))</f>
        <v>0</v>
      </c>
      <c r="AC989" s="157">
        <f t="shared" si="256"/>
        <v>26468.056265524985</v>
      </c>
    </row>
    <row r="990" spans="1:29">
      <c r="A990" s="186"/>
      <c r="B990" s="187"/>
      <c r="C990" s="258"/>
      <c r="D990" s="258"/>
      <c r="E990" s="438" t="e">
        <f>IF(AND(ISBLANK(B990),ISBLANK(C990)),NA(),IF(B990&lt;=Parameters!$K$3,0,IF(C990&lt;0.1,Parameters!$K$4,C990)))</f>
        <v>#N/A</v>
      </c>
      <c r="F990" s="439"/>
      <c r="G990" s="149">
        <f>B990*Parameters!$K$5</f>
        <v>0</v>
      </c>
      <c r="H990" s="383">
        <f>IF(B990&lt;Parameters!$K$6,B990*Parameters!$K$5,Parameters!$K$5*Parameters!$K$6+(B990-Parameters!$K$6)*(Parameters!$K$5-10))</f>
        <v>0</v>
      </c>
      <c r="I990" s="151" t="str">
        <f>IF(ISBLANK(D990),"",IF(D990&gt;Parameters!$K$7,"Clay","Sand"))</f>
        <v/>
      </c>
      <c r="J990" s="152">
        <f t="shared" si="257"/>
        <v>0.12850097275896397</v>
      </c>
      <c r="K990" s="320">
        <f t="shared" si="258"/>
        <v>1</v>
      </c>
      <c r="L990" s="320">
        <f t="shared" si="266"/>
        <v>0</v>
      </c>
      <c r="M990" s="275" t="e">
        <f t="shared" si="259"/>
        <v>#N/A</v>
      </c>
      <c r="N990" s="153" t="e">
        <f t="shared" si="260"/>
        <v>#N/A</v>
      </c>
      <c r="O990" s="154" t="e">
        <f t="shared" si="261"/>
        <v>#N/A</v>
      </c>
      <c r="P990" s="149">
        <f>IF(B990&lt;=Parameters!$K$3,0,IF(I990="Sand",0,O990/Parameters!$K$8*1000))</f>
        <v>0</v>
      </c>
      <c r="Q990" s="127" t="e">
        <f t="shared" si="262"/>
        <v>#DIV/0!</v>
      </c>
      <c r="R990" s="154" t="e">
        <f t="shared" si="263"/>
        <v>#DIV/0!</v>
      </c>
      <c r="S990" s="154" t="e">
        <f t="shared" si="264"/>
        <v>#DIV/0!</v>
      </c>
      <c r="T990" s="149" t="e">
        <f t="shared" si="271"/>
        <v>#DIV/0!</v>
      </c>
      <c r="U990" s="383">
        <f>IF(B990&lt;=Parameters!$K$3,0,IF(I990="Sand",(B990-B989)*$O$5*N990,(B990-B989)*$O$5*T990))</f>
        <v>0</v>
      </c>
      <c r="V990" s="157">
        <f t="shared" si="272"/>
        <v>41073.252496893809</v>
      </c>
      <c r="W990" s="175" t="e">
        <f t="shared" si="267"/>
        <v>#N/A</v>
      </c>
      <c r="X990" s="149" t="e">
        <f t="shared" si="268"/>
        <v>#N/A</v>
      </c>
      <c r="Y990" s="127" t="e">
        <f t="shared" si="269"/>
        <v>#DIV/0!</v>
      </c>
      <c r="Z990" s="175" t="e">
        <f t="shared" si="270"/>
        <v>#N/A</v>
      </c>
      <c r="AA990" s="149" t="e">
        <f t="shared" si="265"/>
        <v>#DIV/0!</v>
      </c>
      <c r="AB990" s="383">
        <f>IF(ISERROR(AA990),0,IF(B990&lt;=Parameters!$K$3,0,(B990-B989)*$O$5*AA990))</f>
        <v>0</v>
      </c>
      <c r="AC990" s="157">
        <f t="shared" si="256"/>
        <v>26468.056265524985</v>
      </c>
    </row>
    <row r="991" spans="1:29">
      <c r="A991" s="186"/>
      <c r="B991" s="187"/>
      <c r="C991" s="258"/>
      <c r="D991" s="258"/>
      <c r="E991" s="438" t="e">
        <f>IF(AND(ISBLANK(B991),ISBLANK(C991)),NA(),IF(B991&lt;=Parameters!$K$3,0,IF(C991&lt;0.1,Parameters!$K$4,C991)))</f>
        <v>#N/A</v>
      </c>
      <c r="F991" s="439"/>
      <c r="G991" s="149">
        <f>B991*Parameters!$K$5</f>
        <v>0</v>
      </c>
      <c r="H991" s="383">
        <f>IF(B991&lt;Parameters!$K$6,B991*Parameters!$K$5,Parameters!$K$5*Parameters!$K$6+(B991-Parameters!$K$6)*(Parameters!$K$5-10))</f>
        <v>0</v>
      </c>
      <c r="I991" s="151" t="str">
        <f>IF(ISBLANK(D991),"",IF(D991&gt;Parameters!$K$7,"Clay","Sand"))</f>
        <v/>
      </c>
      <c r="J991" s="152">
        <f t="shared" si="257"/>
        <v>0.12850097275896397</v>
      </c>
      <c r="K991" s="320">
        <f t="shared" si="258"/>
        <v>1</v>
      </c>
      <c r="L991" s="320">
        <f t="shared" si="266"/>
        <v>0</v>
      </c>
      <c r="M991" s="275" t="e">
        <f t="shared" si="259"/>
        <v>#N/A</v>
      </c>
      <c r="N991" s="153" t="e">
        <f t="shared" si="260"/>
        <v>#N/A</v>
      </c>
      <c r="O991" s="154" t="e">
        <f t="shared" si="261"/>
        <v>#N/A</v>
      </c>
      <c r="P991" s="149">
        <f>IF(B991&lt;=Parameters!$K$3,0,IF(I991="Sand",0,O991/Parameters!$K$8*1000))</f>
        <v>0</v>
      </c>
      <c r="Q991" s="127" t="e">
        <f t="shared" si="262"/>
        <v>#DIV/0!</v>
      </c>
      <c r="R991" s="154" t="e">
        <f t="shared" si="263"/>
        <v>#DIV/0!</v>
      </c>
      <c r="S991" s="154" t="e">
        <f t="shared" si="264"/>
        <v>#DIV/0!</v>
      </c>
      <c r="T991" s="149" t="e">
        <f t="shared" si="271"/>
        <v>#DIV/0!</v>
      </c>
      <c r="U991" s="383">
        <f>IF(B991&lt;=Parameters!$K$3,0,IF(I991="Sand",(B991-B990)*$O$5*N991,(B991-B990)*$O$5*T991))</f>
        <v>0</v>
      </c>
      <c r="V991" s="157">
        <f t="shared" si="272"/>
        <v>41073.252496893809</v>
      </c>
      <c r="W991" s="175" t="e">
        <f t="shared" si="267"/>
        <v>#N/A</v>
      </c>
      <c r="X991" s="149" t="e">
        <f t="shared" si="268"/>
        <v>#N/A</v>
      </c>
      <c r="Y991" s="127" t="e">
        <f t="shared" si="269"/>
        <v>#DIV/0!</v>
      </c>
      <c r="Z991" s="175" t="e">
        <f t="shared" si="270"/>
        <v>#N/A</v>
      </c>
      <c r="AA991" s="149" t="e">
        <f t="shared" si="265"/>
        <v>#DIV/0!</v>
      </c>
      <c r="AB991" s="383">
        <f>IF(ISERROR(AA991),0,IF(B991&lt;=Parameters!$K$3,0,(B991-B990)*$O$5*AA991))</f>
        <v>0</v>
      </c>
      <c r="AC991" s="157">
        <f t="shared" si="256"/>
        <v>26468.056265524985</v>
      </c>
    </row>
    <row r="992" spans="1:29">
      <c r="A992" s="186"/>
      <c r="B992" s="187"/>
      <c r="C992" s="258"/>
      <c r="D992" s="258"/>
      <c r="E992" s="438" t="e">
        <f>IF(AND(ISBLANK(B992),ISBLANK(C992)),NA(),IF(B992&lt;=Parameters!$K$3,0,IF(C992&lt;0.1,Parameters!$K$4,C992)))</f>
        <v>#N/A</v>
      </c>
      <c r="F992" s="439"/>
      <c r="G992" s="149">
        <f>B992*Parameters!$K$5</f>
        <v>0</v>
      </c>
      <c r="H992" s="383">
        <f>IF(B992&lt;Parameters!$K$6,B992*Parameters!$K$5,Parameters!$K$5*Parameters!$K$6+(B992-Parameters!$K$6)*(Parameters!$K$5-10))</f>
        <v>0</v>
      </c>
      <c r="I992" s="151" t="str">
        <f>IF(ISBLANK(D992),"",IF(D992&gt;Parameters!$K$7,"Clay","Sand"))</f>
        <v/>
      </c>
      <c r="J992" s="152">
        <f t="shared" si="257"/>
        <v>0.12850097275896397</v>
      </c>
      <c r="K992" s="320">
        <f t="shared" si="258"/>
        <v>1</v>
      </c>
      <c r="L992" s="320">
        <f t="shared" si="266"/>
        <v>0</v>
      </c>
      <c r="M992" s="275" t="e">
        <f t="shared" si="259"/>
        <v>#N/A</v>
      </c>
      <c r="N992" s="153" t="e">
        <f t="shared" si="260"/>
        <v>#N/A</v>
      </c>
      <c r="O992" s="154" t="e">
        <f t="shared" si="261"/>
        <v>#N/A</v>
      </c>
      <c r="P992" s="149">
        <f>IF(B992&lt;=Parameters!$K$3,0,IF(I992="Sand",0,O992/Parameters!$K$8*1000))</f>
        <v>0</v>
      </c>
      <c r="Q992" s="127" t="e">
        <f t="shared" si="262"/>
        <v>#DIV/0!</v>
      </c>
      <c r="R992" s="154" t="e">
        <f t="shared" si="263"/>
        <v>#DIV/0!</v>
      </c>
      <c r="S992" s="154" t="e">
        <f t="shared" si="264"/>
        <v>#DIV/0!</v>
      </c>
      <c r="T992" s="149" t="e">
        <f t="shared" si="271"/>
        <v>#DIV/0!</v>
      </c>
      <c r="U992" s="383">
        <f>IF(B992&lt;=Parameters!$K$3,0,IF(I992="Sand",(B992-B991)*$O$5*N992,(B992-B991)*$O$5*T992))</f>
        <v>0</v>
      </c>
      <c r="V992" s="157">
        <f t="shared" si="272"/>
        <v>41073.252496893809</v>
      </c>
      <c r="W992" s="175" t="e">
        <f t="shared" si="267"/>
        <v>#N/A</v>
      </c>
      <c r="X992" s="149" t="e">
        <f t="shared" si="268"/>
        <v>#N/A</v>
      </c>
      <c r="Y992" s="127" t="e">
        <f t="shared" si="269"/>
        <v>#DIV/0!</v>
      </c>
      <c r="Z992" s="175" t="e">
        <f t="shared" si="270"/>
        <v>#N/A</v>
      </c>
      <c r="AA992" s="149" t="e">
        <f t="shared" si="265"/>
        <v>#DIV/0!</v>
      </c>
      <c r="AB992" s="383">
        <f>IF(ISERROR(AA992),0,IF(B992&lt;=Parameters!$K$3,0,(B992-B991)*$O$5*AA992))</f>
        <v>0</v>
      </c>
      <c r="AC992" s="157">
        <f t="shared" si="256"/>
        <v>26468.056265524985</v>
      </c>
    </row>
    <row r="993" spans="1:29">
      <c r="A993" s="186"/>
      <c r="B993" s="187"/>
      <c r="C993" s="258"/>
      <c r="D993" s="258"/>
      <c r="E993" s="438" t="e">
        <f>IF(AND(ISBLANK(B993),ISBLANK(C993)),NA(),IF(B993&lt;=Parameters!$K$3,0,IF(C993&lt;0.1,Parameters!$K$4,C993)))</f>
        <v>#N/A</v>
      </c>
      <c r="F993" s="439"/>
      <c r="G993" s="149">
        <f>B993*Parameters!$K$5</f>
        <v>0</v>
      </c>
      <c r="H993" s="383">
        <f>IF(B993&lt;Parameters!$K$6,B993*Parameters!$K$5,Parameters!$K$5*Parameters!$K$6+(B993-Parameters!$K$6)*(Parameters!$K$5-10))</f>
        <v>0</v>
      </c>
      <c r="I993" s="151" t="str">
        <f>IF(ISBLANK(D993),"",IF(D993&gt;Parameters!$K$7,"Clay","Sand"))</f>
        <v/>
      </c>
      <c r="J993" s="152">
        <f t="shared" si="257"/>
        <v>0.12850097275896397</v>
      </c>
      <c r="K993" s="320">
        <f t="shared" si="258"/>
        <v>1</v>
      </c>
      <c r="L993" s="320">
        <f t="shared" si="266"/>
        <v>0</v>
      </c>
      <c r="M993" s="275" t="e">
        <f t="shared" si="259"/>
        <v>#N/A</v>
      </c>
      <c r="N993" s="153" t="e">
        <f t="shared" si="260"/>
        <v>#N/A</v>
      </c>
      <c r="O993" s="154" t="e">
        <f t="shared" si="261"/>
        <v>#N/A</v>
      </c>
      <c r="P993" s="149">
        <f>IF(B993&lt;=Parameters!$K$3,0,IF(I993="Sand",0,O993/Parameters!$K$8*1000))</f>
        <v>0</v>
      </c>
      <c r="Q993" s="127" t="e">
        <f t="shared" si="262"/>
        <v>#DIV/0!</v>
      </c>
      <c r="R993" s="154" t="e">
        <f t="shared" si="263"/>
        <v>#DIV/0!</v>
      </c>
      <c r="S993" s="154" t="e">
        <f t="shared" si="264"/>
        <v>#DIV/0!</v>
      </c>
      <c r="T993" s="149" t="e">
        <f t="shared" si="271"/>
        <v>#DIV/0!</v>
      </c>
      <c r="U993" s="383">
        <f>IF(B993&lt;=Parameters!$K$3,0,IF(I993="Sand",(B993-B992)*$O$5*N993,(B993-B992)*$O$5*T993))</f>
        <v>0</v>
      </c>
      <c r="V993" s="157">
        <f t="shared" si="272"/>
        <v>41073.252496893809</v>
      </c>
      <c r="W993" s="175" t="e">
        <f t="shared" si="267"/>
        <v>#N/A</v>
      </c>
      <c r="X993" s="149" t="e">
        <f t="shared" si="268"/>
        <v>#N/A</v>
      </c>
      <c r="Y993" s="127" t="e">
        <f t="shared" si="269"/>
        <v>#DIV/0!</v>
      </c>
      <c r="Z993" s="175" t="e">
        <f t="shared" si="270"/>
        <v>#N/A</v>
      </c>
      <c r="AA993" s="149" t="e">
        <f t="shared" si="265"/>
        <v>#DIV/0!</v>
      </c>
      <c r="AB993" s="383">
        <f>IF(ISERROR(AA993),0,IF(B993&lt;=Parameters!$K$3,0,(B993-B992)*$O$5*AA993))</f>
        <v>0</v>
      </c>
      <c r="AC993" s="157">
        <f t="shared" si="256"/>
        <v>26468.056265524985</v>
      </c>
    </row>
    <row r="994" spans="1:29">
      <c r="A994" s="186"/>
      <c r="B994" s="187"/>
      <c r="C994" s="258"/>
      <c r="D994" s="258"/>
      <c r="E994" s="438" t="e">
        <f>IF(AND(ISBLANK(B994),ISBLANK(C994)),NA(),IF(B994&lt;=Parameters!$K$3,0,IF(C994&lt;0.1,Parameters!$K$4,C994)))</f>
        <v>#N/A</v>
      </c>
      <c r="F994" s="439"/>
      <c r="G994" s="149">
        <f>B994*Parameters!$K$5</f>
        <v>0</v>
      </c>
      <c r="H994" s="383">
        <f>IF(B994&lt;Parameters!$K$6,B994*Parameters!$K$5,Parameters!$K$5*Parameters!$K$6+(B994-Parameters!$K$6)*(Parameters!$K$5-10))</f>
        <v>0</v>
      </c>
      <c r="I994" s="151" t="str">
        <f>IF(ISBLANK(D994),"",IF(D994&gt;Parameters!$K$7,"Clay","Sand"))</f>
        <v/>
      </c>
      <c r="J994" s="152">
        <f t="shared" si="257"/>
        <v>0.12850097275896397</v>
      </c>
      <c r="K994" s="320">
        <f t="shared" si="258"/>
        <v>1</v>
      </c>
      <c r="L994" s="320">
        <f t="shared" si="266"/>
        <v>0</v>
      </c>
      <c r="M994" s="275" t="e">
        <f t="shared" si="259"/>
        <v>#N/A</v>
      </c>
      <c r="N994" s="153" t="e">
        <f t="shared" si="260"/>
        <v>#N/A</v>
      </c>
      <c r="O994" s="154" t="e">
        <f t="shared" si="261"/>
        <v>#N/A</v>
      </c>
      <c r="P994" s="149">
        <f>IF(B994&lt;=Parameters!$K$3,0,IF(I994="Sand",0,O994/Parameters!$K$8*1000))</f>
        <v>0</v>
      </c>
      <c r="Q994" s="127" t="e">
        <f t="shared" si="262"/>
        <v>#DIV/0!</v>
      </c>
      <c r="R994" s="154" t="e">
        <f t="shared" si="263"/>
        <v>#DIV/0!</v>
      </c>
      <c r="S994" s="154" t="e">
        <f t="shared" si="264"/>
        <v>#DIV/0!</v>
      </c>
      <c r="T994" s="149" t="e">
        <f t="shared" si="271"/>
        <v>#DIV/0!</v>
      </c>
      <c r="U994" s="383">
        <f>IF(B994&lt;=Parameters!$K$3,0,IF(I994="Sand",(B994-B993)*$O$5*N994,(B994-B993)*$O$5*T994))</f>
        <v>0</v>
      </c>
      <c r="V994" s="157">
        <f t="shared" si="272"/>
        <v>41073.252496893809</v>
      </c>
      <c r="W994" s="175" t="e">
        <f t="shared" si="267"/>
        <v>#N/A</v>
      </c>
      <c r="X994" s="149" t="e">
        <f t="shared" si="268"/>
        <v>#N/A</v>
      </c>
      <c r="Y994" s="127" t="e">
        <f t="shared" si="269"/>
        <v>#DIV/0!</v>
      </c>
      <c r="Z994" s="175" t="e">
        <f t="shared" si="270"/>
        <v>#N/A</v>
      </c>
      <c r="AA994" s="149" t="e">
        <f t="shared" si="265"/>
        <v>#DIV/0!</v>
      </c>
      <c r="AB994" s="383">
        <f>IF(ISERROR(AA994),0,IF(B994&lt;=Parameters!$K$3,0,(B994-B993)*$O$5*AA994))</f>
        <v>0</v>
      </c>
      <c r="AC994" s="157">
        <f t="shared" si="256"/>
        <v>26468.056265524985</v>
      </c>
    </row>
    <row r="995" spans="1:29">
      <c r="A995" s="186"/>
      <c r="B995" s="187"/>
      <c r="C995" s="258"/>
      <c r="D995" s="258"/>
      <c r="E995" s="438" t="e">
        <f>IF(AND(ISBLANK(B995),ISBLANK(C995)),NA(),IF(B995&lt;=Parameters!$K$3,0,IF(C995&lt;0.1,Parameters!$K$4,C995)))</f>
        <v>#N/A</v>
      </c>
      <c r="F995" s="439"/>
      <c r="G995" s="149">
        <f>B995*Parameters!$K$5</f>
        <v>0</v>
      </c>
      <c r="H995" s="383">
        <f>IF(B995&lt;Parameters!$K$6,B995*Parameters!$K$5,Parameters!$K$5*Parameters!$K$6+(B995-Parameters!$K$6)*(Parameters!$K$5-10))</f>
        <v>0</v>
      </c>
      <c r="I995" s="151" t="str">
        <f>IF(ISBLANK(D995),"",IF(D995&gt;Parameters!$K$7,"Clay","Sand"))</f>
        <v/>
      </c>
      <c r="J995" s="152">
        <f t="shared" si="257"/>
        <v>0.12850097275896397</v>
      </c>
      <c r="K995" s="320">
        <f t="shared" si="258"/>
        <v>1</v>
      </c>
      <c r="L995" s="320">
        <f t="shared" si="266"/>
        <v>0</v>
      </c>
      <c r="M995" s="275" t="e">
        <f t="shared" si="259"/>
        <v>#N/A</v>
      </c>
      <c r="N995" s="153" t="e">
        <f t="shared" si="260"/>
        <v>#N/A</v>
      </c>
      <c r="O995" s="154" t="e">
        <f t="shared" si="261"/>
        <v>#N/A</v>
      </c>
      <c r="P995" s="149">
        <f>IF(B995&lt;=Parameters!$K$3,0,IF(I995="Sand",0,O995/Parameters!$K$8*1000))</f>
        <v>0</v>
      </c>
      <c r="Q995" s="127" t="e">
        <f t="shared" si="262"/>
        <v>#DIV/0!</v>
      </c>
      <c r="R995" s="154" t="e">
        <f t="shared" si="263"/>
        <v>#DIV/0!</v>
      </c>
      <c r="S995" s="154" t="e">
        <f t="shared" si="264"/>
        <v>#DIV/0!</v>
      </c>
      <c r="T995" s="149" t="e">
        <f t="shared" si="271"/>
        <v>#DIV/0!</v>
      </c>
      <c r="U995" s="383">
        <f>IF(B995&lt;=Parameters!$K$3,0,IF(I995="Sand",(B995-B994)*$O$5*N995,(B995-B994)*$O$5*T995))</f>
        <v>0</v>
      </c>
      <c r="V995" s="157">
        <f t="shared" si="272"/>
        <v>41073.252496893809</v>
      </c>
      <c r="W995" s="175" t="e">
        <f t="shared" si="267"/>
        <v>#N/A</v>
      </c>
      <c r="X995" s="149" t="e">
        <f t="shared" si="268"/>
        <v>#N/A</v>
      </c>
      <c r="Y995" s="127" t="e">
        <f t="shared" si="269"/>
        <v>#DIV/0!</v>
      </c>
      <c r="Z995" s="175" t="e">
        <f t="shared" si="270"/>
        <v>#N/A</v>
      </c>
      <c r="AA995" s="149" t="e">
        <f t="shared" si="265"/>
        <v>#DIV/0!</v>
      </c>
      <c r="AB995" s="383">
        <f>IF(ISERROR(AA995),0,IF(B995&lt;=Parameters!$K$3,0,(B995-B994)*$O$5*AA995))</f>
        <v>0</v>
      </c>
      <c r="AC995" s="157">
        <f t="shared" si="256"/>
        <v>26468.056265524985</v>
      </c>
    </row>
    <row r="996" spans="1:29">
      <c r="A996" s="186"/>
      <c r="B996" s="187"/>
      <c r="C996" s="258"/>
      <c r="D996" s="258"/>
      <c r="E996" s="438" t="e">
        <f>IF(AND(ISBLANK(B996),ISBLANK(C996)),NA(),IF(B996&lt;=Parameters!$K$3,0,IF(C996&lt;0.1,Parameters!$K$4,C996)))</f>
        <v>#N/A</v>
      </c>
      <c r="F996" s="439"/>
      <c r="G996" s="149">
        <f>B996*Parameters!$K$5</f>
        <v>0</v>
      </c>
      <c r="H996" s="383">
        <f>IF(B996&lt;Parameters!$K$6,B996*Parameters!$K$5,Parameters!$K$5*Parameters!$K$6+(B996-Parameters!$K$6)*(Parameters!$K$5-10))</f>
        <v>0</v>
      </c>
      <c r="I996" s="151" t="str">
        <f>IF(ISBLANK(D996),"",IF(D996&gt;Parameters!$K$7,"Clay","Sand"))</f>
        <v/>
      </c>
      <c r="J996" s="152">
        <f t="shared" si="257"/>
        <v>0.12850097275896397</v>
      </c>
      <c r="K996" s="320">
        <f t="shared" si="258"/>
        <v>1</v>
      </c>
      <c r="L996" s="320">
        <f t="shared" si="266"/>
        <v>0</v>
      </c>
      <c r="M996" s="275" t="e">
        <f t="shared" si="259"/>
        <v>#N/A</v>
      </c>
      <c r="N996" s="153" t="e">
        <f t="shared" si="260"/>
        <v>#N/A</v>
      </c>
      <c r="O996" s="154" t="e">
        <f t="shared" si="261"/>
        <v>#N/A</v>
      </c>
      <c r="P996" s="149">
        <f>IF(B996&lt;=Parameters!$K$3,0,IF(I996="Sand",0,O996/Parameters!$K$8*1000))</f>
        <v>0</v>
      </c>
      <c r="Q996" s="127" t="e">
        <f t="shared" si="262"/>
        <v>#DIV/0!</v>
      </c>
      <c r="R996" s="154" t="e">
        <f t="shared" si="263"/>
        <v>#DIV/0!</v>
      </c>
      <c r="S996" s="154" t="e">
        <f t="shared" si="264"/>
        <v>#DIV/0!</v>
      </c>
      <c r="T996" s="149" t="e">
        <f t="shared" si="271"/>
        <v>#DIV/0!</v>
      </c>
      <c r="U996" s="383">
        <f>IF(B996&lt;=Parameters!$K$3,0,IF(I996="Sand",(B996-B995)*$O$5*N996,(B996-B995)*$O$5*T996))</f>
        <v>0</v>
      </c>
      <c r="V996" s="157">
        <f t="shared" si="272"/>
        <v>41073.252496893809</v>
      </c>
      <c r="W996" s="175" t="e">
        <f t="shared" si="267"/>
        <v>#N/A</v>
      </c>
      <c r="X996" s="149" t="e">
        <f t="shared" si="268"/>
        <v>#N/A</v>
      </c>
      <c r="Y996" s="127" t="e">
        <f t="shared" si="269"/>
        <v>#DIV/0!</v>
      </c>
      <c r="Z996" s="175" t="e">
        <f t="shared" si="270"/>
        <v>#N/A</v>
      </c>
      <c r="AA996" s="149" t="e">
        <f t="shared" si="265"/>
        <v>#DIV/0!</v>
      </c>
      <c r="AB996" s="383">
        <f>IF(ISERROR(AA996),0,IF(B996&lt;=Parameters!$K$3,0,(B996-B995)*$O$5*AA996))</f>
        <v>0</v>
      </c>
      <c r="AC996" s="157">
        <f t="shared" si="256"/>
        <v>26468.056265524985</v>
      </c>
    </row>
    <row r="997" spans="1:29">
      <c r="A997" s="186"/>
      <c r="B997" s="187"/>
      <c r="C997" s="258"/>
      <c r="D997" s="258"/>
      <c r="E997" s="438" t="e">
        <f>IF(AND(ISBLANK(B997),ISBLANK(C997)),NA(),IF(B997&lt;=Parameters!$K$3,0,IF(C997&lt;0.1,Parameters!$K$4,C997)))</f>
        <v>#N/A</v>
      </c>
      <c r="F997" s="439"/>
      <c r="G997" s="149">
        <f>B997*Parameters!$K$5</f>
        <v>0</v>
      </c>
      <c r="H997" s="383">
        <f>IF(B997&lt;Parameters!$K$6,B997*Parameters!$K$5,Parameters!$K$5*Parameters!$K$6+(B997-Parameters!$K$6)*(Parameters!$K$5-10))</f>
        <v>0</v>
      </c>
      <c r="I997" s="151" t="str">
        <f>IF(ISBLANK(D997),"",IF(D997&gt;Parameters!$K$7,"Clay","Sand"))</f>
        <v/>
      </c>
      <c r="J997" s="152">
        <f t="shared" si="257"/>
        <v>0.12850097275896397</v>
      </c>
      <c r="K997" s="320">
        <f t="shared" si="258"/>
        <v>1</v>
      </c>
      <c r="L997" s="320">
        <f t="shared" si="266"/>
        <v>0</v>
      </c>
      <c r="M997" s="275" t="e">
        <f t="shared" si="259"/>
        <v>#N/A</v>
      </c>
      <c r="N997" s="153" t="e">
        <f t="shared" si="260"/>
        <v>#N/A</v>
      </c>
      <c r="O997" s="154" t="e">
        <f t="shared" si="261"/>
        <v>#N/A</v>
      </c>
      <c r="P997" s="149">
        <f>IF(B997&lt;=Parameters!$K$3,0,IF(I997="Sand",0,O997/Parameters!$K$8*1000))</f>
        <v>0</v>
      </c>
      <c r="Q997" s="127" t="e">
        <f t="shared" si="262"/>
        <v>#DIV/0!</v>
      </c>
      <c r="R997" s="154" t="e">
        <f t="shared" si="263"/>
        <v>#DIV/0!</v>
      </c>
      <c r="S997" s="154" t="e">
        <f t="shared" si="264"/>
        <v>#DIV/0!</v>
      </c>
      <c r="T997" s="149" t="e">
        <f t="shared" si="271"/>
        <v>#DIV/0!</v>
      </c>
      <c r="U997" s="383">
        <f>IF(B997&lt;=Parameters!$K$3,0,IF(I997="Sand",(B997-B996)*$O$5*N997,(B997-B996)*$O$5*T997))</f>
        <v>0</v>
      </c>
      <c r="V997" s="157">
        <f t="shared" si="272"/>
        <v>41073.252496893809</v>
      </c>
      <c r="W997" s="175" t="e">
        <f t="shared" si="267"/>
        <v>#N/A</v>
      </c>
      <c r="X997" s="149" t="e">
        <f t="shared" si="268"/>
        <v>#N/A</v>
      </c>
      <c r="Y997" s="127" t="e">
        <f t="shared" si="269"/>
        <v>#DIV/0!</v>
      </c>
      <c r="Z997" s="175" t="e">
        <f t="shared" si="270"/>
        <v>#N/A</v>
      </c>
      <c r="AA997" s="149" t="e">
        <f t="shared" si="265"/>
        <v>#DIV/0!</v>
      </c>
      <c r="AB997" s="383">
        <f>IF(ISERROR(AA997),0,IF(B997&lt;=Parameters!$K$3,0,(B997-B996)*$O$5*AA997))</f>
        <v>0</v>
      </c>
      <c r="AC997" s="157">
        <f t="shared" si="256"/>
        <v>26468.056265524985</v>
      </c>
    </row>
    <row r="998" spans="1:29">
      <c r="A998" s="186"/>
      <c r="B998" s="187"/>
      <c r="C998" s="258"/>
      <c r="D998" s="258"/>
      <c r="E998" s="438" t="e">
        <f>IF(AND(ISBLANK(B998),ISBLANK(C998)),NA(),IF(B998&lt;=Parameters!$K$3,0,IF(C998&lt;0.1,Parameters!$K$4,C998)))</f>
        <v>#N/A</v>
      </c>
      <c r="F998" s="439"/>
      <c r="G998" s="149">
        <f>B998*Parameters!$K$5</f>
        <v>0</v>
      </c>
      <c r="H998" s="383">
        <f>IF(B998&lt;Parameters!$K$6,B998*Parameters!$K$5,Parameters!$K$5*Parameters!$K$6+(B998-Parameters!$K$6)*(Parameters!$K$5-10))</f>
        <v>0</v>
      </c>
      <c r="I998" s="151" t="str">
        <f>IF(ISBLANK(D998),"",IF(D998&gt;Parameters!$K$7,"Clay","Sand"))</f>
        <v/>
      </c>
      <c r="J998" s="152">
        <f t="shared" si="257"/>
        <v>0.12850097275896397</v>
      </c>
      <c r="K998" s="320">
        <f t="shared" si="258"/>
        <v>1</v>
      </c>
      <c r="L998" s="320">
        <f t="shared" si="266"/>
        <v>0</v>
      </c>
      <c r="M998" s="275" t="e">
        <f t="shared" si="259"/>
        <v>#N/A</v>
      </c>
      <c r="N998" s="153" t="e">
        <f t="shared" si="260"/>
        <v>#N/A</v>
      </c>
      <c r="O998" s="154" t="e">
        <f t="shared" si="261"/>
        <v>#N/A</v>
      </c>
      <c r="P998" s="149">
        <f>IF(B998&lt;=Parameters!$K$3,0,IF(I998="Sand",0,O998/Parameters!$K$8*1000))</f>
        <v>0</v>
      </c>
      <c r="Q998" s="127" t="e">
        <f t="shared" si="262"/>
        <v>#DIV/0!</v>
      </c>
      <c r="R998" s="154" t="e">
        <f t="shared" si="263"/>
        <v>#DIV/0!</v>
      </c>
      <c r="S998" s="154" t="e">
        <f t="shared" si="264"/>
        <v>#DIV/0!</v>
      </c>
      <c r="T998" s="149" t="e">
        <f t="shared" si="271"/>
        <v>#DIV/0!</v>
      </c>
      <c r="U998" s="383">
        <f>IF(B998&lt;=Parameters!$K$3,0,IF(I998="Sand",(B998-B997)*$O$5*N998,(B998-B997)*$O$5*T998))</f>
        <v>0</v>
      </c>
      <c r="V998" s="157">
        <f t="shared" si="272"/>
        <v>41073.252496893809</v>
      </c>
      <c r="W998" s="175" t="e">
        <f t="shared" si="267"/>
        <v>#N/A</v>
      </c>
      <c r="X998" s="149" t="e">
        <f t="shared" si="268"/>
        <v>#N/A</v>
      </c>
      <c r="Y998" s="127" t="e">
        <f t="shared" si="269"/>
        <v>#DIV/0!</v>
      </c>
      <c r="Z998" s="175" t="e">
        <f t="shared" si="270"/>
        <v>#N/A</v>
      </c>
      <c r="AA998" s="149" t="e">
        <f t="shared" si="265"/>
        <v>#DIV/0!</v>
      </c>
      <c r="AB998" s="383">
        <f>IF(ISERROR(AA998),0,IF(B998&lt;=Parameters!$K$3,0,(B998-B997)*$O$5*AA998))</f>
        <v>0</v>
      </c>
      <c r="AC998" s="157">
        <f t="shared" si="256"/>
        <v>26468.056265524985</v>
      </c>
    </row>
    <row r="999" spans="1:29">
      <c r="A999" s="186"/>
      <c r="B999" s="187"/>
      <c r="C999" s="258"/>
      <c r="D999" s="258"/>
      <c r="E999" s="438" t="e">
        <f>IF(AND(ISBLANK(B999),ISBLANK(C999)),NA(),IF(B999&lt;=Parameters!$K$3,0,IF(C999&lt;0.1,Parameters!$K$4,C999)))</f>
        <v>#N/A</v>
      </c>
      <c r="F999" s="439"/>
      <c r="G999" s="149">
        <f>B999*Parameters!$K$5</f>
        <v>0</v>
      </c>
      <c r="H999" s="383">
        <f>IF(B999&lt;Parameters!$K$6,B999*Parameters!$K$5,Parameters!$K$5*Parameters!$K$6+(B999-Parameters!$K$6)*(Parameters!$K$5-10))</f>
        <v>0</v>
      </c>
      <c r="I999" s="151" t="str">
        <f>IF(ISBLANK(D999),"",IF(D999&gt;Parameters!$K$7,"Clay","Sand"))</f>
        <v/>
      </c>
      <c r="J999" s="152">
        <f t="shared" si="257"/>
        <v>0.12850097275896397</v>
      </c>
      <c r="K999" s="320">
        <f t="shared" si="258"/>
        <v>1</v>
      </c>
      <c r="L999" s="320">
        <f t="shared" si="266"/>
        <v>0</v>
      </c>
      <c r="M999" s="275" t="e">
        <f t="shared" si="259"/>
        <v>#N/A</v>
      </c>
      <c r="N999" s="153" t="e">
        <f t="shared" si="260"/>
        <v>#N/A</v>
      </c>
      <c r="O999" s="154" t="e">
        <f t="shared" si="261"/>
        <v>#N/A</v>
      </c>
      <c r="P999" s="149">
        <f>IF(B999&lt;=Parameters!$K$3,0,IF(I999="Sand",0,O999/Parameters!$K$8*1000))</f>
        <v>0</v>
      </c>
      <c r="Q999" s="127" t="e">
        <f t="shared" si="262"/>
        <v>#DIV/0!</v>
      </c>
      <c r="R999" s="154" t="e">
        <f t="shared" si="263"/>
        <v>#DIV/0!</v>
      </c>
      <c r="S999" s="154" t="e">
        <f t="shared" si="264"/>
        <v>#DIV/0!</v>
      </c>
      <c r="T999" s="149" t="e">
        <f t="shared" si="271"/>
        <v>#DIV/0!</v>
      </c>
      <c r="U999" s="383">
        <f>IF(B999&lt;=Parameters!$K$3,0,IF(I999="Sand",(B999-B998)*$O$5*N999,(B999-B998)*$O$5*T999))</f>
        <v>0</v>
      </c>
      <c r="V999" s="157">
        <f t="shared" si="272"/>
        <v>41073.252496893809</v>
      </c>
      <c r="W999" s="175" t="e">
        <f t="shared" si="267"/>
        <v>#N/A</v>
      </c>
      <c r="X999" s="149" t="e">
        <f t="shared" si="268"/>
        <v>#N/A</v>
      </c>
      <c r="Y999" s="127" t="e">
        <f t="shared" si="269"/>
        <v>#DIV/0!</v>
      </c>
      <c r="Z999" s="175" t="e">
        <f t="shared" si="270"/>
        <v>#N/A</v>
      </c>
      <c r="AA999" s="149" t="e">
        <f t="shared" si="265"/>
        <v>#DIV/0!</v>
      </c>
      <c r="AB999" s="383">
        <f>IF(ISERROR(AA999),0,IF(B999&lt;=Parameters!$K$3,0,(B999-B998)*$O$5*AA999))</f>
        <v>0</v>
      </c>
      <c r="AC999" s="157">
        <f t="shared" si="256"/>
        <v>26468.056265524985</v>
      </c>
    </row>
    <row r="1000" spans="1:29">
      <c r="A1000" s="186"/>
      <c r="B1000" s="187"/>
      <c r="C1000" s="258"/>
      <c r="D1000" s="258"/>
      <c r="E1000" s="438" t="e">
        <f>IF(AND(ISBLANK(B1000),ISBLANK(C1000)),NA(),IF(B1000&lt;=Parameters!$K$3,0,IF(C1000&lt;0.1,Parameters!$K$4,C1000)))</f>
        <v>#N/A</v>
      </c>
      <c r="F1000" s="439"/>
      <c r="G1000" s="149">
        <f>B1000*Parameters!$K$5</f>
        <v>0</v>
      </c>
      <c r="H1000" s="383">
        <f>IF(B1000&lt;Parameters!$K$6,B1000*Parameters!$K$5,Parameters!$K$5*Parameters!$K$6+(B1000-Parameters!$K$6)*(Parameters!$K$5-10))</f>
        <v>0</v>
      </c>
      <c r="I1000" s="151" t="str">
        <f>IF(ISBLANK(D1000),"",IF(D1000&gt;Parameters!$K$7,"Clay","Sand"))</f>
        <v/>
      </c>
      <c r="J1000" s="152">
        <f t="shared" si="257"/>
        <v>0.12850097275896397</v>
      </c>
      <c r="K1000" s="320">
        <f t="shared" si="258"/>
        <v>1</v>
      </c>
      <c r="L1000" s="320">
        <f t="shared" si="266"/>
        <v>0</v>
      </c>
      <c r="M1000" s="275" t="e">
        <f t="shared" si="259"/>
        <v>#N/A</v>
      </c>
      <c r="N1000" s="153" t="e">
        <f t="shared" si="260"/>
        <v>#N/A</v>
      </c>
      <c r="O1000" s="154" t="e">
        <f t="shared" si="261"/>
        <v>#N/A</v>
      </c>
      <c r="P1000" s="149">
        <f>IF(B1000&lt;=Parameters!$K$3,0,IF(I1000="Sand",0,O1000/Parameters!$K$8*1000))</f>
        <v>0</v>
      </c>
      <c r="Q1000" s="127" t="e">
        <f t="shared" si="262"/>
        <v>#DIV/0!</v>
      </c>
      <c r="R1000" s="154" t="e">
        <f t="shared" si="263"/>
        <v>#DIV/0!</v>
      </c>
      <c r="S1000" s="154" t="e">
        <f t="shared" si="264"/>
        <v>#DIV/0!</v>
      </c>
      <c r="T1000" s="149" t="e">
        <f t="shared" si="271"/>
        <v>#DIV/0!</v>
      </c>
      <c r="U1000" s="383">
        <f>IF(B1000&lt;=Parameters!$K$3,0,IF(I1000="Sand",(B1000-B999)*$O$5*N1000,(B1000-B999)*$O$5*T1000))</f>
        <v>0</v>
      </c>
      <c r="V1000" s="157">
        <f t="shared" si="272"/>
        <v>41073.252496893809</v>
      </c>
      <c r="W1000" s="175" t="e">
        <f t="shared" si="267"/>
        <v>#N/A</v>
      </c>
      <c r="X1000" s="149" t="e">
        <f t="shared" si="268"/>
        <v>#N/A</v>
      </c>
      <c r="Y1000" s="127" t="e">
        <f t="shared" si="269"/>
        <v>#DIV/0!</v>
      </c>
      <c r="Z1000" s="175" t="e">
        <f t="shared" si="270"/>
        <v>#N/A</v>
      </c>
      <c r="AA1000" s="149" t="e">
        <f t="shared" si="265"/>
        <v>#DIV/0!</v>
      </c>
      <c r="AB1000" s="383">
        <f>IF(ISERROR(AA1000),0,IF(B1000&lt;=Parameters!$K$3,0,(B1000-B999)*$O$5*AA1000))</f>
        <v>0</v>
      </c>
      <c r="AC1000" s="157">
        <f t="shared" si="256"/>
        <v>26468.056265524985</v>
      </c>
    </row>
    <row r="1001" spans="1:29">
      <c r="A1001" s="186"/>
      <c r="B1001" s="187"/>
      <c r="C1001" s="258"/>
      <c r="D1001" s="258"/>
      <c r="E1001" s="438" t="e">
        <f>IF(AND(ISBLANK(B1001),ISBLANK(C1001)),NA(),IF(B1001&lt;=Parameters!$K$3,0,IF(C1001&lt;0.1,Parameters!$K$4,C1001)))</f>
        <v>#N/A</v>
      </c>
      <c r="F1001" s="439"/>
      <c r="G1001" s="149">
        <f>B1001*Parameters!$K$5</f>
        <v>0</v>
      </c>
      <c r="H1001" s="383">
        <f>IF(B1001&lt;Parameters!$K$6,B1001*Parameters!$K$5,Parameters!$K$5*Parameters!$K$6+(B1001-Parameters!$K$6)*(Parameters!$K$5-10))</f>
        <v>0</v>
      </c>
      <c r="I1001" s="151" t="str">
        <f>IF(ISBLANK(D1001),"",IF(D1001&gt;Parameters!$K$7,"Clay","Sand"))</f>
        <v/>
      </c>
      <c r="J1001" s="152">
        <f t="shared" si="257"/>
        <v>0.12850097275896397</v>
      </c>
      <c r="K1001" s="320">
        <f t="shared" si="258"/>
        <v>1</v>
      </c>
      <c r="L1001" s="320">
        <f t="shared" si="266"/>
        <v>0</v>
      </c>
      <c r="M1001" s="275" t="e">
        <f t="shared" si="259"/>
        <v>#N/A</v>
      </c>
      <c r="N1001" s="153" t="e">
        <f t="shared" si="260"/>
        <v>#N/A</v>
      </c>
      <c r="O1001" s="154" t="e">
        <f t="shared" si="261"/>
        <v>#N/A</v>
      </c>
      <c r="P1001" s="149">
        <f>IF(B1001&lt;=Parameters!$K$3,0,IF(I1001="Sand",0,O1001/Parameters!$K$8*1000))</f>
        <v>0</v>
      </c>
      <c r="Q1001" s="127" t="e">
        <f t="shared" si="262"/>
        <v>#DIV/0!</v>
      </c>
      <c r="R1001" s="154" t="e">
        <f t="shared" si="263"/>
        <v>#DIV/0!</v>
      </c>
      <c r="S1001" s="154" t="e">
        <f t="shared" si="264"/>
        <v>#DIV/0!</v>
      </c>
      <c r="T1001" s="149" t="e">
        <f t="shared" si="271"/>
        <v>#DIV/0!</v>
      </c>
      <c r="U1001" s="383">
        <f>IF(B1001&lt;=Parameters!$K$3,0,IF(I1001="Sand",(B1001-B1000)*$O$5*N1001,(B1001-B1000)*$O$5*T1001))</f>
        <v>0</v>
      </c>
      <c r="V1001" s="157">
        <f t="shared" si="272"/>
        <v>41073.252496893809</v>
      </c>
      <c r="W1001" s="175" t="e">
        <f t="shared" si="267"/>
        <v>#N/A</v>
      </c>
      <c r="X1001" s="149" t="e">
        <f t="shared" si="268"/>
        <v>#N/A</v>
      </c>
      <c r="Y1001" s="127" t="e">
        <f t="shared" si="269"/>
        <v>#DIV/0!</v>
      </c>
      <c r="Z1001" s="175" t="e">
        <f t="shared" si="270"/>
        <v>#N/A</v>
      </c>
      <c r="AA1001" s="149" t="e">
        <f t="shared" si="265"/>
        <v>#DIV/0!</v>
      </c>
      <c r="AB1001" s="383">
        <f>IF(ISERROR(AA1001),0,IF(B1001&lt;=Parameters!$K$3,0,(B1001-B1000)*$O$5*AA1001))</f>
        <v>0</v>
      </c>
      <c r="AC1001" s="157">
        <f t="shared" si="256"/>
        <v>26468.056265524985</v>
      </c>
    </row>
    <row r="1002" spans="1:29">
      <c r="A1002" s="186"/>
      <c r="B1002" s="187"/>
      <c r="C1002" s="258"/>
      <c r="D1002" s="258"/>
      <c r="E1002" s="438" t="e">
        <f>IF(AND(ISBLANK(B1002),ISBLANK(C1002)),NA(),IF(B1002&lt;=Parameters!$K$3,0,IF(C1002&lt;0.1,Parameters!$K$4,C1002)))</f>
        <v>#N/A</v>
      </c>
      <c r="F1002" s="439"/>
      <c r="G1002" s="149">
        <f>B1002*Parameters!$K$5</f>
        <v>0</v>
      </c>
      <c r="H1002" s="383">
        <f>IF(B1002&lt;Parameters!$K$6,B1002*Parameters!$K$5,Parameters!$K$5*Parameters!$K$6+(B1002-Parameters!$K$6)*(Parameters!$K$5-10))</f>
        <v>0</v>
      </c>
      <c r="I1002" s="151" t="str">
        <f>IF(ISBLANK(D1002),"",IF(D1002&gt;Parameters!$K$7,"Clay","Sand"))</f>
        <v/>
      </c>
      <c r="J1002" s="152">
        <f t="shared" si="257"/>
        <v>0.12850097275896397</v>
      </c>
      <c r="K1002" s="320">
        <f t="shared" si="258"/>
        <v>1</v>
      </c>
      <c r="L1002" s="320">
        <f t="shared" si="266"/>
        <v>0</v>
      </c>
      <c r="M1002" s="275" t="e">
        <f t="shared" si="259"/>
        <v>#N/A</v>
      </c>
      <c r="N1002" s="153" t="e">
        <f t="shared" si="260"/>
        <v>#N/A</v>
      </c>
      <c r="O1002" s="154" t="e">
        <f t="shared" si="261"/>
        <v>#N/A</v>
      </c>
      <c r="P1002" s="149">
        <f>IF(B1002&lt;=Parameters!$K$3,0,IF(I1002="Sand",0,O1002/Parameters!$K$8*1000))</f>
        <v>0</v>
      </c>
      <c r="Q1002" s="127" t="e">
        <f t="shared" si="262"/>
        <v>#DIV/0!</v>
      </c>
      <c r="R1002" s="154" t="e">
        <f t="shared" si="263"/>
        <v>#DIV/0!</v>
      </c>
      <c r="S1002" s="154" t="e">
        <f t="shared" si="264"/>
        <v>#DIV/0!</v>
      </c>
      <c r="T1002" s="149" t="e">
        <f t="shared" si="271"/>
        <v>#DIV/0!</v>
      </c>
      <c r="U1002" s="383">
        <f>IF(B1002&lt;=Parameters!$K$3,0,IF(I1002="Sand",(B1002-B1001)*$O$5*N1002,(B1002-B1001)*$O$5*T1002))</f>
        <v>0</v>
      </c>
      <c r="V1002" s="157">
        <f t="shared" si="272"/>
        <v>41073.252496893809</v>
      </c>
      <c r="W1002" s="175" t="e">
        <f t="shared" si="267"/>
        <v>#N/A</v>
      </c>
      <c r="X1002" s="149" t="e">
        <f t="shared" si="268"/>
        <v>#N/A</v>
      </c>
      <c r="Y1002" s="127" t="e">
        <f t="shared" si="269"/>
        <v>#DIV/0!</v>
      </c>
      <c r="Z1002" s="175" t="e">
        <f t="shared" si="270"/>
        <v>#N/A</v>
      </c>
      <c r="AA1002" s="149" t="e">
        <f t="shared" si="265"/>
        <v>#DIV/0!</v>
      </c>
      <c r="AB1002" s="383">
        <f>IF(ISERROR(AA1002),0,IF(B1002&lt;=Parameters!$K$3,0,(B1002-B1001)*$O$5*AA1002))</f>
        <v>0</v>
      </c>
      <c r="AC1002" s="157">
        <f t="shared" si="256"/>
        <v>26468.056265524985</v>
      </c>
    </row>
    <row r="1003" spans="1:29">
      <c r="A1003" s="186"/>
      <c r="B1003" s="187"/>
      <c r="C1003" s="258"/>
      <c r="D1003" s="258"/>
      <c r="E1003" s="438" t="e">
        <f>IF(AND(ISBLANK(B1003),ISBLANK(C1003)),NA(),IF(B1003&lt;=Parameters!$K$3,0,IF(C1003&lt;0.1,Parameters!$K$4,C1003)))</f>
        <v>#N/A</v>
      </c>
      <c r="F1003" s="439"/>
      <c r="G1003" s="149">
        <f>B1003*Parameters!$K$5</f>
        <v>0</v>
      </c>
      <c r="H1003" s="383">
        <f>IF(B1003&lt;Parameters!$K$6,B1003*Parameters!$K$5,Parameters!$K$5*Parameters!$K$6+(B1003-Parameters!$K$6)*(Parameters!$K$5-10))</f>
        <v>0</v>
      </c>
      <c r="I1003" s="151" t="str">
        <f>IF(ISBLANK(D1003),"",IF(D1003&gt;Parameters!$K$7,"Clay","Sand"))</f>
        <v/>
      </c>
      <c r="J1003" s="152">
        <f t="shared" si="257"/>
        <v>0.12850097275896397</v>
      </c>
      <c r="K1003" s="320">
        <f t="shared" si="258"/>
        <v>1</v>
      </c>
      <c r="L1003" s="320">
        <f t="shared" si="266"/>
        <v>0</v>
      </c>
      <c r="M1003" s="275" t="e">
        <f t="shared" si="259"/>
        <v>#N/A</v>
      </c>
      <c r="N1003" s="153" t="e">
        <f t="shared" si="260"/>
        <v>#N/A</v>
      </c>
      <c r="O1003" s="154" t="e">
        <f t="shared" si="261"/>
        <v>#N/A</v>
      </c>
      <c r="P1003" s="149">
        <f>IF(B1003&lt;=Parameters!$K$3,0,IF(I1003="Sand",0,O1003/Parameters!$K$8*1000))</f>
        <v>0</v>
      </c>
      <c r="Q1003" s="127" t="e">
        <f t="shared" si="262"/>
        <v>#DIV/0!</v>
      </c>
      <c r="R1003" s="154" t="e">
        <f t="shared" si="263"/>
        <v>#DIV/0!</v>
      </c>
      <c r="S1003" s="154" t="e">
        <f t="shared" si="264"/>
        <v>#DIV/0!</v>
      </c>
      <c r="T1003" s="149" t="e">
        <f t="shared" si="271"/>
        <v>#DIV/0!</v>
      </c>
      <c r="U1003" s="383">
        <f>IF(B1003&lt;=Parameters!$K$3,0,IF(I1003="Sand",(B1003-B1002)*$O$5*N1003,(B1003-B1002)*$O$5*T1003))</f>
        <v>0</v>
      </c>
      <c r="V1003" s="157">
        <f t="shared" si="272"/>
        <v>41073.252496893809</v>
      </c>
      <c r="W1003" s="175" t="e">
        <f t="shared" si="267"/>
        <v>#N/A</v>
      </c>
      <c r="X1003" s="149" t="e">
        <f t="shared" si="268"/>
        <v>#N/A</v>
      </c>
      <c r="Y1003" s="127" t="e">
        <f t="shared" si="269"/>
        <v>#DIV/0!</v>
      </c>
      <c r="Z1003" s="175" t="e">
        <f t="shared" si="270"/>
        <v>#N/A</v>
      </c>
      <c r="AA1003" s="149" t="e">
        <f t="shared" si="265"/>
        <v>#DIV/0!</v>
      </c>
      <c r="AB1003" s="383">
        <f>IF(ISERROR(AA1003),0,IF(B1003&lt;=Parameters!$K$3,0,(B1003-B1002)*$O$5*AA1003))</f>
        <v>0</v>
      </c>
      <c r="AC1003" s="157">
        <f t="shared" si="256"/>
        <v>26468.056265524985</v>
      </c>
    </row>
    <row r="1004" spans="1:29">
      <c r="A1004" s="186"/>
      <c r="B1004" s="187"/>
      <c r="C1004" s="258"/>
      <c r="D1004" s="258"/>
      <c r="E1004" s="438" t="e">
        <f>IF(AND(ISBLANK(B1004),ISBLANK(C1004)),NA(),IF(B1004&lt;=Parameters!$K$3,0,IF(C1004&lt;0.1,Parameters!$K$4,C1004)))</f>
        <v>#N/A</v>
      </c>
      <c r="F1004" s="439"/>
      <c r="G1004" s="149">
        <f>B1004*Parameters!$K$5</f>
        <v>0</v>
      </c>
      <c r="H1004" s="383">
        <f>IF(B1004&lt;Parameters!$K$6,B1004*Parameters!$K$5,Parameters!$K$5*Parameters!$K$6+(B1004-Parameters!$K$6)*(Parameters!$K$5-10))</f>
        <v>0</v>
      </c>
      <c r="I1004" s="151" t="str">
        <f>IF(ISBLANK(D1004),"",IF(D1004&gt;Parameters!$K$7,"Clay","Sand"))</f>
        <v/>
      </c>
      <c r="J1004" s="152">
        <f t="shared" si="257"/>
        <v>0.12850097275896397</v>
      </c>
      <c r="K1004" s="320">
        <f t="shared" si="258"/>
        <v>1</v>
      </c>
      <c r="L1004" s="320">
        <f t="shared" si="266"/>
        <v>0</v>
      </c>
      <c r="M1004" s="275" t="e">
        <f t="shared" si="259"/>
        <v>#N/A</v>
      </c>
      <c r="N1004" s="153" t="e">
        <f t="shared" si="260"/>
        <v>#N/A</v>
      </c>
      <c r="O1004" s="154" t="e">
        <f t="shared" si="261"/>
        <v>#N/A</v>
      </c>
      <c r="P1004" s="149">
        <f>IF(B1004&lt;=Parameters!$K$3,0,IF(I1004="Sand",0,O1004/Parameters!$K$8*1000))</f>
        <v>0</v>
      </c>
      <c r="Q1004" s="127" t="e">
        <f t="shared" si="262"/>
        <v>#DIV/0!</v>
      </c>
      <c r="R1004" s="154" t="e">
        <f t="shared" si="263"/>
        <v>#DIV/0!</v>
      </c>
      <c r="S1004" s="154" t="e">
        <f t="shared" si="264"/>
        <v>#DIV/0!</v>
      </c>
      <c r="T1004" s="149" t="e">
        <f t="shared" si="271"/>
        <v>#DIV/0!</v>
      </c>
      <c r="U1004" s="383">
        <f>IF(B1004&lt;=Parameters!$K$3,0,IF(I1004="Sand",(B1004-B1003)*$O$5*N1004,(B1004-B1003)*$O$5*T1004))</f>
        <v>0</v>
      </c>
      <c r="V1004" s="157">
        <f t="shared" si="272"/>
        <v>41073.252496893809</v>
      </c>
      <c r="W1004" s="175" t="e">
        <f t="shared" si="267"/>
        <v>#N/A</v>
      </c>
      <c r="X1004" s="149" t="e">
        <f t="shared" si="268"/>
        <v>#N/A</v>
      </c>
      <c r="Y1004" s="127" t="e">
        <f t="shared" si="269"/>
        <v>#DIV/0!</v>
      </c>
      <c r="Z1004" s="175" t="e">
        <f t="shared" si="270"/>
        <v>#N/A</v>
      </c>
      <c r="AA1004" s="149" t="e">
        <f t="shared" si="265"/>
        <v>#DIV/0!</v>
      </c>
      <c r="AB1004" s="383">
        <f>IF(ISERROR(AA1004),0,IF(B1004&lt;=Parameters!$K$3,0,(B1004-B1003)*$O$5*AA1004))</f>
        <v>0</v>
      </c>
      <c r="AC1004" s="157">
        <f t="shared" si="256"/>
        <v>26468.056265524985</v>
      </c>
    </row>
    <row r="1005" spans="1:29">
      <c r="A1005" s="186"/>
      <c r="B1005" s="187"/>
      <c r="C1005" s="258"/>
      <c r="D1005" s="258"/>
      <c r="E1005" s="438" t="e">
        <f>IF(AND(ISBLANK(B1005),ISBLANK(C1005)),NA(),IF(B1005&lt;=Parameters!$K$3,0,IF(C1005&lt;0.1,Parameters!$K$4,C1005)))</f>
        <v>#N/A</v>
      </c>
      <c r="F1005" s="439"/>
      <c r="G1005" s="149">
        <f>B1005*Parameters!$K$5</f>
        <v>0</v>
      </c>
      <c r="H1005" s="383">
        <f>IF(B1005&lt;Parameters!$K$6,B1005*Parameters!$K$5,Parameters!$K$5*Parameters!$K$6+(B1005-Parameters!$K$6)*(Parameters!$K$5-10))</f>
        <v>0</v>
      </c>
      <c r="I1005" s="151" t="str">
        <f>IF(ISBLANK(D1005),"",IF(D1005&gt;Parameters!$K$7,"Clay","Sand"))</f>
        <v/>
      </c>
      <c r="J1005" s="152">
        <f t="shared" si="257"/>
        <v>0.12850097275896397</v>
      </c>
      <c r="K1005" s="320">
        <f t="shared" si="258"/>
        <v>1</v>
      </c>
      <c r="L1005" s="320">
        <f t="shared" si="266"/>
        <v>0</v>
      </c>
      <c r="M1005" s="275" t="e">
        <f t="shared" si="259"/>
        <v>#N/A</v>
      </c>
      <c r="N1005" s="153" t="e">
        <f t="shared" si="260"/>
        <v>#N/A</v>
      </c>
      <c r="O1005" s="154" t="e">
        <f t="shared" si="261"/>
        <v>#N/A</v>
      </c>
      <c r="P1005" s="149">
        <f>IF(B1005&lt;=Parameters!$K$3,0,IF(I1005="Sand",0,O1005/Parameters!$K$8*1000))</f>
        <v>0</v>
      </c>
      <c r="Q1005" s="127" t="e">
        <f t="shared" si="262"/>
        <v>#DIV/0!</v>
      </c>
      <c r="R1005" s="154" t="e">
        <f t="shared" si="263"/>
        <v>#DIV/0!</v>
      </c>
      <c r="S1005" s="154" t="e">
        <f t="shared" si="264"/>
        <v>#DIV/0!</v>
      </c>
      <c r="T1005" s="149" t="e">
        <f t="shared" si="271"/>
        <v>#DIV/0!</v>
      </c>
      <c r="U1005" s="383">
        <f>IF(B1005&lt;=Parameters!$K$3,0,IF(I1005="Sand",(B1005-B1004)*$O$5*N1005,(B1005-B1004)*$O$5*T1005))</f>
        <v>0</v>
      </c>
      <c r="V1005" s="157">
        <f t="shared" si="272"/>
        <v>41073.252496893809</v>
      </c>
      <c r="W1005" s="175" t="e">
        <f t="shared" si="267"/>
        <v>#N/A</v>
      </c>
      <c r="X1005" s="149" t="e">
        <f t="shared" si="268"/>
        <v>#N/A</v>
      </c>
      <c r="Y1005" s="127" t="e">
        <f t="shared" si="269"/>
        <v>#DIV/0!</v>
      </c>
      <c r="Z1005" s="175" t="e">
        <f t="shared" si="270"/>
        <v>#N/A</v>
      </c>
      <c r="AA1005" s="149" t="e">
        <f t="shared" si="265"/>
        <v>#DIV/0!</v>
      </c>
      <c r="AB1005" s="383">
        <f>IF(ISERROR(AA1005),0,IF(B1005&lt;=Parameters!$K$3,0,(B1005-B1004)*$O$5*AA1005))</f>
        <v>0</v>
      </c>
      <c r="AC1005" s="157">
        <f t="shared" ref="AC1005:AC1068" si="273">AC1004+AB1005</f>
        <v>26468.056265524985</v>
      </c>
    </row>
    <row r="1006" spans="1:29">
      <c r="A1006" s="186"/>
      <c r="B1006" s="187"/>
      <c r="C1006" s="258"/>
      <c r="D1006" s="258"/>
      <c r="E1006" s="438" t="e">
        <f>IF(AND(ISBLANK(B1006),ISBLANK(C1006)),NA(),IF(B1006&lt;=Parameters!$K$3,0,IF(C1006&lt;0.1,Parameters!$K$4,C1006)))</f>
        <v>#N/A</v>
      </c>
      <c r="F1006" s="439"/>
      <c r="G1006" s="149">
        <f>B1006*Parameters!$K$5</f>
        <v>0</v>
      </c>
      <c r="H1006" s="383">
        <f>IF(B1006&lt;Parameters!$K$6,B1006*Parameters!$K$5,Parameters!$K$5*Parameters!$K$6+(B1006-Parameters!$K$6)*(Parameters!$K$5-10))</f>
        <v>0</v>
      </c>
      <c r="I1006" s="151" t="str">
        <f>IF(ISBLANK(D1006),"",IF(D1006&gt;Parameters!$K$7,"Clay","Sand"))</f>
        <v/>
      </c>
      <c r="J1006" s="152">
        <f t="shared" si="257"/>
        <v>0.12850097275896397</v>
      </c>
      <c r="K1006" s="320">
        <f t="shared" si="258"/>
        <v>1</v>
      </c>
      <c r="L1006" s="320">
        <f t="shared" si="266"/>
        <v>0</v>
      </c>
      <c r="M1006" s="275" t="e">
        <f t="shared" si="259"/>
        <v>#N/A</v>
      </c>
      <c r="N1006" s="153" t="e">
        <f t="shared" si="260"/>
        <v>#N/A</v>
      </c>
      <c r="O1006" s="154" t="e">
        <f t="shared" si="261"/>
        <v>#N/A</v>
      </c>
      <c r="P1006" s="149">
        <f>IF(B1006&lt;=Parameters!$K$3,0,IF(I1006="Sand",0,O1006/Parameters!$K$8*1000))</f>
        <v>0</v>
      </c>
      <c r="Q1006" s="127" t="e">
        <f t="shared" si="262"/>
        <v>#DIV/0!</v>
      </c>
      <c r="R1006" s="154" t="e">
        <f t="shared" si="263"/>
        <v>#DIV/0!</v>
      </c>
      <c r="S1006" s="154" t="e">
        <f t="shared" si="264"/>
        <v>#DIV/0!</v>
      </c>
      <c r="T1006" s="149" t="e">
        <f t="shared" si="271"/>
        <v>#DIV/0!</v>
      </c>
      <c r="U1006" s="383">
        <f>IF(B1006&lt;=Parameters!$K$3,0,IF(I1006="Sand",(B1006-B1005)*$O$5*N1006,(B1006-B1005)*$O$5*T1006))</f>
        <v>0</v>
      </c>
      <c r="V1006" s="157">
        <f t="shared" si="272"/>
        <v>41073.252496893809</v>
      </c>
      <c r="W1006" s="175" t="e">
        <f t="shared" si="267"/>
        <v>#N/A</v>
      </c>
      <c r="X1006" s="149" t="e">
        <f t="shared" si="268"/>
        <v>#N/A</v>
      </c>
      <c r="Y1006" s="127" t="e">
        <f t="shared" si="269"/>
        <v>#DIV/0!</v>
      </c>
      <c r="Z1006" s="175" t="e">
        <f t="shared" si="270"/>
        <v>#N/A</v>
      </c>
      <c r="AA1006" s="149" t="e">
        <f t="shared" si="265"/>
        <v>#DIV/0!</v>
      </c>
      <c r="AB1006" s="383">
        <f>IF(ISERROR(AA1006),0,IF(B1006&lt;=Parameters!$K$3,0,(B1006-B1005)*$O$5*AA1006))</f>
        <v>0</v>
      </c>
      <c r="AC1006" s="157">
        <f t="shared" si="273"/>
        <v>26468.056265524985</v>
      </c>
    </row>
    <row r="1007" spans="1:29">
      <c r="A1007" s="186"/>
      <c r="B1007" s="187"/>
      <c r="C1007" s="258"/>
      <c r="D1007" s="258"/>
      <c r="E1007" s="438" t="e">
        <f>IF(AND(ISBLANK(B1007),ISBLANK(C1007)),NA(),IF(B1007&lt;=Parameters!$K$3,0,IF(C1007&lt;0.1,Parameters!$K$4,C1007)))</f>
        <v>#N/A</v>
      </c>
      <c r="F1007" s="439"/>
      <c r="G1007" s="149">
        <f>B1007*Parameters!$K$5</f>
        <v>0</v>
      </c>
      <c r="H1007" s="383">
        <f>IF(B1007&lt;Parameters!$K$6,B1007*Parameters!$K$5,Parameters!$K$5*Parameters!$K$6+(B1007-Parameters!$K$6)*(Parameters!$K$5-10))</f>
        <v>0</v>
      </c>
      <c r="I1007" s="151" t="str">
        <f>IF(ISBLANK(D1007),"",IF(D1007&gt;Parameters!$K$7,"Clay","Sand"))</f>
        <v/>
      </c>
      <c r="J1007" s="152">
        <f t="shared" si="257"/>
        <v>0.12850097275896397</v>
      </c>
      <c r="K1007" s="320">
        <f t="shared" si="258"/>
        <v>1</v>
      </c>
      <c r="L1007" s="320">
        <f t="shared" si="266"/>
        <v>0</v>
      </c>
      <c r="M1007" s="275" t="e">
        <f t="shared" si="259"/>
        <v>#N/A</v>
      </c>
      <c r="N1007" s="153" t="e">
        <f t="shared" si="260"/>
        <v>#N/A</v>
      </c>
      <c r="O1007" s="154" t="e">
        <f t="shared" si="261"/>
        <v>#N/A</v>
      </c>
      <c r="P1007" s="149">
        <f>IF(B1007&lt;=Parameters!$K$3,0,IF(I1007="Sand",0,O1007/Parameters!$K$8*1000))</f>
        <v>0</v>
      </c>
      <c r="Q1007" s="127" t="e">
        <f t="shared" si="262"/>
        <v>#DIV/0!</v>
      </c>
      <c r="R1007" s="154" t="e">
        <f t="shared" si="263"/>
        <v>#DIV/0!</v>
      </c>
      <c r="S1007" s="154" t="e">
        <f t="shared" si="264"/>
        <v>#DIV/0!</v>
      </c>
      <c r="T1007" s="149" t="e">
        <f t="shared" si="271"/>
        <v>#DIV/0!</v>
      </c>
      <c r="U1007" s="383">
        <f>IF(B1007&lt;=Parameters!$K$3,0,IF(I1007="Sand",(B1007-B1006)*$O$5*N1007,(B1007-B1006)*$O$5*T1007))</f>
        <v>0</v>
      </c>
      <c r="V1007" s="157">
        <f t="shared" si="272"/>
        <v>41073.252496893809</v>
      </c>
      <c r="W1007" s="175" t="e">
        <f t="shared" si="267"/>
        <v>#N/A</v>
      </c>
      <c r="X1007" s="149" t="e">
        <f t="shared" si="268"/>
        <v>#N/A</v>
      </c>
      <c r="Y1007" s="127" t="e">
        <f t="shared" si="269"/>
        <v>#DIV/0!</v>
      </c>
      <c r="Z1007" s="175" t="e">
        <f t="shared" si="270"/>
        <v>#N/A</v>
      </c>
      <c r="AA1007" s="149" t="e">
        <f t="shared" si="265"/>
        <v>#DIV/0!</v>
      </c>
      <c r="AB1007" s="383">
        <f>IF(ISERROR(AA1007),0,IF(B1007&lt;=Parameters!$K$3,0,(B1007-B1006)*$O$5*AA1007))</f>
        <v>0</v>
      </c>
      <c r="AC1007" s="157">
        <f t="shared" si="273"/>
        <v>26468.056265524985</v>
      </c>
    </row>
    <row r="1008" spans="1:29">
      <c r="A1008" s="186"/>
      <c r="B1008" s="187"/>
      <c r="C1008" s="258"/>
      <c r="D1008" s="258"/>
      <c r="E1008" s="438" t="e">
        <f>IF(AND(ISBLANK(B1008),ISBLANK(C1008)),NA(),IF(B1008&lt;=Parameters!$K$3,0,IF(C1008&lt;0.1,Parameters!$K$4,C1008)))</f>
        <v>#N/A</v>
      </c>
      <c r="F1008" s="439"/>
      <c r="G1008" s="149">
        <f>B1008*Parameters!$K$5</f>
        <v>0</v>
      </c>
      <c r="H1008" s="383">
        <f>IF(B1008&lt;Parameters!$K$6,B1008*Parameters!$K$5,Parameters!$K$5*Parameters!$K$6+(B1008-Parameters!$K$6)*(Parameters!$K$5-10))</f>
        <v>0</v>
      </c>
      <c r="I1008" s="151" t="str">
        <f>IF(ISBLANK(D1008),"",IF(D1008&gt;Parameters!$K$7,"Clay","Sand"))</f>
        <v/>
      </c>
      <c r="J1008" s="152">
        <f t="shared" si="257"/>
        <v>0.12850097275896397</v>
      </c>
      <c r="K1008" s="320">
        <f t="shared" si="258"/>
        <v>1</v>
      </c>
      <c r="L1008" s="320">
        <f t="shared" si="266"/>
        <v>0</v>
      </c>
      <c r="M1008" s="275" t="e">
        <f t="shared" si="259"/>
        <v>#N/A</v>
      </c>
      <c r="N1008" s="153" t="e">
        <f t="shared" si="260"/>
        <v>#N/A</v>
      </c>
      <c r="O1008" s="154" t="e">
        <f t="shared" si="261"/>
        <v>#N/A</v>
      </c>
      <c r="P1008" s="149">
        <f>IF(B1008&lt;=Parameters!$K$3,0,IF(I1008="Sand",0,O1008/Parameters!$K$8*1000))</f>
        <v>0</v>
      </c>
      <c r="Q1008" s="127" t="e">
        <f t="shared" si="262"/>
        <v>#DIV/0!</v>
      </c>
      <c r="R1008" s="154" t="e">
        <f t="shared" si="263"/>
        <v>#DIV/0!</v>
      </c>
      <c r="S1008" s="154" t="e">
        <f t="shared" si="264"/>
        <v>#DIV/0!</v>
      </c>
      <c r="T1008" s="149" t="e">
        <f t="shared" si="271"/>
        <v>#DIV/0!</v>
      </c>
      <c r="U1008" s="383">
        <f>IF(B1008&lt;=Parameters!$K$3,0,IF(I1008="Sand",(B1008-B1007)*$O$5*N1008,(B1008-B1007)*$O$5*T1008))</f>
        <v>0</v>
      </c>
      <c r="V1008" s="157">
        <f t="shared" si="272"/>
        <v>41073.252496893809</v>
      </c>
      <c r="W1008" s="175" t="e">
        <f t="shared" si="267"/>
        <v>#N/A</v>
      </c>
      <c r="X1008" s="149" t="e">
        <f t="shared" si="268"/>
        <v>#N/A</v>
      </c>
      <c r="Y1008" s="127" t="e">
        <f t="shared" si="269"/>
        <v>#DIV/0!</v>
      </c>
      <c r="Z1008" s="175" t="e">
        <f t="shared" si="270"/>
        <v>#N/A</v>
      </c>
      <c r="AA1008" s="149" t="e">
        <f t="shared" si="265"/>
        <v>#DIV/0!</v>
      </c>
      <c r="AB1008" s="383">
        <f>IF(ISERROR(AA1008),0,IF(B1008&lt;=Parameters!$K$3,0,(B1008-B1007)*$O$5*AA1008))</f>
        <v>0</v>
      </c>
      <c r="AC1008" s="157">
        <f t="shared" si="273"/>
        <v>26468.056265524985</v>
      </c>
    </row>
    <row r="1009" spans="1:29">
      <c r="A1009" s="186"/>
      <c r="B1009" s="187"/>
      <c r="C1009" s="258"/>
      <c r="D1009" s="258"/>
      <c r="E1009" s="438" t="e">
        <f>IF(AND(ISBLANK(B1009),ISBLANK(C1009)),NA(),IF(B1009&lt;=Parameters!$K$3,0,IF(C1009&lt;0.1,Parameters!$K$4,C1009)))</f>
        <v>#N/A</v>
      </c>
      <c r="F1009" s="439"/>
      <c r="G1009" s="149">
        <f>B1009*Parameters!$K$5</f>
        <v>0</v>
      </c>
      <c r="H1009" s="383">
        <f>IF(B1009&lt;Parameters!$K$6,B1009*Parameters!$K$5,Parameters!$K$5*Parameters!$K$6+(B1009-Parameters!$K$6)*(Parameters!$K$5-10))</f>
        <v>0</v>
      </c>
      <c r="I1009" s="151" t="str">
        <f>IF(ISBLANK(D1009),"",IF(D1009&gt;Parameters!$K$7,"Clay","Sand"))</f>
        <v/>
      </c>
      <c r="J1009" s="152">
        <f t="shared" si="257"/>
        <v>0.12850097275896397</v>
      </c>
      <c r="K1009" s="320">
        <f t="shared" si="258"/>
        <v>1</v>
      </c>
      <c r="L1009" s="320">
        <f t="shared" si="266"/>
        <v>0</v>
      </c>
      <c r="M1009" s="275" t="e">
        <f t="shared" si="259"/>
        <v>#N/A</v>
      </c>
      <c r="N1009" s="153" t="e">
        <f t="shared" si="260"/>
        <v>#N/A</v>
      </c>
      <c r="O1009" s="154" t="e">
        <f t="shared" si="261"/>
        <v>#N/A</v>
      </c>
      <c r="P1009" s="149">
        <f>IF(B1009&lt;=Parameters!$K$3,0,IF(I1009="Sand",0,O1009/Parameters!$K$8*1000))</f>
        <v>0</v>
      </c>
      <c r="Q1009" s="127" t="e">
        <f t="shared" si="262"/>
        <v>#DIV/0!</v>
      </c>
      <c r="R1009" s="154" t="e">
        <f t="shared" si="263"/>
        <v>#DIV/0!</v>
      </c>
      <c r="S1009" s="154" t="e">
        <f t="shared" si="264"/>
        <v>#DIV/0!</v>
      </c>
      <c r="T1009" s="149" t="e">
        <f t="shared" si="271"/>
        <v>#DIV/0!</v>
      </c>
      <c r="U1009" s="383">
        <f>IF(B1009&lt;=Parameters!$K$3,0,IF(I1009="Sand",(B1009-B1008)*$O$5*N1009,(B1009-B1008)*$O$5*T1009))</f>
        <v>0</v>
      </c>
      <c r="V1009" s="157">
        <f t="shared" si="272"/>
        <v>41073.252496893809</v>
      </c>
      <c r="W1009" s="175" t="e">
        <f t="shared" si="267"/>
        <v>#N/A</v>
      </c>
      <c r="X1009" s="149" t="e">
        <f t="shared" si="268"/>
        <v>#N/A</v>
      </c>
      <c r="Y1009" s="127" t="e">
        <f t="shared" si="269"/>
        <v>#DIV/0!</v>
      </c>
      <c r="Z1009" s="175" t="e">
        <f t="shared" si="270"/>
        <v>#N/A</v>
      </c>
      <c r="AA1009" s="149" t="e">
        <f t="shared" si="265"/>
        <v>#DIV/0!</v>
      </c>
      <c r="AB1009" s="383">
        <f>IF(ISERROR(AA1009),0,IF(B1009&lt;=Parameters!$K$3,0,(B1009-B1008)*$O$5*AA1009))</f>
        <v>0</v>
      </c>
      <c r="AC1009" s="157">
        <f t="shared" si="273"/>
        <v>26468.056265524985</v>
      </c>
    </row>
    <row r="1010" spans="1:29">
      <c r="A1010" s="186"/>
      <c r="B1010" s="187"/>
      <c r="C1010" s="258"/>
      <c r="D1010" s="258"/>
      <c r="E1010" s="438" t="e">
        <f>IF(AND(ISBLANK(B1010),ISBLANK(C1010)),NA(),IF(B1010&lt;=Parameters!$K$3,0,IF(C1010&lt;0.1,Parameters!$K$4,C1010)))</f>
        <v>#N/A</v>
      </c>
      <c r="F1010" s="439"/>
      <c r="G1010" s="149">
        <f>B1010*Parameters!$K$5</f>
        <v>0</v>
      </c>
      <c r="H1010" s="383">
        <f>IF(B1010&lt;Parameters!$K$6,B1010*Parameters!$K$5,Parameters!$K$5*Parameters!$K$6+(B1010-Parameters!$K$6)*(Parameters!$K$5-10))</f>
        <v>0</v>
      </c>
      <c r="I1010" s="151" t="str">
        <f>IF(ISBLANK(D1010),"",IF(D1010&gt;Parameters!$K$7,"Clay","Sand"))</f>
        <v/>
      </c>
      <c r="J1010" s="152">
        <f t="shared" si="257"/>
        <v>0.12850097275896397</v>
      </c>
      <c r="K1010" s="320">
        <f t="shared" si="258"/>
        <v>1</v>
      </c>
      <c r="L1010" s="320">
        <f t="shared" si="266"/>
        <v>0</v>
      </c>
      <c r="M1010" s="275" t="e">
        <f t="shared" si="259"/>
        <v>#N/A</v>
      </c>
      <c r="N1010" s="153" t="e">
        <f t="shared" si="260"/>
        <v>#N/A</v>
      </c>
      <c r="O1010" s="154" t="e">
        <f t="shared" si="261"/>
        <v>#N/A</v>
      </c>
      <c r="P1010" s="149">
        <f>IF(B1010&lt;=Parameters!$K$3,0,IF(I1010="Sand",0,O1010/Parameters!$K$8*1000))</f>
        <v>0</v>
      </c>
      <c r="Q1010" s="127" t="e">
        <f t="shared" si="262"/>
        <v>#DIV/0!</v>
      </c>
      <c r="R1010" s="154" t="e">
        <f t="shared" si="263"/>
        <v>#DIV/0!</v>
      </c>
      <c r="S1010" s="154" t="e">
        <f t="shared" si="264"/>
        <v>#DIV/0!</v>
      </c>
      <c r="T1010" s="149" t="e">
        <f t="shared" si="271"/>
        <v>#DIV/0!</v>
      </c>
      <c r="U1010" s="383">
        <f>IF(B1010&lt;=Parameters!$K$3,0,IF(I1010="Sand",(B1010-B1009)*$O$5*N1010,(B1010-B1009)*$O$5*T1010))</f>
        <v>0</v>
      </c>
      <c r="V1010" s="157">
        <f t="shared" si="272"/>
        <v>41073.252496893809</v>
      </c>
      <c r="W1010" s="175" t="e">
        <f t="shared" si="267"/>
        <v>#N/A</v>
      </c>
      <c r="X1010" s="149" t="e">
        <f t="shared" si="268"/>
        <v>#N/A</v>
      </c>
      <c r="Y1010" s="127" t="e">
        <f t="shared" si="269"/>
        <v>#DIV/0!</v>
      </c>
      <c r="Z1010" s="175" t="e">
        <f t="shared" si="270"/>
        <v>#N/A</v>
      </c>
      <c r="AA1010" s="149" t="e">
        <f t="shared" si="265"/>
        <v>#DIV/0!</v>
      </c>
      <c r="AB1010" s="383">
        <f>IF(ISERROR(AA1010),0,IF(B1010&lt;=Parameters!$K$3,0,(B1010-B1009)*$O$5*AA1010))</f>
        <v>0</v>
      </c>
      <c r="AC1010" s="157">
        <f t="shared" si="273"/>
        <v>26468.056265524985</v>
      </c>
    </row>
    <row r="1011" spans="1:29">
      <c r="A1011" s="186"/>
      <c r="B1011" s="187"/>
      <c r="C1011" s="258"/>
      <c r="D1011" s="258"/>
      <c r="E1011" s="438" t="e">
        <f>IF(AND(ISBLANK(B1011),ISBLANK(C1011)),NA(),IF(B1011&lt;=Parameters!$K$3,0,IF(C1011&lt;0.1,Parameters!$K$4,C1011)))</f>
        <v>#N/A</v>
      </c>
      <c r="F1011" s="439"/>
      <c r="G1011" s="149">
        <f>B1011*Parameters!$K$5</f>
        <v>0</v>
      </c>
      <c r="H1011" s="383">
        <f>IF(B1011&lt;Parameters!$K$6,B1011*Parameters!$K$5,Parameters!$K$5*Parameters!$K$6+(B1011-Parameters!$K$6)*(Parameters!$K$5-10))</f>
        <v>0</v>
      </c>
      <c r="I1011" s="151" t="str">
        <f>IF(ISBLANK(D1011),"",IF(D1011&gt;Parameters!$K$7,"Clay","Sand"))</f>
        <v/>
      </c>
      <c r="J1011" s="152">
        <f t="shared" si="257"/>
        <v>0.12850097275896397</v>
      </c>
      <c r="K1011" s="320">
        <f t="shared" si="258"/>
        <v>1</v>
      </c>
      <c r="L1011" s="320">
        <f t="shared" si="266"/>
        <v>0</v>
      </c>
      <c r="M1011" s="275" t="e">
        <f t="shared" si="259"/>
        <v>#N/A</v>
      </c>
      <c r="N1011" s="153" t="e">
        <f t="shared" si="260"/>
        <v>#N/A</v>
      </c>
      <c r="O1011" s="154" t="e">
        <f t="shared" si="261"/>
        <v>#N/A</v>
      </c>
      <c r="P1011" s="149">
        <f>IF(B1011&lt;=Parameters!$K$3,0,IF(I1011="Sand",0,O1011/Parameters!$K$8*1000))</f>
        <v>0</v>
      </c>
      <c r="Q1011" s="127" t="e">
        <f t="shared" si="262"/>
        <v>#DIV/0!</v>
      </c>
      <c r="R1011" s="154" t="e">
        <f t="shared" si="263"/>
        <v>#DIV/0!</v>
      </c>
      <c r="S1011" s="154" t="e">
        <f t="shared" si="264"/>
        <v>#DIV/0!</v>
      </c>
      <c r="T1011" s="149" t="e">
        <f t="shared" si="271"/>
        <v>#DIV/0!</v>
      </c>
      <c r="U1011" s="383">
        <f>IF(B1011&lt;=Parameters!$K$3,0,IF(I1011="Sand",(B1011-B1010)*$O$5*N1011,(B1011-B1010)*$O$5*T1011))</f>
        <v>0</v>
      </c>
      <c r="V1011" s="157">
        <f t="shared" si="272"/>
        <v>41073.252496893809</v>
      </c>
      <c r="W1011" s="175" t="e">
        <f t="shared" si="267"/>
        <v>#N/A</v>
      </c>
      <c r="X1011" s="149" t="e">
        <f t="shared" si="268"/>
        <v>#N/A</v>
      </c>
      <c r="Y1011" s="127" t="e">
        <f t="shared" si="269"/>
        <v>#DIV/0!</v>
      </c>
      <c r="Z1011" s="175" t="e">
        <f t="shared" si="270"/>
        <v>#N/A</v>
      </c>
      <c r="AA1011" s="149" t="e">
        <f t="shared" si="265"/>
        <v>#DIV/0!</v>
      </c>
      <c r="AB1011" s="383">
        <f>IF(ISERROR(AA1011),0,IF(B1011&lt;=Parameters!$K$3,0,(B1011-B1010)*$O$5*AA1011))</f>
        <v>0</v>
      </c>
      <c r="AC1011" s="157">
        <f t="shared" si="273"/>
        <v>26468.056265524985</v>
      </c>
    </row>
    <row r="1012" spans="1:29">
      <c r="A1012" s="186"/>
      <c r="B1012" s="187"/>
      <c r="C1012" s="258"/>
      <c r="D1012" s="258"/>
      <c r="E1012" s="438" t="e">
        <f>IF(AND(ISBLANK(B1012),ISBLANK(C1012)),NA(),IF(B1012&lt;=Parameters!$K$3,0,IF(C1012&lt;0.1,Parameters!$K$4,C1012)))</f>
        <v>#N/A</v>
      </c>
      <c r="F1012" s="439"/>
      <c r="G1012" s="149">
        <f>B1012*Parameters!$K$5</f>
        <v>0</v>
      </c>
      <c r="H1012" s="383">
        <f>IF(B1012&lt;Parameters!$K$6,B1012*Parameters!$K$5,Parameters!$K$5*Parameters!$K$6+(B1012-Parameters!$K$6)*(Parameters!$K$5-10))</f>
        <v>0</v>
      </c>
      <c r="I1012" s="151" t="str">
        <f>IF(ISBLANK(D1012),"",IF(D1012&gt;Parameters!$K$7,"Clay","Sand"))</f>
        <v/>
      </c>
      <c r="J1012" s="152">
        <f t="shared" si="257"/>
        <v>0.12850097275896397</v>
      </c>
      <c r="K1012" s="320">
        <f t="shared" si="258"/>
        <v>1</v>
      </c>
      <c r="L1012" s="320">
        <f t="shared" si="266"/>
        <v>0</v>
      </c>
      <c r="M1012" s="275" t="e">
        <f t="shared" si="259"/>
        <v>#N/A</v>
      </c>
      <c r="N1012" s="153" t="e">
        <f t="shared" si="260"/>
        <v>#N/A</v>
      </c>
      <c r="O1012" s="154" t="e">
        <f t="shared" si="261"/>
        <v>#N/A</v>
      </c>
      <c r="P1012" s="149">
        <f>IF(B1012&lt;=Parameters!$K$3,0,IF(I1012="Sand",0,O1012/Parameters!$K$8*1000))</f>
        <v>0</v>
      </c>
      <c r="Q1012" s="127" t="e">
        <f t="shared" si="262"/>
        <v>#DIV/0!</v>
      </c>
      <c r="R1012" s="154" t="e">
        <f t="shared" si="263"/>
        <v>#DIV/0!</v>
      </c>
      <c r="S1012" s="154" t="e">
        <f t="shared" si="264"/>
        <v>#DIV/0!</v>
      </c>
      <c r="T1012" s="149" t="e">
        <f t="shared" si="271"/>
        <v>#DIV/0!</v>
      </c>
      <c r="U1012" s="383">
        <f>IF(B1012&lt;=Parameters!$K$3,0,IF(I1012="Sand",(B1012-B1011)*$O$5*N1012,(B1012-B1011)*$O$5*T1012))</f>
        <v>0</v>
      </c>
      <c r="V1012" s="157">
        <f t="shared" si="272"/>
        <v>41073.252496893809</v>
      </c>
      <c r="W1012" s="175" t="e">
        <f t="shared" si="267"/>
        <v>#N/A</v>
      </c>
      <c r="X1012" s="149" t="e">
        <f t="shared" si="268"/>
        <v>#N/A</v>
      </c>
      <c r="Y1012" s="127" t="e">
        <f t="shared" si="269"/>
        <v>#DIV/0!</v>
      </c>
      <c r="Z1012" s="175" t="e">
        <f t="shared" si="270"/>
        <v>#N/A</v>
      </c>
      <c r="AA1012" s="149" t="e">
        <f t="shared" si="265"/>
        <v>#DIV/0!</v>
      </c>
      <c r="AB1012" s="383">
        <f>IF(ISERROR(AA1012),0,IF(B1012&lt;=Parameters!$K$3,0,(B1012-B1011)*$O$5*AA1012))</f>
        <v>0</v>
      </c>
      <c r="AC1012" s="157">
        <f t="shared" si="273"/>
        <v>26468.056265524985</v>
      </c>
    </row>
    <row r="1013" spans="1:29">
      <c r="A1013" s="186"/>
      <c r="B1013" s="187"/>
      <c r="C1013" s="258"/>
      <c r="D1013" s="258"/>
      <c r="E1013" s="438" t="e">
        <f>IF(AND(ISBLANK(B1013),ISBLANK(C1013)),NA(),IF(B1013&lt;=Parameters!$K$3,0,IF(C1013&lt;0.1,Parameters!$K$4,C1013)))</f>
        <v>#N/A</v>
      </c>
      <c r="F1013" s="439"/>
      <c r="G1013" s="149">
        <f>B1013*Parameters!$K$5</f>
        <v>0</v>
      </c>
      <c r="H1013" s="383">
        <f>IF(B1013&lt;Parameters!$K$6,B1013*Parameters!$K$5,Parameters!$K$5*Parameters!$K$6+(B1013-Parameters!$K$6)*(Parameters!$K$5-10))</f>
        <v>0</v>
      </c>
      <c r="I1013" s="151" t="str">
        <f>IF(ISBLANK(D1013),"",IF(D1013&gt;Parameters!$K$7,"Clay","Sand"))</f>
        <v/>
      </c>
      <c r="J1013" s="152">
        <f t="shared" si="257"/>
        <v>0.12850097275896397</v>
      </c>
      <c r="K1013" s="320">
        <f t="shared" si="258"/>
        <v>1</v>
      </c>
      <c r="L1013" s="320">
        <f t="shared" si="266"/>
        <v>0</v>
      </c>
      <c r="M1013" s="275" t="e">
        <f t="shared" si="259"/>
        <v>#N/A</v>
      </c>
      <c r="N1013" s="153" t="e">
        <f t="shared" si="260"/>
        <v>#N/A</v>
      </c>
      <c r="O1013" s="154" t="e">
        <f t="shared" si="261"/>
        <v>#N/A</v>
      </c>
      <c r="P1013" s="149">
        <f>IF(B1013&lt;=Parameters!$K$3,0,IF(I1013="Sand",0,O1013/Parameters!$K$8*1000))</f>
        <v>0</v>
      </c>
      <c r="Q1013" s="127" t="e">
        <f t="shared" si="262"/>
        <v>#DIV/0!</v>
      </c>
      <c r="R1013" s="154" t="e">
        <f t="shared" si="263"/>
        <v>#DIV/0!</v>
      </c>
      <c r="S1013" s="154" t="e">
        <f t="shared" si="264"/>
        <v>#DIV/0!</v>
      </c>
      <c r="T1013" s="149" t="e">
        <f t="shared" si="271"/>
        <v>#DIV/0!</v>
      </c>
      <c r="U1013" s="383">
        <f>IF(B1013&lt;=Parameters!$K$3,0,IF(I1013="Sand",(B1013-B1012)*$O$5*N1013,(B1013-B1012)*$O$5*T1013))</f>
        <v>0</v>
      </c>
      <c r="V1013" s="157">
        <f t="shared" si="272"/>
        <v>41073.252496893809</v>
      </c>
      <c r="W1013" s="175" t="e">
        <f t="shared" si="267"/>
        <v>#N/A</v>
      </c>
      <c r="X1013" s="149" t="e">
        <f t="shared" si="268"/>
        <v>#N/A</v>
      </c>
      <c r="Y1013" s="127" t="e">
        <f t="shared" si="269"/>
        <v>#DIV/0!</v>
      </c>
      <c r="Z1013" s="175" t="e">
        <f t="shared" si="270"/>
        <v>#N/A</v>
      </c>
      <c r="AA1013" s="149" t="e">
        <f t="shared" si="265"/>
        <v>#DIV/0!</v>
      </c>
      <c r="AB1013" s="383">
        <f>IF(ISERROR(AA1013),0,IF(B1013&lt;=Parameters!$K$3,0,(B1013-B1012)*$O$5*AA1013))</f>
        <v>0</v>
      </c>
      <c r="AC1013" s="157">
        <f t="shared" si="273"/>
        <v>26468.056265524985</v>
      </c>
    </row>
    <row r="1014" spans="1:29">
      <c r="A1014" s="186"/>
      <c r="B1014" s="187"/>
      <c r="C1014" s="258"/>
      <c r="D1014" s="258"/>
      <c r="E1014" s="438" t="e">
        <f>IF(AND(ISBLANK(B1014),ISBLANK(C1014)),NA(),IF(B1014&lt;=Parameters!$K$3,0,IF(C1014&lt;0.1,Parameters!$K$4,C1014)))</f>
        <v>#N/A</v>
      </c>
      <c r="F1014" s="439"/>
      <c r="G1014" s="149">
        <f>B1014*Parameters!$K$5</f>
        <v>0</v>
      </c>
      <c r="H1014" s="383">
        <f>IF(B1014&lt;Parameters!$K$6,B1014*Parameters!$K$5,Parameters!$K$5*Parameters!$K$6+(B1014-Parameters!$K$6)*(Parameters!$K$5-10))</f>
        <v>0</v>
      </c>
      <c r="I1014" s="151" t="str">
        <f>IF(ISBLANK(D1014),"",IF(D1014&gt;Parameters!$K$7,"Clay","Sand"))</f>
        <v/>
      </c>
      <c r="J1014" s="152">
        <f t="shared" si="257"/>
        <v>0.12850097275896397</v>
      </c>
      <c r="K1014" s="320">
        <f t="shared" si="258"/>
        <v>1</v>
      </c>
      <c r="L1014" s="320">
        <f t="shared" si="266"/>
        <v>0</v>
      </c>
      <c r="M1014" s="275" t="e">
        <f t="shared" si="259"/>
        <v>#N/A</v>
      </c>
      <c r="N1014" s="153" t="e">
        <f t="shared" si="260"/>
        <v>#N/A</v>
      </c>
      <c r="O1014" s="154" t="e">
        <f t="shared" si="261"/>
        <v>#N/A</v>
      </c>
      <c r="P1014" s="149">
        <f>IF(B1014&lt;=Parameters!$K$3,0,IF(I1014="Sand",0,O1014/Parameters!$K$8*1000))</f>
        <v>0</v>
      </c>
      <c r="Q1014" s="127" t="e">
        <f t="shared" si="262"/>
        <v>#DIV/0!</v>
      </c>
      <c r="R1014" s="154" t="e">
        <f t="shared" si="263"/>
        <v>#DIV/0!</v>
      </c>
      <c r="S1014" s="154" t="e">
        <f t="shared" si="264"/>
        <v>#DIV/0!</v>
      </c>
      <c r="T1014" s="149" t="e">
        <f t="shared" si="271"/>
        <v>#DIV/0!</v>
      </c>
      <c r="U1014" s="383">
        <f>IF(B1014&lt;=Parameters!$K$3,0,IF(I1014="Sand",(B1014-B1013)*$O$5*N1014,(B1014-B1013)*$O$5*T1014))</f>
        <v>0</v>
      </c>
      <c r="V1014" s="157">
        <f t="shared" si="272"/>
        <v>41073.252496893809</v>
      </c>
      <c r="W1014" s="175" t="e">
        <f t="shared" si="267"/>
        <v>#N/A</v>
      </c>
      <c r="X1014" s="149" t="e">
        <f t="shared" si="268"/>
        <v>#N/A</v>
      </c>
      <c r="Y1014" s="127" t="e">
        <f t="shared" si="269"/>
        <v>#DIV/0!</v>
      </c>
      <c r="Z1014" s="175" t="e">
        <f t="shared" si="270"/>
        <v>#N/A</v>
      </c>
      <c r="AA1014" s="149" t="e">
        <f t="shared" si="265"/>
        <v>#DIV/0!</v>
      </c>
      <c r="AB1014" s="383">
        <f>IF(ISERROR(AA1014),0,IF(B1014&lt;=Parameters!$K$3,0,(B1014-B1013)*$O$5*AA1014))</f>
        <v>0</v>
      </c>
      <c r="AC1014" s="157">
        <f t="shared" si="273"/>
        <v>26468.056265524985</v>
      </c>
    </row>
    <row r="1015" spans="1:29">
      <c r="A1015" s="186"/>
      <c r="B1015" s="187"/>
      <c r="C1015" s="258"/>
      <c r="D1015" s="258"/>
      <c r="E1015" s="438" t="e">
        <f>IF(AND(ISBLANK(B1015),ISBLANK(C1015)),NA(),IF(B1015&lt;=Parameters!$K$3,0,IF(C1015&lt;0.1,Parameters!$K$4,C1015)))</f>
        <v>#N/A</v>
      </c>
      <c r="F1015" s="439"/>
      <c r="G1015" s="149">
        <f>B1015*Parameters!$K$5</f>
        <v>0</v>
      </c>
      <c r="H1015" s="383">
        <f>IF(B1015&lt;Parameters!$K$6,B1015*Parameters!$K$5,Parameters!$K$5*Parameters!$K$6+(B1015-Parameters!$K$6)*(Parameters!$K$5-10))</f>
        <v>0</v>
      </c>
      <c r="I1015" s="151" t="str">
        <f>IF(ISBLANK(D1015),"",IF(D1015&gt;Parameters!$K$7,"Clay","Sand"))</f>
        <v/>
      </c>
      <c r="J1015" s="152">
        <f t="shared" si="257"/>
        <v>0.12850097275896397</v>
      </c>
      <c r="K1015" s="320">
        <f t="shared" si="258"/>
        <v>1</v>
      </c>
      <c r="L1015" s="320">
        <f t="shared" si="266"/>
        <v>0</v>
      </c>
      <c r="M1015" s="275" t="e">
        <f t="shared" si="259"/>
        <v>#N/A</v>
      </c>
      <c r="N1015" s="153" t="e">
        <f t="shared" si="260"/>
        <v>#N/A</v>
      </c>
      <c r="O1015" s="154" t="e">
        <f t="shared" si="261"/>
        <v>#N/A</v>
      </c>
      <c r="P1015" s="149">
        <f>IF(B1015&lt;=Parameters!$K$3,0,IF(I1015="Sand",0,O1015/Parameters!$K$8*1000))</f>
        <v>0</v>
      </c>
      <c r="Q1015" s="127" t="e">
        <f t="shared" si="262"/>
        <v>#DIV/0!</v>
      </c>
      <c r="R1015" s="154" t="e">
        <f t="shared" si="263"/>
        <v>#DIV/0!</v>
      </c>
      <c r="S1015" s="154" t="e">
        <f t="shared" si="264"/>
        <v>#DIV/0!</v>
      </c>
      <c r="T1015" s="149" t="e">
        <f t="shared" si="271"/>
        <v>#DIV/0!</v>
      </c>
      <c r="U1015" s="383">
        <f>IF(B1015&lt;=Parameters!$K$3,0,IF(I1015="Sand",(B1015-B1014)*$O$5*N1015,(B1015-B1014)*$O$5*T1015))</f>
        <v>0</v>
      </c>
      <c r="V1015" s="157">
        <f t="shared" si="272"/>
        <v>41073.252496893809</v>
      </c>
      <c r="W1015" s="175" t="e">
        <f t="shared" si="267"/>
        <v>#N/A</v>
      </c>
      <c r="X1015" s="149" t="e">
        <f t="shared" si="268"/>
        <v>#N/A</v>
      </c>
      <c r="Y1015" s="127" t="e">
        <f t="shared" si="269"/>
        <v>#DIV/0!</v>
      </c>
      <c r="Z1015" s="175" t="e">
        <f t="shared" si="270"/>
        <v>#N/A</v>
      </c>
      <c r="AA1015" s="149" t="e">
        <f t="shared" si="265"/>
        <v>#DIV/0!</v>
      </c>
      <c r="AB1015" s="383">
        <f>IF(ISERROR(AA1015),0,IF(B1015&lt;=Parameters!$K$3,0,(B1015-B1014)*$O$5*AA1015))</f>
        <v>0</v>
      </c>
      <c r="AC1015" s="157">
        <f t="shared" si="273"/>
        <v>26468.056265524985</v>
      </c>
    </row>
    <row r="1016" spans="1:29">
      <c r="A1016" s="186"/>
      <c r="B1016" s="187"/>
      <c r="C1016" s="258"/>
      <c r="D1016" s="258"/>
      <c r="E1016" s="438" t="e">
        <f>IF(AND(ISBLANK(B1016),ISBLANK(C1016)),NA(),IF(B1016&lt;=Parameters!$K$3,0,IF(C1016&lt;0.1,Parameters!$K$4,C1016)))</f>
        <v>#N/A</v>
      </c>
      <c r="F1016" s="439"/>
      <c r="G1016" s="149">
        <f>B1016*Parameters!$K$5</f>
        <v>0</v>
      </c>
      <c r="H1016" s="383">
        <f>IF(B1016&lt;Parameters!$K$6,B1016*Parameters!$K$5,Parameters!$K$5*Parameters!$K$6+(B1016-Parameters!$K$6)*(Parameters!$K$5-10))</f>
        <v>0</v>
      </c>
      <c r="I1016" s="151" t="str">
        <f>IF(ISBLANK(D1016),"",IF(D1016&gt;Parameters!$K$7,"Clay","Sand"))</f>
        <v/>
      </c>
      <c r="J1016" s="152">
        <f t="shared" si="257"/>
        <v>0.12850097275896397</v>
      </c>
      <c r="K1016" s="320">
        <f t="shared" si="258"/>
        <v>1</v>
      </c>
      <c r="L1016" s="320">
        <f t="shared" si="266"/>
        <v>0</v>
      </c>
      <c r="M1016" s="275" t="e">
        <f t="shared" si="259"/>
        <v>#N/A</v>
      </c>
      <c r="N1016" s="153" t="e">
        <f t="shared" si="260"/>
        <v>#N/A</v>
      </c>
      <c r="O1016" s="154" t="e">
        <f t="shared" si="261"/>
        <v>#N/A</v>
      </c>
      <c r="P1016" s="149">
        <f>IF(B1016&lt;=Parameters!$K$3,0,IF(I1016="Sand",0,O1016/Parameters!$K$8*1000))</f>
        <v>0</v>
      </c>
      <c r="Q1016" s="127" t="e">
        <f t="shared" si="262"/>
        <v>#DIV/0!</v>
      </c>
      <c r="R1016" s="154" t="e">
        <f t="shared" si="263"/>
        <v>#DIV/0!</v>
      </c>
      <c r="S1016" s="154" t="e">
        <f t="shared" si="264"/>
        <v>#DIV/0!</v>
      </c>
      <c r="T1016" s="149" t="e">
        <f t="shared" si="271"/>
        <v>#DIV/0!</v>
      </c>
      <c r="U1016" s="383">
        <f>IF(B1016&lt;=Parameters!$K$3,0,IF(I1016="Sand",(B1016-B1015)*$O$5*N1016,(B1016-B1015)*$O$5*T1016))</f>
        <v>0</v>
      </c>
      <c r="V1016" s="157">
        <f t="shared" si="272"/>
        <v>41073.252496893809</v>
      </c>
      <c r="W1016" s="175" t="e">
        <f t="shared" si="267"/>
        <v>#N/A</v>
      </c>
      <c r="X1016" s="149" t="e">
        <f t="shared" si="268"/>
        <v>#N/A</v>
      </c>
      <c r="Y1016" s="127" t="e">
        <f t="shared" si="269"/>
        <v>#DIV/0!</v>
      </c>
      <c r="Z1016" s="175" t="e">
        <f t="shared" si="270"/>
        <v>#N/A</v>
      </c>
      <c r="AA1016" s="149" t="e">
        <f t="shared" si="265"/>
        <v>#DIV/0!</v>
      </c>
      <c r="AB1016" s="383">
        <f>IF(ISERROR(AA1016),0,IF(B1016&lt;=Parameters!$K$3,0,(B1016-B1015)*$O$5*AA1016))</f>
        <v>0</v>
      </c>
      <c r="AC1016" s="157">
        <f t="shared" si="273"/>
        <v>26468.056265524985</v>
      </c>
    </row>
    <row r="1017" spans="1:29">
      <c r="A1017" s="186"/>
      <c r="B1017" s="187"/>
      <c r="C1017" s="258"/>
      <c r="D1017" s="258"/>
      <c r="E1017" s="438" t="e">
        <f>IF(AND(ISBLANK(B1017),ISBLANK(C1017)),NA(),IF(B1017&lt;=Parameters!$K$3,0,IF(C1017&lt;0.1,Parameters!$K$4,C1017)))</f>
        <v>#N/A</v>
      </c>
      <c r="F1017" s="439"/>
      <c r="G1017" s="149">
        <f>B1017*Parameters!$K$5</f>
        <v>0</v>
      </c>
      <c r="H1017" s="383">
        <f>IF(B1017&lt;Parameters!$K$6,B1017*Parameters!$K$5,Parameters!$K$5*Parameters!$K$6+(B1017-Parameters!$K$6)*(Parameters!$K$5-10))</f>
        <v>0</v>
      </c>
      <c r="I1017" s="151" t="str">
        <f>IF(ISBLANK(D1017),"",IF(D1017&gt;Parameters!$K$7,"Clay","Sand"))</f>
        <v/>
      </c>
      <c r="J1017" s="152">
        <f t="shared" si="257"/>
        <v>0.12850097275896397</v>
      </c>
      <c r="K1017" s="320">
        <f t="shared" si="258"/>
        <v>1</v>
      </c>
      <c r="L1017" s="320">
        <f t="shared" si="266"/>
        <v>0</v>
      </c>
      <c r="M1017" s="275" t="e">
        <f t="shared" si="259"/>
        <v>#N/A</v>
      </c>
      <c r="N1017" s="153" t="e">
        <f t="shared" si="260"/>
        <v>#N/A</v>
      </c>
      <c r="O1017" s="154" t="e">
        <f t="shared" si="261"/>
        <v>#N/A</v>
      </c>
      <c r="P1017" s="149">
        <f>IF(B1017&lt;=Parameters!$K$3,0,IF(I1017="Sand",0,O1017/Parameters!$K$8*1000))</f>
        <v>0</v>
      </c>
      <c r="Q1017" s="127" t="e">
        <f t="shared" si="262"/>
        <v>#DIV/0!</v>
      </c>
      <c r="R1017" s="154" t="e">
        <f t="shared" si="263"/>
        <v>#DIV/0!</v>
      </c>
      <c r="S1017" s="154" t="e">
        <f t="shared" si="264"/>
        <v>#DIV/0!</v>
      </c>
      <c r="T1017" s="149" t="e">
        <f t="shared" si="271"/>
        <v>#DIV/0!</v>
      </c>
      <c r="U1017" s="383">
        <f>IF(B1017&lt;=Parameters!$K$3,0,IF(I1017="Sand",(B1017-B1016)*$O$5*N1017,(B1017-B1016)*$O$5*T1017))</f>
        <v>0</v>
      </c>
      <c r="V1017" s="157">
        <f t="shared" si="272"/>
        <v>41073.252496893809</v>
      </c>
      <c r="W1017" s="175" t="e">
        <f t="shared" si="267"/>
        <v>#N/A</v>
      </c>
      <c r="X1017" s="149" t="e">
        <f t="shared" si="268"/>
        <v>#N/A</v>
      </c>
      <c r="Y1017" s="127" t="e">
        <f t="shared" si="269"/>
        <v>#DIV/0!</v>
      </c>
      <c r="Z1017" s="175" t="e">
        <f t="shared" si="270"/>
        <v>#N/A</v>
      </c>
      <c r="AA1017" s="149" t="e">
        <f t="shared" si="265"/>
        <v>#DIV/0!</v>
      </c>
      <c r="AB1017" s="383">
        <f>IF(ISERROR(AA1017),0,IF(B1017&lt;=Parameters!$K$3,0,(B1017-B1016)*$O$5*AA1017))</f>
        <v>0</v>
      </c>
      <c r="AC1017" s="157">
        <f t="shared" si="273"/>
        <v>26468.056265524985</v>
      </c>
    </row>
    <row r="1018" spans="1:29">
      <c r="A1018" s="186"/>
      <c r="B1018" s="187"/>
      <c r="C1018" s="258"/>
      <c r="D1018" s="258"/>
      <c r="E1018" s="438" t="e">
        <f>IF(AND(ISBLANK(B1018),ISBLANK(C1018)),NA(),IF(B1018&lt;=Parameters!$K$3,0,IF(C1018&lt;0.1,Parameters!$K$4,C1018)))</f>
        <v>#N/A</v>
      </c>
      <c r="F1018" s="439"/>
      <c r="G1018" s="149">
        <f>B1018*Parameters!$K$5</f>
        <v>0</v>
      </c>
      <c r="H1018" s="383">
        <f>IF(B1018&lt;Parameters!$K$6,B1018*Parameters!$K$5,Parameters!$K$5*Parameters!$K$6+(B1018-Parameters!$K$6)*(Parameters!$K$5-10))</f>
        <v>0</v>
      </c>
      <c r="I1018" s="151" t="str">
        <f>IF(ISBLANK(D1018),"",IF(D1018&gt;Parameters!$K$7,"Clay","Sand"))</f>
        <v/>
      </c>
      <c r="J1018" s="152">
        <f t="shared" si="257"/>
        <v>0.12850097275896397</v>
      </c>
      <c r="K1018" s="320">
        <f t="shared" si="258"/>
        <v>1</v>
      </c>
      <c r="L1018" s="320">
        <f t="shared" si="266"/>
        <v>0</v>
      </c>
      <c r="M1018" s="275" t="e">
        <f t="shared" si="259"/>
        <v>#N/A</v>
      </c>
      <c r="N1018" s="153" t="e">
        <f t="shared" si="260"/>
        <v>#N/A</v>
      </c>
      <c r="O1018" s="154" t="e">
        <f t="shared" si="261"/>
        <v>#N/A</v>
      </c>
      <c r="P1018" s="149">
        <f>IF(B1018&lt;=Parameters!$K$3,0,IF(I1018="Sand",0,O1018/Parameters!$K$8*1000))</f>
        <v>0</v>
      </c>
      <c r="Q1018" s="127" t="e">
        <f t="shared" si="262"/>
        <v>#DIV/0!</v>
      </c>
      <c r="R1018" s="154" t="e">
        <f t="shared" si="263"/>
        <v>#DIV/0!</v>
      </c>
      <c r="S1018" s="154" t="e">
        <f t="shared" si="264"/>
        <v>#DIV/0!</v>
      </c>
      <c r="T1018" s="149" t="e">
        <f t="shared" si="271"/>
        <v>#DIV/0!</v>
      </c>
      <c r="U1018" s="383">
        <f>IF(B1018&lt;=Parameters!$K$3,0,IF(I1018="Sand",(B1018-B1017)*$O$5*N1018,(B1018-B1017)*$O$5*T1018))</f>
        <v>0</v>
      </c>
      <c r="V1018" s="157">
        <f t="shared" si="272"/>
        <v>41073.252496893809</v>
      </c>
      <c r="W1018" s="175" t="e">
        <f t="shared" si="267"/>
        <v>#N/A</v>
      </c>
      <c r="X1018" s="149" t="e">
        <f t="shared" si="268"/>
        <v>#N/A</v>
      </c>
      <c r="Y1018" s="127" t="e">
        <f t="shared" si="269"/>
        <v>#DIV/0!</v>
      </c>
      <c r="Z1018" s="175" t="e">
        <f t="shared" si="270"/>
        <v>#N/A</v>
      </c>
      <c r="AA1018" s="149" t="e">
        <f t="shared" si="265"/>
        <v>#DIV/0!</v>
      </c>
      <c r="AB1018" s="383">
        <f>IF(ISERROR(AA1018),0,IF(B1018&lt;=Parameters!$K$3,0,(B1018-B1017)*$O$5*AA1018))</f>
        <v>0</v>
      </c>
      <c r="AC1018" s="157">
        <f t="shared" si="273"/>
        <v>26468.056265524985</v>
      </c>
    </row>
    <row r="1019" spans="1:29">
      <c r="A1019" s="186"/>
      <c r="B1019" s="187"/>
      <c r="C1019" s="258"/>
      <c r="D1019" s="258"/>
      <c r="E1019" s="438" t="e">
        <f>IF(AND(ISBLANK(B1019),ISBLANK(C1019)),NA(),IF(B1019&lt;=Parameters!$K$3,0,IF(C1019&lt;0.1,Parameters!$K$4,C1019)))</f>
        <v>#N/A</v>
      </c>
      <c r="F1019" s="439"/>
      <c r="G1019" s="149">
        <f>B1019*Parameters!$K$5</f>
        <v>0</v>
      </c>
      <c r="H1019" s="383">
        <f>IF(B1019&lt;Parameters!$K$6,B1019*Parameters!$K$5,Parameters!$K$5*Parameters!$K$6+(B1019-Parameters!$K$6)*(Parameters!$K$5-10))</f>
        <v>0</v>
      </c>
      <c r="I1019" s="151" t="str">
        <f>IF(ISBLANK(D1019),"",IF(D1019&gt;Parameters!$K$7,"Clay","Sand"))</f>
        <v/>
      </c>
      <c r="J1019" s="152">
        <f t="shared" si="257"/>
        <v>0.12850097275896397</v>
      </c>
      <c r="K1019" s="320">
        <f t="shared" si="258"/>
        <v>1</v>
      </c>
      <c r="L1019" s="320">
        <f t="shared" si="266"/>
        <v>0</v>
      </c>
      <c r="M1019" s="275" t="e">
        <f t="shared" si="259"/>
        <v>#N/A</v>
      </c>
      <c r="N1019" s="153" t="e">
        <f t="shared" si="260"/>
        <v>#N/A</v>
      </c>
      <c r="O1019" s="154" t="e">
        <f t="shared" si="261"/>
        <v>#N/A</v>
      </c>
      <c r="P1019" s="149">
        <f>IF(B1019&lt;=Parameters!$K$3,0,IF(I1019="Sand",0,O1019/Parameters!$K$8*1000))</f>
        <v>0</v>
      </c>
      <c r="Q1019" s="127" t="e">
        <f t="shared" si="262"/>
        <v>#DIV/0!</v>
      </c>
      <c r="R1019" s="154" t="e">
        <f t="shared" si="263"/>
        <v>#DIV/0!</v>
      </c>
      <c r="S1019" s="154" t="e">
        <f t="shared" si="264"/>
        <v>#DIV/0!</v>
      </c>
      <c r="T1019" s="149" t="e">
        <f t="shared" si="271"/>
        <v>#DIV/0!</v>
      </c>
      <c r="U1019" s="383">
        <f>IF(B1019&lt;=Parameters!$K$3,0,IF(I1019="Sand",(B1019-B1018)*$O$5*N1019,(B1019-B1018)*$O$5*T1019))</f>
        <v>0</v>
      </c>
      <c r="V1019" s="157">
        <f t="shared" si="272"/>
        <v>41073.252496893809</v>
      </c>
      <c r="W1019" s="175" t="e">
        <f t="shared" si="267"/>
        <v>#N/A</v>
      </c>
      <c r="X1019" s="149" t="e">
        <f t="shared" si="268"/>
        <v>#N/A</v>
      </c>
      <c r="Y1019" s="127" t="e">
        <f t="shared" si="269"/>
        <v>#DIV/0!</v>
      </c>
      <c r="Z1019" s="175" t="e">
        <f t="shared" si="270"/>
        <v>#N/A</v>
      </c>
      <c r="AA1019" s="149" t="e">
        <f t="shared" si="265"/>
        <v>#DIV/0!</v>
      </c>
      <c r="AB1019" s="383">
        <f>IF(ISERROR(AA1019),0,IF(B1019&lt;=Parameters!$K$3,0,(B1019-B1018)*$O$5*AA1019))</f>
        <v>0</v>
      </c>
      <c r="AC1019" s="157">
        <f t="shared" si="273"/>
        <v>26468.056265524985</v>
      </c>
    </row>
    <row r="1020" spans="1:29">
      <c r="A1020" s="186"/>
      <c r="B1020" s="187"/>
      <c r="C1020" s="258"/>
      <c r="D1020" s="258"/>
      <c r="E1020" s="438" t="e">
        <f>IF(AND(ISBLANK(B1020),ISBLANK(C1020)),NA(),IF(B1020&lt;=Parameters!$K$3,0,IF(C1020&lt;0.1,Parameters!$K$4,C1020)))</f>
        <v>#N/A</v>
      </c>
      <c r="F1020" s="439"/>
      <c r="G1020" s="149">
        <f>B1020*Parameters!$K$5</f>
        <v>0</v>
      </c>
      <c r="H1020" s="383">
        <f>IF(B1020&lt;Parameters!$K$6,B1020*Parameters!$K$5,Parameters!$K$5*Parameters!$K$6+(B1020-Parameters!$K$6)*(Parameters!$K$5-10))</f>
        <v>0</v>
      </c>
      <c r="I1020" s="151" t="str">
        <f>IF(ISBLANK(D1020),"",IF(D1020&gt;Parameters!$K$7,"Clay","Sand"))</f>
        <v/>
      </c>
      <c r="J1020" s="152">
        <f t="shared" si="257"/>
        <v>0.12850097275896397</v>
      </c>
      <c r="K1020" s="320">
        <f t="shared" si="258"/>
        <v>1</v>
      </c>
      <c r="L1020" s="320">
        <f t="shared" si="266"/>
        <v>0</v>
      </c>
      <c r="M1020" s="275" t="e">
        <f t="shared" si="259"/>
        <v>#N/A</v>
      </c>
      <c r="N1020" s="153" t="e">
        <f t="shared" si="260"/>
        <v>#N/A</v>
      </c>
      <c r="O1020" s="154" t="e">
        <f t="shared" si="261"/>
        <v>#N/A</v>
      </c>
      <c r="P1020" s="149">
        <f>IF(B1020&lt;=Parameters!$K$3,0,IF(I1020="Sand",0,O1020/Parameters!$K$8*1000))</f>
        <v>0</v>
      </c>
      <c r="Q1020" s="127" t="e">
        <f t="shared" si="262"/>
        <v>#DIV/0!</v>
      </c>
      <c r="R1020" s="154" t="e">
        <f t="shared" si="263"/>
        <v>#DIV/0!</v>
      </c>
      <c r="S1020" s="154" t="e">
        <f t="shared" si="264"/>
        <v>#DIV/0!</v>
      </c>
      <c r="T1020" s="149" t="e">
        <f t="shared" si="271"/>
        <v>#DIV/0!</v>
      </c>
      <c r="U1020" s="383">
        <f>IF(B1020&lt;=Parameters!$K$3,0,IF(I1020="Sand",(B1020-B1019)*$O$5*N1020,(B1020-B1019)*$O$5*T1020))</f>
        <v>0</v>
      </c>
      <c r="V1020" s="157">
        <f t="shared" si="272"/>
        <v>41073.252496893809</v>
      </c>
      <c r="W1020" s="175" t="e">
        <f t="shared" si="267"/>
        <v>#N/A</v>
      </c>
      <c r="X1020" s="149" t="e">
        <f t="shared" si="268"/>
        <v>#N/A</v>
      </c>
      <c r="Y1020" s="127" t="e">
        <f t="shared" si="269"/>
        <v>#DIV/0!</v>
      </c>
      <c r="Z1020" s="175" t="e">
        <f t="shared" si="270"/>
        <v>#N/A</v>
      </c>
      <c r="AA1020" s="149" t="e">
        <f t="shared" si="265"/>
        <v>#DIV/0!</v>
      </c>
      <c r="AB1020" s="383">
        <f>IF(ISERROR(AA1020),0,IF(B1020&lt;=Parameters!$K$3,0,(B1020-B1019)*$O$5*AA1020))</f>
        <v>0</v>
      </c>
      <c r="AC1020" s="157">
        <f t="shared" si="273"/>
        <v>26468.056265524985</v>
      </c>
    </row>
    <row r="1021" spans="1:29">
      <c r="A1021" s="186"/>
      <c r="B1021" s="187"/>
      <c r="C1021" s="258"/>
      <c r="D1021" s="258"/>
      <c r="E1021" s="438" t="e">
        <f>IF(AND(ISBLANK(B1021),ISBLANK(C1021)),NA(),IF(B1021&lt;=Parameters!$K$3,0,IF(C1021&lt;0.1,Parameters!$K$4,C1021)))</f>
        <v>#N/A</v>
      </c>
      <c r="F1021" s="439"/>
      <c r="G1021" s="149">
        <f>B1021*Parameters!$K$5</f>
        <v>0</v>
      </c>
      <c r="H1021" s="383">
        <f>IF(B1021&lt;Parameters!$K$6,B1021*Parameters!$K$5,Parameters!$K$5*Parameters!$K$6+(B1021-Parameters!$K$6)*(Parameters!$K$5-10))</f>
        <v>0</v>
      </c>
      <c r="I1021" s="151" t="str">
        <f>IF(ISBLANK(D1021),"",IF(D1021&gt;Parameters!$K$7,"Clay","Sand"))</f>
        <v/>
      </c>
      <c r="J1021" s="152">
        <f t="shared" si="257"/>
        <v>0.12850097275896397</v>
      </c>
      <c r="K1021" s="320">
        <f t="shared" si="258"/>
        <v>1</v>
      </c>
      <c r="L1021" s="320">
        <f t="shared" si="266"/>
        <v>0</v>
      </c>
      <c r="M1021" s="275" t="e">
        <f t="shared" si="259"/>
        <v>#N/A</v>
      </c>
      <c r="N1021" s="153" t="e">
        <f t="shared" si="260"/>
        <v>#N/A</v>
      </c>
      <c r="O1021" s="154" t="e">
        <f t="shared" si="261"/>
        <v>#N/A</v>
      </c>
      <c r="P1021" s="149">
        <f>IF(B1021&lt;=Parameters!$K$3,0,IF(I1021="Sand",0,O1021/Parameters!$K$8*1000))</f>
        <v>0</v>
      </c>
      <c r="Q1021" s="127" t="e">
        <f t="shared" si="262"/>
        <v>#DIV/0!</v>
      </c>
      <c r="R1021" s="154" t="e">
        <f t="shared" si="263"/>
        <v>#DIV/0!</v>
      </c>
      <c r="S1021" s="154" t="e">
        <f t="shared" si="264"/>
        <v>#DIV/0!</v>
      </c>
      <c r="T1021" s="149" t="e">
        <f t="shared" si="271"/>
        <v>#DIV/0!</v>
      </c>
      <c r="U1021" s="383">
        <f>IF(B1021&lt;=Parameters!$K$3,0,IF(I1021="Sand",(B1021-B1020)*$O$5*N1021,(B1021-B1020)*$O$5*T1021))</f>
        <v>0</v>
      </c>
      <c r="V1021" s="157">
        <f t="shared" si="272"/>
        <v>41073.252496893809</v>
      </c>
      <c r="W1021" s="175" t="e">
        <f t="shared" si="267"/>
        <v>#N/A</v>
      </c>
      <c r="X1021" s="149" t="e">
        <f t="shared" si="268"/>
        <v>#N/A</v>
      </c>
      <c r="Y1021" s="127" t="e">
        <f t="shared" si="269"/>
        <v>#DIV/0!</v>
      </c>
      <c r="Z1021" s="175" t="e">
        <f t="shared" si="270"/>
        <v>#N/A</v>
      </c>
      <c r="AA1021" s="149" t="e">
        <f t="shared" si="265"/>
        <v>#DIV/0!</v>
      </c>
      <c r="AB1021" s="383">
        <f>IF(ISERROR(AA1021),0,IF(B1021&lt;=Parameters!$K$3,0,(B1021-B1020)*$O$5*AA1021))</f>
        <v>0</v>
      </c>
      <c r="AC1021" s="157">
        <f t="shared" si="273"/>
        <v>26468.056265524985</v>
      </c>
    </row>
    <row r="1022" spans="1:29">
      <c r="A1022" s="186"/>
      <c r="B1022" s="187"/>
      <c r="C1022" s="258"/>
      <c r="D1022" s="258"/>
      <c r="E1022" s="438" t="e">
        <f>IF(AND(ISBLANK(B1022),ISBLANK(C1022)),NA(),IF(B1022&lt;=Parameters!$K$3,0,IF(C1022&lt;0.1,Parameters!$K$4,C1022)))</f>
        <v>#N/A</v>
      </c>
      <c r="F1022" s="439"/>
      <c r="G1022" s="149">
        <f>B1022*Parameters!$K$5</f>
        <v>0</v>
      </c>
      <c r="H1022" s="383">
        <f>IF(B1022&lt;Parameters!$K$6,B1022*Parameters!$K$5,Parameters!$K$5*Parameters!$K$6+(B1022-Parameters!$K$6)*(Parameters!$K$5-10))</f>
        <v>0</v>
      </c>
      <c r="I1022" s="151" t="str">
        <f>IF(ISBLANK(D1022),"",IF(D1022&gt;Parameters!$K$7,"Clay","Sand"))</f>
        <v/>
      </c>
      <c r="J1022" s="152">
        <f t="shared" si="257"/>
        <v>0.12850097275896397</v>
      </c>
      <c r="K1022" s="320">
        <f t="shared" si="258"/>
        <v>1</v>
      </c>
      <c r="L1022" s="320">
        <f t="shared" si="266"/>
        <v>0</v>
      </c>
      <c r="M1022" s="275" t="e">
        <f t="shared" si="259"/>
        <v>#N/A</v>
      </c>
      <c r="N1022" s="153" t="e">
        <f t="shared" si="260"/>
        <v>#N/A</v>
      </c>
      <c r="O1022" s="154" t="e">
        <f t="shared" si="261"/>
        <v>#N/A</v>
      </c>
      <c r="P1022" s="149">
        <f>IF(B1022&lt;=Parameters!$K$3,0,IF(I1022="Sand",0,O1022/Parameters!$K$8*1000))</f>
        <v>0</v>
      </c>
      <c r="Q1022" s="127" t="e">
        <f t="shared" si="262"/>
        <v>#DIV/0!</v>
      </c>
      <c r="R1022" s="154" t="e">
        <f t="shared" si="263"/>
        <v>#DIV/0!</v>
      </c>
      <c r="S1022" s="154" t="e">
        <f t="shared" si="264"/>
        <v>#DIV/0!</v>
      </c>
      <c r="T1022" s="149" t="e">
        <f t="shared" si="271"/>
        <v>#DIV/0!</v>
      </c>
      <c r="U1022" s="383">
        <f>IF(B1022&lt;=Parameters!$K$3,0,IF(I1022="Sand",(B1022-B1021)*$O$5*N1022,(B1022-B1021)*$O$5*T1022))</f>
        <v>0</v>
      </c>
      <c r="V1022" s="157">
        <f t="shared" si="272"/>
        <v>41073.252496893809</v>
      </c>
      <c r="W1022" s="175" t="e">
        <f t="shared" si="267"/>
        <v>#N/A</v>
      </c>
      <c r="X1022" s="149" t="e">
        <f t="shared" si="268"/>
        <v>#N/A</v>
      </c>
      <c r="Y1022" s="127" t="e">
        <f t="shared" si="269"/>
        <v>#DIV/0!</v>
      </c>
      <c r="Z1022" s="175" t="e">
        <f t="shared" si="270"/>
        <v>#N/A</v>
      </c>
      <c r="AA1022" s="149" t="e">
        <f t="shared" si="265"/>
        <v>#DIV/0!</v>
      </c>
      <c r="AB1022" s="383">
        <f>IF(ISERROR(AA1022),0,IF(B1022&lt;=Parameters!$K$3,0,(B1022-B1021)*$O$5*AA1022))</f>
        <v>0</v>
      </c>
      <c r="AC1022" s="157">
        <f t="shared" si="273"/>
        <v>26468.056265524985</v>
      </c>
    </row>
    <row r="1023" spans="1:29">
      <c r="A1023" s="186"/>
      <c r="B1023" s="187"/>
      <c r="C1023" s="258"/>
      <c r="D1023" s="258"/>
      <c r="E1023" s="438" t="e">
        <f>IF(AND(ISBLANK(B1023),ISBLANK(C1023)),NA(),IF(B1023&lt;=Parameters!$K$3,0,IF(C1023&lt;0.1,Parameters!$K$4,C1023)))</f>
        <v>#N/A</v>
      </c>
      <c r="F1023" s="439"/>
      <c r="G1023" s="149">
        <f>B1023*Parameters!$K$5</f>
        <v>0</v>
      </c>
      <c r="H1023" s="383">
        <f>IF(B1023&lt;Parameters!$K$6,B1023*Parameters!$K$5,Parameters!$K$5*Parameters!$K$6+(B1023-Parameters!$K$6)*(Parameters!$K$5-10))</f>
        <v>0</v>
      </c>
      <c r="I1023" s="151" t="str">
        <f>IF(ISBLANK(D1023),"",IF(D1023&gt;Parameters!$K$7,"Clay","Sand"))</f>
        <v/>
      </c>
      <c r="J1023" s="152">
        <f t="shared" si="257"/>
        <v>0.12850097275896397</v>
      </c>
      <c r="K1023" s="320">
        <f t="shared" si="258"/>
        <v>1</v>
      </c>
      <c r="L1023" s="320">
        <f t="shared" si="266"/>
        <v>0</v>
      </c>
      <c r="M1023" s="275" t="e">
        <f t="shared" si="259"/>
        <v>#N/A</v>
      </c>
      <c r="N1023" s="153" t="e">
        <f t="shared" si="260"/>
        <v>#N/A</v>
      </c>
      <c r="O1023" s="154" t="e">
        <f t="shared" si="261"/>
        <v>#N/A</v>
      </c>
      <c r="P1023" s="149">
        <f>IF(B1023&lt;=Parameters!$K$3,0,IF(I1023="Sand",0,O1023/Parameters!$K$8*1000))</f>
        <v>0</v>
      </c>
      <c r="Q1023" s="127" t="e">
        <f t="shared" si="262"/>
        <v>#DIV/0!</v>
      </c>
      <c r="R1023" s="154" t="e">
        <f t="shared" si="263"/>
        <v>#DIV/0!</v>
      </c>
      <c r="S1023" s="154" t="e">
        <f t="shared" si="264"/>
        <v>#DIV/0!</v>
      </c>
      <c r="T1023" s="149" t="e">
        <f t="shared" si="271"/>
        <v>#DIV/0!</v>
      </c>
      <c r="U1023" s="383">
        <f>IF(B1023&lt;=Parameters!$K$3,0,IF(I1023="Sand",(B1023-B1022)*$O$5*N1023,(B1023-B1022)*$O$5*T1023))</f>
        <v>0</v>
      </c>
      <c r="V1023" s="157">
        <f t="shared" si="272"/>
        <v>41073.252496893809</v>
      </c>
      <c r="W1023" s="175" t="e">
        <f t="shared" si="267"/>
        <v>#N/A</v>
      </c>
      <c r="X1023" s="149" t="e">
        <f t="shared" si="268"/>
        <v>#N/A</v>
      </c>
      <c r="Y1023" s="127" t="e">
        <f t="shared" si="269"/>
        <v>#DIV/0!</v>
      </c>
      <c r="Z1023" s="175" t="e">
        <f t="shared" si="270"/>
        <v>#N/A</v>
      </c>
      <c r="AA1023" s="149" t="e">
        <f t="shared" si="265"/>
        <v>#DIV/0!</v>
      </c>
      <c r="AB1023" s="383">
        <f>IF(ISERROR(AA1023),0,IF(B1023&lt;=Parameters!$K$3,0,(B1023-B1022)*$O$5*AA1023))</f>
        <v>0</v>
      </c>
      <c r="AC1023" s="157">
        <f t="shared" si="273"/>
        <v>26468.056265524985</v>
      </c>
    </row>
    <row r="1024" spans="1:29">
      <c r="A1024" s="186"/>
      <c r="B1024" s="187"/>
      <c r="C1024" s="258"/>
      <c r="D1024" s="258"/>
      <c r="E1024" s="438" t="e">
        <f>IF(AND(ISBLANK(B1024),ISBLANK(C1024)),NA(),IF(B1024&lt;=Parameters!$K$3,0,IF(C1024&lt;0.1,Parameters!$K$4,C1024)))</f>
        <v>#N/A</v>
      </c>
      <c r="F1024" s="439"/>
      <c r="G1024" s="149">
        <f>B1024*Parameters!$K$5</f>
        <v>0</v>
      </c>
      <c r="H1024" s="383">
        <f>IF(B1024&lt;Parameters!$K$6,B1024*Parameters!$K$5,Parameters!$K$5*Parameters!$K$6+(B1024-Parameters!$K$6)*(Parameters!$K$5-10))</f>
        <v>0</v>
      </c>
      <c r="I1024" s="151" t="str">
        <f>IF(ISBLANK(D1024),"",IF(D1024&gt;Parameters!$K$7,"Clay","Sand"))</f>
        <v/>
      </c>
      <c r="J1024" s="152">
        <f t="shared" si="257"/>
        <v>0.12850097275896397</v>
      </c>
      <c r="K1024" s="320">
        <f t="shared" si="258"/>
        <v>1</v>
      </c>
      <c r="L1024" s="320">
        <f t="shared" si="266"/>
        <v>0</v>
      </c>
      <c r="M1024" s="275" t="e">
        <f t="shared" si="259"/>
        <v>#N/A</v>
      </c>
      <c r="N1024" s="153" t="e">
        <f t="shared" si="260"/>
        <v>#N/A</v>
      </c>
      <c r="O1024" s="154" t="e">
        <f t="shared" si="261"/>
        <v>#N/A</v>
      </c>
      <c r="P1024" s="149">
        <f>IF(B1024&lt;=Parameters!$K$3,0,IF(I1024="Sand",0,O1024/Parameters!$K$8*1000))</f>
        <v>0</v>
      </c>
      <c r="Q1024" s="127" t="e">
        <f t="shared" si="262"/>
        <v>#DIV/0!</v>
      </c>
      <c r="R1024" s="154" t="e">
        <f t="shared" si="263"/>
        <v>#DIV/0!</v>
      </c>
      <c r="S1024" s="154" t="e">
        <f t="shared" si="264"/>
        <v>#DIV/0!</v>
      </c>
      <c r="T1024" s="149" t="e">
        <f t="shared" si="271"/>
        <v>#DIV/0!</v>
      </c>
      <c r="U1024" s="383">
        <f>IF(B1024&lt;=Parameters!$K$3,0,IF(I1024="Sand",(B1024-B1023)*$O$5*N1024,(B1024-B1023)*$O$5*T1024))</f>
        <v>0</v>
      </c>
      <c r="V1024" s="157">
        <f t="shared" si="272"/>
        <v>41073.252496893809</v>
      </c>
      <c r="W1024" s="175" t="e">
        <f t="shared" si="267"/>
        <v>#N/A</v>
      </c>
      <c r="X1024" s="149" t="e">
        <f t="shared" si="268"/>
        <v>#N/A</v>
      </c>
      <c r="Y1024" s="127" t="e">
        <f t="shared" si="269"/>
        <v>#DIV/0!</v>
      </c>
      <c r="Z1024" s="175" t="e">
        <f t="shared" si="270"/>
        <v>#N/A</v>
      </c>
      <c r="AA1024" s="149" t="e">
        <f t="shared" si="265"/>
        <v>#DIV/0!</v>
      </c>
      <c r="AB1024" s="383">
        <f>IF(ISERROR(AA1024),0,IF(B1024&lt;=Parameters!$K$3,0,(B1024-B1023)*$O$5*AA1024))</f>
        <v>0</v>
      </c>
      <c r="AC1024" s="157">
        <f t="shared" si="273"/>
        <v>26468.056265524985</v>
      </c>
    </row>
    <row r="1025" spans="1:29">
      <c r="A1025" s="186"/>
      <c r="B1025" s="187"/>
      <c r="C1025" s="258"/>
      <c r="D1025" s="258"/>
      <c r="E1025" s="438" t="e">
        <f>IF(AND(ISBLANK(B1025),ISBLANK(C1025)),NA(),IF(B1025&lt;=Parameters!$K$3,0,IF(C1025&lt;0.1,Parameters!$K$4,C1025)))</f>
        <v>#N/A</v>
      </c>
      <c r="F1025" s="439"/>
      <c r="G1025" s="149">
        <f>B1025*Parameters!$K$5</f>
        <v>0</v>
      </c>
      <c r="H1025" s="383">
        <f>IF(B1025&lt;Parameters!$K$6,B1025*Parameters!$K$5,Parameters!$K$5*Parameters!$K$6+(B1025-Parameters!$K$6)*(Parameters!$K$5-10))</f>
        <v>0</v>
      </c>
      <c r="I1025" s="151" t="str">
        <f>IF(ISBLANK(D1025),"",IF(D1025&gt;Parameters!$K$7,"Clay","Sand"))</f>
        <v/>
      </c>
      <c r="J1025" s="152">
        <f t="shared" si="257"/>
        <v>0.12850097275896397</v>
      </c>
      <c r="K1025" s="320">
        <f t="shared" si="258"/>
        <v>1</v>
      </c>
      <c r="L1025" s="320">
        <f t="shared" si="266"/>
        <v>0</v>
      </c>
      <c r="M1025" s="275" t="e">
        <f t="shared" si="259"/>
        <v>#N/A</v>
      </c>
      <c r="N1025" s="153" t="e">
        <f t="shared" si="260"/>
        <v>#N/A</v>
      </c>
      <c r="O1025" s="154" t="e">
        <f t="shared" si="261"/>
        <v>#N/A</v>
      </c>
      <c r="P1025" s="149">
        <f>IF(B1025&lt;=Parameters!$K$3,0,IF(I1025="Sand",0,O1025/Parameters!$K$8*1000))</f>
        <v>0</v>
      </c>
      <c r="Q1025" s="127" t="e">
        <f t="shared" si="262"/>
        <v>#DIV/0!</v>
      </c>
      <c r="R1025" s="154" t="e">
        <f t="shared" si="263"/>
        <v>#DIV/0!</v>
      </c>
      <c r="S1025" s="154" t="e">
        <f t="shared" si="264"/>
        <v>#DIV/0!</v>
      </c>
      <c r="T1025" s="149" t="e">
        <f t="shared" si="271"/>
        <v>#DIV/0!</v>
      </c>
      <c r="U1025" s="383">
        <f>IF(B1025&lt;=Parameters!$K$3,0,IF(I1025="Sand",(B1025-B1024)*$O$5*N1025,(B1025-B1024)*$O$5*T1025))</f>
        <v>0</v>
      </c>
      <c r="V1025" s="157">
        <f t="shared" si="272"/>
        <v>41073.252496893809</v>
      </c>
      <c r="W1025" s="175" t="e">
        <f t="shared" si="267"/>
        <v>#N/A</v>
      </c>
      <c r="X1025" s="149" t="e">
        <f t="shared" si="268"/>
        <v>#N/A</v>
      </c>
      <c r="Y1025" s="127" t="e">
        <f t="shared" si="269"/>
        <v>#DIV/0!</v>
      </c>
      <c r="Z1025" s="175" t="e">
        <f t="shared" si="270"/>
        <v>#N/A</v>
      </c>
      <c r="AA1025" s="149" t="e">
        <f t="shared" si="265"/>
        <v>#DIV/0!</v>
      </c>
      <c r="AB1025" s="383">
        <f>IF(ISERROR(AA1025),0,IF(B1025&lt;=Parameters!$K$3,0,(B1025-B1024)*$O$5*AA1025))</f>
        <v>0</v>
      </c>
      <c r="AC1025" s="157">
        <f t="shared" si="273"/>
        <v>26468.056265524985</v>
      </c>
    </row>
    <row r="1026" spans="1:29">
      <c r="A1026" s="186"/>
      <c r="B1026" s="187"/>
      <c r="C1026" s="258"/>
      <c r="D1026" s="258"/>
      <c r="E1026" s="438" t="e">
        <f>IF(AND(ISBLANK(B1026),ISBLANK(C1026)),NA(),IF(B1026&lt;=Parameters!$K$3,0,IF(C1026&lt;0.1,Parameters!$K$4,C1026)))</f>
        <v>#N/A</v>
      </c>
      <c r="F1026" s="439"/>
      <c r="G1026" s="149">
        <f>B1026*Parameters!$K$5</f>
        <v>0</v>
      </c>
      <c r="H1026" s="383">
        <f>IF(B1026&lt;Parameters!$K$6,B1026*Parameters!$K$5,Parameters!$K$5*Parameters!$K$6+(B1026-Parameters!$K$6)*(Parameters!$K$5-10))</f>
        <v>0</v>
      </c>
      <c r="I1026" s="151" t="str">
        <f>IF(ISBLANK(D1026),"",IF(D1026&gt;Parameters!$K$7,"Clay","Sand"))</f>
        <v/>
      </c>
      <c r="J1026" s="152">
        <f t="shared" si="257"/>
        <v>0.12850097275896397</v>
      </c>
      <c r="K1026" s="320">
        <f t="shared" si="258"/>
        <v>1</v>
      </c>
      <c r="L1026" s="320">
        <f t="shared" si="266"/>
        <v>0</v>
      </c>
      <c r="M1026" s="275" t="e">
        <f t="shared" si="259"/>
        <v>#N/A</v>
      </c>
      <c r="N1026" s="153" t="e">
        <f t="shared" si="260"/>
        <v>#N/A</v>
      </c>
      <c r="O1026" s="154" t="e">
        <f t="shared" si="261"/>
        <v>#N/A</v>
      </c>
      <c r="P1026" s="149">
        <f>IF(B1026&lt;=Parameters!$K$3,0,IF(I1026="Sand",0,O1026/Parameters!$K$8*1000))</f>
        <v>0</v>
      </c>
      <c r="Q1026" s="127" t="e">
        <f t="shared" si="262"/>
        <v>#DIV/0!</v>
      </c>
      <c r="R1026" s="154" t="e">
        <f t="shared" si="263"/>
        <v>#DIV/0!</v>
      </c>
      <c r="S1026" s="154" t="e">
        <f t="shared" si="264"/>
        <v>#DIV/0!</v>
      </c>
      <c r="T1026" s="149" t="e">
        <f t="shared" si="271"/>
        <v>#DIV/0!</v>
      </c>
      <c r="U1026" s="383">
        <f>IF(B1026&lt;=Parameters!$K$3,0,IF(I1026="Sand",(B1026-B1025)*$O$5*N1026,(B1026-B1025)*$O$5*T1026))</f>
        <v>0</v>
      </c>
      <c r="V1026" s="157">
        <f t="shared" si="272"/>
        <v>41073.252496893809</v>
      </c>
      <c r="W1026" s="175" t="e">
        <f t="shared" si="267"/>
        <v>#N/A</v>
      </c>
      <c r="X1026" s="149" t="e">
        <f t="shared" si="268"/>
        <v>#N/A</v>
      </c>
      <c r="Y1026" s="127" t="e">
        <f t="shared" si="269"/>
        <v>#DIV/0!</v>
      </c>
      <c r="Z1026" s="175" t="e">
        <f t="shared" si="270"/>
        <v>#N/A</v>
      </c>
      <c r="AA1026" s="149" t="e">
        <f t="shared" si="265"/>
        <v>#DIV/0!</v>
      </c>
      <c r="AB1026" s="383">
        <f>IF(ISERROR(AA1026),0,IF(B1026&lt;=Parameters!$K$3,0,(B1026-B1025)*$O$5*AA1026))</f>
        <v>0</v>
      </c>
      <c r="AC1026" s="157">
        <f t="shared" si="273"/>
        <v>26468.056265524985</v>
      </c>
    </row>
    <row r="1027" spans="1:29">
      <c r="A1027" s="186"/>
      <c r="B1027" s="187"/>
      <c r="C1027" s="258"/>
      <c r="D1027" s="258"/>
      <c r="E1027" s="438" t="e">
        <f>IF(AND(ISBLANK(B1027),ISBLANK(C1027)),NA(),IF(B1027&lt;=Parameters!$K$3,0,IF(C1027&lt;0.1,Parameters!$K$4,C1027)))</f>
        <v>#N/A</v>
      </c>
      <c r="F1027" s="439"/>
      <c r="G1027" s="149">
        <f>B1027*Parameters!$K$5</f>
        <v>0</v>
      </c>
      <c r="H1027" s="383">
        <f>IF(B1027&lt;Parameters!$K$6,B1027*Parameters!$K$5,Parameters!$K$5*Parameters!$K$6+(B1027-Parameters!$K$6)*(Parameters!$K$5-10))</f>
        <v>0</v>
      </c>
      <c r="I1027" s="151" t="str">
        <f>IF(ISBLANK(D1027),"",IF(D1027&gt;Parameters!$K$7,"Clay","Sand"))</f>
        <v/>
      </c>
      <c r="J1027" s="152">
        <f t="shared" si="257"/>
        <v>0.12850097275896397</v>
      </c>
      <c r="K1027" s="320">
        <f t="shared" si="258"/>
        <v>1</v>
      </c>
      <c r="L1027" s="320">
        <f t="shared" si="266"/>
        <v>0</v>
      </c>
      <c r="M1027" s="275" t="e">
        <f t="shared" si="259"/>
        <v>#N/A</v>
      </c>
      <c r="N1027" s="153" t="e">
        <f t="shared" si="260"/>
        <v>#N/A</v>
      </c>
      <c r="O1027" s="154" t="e">
        <f t="shared" si="261"/>
        <v>#N/A</v>
      </c>
      <c r="P1027" s="149">
        <f>IF(B1027&lt;=Parameters!$K$3,0,IF(I1027="Sand",0,O1027/Parameters!$K$8*1000))</f>
        <v>0</v>
      </c>
      <c r="Q1027" s="127" t="e">
        <f t="shared" si="262"/>
        <v>#DIV/0!</v>
      </c>
      <c r="R1027" s="154" t="e">
        <f t="shared" si="263"/>
        <v>#DIV/0!</v>
      </c>
      <c r="S1027" s="154" t="e">
        <f t="shared" si="264"/>
        <v>#DIV/0!</v>
      </c>
      <c r="T1027" s="149" t="e">
        <f t="shared" si="271"/>
        <v>#DIV/0!</v>
      </c>
      <c r="U1027" s="383">
        <f>IF(B1027&lt;=Parameters!$K$3,0,IF(I1027="Sand",(B1027-B1026)*$O$5*N1027,(B1027-B1026)*$O$5*T1027))</f>
        <v>0</v>
      </c>
      <c r="V1027" s="157">
        <f t="shared" si="272"/>
        <v>41073.252496893809</v>
      </c>
      <c r="W1027" s="175" t="e">
        <f t="shared" si="267"/>
        <v>#N/A</v>
      </c>
      <c r="X1027" s="149" t="e">
        <f t="shared" si="268"/>
        <v>#N/A</v>
      </c>
      <c r="Y1027" s="127" t="e">
        <f t="shared" si="269"/>
        <v>#DIV/0!</v>
      </c>
      <c r="Z1027" s="175" t="e">
        <f t="shared" si="270"/>
        <v>#N/A</v>
      </c>
      <c r="AA1027" s="149" t="e">
        <f t="shared" si="265"/>
        <v>#DIV/0!</v>
      </c>
      <c r="AB1027" s="383">
        <f>IF(ISERROR(AA1027),0,IF(B1027&lt;=Parameters!$K$3,0,(B1027-B1026)*$O$5*AA1027))</f>
        <v>0</v>
      </c>
      <c r="AC1027" s="157">
        <f t="shared" si="273"/>
        <v>26468.056265524985</v>
      </c>
    </row>
    <row r="1028" spans="1:29">
      <c r="A1028" s="186"/>
      <c r="B1028" s="187"/>
      <c r="C1028" s="258"/>
      <c r="D1028" s="258"/>
      <c r="E1028" s="438" t="e">
        <f>IF(AND(ISBLANK(B1028),ISBLANK(C1028)),NA(),IF(B1028&lt;=Parameters!$K$3,0,IF(C1028&lt;0.1,Parameters!$K$4,C1028)))</f>
        <v>#N/A</v>
      </c>
      <c r="F1028" s="439"/>
      <c r="G1028" s="149">
        <f>B1028*Parameters!$K$5</f>
        <v>0</v>
      </c>
      <c r="H1028" s="383">
        <f>IF(B1028&lt;Parameters!$K$6,B1028*Parameters!$K$5,Parameters!$K$5*Parameters!$K$6+(B1028-Parameters!$K$6)*(Parameters!$K$5-10))</f>
        <v>0</v>
      </c>
      <c r="I1028" s="151" t="str">
        <f>IF(ISBLANK(D1028),"",IF(D1028&gt;Parameters!$K$7,"Clay","Sand"))</f>
        <v/>
      </c>
      <c r="J1028" s="152">
        <f t="shared" si="257"/>
        <v>0.12850097275896397</v>
      </c>
      <c r="K1028" s="320">
        <f t="shared" si="258"/>
        <v>1</v>
      </c>
      <c r="L1028" s="320">
        <f t="shared" si="266"/>
        <v>0</v>
      </c>
      <c r="M1028" s="275" t="e">
        <f t="shared" si="259"/>
        <v>#N/A</v>
      </c>
      <c r="N1028" s="153" t="e">
        <f t="shared" si="260"/>
        <v>#N/A</v>
      </c>
      <c r="O1028" s="154" t="e">
        <f t="shared" si="261"/>
        <v>#N/A</v>
      </c>
      <c r="P1028" s="149">
        <f>IF(B1028&lt;=Parameters!$K$3,0,IF(I1028="Sand",0,O1028/Parameters!$K$8*1000))</f>
        <v>0</v>
      </c>
      <c r="Q1028" s="127" t="e">
        <f t="shared" si="262"/>
        <v>#DIV/0!</v>
      </c>
      <c r="R1028" s="154" t="e">
        <f t="shared" si="263"/>
        <v>#DIV/0!</v>
      </c>
      <c r="S1028" s="154" t="e">
        <f t="shared" si="264"/>
        <v>#DIV/0!</v>
      </c>
      <c r="T1028" s="149" t="e">
        <f t="shared" si="271"/>
        <v>#DIV/0!</v>
      </c>
      <c r="U1028" s="383">
        <f>IF(B1028&lt;=Parameters!$K$3,0,IF(I1028="Sand",(B1028-B1027)*$O$5*N1028,(B1028-B1027)*$O$5*T1028))</f>
        <v>0</v>
      </c>
      <c r="V1028" s="157">
        <f t="shared" si="272"/>
        <v>41073.252496893809</v>
      </c>
      <c r="W1028" s="175" t="e">
        <f t="shared" si="267"/>
        <v>#N/A</v>
      </c>
      <c r="X1028" s="149" t="e">
        <f t="shared" si="268"/>
        <v>#N/A</v>
      </c>
      <c r="Y1028" s="127" t="e">
        <f t="shared" si="269"/>
        <v>#DIV/0!</v>
      </c>
      <c r="Z1028" s="175" t="e">
        <f t="shared" si="270"/>
        <v>#N/A</v>
      </c>
      <c r="AA1028" s="149" t="e">
        <f t="shared" si="265"/>
        <v>#DIV/0!</v>
      </c>
      <c r="AB1028" s="383">
        <f>IF(ISERROR(AA1028),0,IF(B1028&lt;=Parameters!$K$3,0,(B1028-B1027)*$O$5*AA1028))</f>
        <v>0</v>
      </c>
      <c r="AC1028" s="157">
        <f t="shared" si="273"/>
        <v>26468.056265524985</v>
      </c>
    </row>
    <row r="1029" spans="1:29">
      <c r="A1029" s="186"/>
      <c r="B1029" s="187"/>
      <c r="C1029" s="258"/>
      <c r="D1029" s="258"/>
      <c r="E1029" s="438" t="e">
        <f>IF(AND(ISBLANK(B1029),ISBLANK(C1029)),NA(),IF(B1029&lt;=Parameters!$K$3,0,IF(C1029&lt;0.1,Parameters!$K$4,C1029)))</f>
        <v>#N/A</v>
      </c>
      <c r="F1029" s="439"/>
      <c r="G1029" s="149">
        <f>B1029*Parameters!$K$5</f>
        <v>0</v>
      </c>
      <c r="H1029" s="383">
        <f>IF(B1029&lt;Parameters!$K$6,B1029*Parameters!$K$5,Parameters!$K$5*Parameters!$K$6+(B1029-Parameters!$K$6)*(Parameters!$K$5-10))</f>
        <v>0</v>
      </c>
      <c r="I1029" s="151" t="str">
        <f>IF(ISBLANK(D1029),"",IF(D1029&gt;Parameters!$K$7,"Clay","Sand"))</f>
        <v/>
      </c>
      <c r="J1029" s="152">
        <f t="shared" si="257"/>
        <v>0.12850097275896397</v>
      </c>
      <c r="K1029" s="320">
        <f t="shared" si="258"/>
        <v>1</v>
      </c>
      <c r="L1029" s="320">
        <f t="shared" si="266"/>
        <v>0</v>
      </c>
      <c r="M1029" s="275" t="e">
        <f t="shared" si="259"/>
        <v>#N/A</v>
      </c>
      <c r="N1029" s="153" t="e">
        <f t="shared" si="260"/>
        <v>#N/A</v>
      </c>
      <c r="O1029" s="154" t="e">
        <f t="shared" si="261"/>
        <v>#N/A</v>
      </c>
      <c r="P1029" s="149">
        <f>IF(B1029&lt;=Parameters!$K$3,0,IF(I1029="Sand",0,O1029/Parameters!$K$8*1000))</f>
        <v>0</v>
      </c>
      <c r="Q1029" s="127" t="e">
        <f t="shared" si="262"/>
        <v>#DIV/0!</v>
      </c>
      <c r="R1029" s="154" t="e">
        <f t="shared" si="263"/>
        <v>#DIV/0!</v>
      </c>
      <c r="S1029" s="154" t="e">
        <f t="shared" si="264"/>
        <v>#DIV/0!</v>
      </c>
      <c r="T1029" s="149" t="e">
        <f t="shared" si="271"/>
        <v>#DIV/0!</v>
      </c>
      <c r="U1029" s="383">
        <f>IF(B1029&lt;=Parameters!$K$3,0,IF(I1029="Sand",(B1029-B1028)*$O$5*N1029,(B1029-B1028)*$O$5*T1029))</f>
        <v>0</v>
      </c>
      <c r="V1029" s="157">
        <f t="shared" si="272"/>
        <v>41073.252496893809</v>
      </c>
      <c r="W1029" s="175" t="e">
        <f t="shared" si="267"/>
        <v>#N/A</v>
      </c>
      <c r="X1029" s="149" t="e">
        <f t="shared" si="268"/>
        <v>#N/A</v>
      </c>
      <c r="Y1029" s="127" t="e">
        <f t="shared" si="269"/>
        <v>#DIV/0!</v>
      </c>
      <c r="Z1029" s="175" t="e">
        <f t="shared" si="270"/>
        <v>#N/A</v>
      </c>
      <c r="AA1029" s="149" t="e">
        <f t="shared" si="265"/>
        <v>#DIV/0!</v>
      </c>
      <c r="AB1029" s="383">
        <f>IF(ISERROR(AA1029),0,IF(B1029&lt;=Parameters!$K$3,0,(B1029-B1028)*$O$5*AA1029))</f>
        <v>0</v>
      </c>
      <c r="AC1029" s="157">
        <f t="shared" si="273"/>
        <v>26468.056265524985</v>
      </c>
    </row>
    <row r="1030" spans="1:29">
      <c r="A1030" s="186"/>
      <c r="B1030" s="187"/>
      <c r="C1030" s="258"/>
      <c r="D1030" s="258"/>
      <c r="E1030" s="438" t="e">
        <f>IF(AND(ISBLANK(B1030),ISBLANK(C1030)),NA(),IF(B1030&lt;=Parameters!$K$3,0,IF(C1030&lt;0.1,Parameters!$K$4,C1030)))</f>
        <v>#N/A</v>
      </c>
      <c r="F1030" s="439"/>
      <c r="G1030" s="149">
        <f>B1030*Parameters!$K$5</f>
        <v>0</v>
      </c>
      <c r="H1030" s="383">
        <f>IF(B1030&lt;Parameters!$K$6,B1030*Parameters!$K$5,Parameters!$K$5*Parameters!$K$6+(B1030-Parameters!$K$6)*(Parameters!$K$5-10))</f>
        <v>0</v>
      </c>
      <c r="I1030" s="151" t="str">
        <f>IF(ISBLANK(D1030),"",IF(D1030&gt;Parameters!$K$7,"Clay","Sand"))</f>
        <v/>
      </c>
      <c r="J1030" s="152">
        <f t="shared" si="257"/>
        <v>0.12850097275896397</v>
      </c>
      <c r="K1030" s="320">
        <f t="shared" si="258"/>
        <v>1</v>
      </c>
      <c r="L1030" s="320">
        <f t="shared" si="266"/>
        <v>0</v>
      </c>
      <c r="M1030" s="275" t="e">
        <f t="shared" si="259"/>
        <v>#N/A</v>
      </c>
      <c r="N1030" s="153" t="e">
        <f t="shared" si="260"/>
        <v>#N/A</v>
      </c>
      <c r="O1030" s="154" t="e">
        <f t="shared" si="261"/>
        <v>#N/A</v>
      </c>
      <c r="P1030" s="149">
        <f>IF(B1030&lt;=Parameters!$K$3,0,IF(I1030="Sand",0,O1030/Parameters!$K$8*1000))</f>
        <v>0</v>
      </c>
      <c r="Q1030" s="127" t="e">
        <f t="shared" si="262"/>
        <v>#DIV/0!</v>
      </c>
      <c r="R1030" s="154" t="e">
        <f t="shared" si="263"/>
        <v>#DIV/0!</v>
      </c>
      <c r="S1030" s="154" t="e">
        <f t="shared" si="264"/>
        <v>#DIV/0!</v>
      </c>
      <c r="T1030" s="149" t="e">
        <f t="shared" si="271"/>
        <v>#DIV/0!</v>
      </c>
      <c r="U1030" s="383">
        <f>IF(B1030&lt;=Parameters!$K$3,0,IF(I1030="Sand",(B1030-B1029)*$O$5*N1030,(B1030-B1029)*$O$5*T1030))</f>
        <v>0</v>
      </c>
      <c r="V1030" s="157">
        <f t="shared" si="272"/>
        <v>41073.252496893809</v>
      </c>
      <c r="W1030" s="175" t="e">
        <f t="shared" si="267"/>
        <v>#N/A</v>
      </c>
      <c r="X1030" s="149" t="e">
        <f t="shared" si="268"/>
        <v>#N/A</v>
      </c>
      <c r="Y1030" s="127" t="e">
        <f t="shared" si="269"/>
        <v>#DIV/0!</v>
      </c>
      <c r="Z1030" s="175" t="e">
        <f t="shared" si="270"/>
        <v>#N/A</v>
      </c>
      <c r="AA1030" s="149" t="e">
        <f t="shared" si="265"/>
        <v>#DIV/0!</v>
      </c>
      <c r="AB1030" s="383">
        <f>IF(ISERROR(AA1030),0,IF(B1030&lt;=Parameters!$K$3,0,(B1030-B1029)*$O$5*AA1030))</f>
        <v>0</v>
      </c>
      <c r="AC1030" s="157">
        <f t="shared" si="273"/>
        <v>26468.056265524985</v>
      </c>
    </row>
    <row r="1031" spans="1:29">
      <c r="A1031" s="186"/>
      <c r="B1031" s="187"/>
      <c r="C1031" s="258"/>
      <c r="D1031" s="258"/>
      <c r="E1031" s="438" t="e">
        <f>IF(AND(ISBLANK(B1031),ISBLANK(C1031)),NA(),IF(B1031&lt;=Parameters!$K$3,0,IF(C1031&lt;0.1,Parameters!$K$4,C1031)))</f>
        <v>#N/A</v>
      </c>
      <c r="F1031" s="439"/>
      <c r="G1031" s="149">
        <f>B1031*Parameters!$K$5</f>
        <v>0</v>
      </c>
      <c r="H1031" s="383">
        <f>IF(B1031&lt;Parameters!$K$6,B1031*Parameters!$K$5,Parameters!$K$5*Parameters!$K$6+(B1031-Parameters!$K$6)*(Parameters!$K$5-10))</f>
        <v>0</v>
      </c>
      <c r="I1031" s="151" t="str">
        <f>IF(ISBLANK(D1031),"",IF(D1031&gt;Parameters!$K$7,"Clay","Sand"))</f>
        <v/>
      </c>
      <c r="J1031" s="152">
        <f t="shared" si="257"/>
        <v>0.12850097275896397</v>
      </c>
      <c r="K1031" s="320">
        <f t="shared" si="258"/>
        <v>1</v>
      </c>
      <c r="L1031" s="320">
        <f t="shared" si="266"/>
        <v>0</v>
      </c>
      <c r="M1031" s="275" t="e">
        <f t="shared" si="259"/>
        <v>#N/A</v>
      </c>
      <c r="N1031" s="153" t="e">
        <f t="shared" si="260"/>
        <v>#N/A</v>
      </c>
      <c r="O1031" s="154" t="e">
        <f t="shared" si="261"/>
        <v>#N/A</v>
      </c>
      <c r="P1031" s="149">
        <f>IF(B1031&lt;=Parameters!$K$3,0,IF(I1031="Sand",0,O1031/Parameters!$K$8*1000))</f>
        <v>0</v>
      </c>
      <c r="Q1031" s="127" t="e">
        <f t="shared" si="262"/>
        <v>#DIV/0!</v>
      </c>
      <c r="R1031" s="154" t="e">
        <f t="shared" si="263"/>
        <v>#DIV/0!</v>
      </c>
      <c r="S1031" s="154" t="e">
        <f t="shared" si="264"/>
        <v>#DIV/0!</v>
      </c>
      <c r="T1031" s="149" t="e">
        <f t="shared" si="271"/>
        <v>#DIV/0!</v>
      </c>
      <c r="U1031" s="383">
        <f>IF(B1031&lt;=Parameters!$K$3,0,IF(I1031="Sand",(B1031-B1030)*$O$5*N1031,(B1031-B1030)*$O$5*T1031))</f>
        <v>0</v>
      </c>
      <c r="V1031" s="157">
        <f t="shared" si="272"/>
        <v>41073.252496893809</v>
      </c>
      <c r="W1031" s="175" t="e">
        <f t="shared" si="267"/>
        <v>#N/A</v>
      </c>
      <c r="X1031" s="149" t="e">
        <f t="shared" si="268"/>
        <v>#N/A</v>
      </c>
      <c r="Y1031" s="127" t="e">
        <f t="shared" si="269"/>
        <v>#DIV/0!</v>
      </c>
      <c r="Z1031" s="175" t="e">
        <f t="shared" si="270"/>
        <v>#N/A</v>
      </c>
      <c r="AA1031" s="149" t="e">
        <f t="shared" si="265"/>
        <v>#DIV/0!</v>
      </c>
      <c r="AB1031" s="383">
        <f>IF(ISERROR(AA1031),0,IF(B1031&lt;=Parameters!$K$3,0,(B1031-B1030)*$O$5*AA1031))</f>
        <v>0</v>
      </c>
      <c r="AC1031" s="157">
        <f t="shared" si="273"/>
        <v>26468.056265524985</v>
      </c>
    </row>
    <row r="1032" spans="1:29">
      <c r="A1032" s="186"/>
      <c r="B1032" s="187"/>
      <c r="C1032" s="258"/>
      <c r="D1032" s="258"/>
      <c r="E1032" s="438" t="e">
        <f>IF(AND(ISBLANK(B1032),ISBLANK(C1032)),NA(),IF(B1032&lt;=Parameters!$K$3,0,IF(C1032&lt;0.1,Parameters!$K$4,C1032)))</f>
        <v>#N/A</v>
      </c>
      <c r="F1032" s="439"/>
      <c r="G1032" s="149">
        <f>B1032*Parameters!$K$5</f>
        <v>0</v>
      </c>
      <c r="H1032" s="383">
        <f>IF(B1032&lt;Parameters!$K$6,B1032*Parameters!$K$5,Parameters!$K$5*Parameters!$K$6+(B1032-Parameters!$K$6)*(Parameters!$K$5-10))</f>
        <v>0</v>
      </c>
      <c r="I1032" s="151" t="str">
        <f>IF(ISBLANK(D1032),"",IF(D1032&gt;Parameters!$K$7,"Clay","Sand"))</f>
        <v/>
      </c>
      <c r="J1032" s="152">
        <f t="shared" si="257"/>
        <v>0.12850097275896397</v>
      </c>
      <c r="K1032" s="320">
        <f t="shared" si="258"/>
        <v>1</v>
      </c>
      <c r="L1032" s="320">
        <f t="shared" si="266"/>
        <v>0</v>
      </c>
      <c r="M1032" s="275" t="e">
        <f t="shared" si="259"/>
        <v>#N/A</v>
      </c>
      <c r="N1032" s="153" t="e">
        <f t="shared" si="260"/>
        <v>#N/A</v>
      </c>
      <c r="O1032" s="154" t="e">
        <f t="shared" si="261"/>
        <v>#N/A</v>
      </c>
      <c r="P1032" s="149">
        <f>IF(B1032&lt;=Parameters!$K$3,0,IF(I1032="Sand",0,O1032/Parameters!$K$8*1000))</f>
        <v>0</v>
      </c>
      <c r="Q1032" s="127" t="e">
        <f t="shared" si="262"/>
        <v>#DIV/0!</v>
      </c>
      <c r="R1032" s="154" t="e">
        <f t="shared" si="263"/>
        <v>#DIV/0!</v>
      </c>
      <c r="S1032" s="154" t="e">
        <f t="shared" si="264"/>
        <v>#DIV/0!</v>
      </c>
      <c r="T1032" s="149" t="e">
        <f t="shared" si="271"/>
        <v>#DIV/0!</v>
      </c>
      <c r="U1032" s="383">
        <f>IF(B1032&lt;=Parameters!$K$3,0,IF(I1032="Sand",(B1032-B1031)*$O$5*N1032,(B1032-B1031)*$O$5*T1032))</f>
        <v>0</v>
      </c>
      <c r="V1032" s="157">
        <f t="shared" si="272"/>
        <v>41073.252496893809</v>
      </c>
      <c r="W1032" s="175" t="e">
        <f t="shared" si="267"/>
        <v>#N/A</v>
      </c>
      <c r="X1032" s="149" t="e">
        <f t="shared" si="268"/>
        <v>#N/A</v>
      </c>
      <c r="Y1032" s="127" t="e">
        <f t="shared" si="269"/>
        <v>#DIV/0!</v>
      </c>
      <c r="Z1032" s="175" t="e">
        <f t="shared" si="270"/>
        <v>#N/A</v>
      </c>
      <c r="AA1032" s="149" t="e">
        <f t="shared" si="265"/>
        <v>#DIV/0!</v>
      </c>
      <c r="AB1032" s="383">
        <f>IF(ISERROR(AA1032),0,IF(B1032&lt;=Parameters!$K$3,0,(B1032-B1031)*$O$5*AA1032))</f>
        <v>0</v>
      </c>
      <c r="AC1032" s="157">
        <f t="shared" si="273"/>
        <v>26468.056265524985</v>
      </c>
    </row>
    <row r="1033" spans="1:29">
      <c r="A1033" s="186"/>
      <c r="B1033" s="187"/>
      <c r="C1033" s="258"/>
      <c r="D1033" s="258"/>
      <c r="E1033" s="438" t="e">
        <f>IF(AND(ISBLANK(B1033),ISBLANK(C1033)),NA(),IF(B1033&lt;=Parameters!$K$3,0,IF(C1033&lt;0.1,Parameters!$K$4,C1033)))</f>
        <v>#N/A</v>
      </c>
      <c r="F1033" s="439"/>
      <c r="G1033" s="149">
        <f>B1033*Parameters!$K$5</f>
        <v>0</v>
      </c>
      <c r="H1033" s="383">
        <f>IF(B1033&lt;Parameters!$K$6,B1033*Parameters!$K$5,Parameters!$K$5*Parameters!$K$6+(B1033-Parameters!$K$6)*(Parameters!$K$5-10))</f>
        <v>0</v>
      </c>
      <c r="I1033" s="151" t="str">
        <f>IF(ISBLANK(D1033),"",IF(D1033&gt;Parameters!$K$7,"Clay","Sand"))</f>
        <v/>
      </c>
      <c r="J1033" s="152">
        <f t="shared" si="257"/>
        <v>0.12850097275896397</v>
      </c>
      <c r="K1033" s="320">
        <f t="shared" si="258"/>
        <v>1</v>
      </c>
      <c r="L1033" s="320">
        <f t="shared" si="266"/>
        <v>0</v>
      </c>
      <c r="M1033" s="275" t="e">
        <f t="shared" si="259"/>
        <v>#N/A</v>
      </c>
      <c r="N1033" s="153" t="e">
        <f t="shared" si="260"/>
        <v>#N/A</v>
      </c>
      <c r="O1033" s="154" t="e">
        <f t="shared" si="261"/>
        <v>#N/A</v>
      </c>
      <c r="P1033" s="149">
        <f>IF(B1033&lt;=Parameters!$K$3,0,IF(I1033="Sand",0,O1033/Parameters!$K$8*1000))</f>
        <v>0</v>
      </c>
      <c r="Q1033" s="127" t="e">
        <f t="shared" si="262"/>
        <v>#DIV/0!</v>
      </c>
      <c r="R1033" s="154" t="e">
        <f t="shared" si="263"/>
        <v>#DIV/0!</v>
      </c>
      <c r="S1033" s="154" t="e">
        <f t="shared" si="264"/>
        <v>#DIV/0!</v>
      </c>
      <c r="T1033" s="149" t="e">
        <f t="shared" si="271"/>
        <v>#DIV/0!</v>
      </c>
      <c r="U1033" s="383">
        <f>IF(B1033&lt;=Parameters!$K$3,0,IF(I1033="Sand",(B1033-B1032)*$O$5*N1033,(B1033-B1032)*$O$5*T1033))</f>
        <v>0</v>
      </c>
      <c r="V1033" s="157">
        <f t="shared" si="272"/>
        <v>41073.252496893809</v>
      </c>
      <c r="W1033" s="175" t="e">
        <f t="shared" si="267"/>
        <v>#N/A</v>
      </c>
      <c r="X1033" s="149" t="e">
        <f t="shared" si="268"/>
        <v>#N/A</v>
      </c>
      <c r="Y1033" s="127" t="e">
        <f t="shared" si="269"/>
        <v>#DIV/0!</v>
      </c>
      <c r="Z1033" s="175" t="e">
        <f t="shared" si="270"/>
        <v>#N/A</v>
      </c>
      <c r="AA1033" s="149" t="e">
        <f t="shared" si="265"/>
        <v>#DIV/0!</v>
      </c>
      <c r="AB1033" s="383">
        <f>IF(ISERROR(AA1033),0,IF(B1033&lt;=Parameters!$K$3,0,(B1033-B1032)*$O$5*AA1033))</f>
        <v>0</v>
      </c>
      <c r="AC1033" s="157">
        <f t="shared" si="273"/>
        <v>26468.056265524985</v>
      </c>
    </row>
    <row r="1034" spans="1:29">
      <c r="A1034" s="186"/>
      <c r="B1034" s="187"/>
      <c r="C1034" s="258"/>
      <c r="D1034" s="258"/>
      <c r="E1034" s="438" t="e">
        <f>IF(AND(ISBLANK(B1034),ISBLANK(C1034)),NA(),IF(B1034&lt;=Parameters!$K$3,0,IF(C1034&lt;0.1,Parameters!$K$4,C1034)))</f>
        <v>#N/A</v>
      </c>
      <c r="F1034" s="439"/>
      <c r="G1034" s="149">
        <f>B1034*Parameters!$K$5</f>
        <v>0</v>
      </c>
      <c r="H1034" s="383">
        <f>IF(B1034&lt;Parameters!$K$6,B1034*Parameters!$K$5,Parameters!$K$5*Parameters!$K$6+(B1034-Parameters!$K$6)*(Parameters!$K$5-10))</f>
        <v>0</v>
      </c>
      <c r="I1034" s="151" t="str">
        <f>IF(ISBLANK(D1034),"",IF(D1034&gt;Parameters!$K$7,"Clay","Sand"))</f>
        <v/>
      </c>
      <c r="J1034" s="152">
        <f t="shared" si="257"/>
        <v>0.12850097275896397</v>
      </c>
      <c r="K1034" s="320">
        <f t="shared" si="258"/>
        <v>1</v>
      </c>
      <c r="L1034" s="320">
        <f t="shared" si="266"/>
        <v>0</v>
      </c>
      <c r="M1034" s="275" t="e">
        <f t="shared" si="259"/>
        <v>#N/A</v>
      </c>
      <c r="N1034" s="153" t="e">
        <f t="shared" si="260"/>
        <v>#N/A</v>
      </c>
      <c r="O1034" s="154" t="e">
        <f t="shared" si="261"/>
        <v>#N/A</v>
      </c>
      <c r="P1034" s="149">
        <f>IF(B1034&lt;=Parameters!$K$3,0,IF(I1034="Sand",0,O1034/Parameters!$K$8*1000))</f>
        <v>0</v>
      </c>
      <c r="Q1034" s="127" t="e">
        <f t="shared" si="262"/>
        <v>#DIV/0!</v>
      </c>
      <c r="R1034" s="154" t="e">
        <f t="shared" si="263"/>
        <v>#DIV/0!</v>
      </c>
      <c r="S1034" s="154" t="e">
        <f t="shared" si="264"/>
        <v>#DIV/0!</v>
      </c>
      <c r="T1034" s="149" t="e">
        <f t="shared" si="271"/>
        <v>#DIV/0!</v>
      </c>
      <c r="U1034" s="383">
        <f>IF(B1034&lt;=Parameters!$K$3,0,IF(I1034="Sand",(B1034-B1033)*$O$5*N1034,(B1034-B1033)*$O$5*T1034))</f>
        <v>0</v>
      </c>
      <c r="V1034" s="157">
        <f t="shared" si="272"/>
        <v>41073.252496893809</v>
      </c>
      <c r="W1034" s="175" t="e">
        <f t="shared" si="267"/>
        <v>#N/A</v>
      </c>
      <c r="X1034" s="149" t="e">
        <f t="shared" si="268"/>
        <v>#N/A</v>
      </c>
      <c r="Y1034" s="127" t="e">
        <f t="shared" si="269"/>
        <v>#DIV/0!</v>
      </c>
      <c r="Z1034" s="175" t="e">
        <f t="shared" si="270"/>
        <v>#N/A</v>
      </c>
      <c r="AA1034" s="149" t="e">
        <f t="shared" si="265"/>
        <v>#DIV/0!</v>
      </c>
      <c r="AB1034" s="383">
        <f>IF(ISERROR(AA1034),0,IF(B1034&lt;=Parameters!$K$3,0,(B1034-B1033)*$O$5*AA1034))</f>
        <v>0</v>
      </c>
      <c r="AC1034" s="157">
        <f t="shared" si="273"/>
        <v>26468.056265524985</v>
      </c>
    </row>
    <row r="1035" spans="1:29">
      <c r="A1035" s="186"/>
      <c r="B1035" s="187"/>
      <c r="C1035" s="258"/>
      <c r="D1035" s="258"/>
      <c r="E1035" s="438" t="e">
        <f>IF(AND(ISBLANK(B1035),ISBLANK(C1035)),NA(),IF(B1035&lt;=Parameters!$K$3,0,IF(C1035&lt;0.1,Parameters!$K$4,C1035)))</f>
        <v>#N/A</v>
      </c>
      <c r="F1035" s="439"/>
      <c r="G1035" s="149">
        <f>B1035*Parameters!$K$5</f>
        <v>0</v>
      </c>
      <c r="H1035" s="383">
        <f>IF(B1035&lt;Parameters!$K$6,B1035*Parameters!$K$5,Parameters!$K$5*Parameters!$K$6+(B1035-Parameters!$K$6)*(Parameters!$K$5-10))</f>
        <v>0</v>
      </c>
      <c r="I1035" s="151" t="str">
        <f>IF(ISBLANK(D1035),"",IF(D1035&gt;Parameters!$K$7,"Clay","Sand"))</f>
        <v/>
      </c>
      <c r="J1035" s="152">
        <f t="shared" si="257"/>
        <v>0.12850097275896397</v>
      </c>
      <c r="K1035" s="320">
        <f t="shared" si="258"/>
        <v>1</v>
      </c>
      <c r="L1035" s="320">
        <f t="shared" si="266"/>
        <v>0</v>
      </c>
      <c r="M1035" s="275" t="e">
        <f t="shared" si="259"/>
        <v>#N/A</v>
      </c>
      <c r="N1035" s="153" t="e">
        <f t="shared" si="260"/>
        <v>#N/A</v>
      </c>
      <c r="O1035" s="154" t="e">
        <f t="shared" si="261"/>
        <v>#N/A</v>
      </c>
      <c r="P1035" s="149">
        <f>IF(B1035&lt;=Parameters!$K$3,0,IF(I1035="Sand",0,O1035/Parameters!$K$8*1000))</f>
        <v>0</v>
      </c>
      <c r="Q1035" s="127" t="e">
        <f t="shared" si="262"/>
        <v>#DIV/0!</v>
      </c>
      <c r="R1035" s="154" t="e">
        <f t="shared" si="263"/>
        <v>#DIV/0!</v>
      </c>
      <c r="S1035" s="154" t="e">
        <f t="shared" si="264"/>
        <v>#DIV/0!</v>
      </c>
      <c r="T1035" s="149" t="e">
        <f t="shared" si="271"/>
        <v>#DIV/0!</v>
      </c>
      <c r="U1035" s="383">
        <f>IF(B1035&lt;=Parameters!$K$3,0,IF(I1035="Sand",(B1035-B1034)*$O$5*N1035,(B1035-B1034)*$O$5*T1035))</f>
        <v>0</v>
      </c>
      <c r="V1035" s="157">
        <f t="shared" si="272"/>
        <v>41073.252496893809</v>
      </c>
      <c r="W1035" s="175" t="e">
        <f t="shared" si="267"/>
        <v>#N/A</v>
      </c>
      <c r="X1035" s="149" t="e">
        <f t="shared" si="268"/>
        <v>#N/A</v>
      </c>
      <c r="Y1035" s="127" t="e">
        <f t="shared" si="269"/>
        <v>#DIV/0!</v>
      </c>
      <c r="Z1035" s="175" t="e">
        <f t="shared" si="270"/>
        <v>#N/A</v>
      </c>
      <c r="AA1035" s="149" t="e">
        <f t="shared" si="265"/>
        <v>#DIV/0!</v>
      </c>
      <c r="AB1035" s="383">
        <f>IF(ISERROR(AA1035),0,IF(B1035&lt;=Parameters!$K$3,0,(B1035-B1034)*$O$5*AA1035))</f>
        <v>0</v>
      </c>
      <c r="AC1035" s="157">
        <f t="shared" si="273"/>
        <v>26468.056265524985</v>
      </c>
    </row>
    <row r="1036" spans="1:29">
      <c r="A1036" s="186"/>
      <c r="B1036" s="187"/>
      <c r="C1036" s="258"/>
      <c r="D1036" s="258"/>
      <c r="E1036" s="438" t="e">
        <f>IF(AND(ISBLANK(B1036),ISBLANK(C1036)),NA(),IF(B1036&lt;=Parameters!$K$3,0,IF(C1036&lt;0.1,Parameters!$K$4,C1036)))</f>
        <v>#N/A</v>
      </c>
      <c r="F1036" s="439"/>
      <c r="G1036" s="149">
        <f>B1036*Parameters!$K$5</f>
        <v>0</v>
      </c>
      <c r="H1036" s="383">
        <f>IF(B1036&lt;Parameters!$K$6,B1036*Parameters!$K$5,Parameters!$K$5*Parameters!$K$6+(B1036-Parameters!$K$6)*(Parameters!$K$5-10))</f>
        <v>0</v>
      </c>
      <c r="I1036" s="151" t="str">
        <f>IF(ISBLANK(D1036),"",IF(D1036&gt;Parameters!$K$7,"Clay","Sand"))</f>
        <v/>
      </c>
      <c r="J1036" s="152">
        <f t="shared" si="257"/>
        <v>0.12850097275896397</v>
      </c>
      <c r="K1036" s="320">
        <f t="shared" si="258"/>
        <v>1</v>
      </c>
      <c r="L1036" s="320">
        <f t="shared" si="266"/>
        <v>0</v>
      </c>
      <c r="M1036" s="275" t="e">
        <f t="shared" si="259"/>
        <v>#N/A</v>
      </c>
      <c r="N1036" s="153" t="e">
        <f t="shared" si="260"/>
        <v>#N/A</v>
      </c>
      <c r="O1036" s="154" t="e">
        <f t="shared" si="261"/>
        <v>#N/A</v>
      </c>
      <c r="P1036" s="149">
        <f>IF(B1036&lt;=Parameters!$K$3,0,IF(I1036="Sand",0,O1036/Parameters!$K$8*1000))</f>
        <v>0</v>
      </c>
      <c r="Q1036" s="127" t="e">
        <f t="shared" si="262"/>
        <v>#DIV/0!</v>
      </c>
      <c r="R1036" s="154" t="e">
        <f t="shared" si="263"/>
        <v>#DIV/0!</v>
      </c>
      <c r="S1036" s="154" t="e">
        <f t="shared" si="264"/>
        <v>#DIV/0!</v>
      </c>
      <c r="T1036" s="149" t="e">
        <f t="shared" si="271"/>
        <v>#DIV/0!</v>
      </c>
      <c r="U1036" s="383">
        <f>IF(B1036&lt;=Parameters!$K$3,0,IF(I1036="Sand",(B1036-B1035)*$O$5*N1036,(B1036-B1035)*$O$5*T1036))</f>
        <v>0</v>
      </c>
      <c r="V1036" s="157">
        <f t="shared" si="272"/>
        <v>41073.252496893809</v>
      </c>
      <c r="W1036" s="175" t="e">
        <f t="shared" si="267"/>
        <v>#N/A</v>
      </c>
      <c r="X1036" s="149" t="e">
        <f t="shared" si="268"/>
        <v>#N/A</v>
      </c>
      <c r="Y1036" s="127" t="e">
        <f t="shared" si="269"/>
        <v>#DIV/0!</v>
      </c>
      <c r="Z1036" s="175" t="e">
        <f t="shared" si="270"/>
        <v>#N/A</v>
      </c>
      <c r="AA1036" s="149" t="e">
        <f t="shared" si="265"/>
        <v>#DIV/0!</v>
      </c>
      <c r="AB1036" s="383">
        <f>IF(ISERROR(AA1036),0,IF(B1036&lt;=Parameters!$K$3,0,(B1036-B1035)*$O$5*AA1036))</f>
        <v>0</v>
      </c>
      <c r="AC1036" s="157">
        <f t="shared" si="273"/>
        <v>26468.056265524985</v>
      </c>
    </row>
    <row r="1037" spans="1:29">
      <c r="A1037" s="186"/>
      <c r="B1037" s="187"/>
      <c r="C1037" s="258"/>
      <c r="D1037" s="258"/>
      <c r="E1037" s="438" t="e">
        <f>IF(AND(ISBLANK(B1037),ISBLANK(C1037)),NA(),IF(B1037&lt;=Parameters!$K$3,0,IF(C1037&lt;0.1,Parameters!$K$4,C1037)))</f>
        <v>#N/A</v>
      </c>
      <c r="F1037" s="439"/>
      <c r="G1037" s="149">
        <f>B1037*Parameters!$K$5</f>
        <v>0</v>
      </c>
      <c r="H1037" s="383">
        <f>IF(B1037&lt;Parameters!$K$6,B1037*Parameters!$K$5,Parameters!$K$5*Parameters!$K$6+(B1037-Parameters!$K$6)*(Parameters!$K$5-10))</f>
        <v>0</v>
      </c>
      <c r="I1037" s="151" t="str">
        <f>IF(ISBLANK(D1037),"",IF(D1037&gt;Parameters!$K$7,"Clay","Sand"))</f>
        <v/>
      </c>
      <c r="J1037" s="152">
        <f t="shared" si="257"/>
        <v>0.12850097275896397</v>
      </c>
      <c r="K1037" s="320">
        <f t="shared" si="258"/>
        <v>1</v>
      </c>
      <c r="L1037" s="320">
        <f t="shared" si="266"/>
        <v>0</v>
      </c>
      <c r="M1037" s="275" t="e">
        <f t="shared" si="259"/>
        <v>#N/A</v>
      </c>
      <c r="N1037" s="153" t="e">
        <f t="shared" si="260"/>
        <v>#N/A</v>
      </c>
      <c r="O1037" s="154" t="e">
        <f t="shared" si="261"/>
        <v>#N/A</v>
      </c>
      <c r="P1037" s="149">
        <f>IF(B1037&lt;=Parameters!$K$3,0,IF(I1037="Sand",0,O1037/Parameters!$K$8*1000))</f>
        <v>0</v>
      </c>
      <c r="Q1037" s="127" t="e">
        <f t="shared" si="262"/>
        <v>#DIV/0!</v>
      </c>
      <c r="R1037" s="154" t="e">
        <f t="shared" si="263"/>
        <v>#DIV/0!</v>
      </c>
      <c r="S1037" s="154" t="e">
        <f t="shared" si="264"/>
        <v>#DIV/0!</v>
      </c>
      <c r="T1037" s="149" t="e">
        <f t="shared" si="271"/>
        <v>#DIV/0!</v>
      </c>
      <c r="U1037" s="383">
        <f>IF(B1037&lt;=Parameters!$K$3,0,IF(I1037="Sand",(B1037-B1036)*$O$5*N1037,(B1037-B1036)*$O$5*T1037))</f>
        <v>0</v>
      </c>
      <c r="V1037" s="157">
        <f t="shared" si="272"/>
        <v>41073.252496893809</v>
      </c>
      <c r="W1037" s="175" t="e">
        <f t="shared" si="267"/>
        <v>#N/A</v>
      </c>
      <c r="X1037" s="149" t="e">
        <f t="shared" si="268"/>
        <v>#N/A</v>
      </c>
      <c r="Y1037" s="127" t="e">
        <f t="shared" si="269"/>
        <v>#DIV/0!</v>
      </c>
      <c r="Z1037" s="175" t="e">
        <f t="shared" si="270"/>
        <v>#N/A</v>
      </c>
      <c r="AA1037" s="149" t="e">
        <f t="shared" si="265"/>
        <v>#DIV/0!</v>
      </c>
      <c r="AB1037" s="383">
        <f>IF(ISERROR(AA1037),0,IF(B1037&lt;=Parameters!$K$3,0,(B1037-B1036)*$O$5*AA1037))</f>
        <v>0</v>
      </c>
      <c r="AC1037" s="157">
        <f t="shared" si="273"/>
        <v>26468.056265524985</v>
      </c>
    </row>
    <row r="1038" spans="1:29">
      <c r="A1038" s="186"/>
      <c r="B1038" s="187"/>
      <c r="C1038" s="258"/>
      <c r="D1038" s="258"/>
      <c r="E1038" s="438" t="e">
        <f>IF(AND(ISBLANK(B1038),ISBLANK(C1038)),NA(),IF(B1038&lt;=Parameters!$K$3,0,IF(C1038&lt;0.1,Parameters!$K$4,C1038)))</f>
        <v>#N/A</v>
      </c>
      <c r="F1038" s="439"/>
      <c r="G1038" s="149">
        <f>B1038*Parameters!$K$5</f>
        <v>0</v>
      </c>
      <c r="H1038" s="383">
        <f>IF(B1038&lt;Parameters!$K$6,B1038*Parameters!$K$5,Parameters!$K$5*Parameters!$K$6+(B1038-Parameters!$K$6)*(Parameters!$K$5-10))</f>
        <v>0</v>
      </c>
      <c r="I1038" s="151" t="str">
        <f>IF(ISBLANK(D1038),"",IF(D1038&gt;Parameters!$K$7,"Clay","Sand"))</f>
        <v/>
      </c>
      <c r="J1038" s="152">
        <f t="shared" si="257"/>
        <v>0.12850097275896397</v>
      </c>
      <c r="K1038" s="320">
        <f t="shared" si="258"/>
        <v>1</v>
      </c>
      <c r="L1038" s="320">
        <f t="shared" si="266"/>
        <v>0</v>
      </c>
      <c r="M1038" s="275" t="e">
        <f t="shared" si="259"/>
        <v>#N/A</v>
      </c>
      <c r="N1038" s="153" t="e">
        <f t="shared" si="260"/>
        <v>#N/A</v>
      </c>
      <c r="O1038" s="154" t="e">
        <f t="shared" si="261"/>
        <v>#N/A</v>
      </c>
      <c r="P1038" s="149">
        <f>IF(B1038&lt;=Parameters!$K$3,0,IF(I1038="Sand",0,O1038/Parameters!$K$8*1000))</f>
        <v>0</v>
      </c>
      <c r="Q1038" s="127" t="e">
        <f t="shared" si="262"/>
        <v>#DIV/0!</v>
      </c>
      <c r="R1038" s="154" t="e">
        <f t="shared" si="263"/>
        <v>#DIV/0!</v>
      </c>
      <c r="S1038" s="154" t="e">
        <f t="shared" si="264"/>
        <v>#DIV/0!</v>
      </c>
      <c r="T1038" s="149" t="e">
        <f t="shared" si="271"/>
        <v>#DIV/0!</v>
      </c>
      <c r="U1038" s="383">
        <f>IF(B1038&lt;=Parameters!$K$3,0,IF(I1038="Sand",(B1038-B1037)*$O$5*N1038,(B1038-B1037)*$O$5*T1038))</f>
        <v>0</v>
      </c>
      <c r="V1038" s="157">
        <f t="shared" si="272"/>
        <v>41073.252496893809</v>
      </c>
      <c r="W1038" s="175" t="e">
        <f t="shared" si="267"/>
        <v>#N/A</v>
      </c>
      <c r="X1038" s="149" t="e">
        <f t="shared" si="268"/>
        <v>#N/A</v>
      </c>
      <c r="Y1038" s="127" t="e">
        <f t="shared" si="269"/>
        <v>#DIV/0!</v>
      </c>
      <c r="Z1038" s="175" t="e">
        <f t="shared" si="270"/>
        <v>#N/A</v>
      </c>
      <c r="AA1038" s="149" t="e">
        <f t="shared" si="265"/>
        <v>#DIV/0!</v>
      </c>
      <c r="AB1038" s="383">
        <f>IF(ISERROR(AA1038),0,IF(B1038&lt;=Parameters!$K$3,0,(B1038-B1037)*$O$5*AA1038))</f>
        <v>0</v>
      </c>
      <c r="AC1038" s="157">
        <f t="shared" si="273"/>
        <v>26468.056265524985</v>
      </c>
    </row>
    <row r="1039" spans="1:29">
      <c r="A1039" s="186"/>
      <c r="B1039" s="187"/>
      <c r="C1039" s="258"/>
      <c r="D1039" s="258"/>
      <c r="E1039" s="438" t="e">
        <f>IF(AND(ISBLANK(B1039),ISBLANK(C1039)),NA(),IF(B1039&lt;=Parameters!$K$3,0,IF(C1039&lt;0.1,Parameters!$K$4,C1039)))</f>
        <v>#N/A</v>
      </c>
      <c r="F1039" s="439"/>
      <c r="G1039" s="149">
        <f>B1039*Parameters!$K$5</f>
        <v>0</v>
      </c>
      <c r="H1039" s="383">
        <f>IF(B1039&lt;Parameters!$K$6,B1039*Parameters!$K$5,Parameters!$K$5*Parameters!$K$6+(B1039-Parameters!$K$6)*(Parameters!$K$5-10))</f>
        <v>0</v>
      </c>
      <c r="I1039" s="151" t="str">
        <f>IF(ISBLANK(D1039),"",IF(D1039&gt;Parameters!$K$7,"Clay","Sand"))</f>
        <v/>
      </c>
      <c r="J1039" s="152">
        <f t="shared" si="257"/>
        <v>0.12850097275896397</v>
      </c>
      <c r="K1039" s="320">
        <f t="shared" si="258"/>
        <v>1</v>
      </c>
      <c r="L1039" s="320">
        <f t="shared" si="266"/>
        <v>0</v>
      </c>
      <c r="M1039" s="275" t="e">
        <f t="shared" si="259"/>
        <v>#N/A</v>
      </c>
      <c r="N1039" s="153" t="e">
        <f t="shared" si="260"/>
        <v>#N/A</v>
      </c>
      <c r="O1039" s="154" t="e">
        <f t="shared" si="261"/>
        <v>#N/A</v>
      </c>
      <c r="P1039" s="149">
        <f>IF(B1039&lt;=Parameters!$K$3,0,IF(I1039="Sand",0,O1039/Parameters!$K$8*1000))</f>
        <v>0</v>
      </c>
      <c r="Q1039" s="127" t="e">
        <f t="shared" si="262"/>
        <v>#DIV/0!</v>
      </c>
      <c r="R1039" s="154" t="e">
        <f t="shared" si="263"/>
        <v>#DIV/0!</v>
      </c>
      <c r="S1039" s="154" t="e">
        <f t="shared" si="264"/>
        <v>#DIV/0!</v>
      </c>
      <c r="T1039" s="149" t="e">
        <f t="shared" si="271"/>
        <v>#DIV/0!</v>
      </c>
      <c r="U1039" s="383">
        <f>IF(B1039&lt;=Parameters!$K$3,0,IF(I1039="Sand",(B1039-B1038)*$O$5*N1039,(B1039-B1038)*$O$5*T1039))</f>
        <v>0</v>
      </c>
      <c r="V1039" s="157">
        <f t="shared" si="272"/>
        <v>41073.252496893809</v>
      </c>
      <c r="W1039" s="175" t="e">
        <f t="shared" si="267"/>
        <v>#N/A</v>
      </c>
      <c r="X1039" s="149" t="e">
        <f t="shared" si="268"/>
        <v>#N/A</v>
      </c>
      <c r="Y1039" s="127" t="e">
        <f t="shared" si="269"/>
        <v>#DIV/0!</v>
      </c>
      <c r="Z1039" s="175" t="e">
        <f t="shared" si="270"/>
        <v>#N/A</v>
      </c>
      <c r="AA1039" s="149" t="e">
        <f t="shared" si="265"/>
        <v>#DIV/0!</v>
      </c>
      <c r="AB1039" s="383">
        <f>IF(ISERROR(AA1039),0,IF(B1039&lt;=Parameters!$K$3,0,(B1039-B1038)*$O$5*AA1039))</f>
        <v>0</v>
      </c>
      <c r="AC1039" s="157">
        <f t="shared" si="273"/>
        <v>26468.056265524985</v>
      </c>
    </row>
    <row r="1040" spans="1:29">
      <c r="A1040" s="186"/>
      <c r="B1040" s="187"/>
      <c r="C1040" s="258"/>
      <c r="D1040" s="258"/>
      <c r="E1040" s="438" t="e">
        <f>IF(AND(ISBLANK(B1040),ISBLANK(C1040)),NA(),IF(B1040&lt;=Parameters!$K$3,0,IF(C1040&lt;0.1,Parameters!$K$4,C1040)))</f>
        <v>#N/A</v>
      </c>
      <c r="F1040" s="439"/>
      <c r="G1040" s="149">
        <f>B1040*Parameters!$K$5</f>
        <v>0</v>
      </c>
      <c r="H1040" s="383">
        <f>IF(B1040&lt;Parameters!$K$6,B1040*Parameters!$K$5,Parameters!$K$5*Parameters!$K$6+(B1040-Parameters!$K$6)*(Parameters!$K$5-10))</f>
        <v>0</v>
      </c>
      <c r="I1040" s="151" t="str">
        <f>IF(ISBLANK(D1040),"",IF(D1040&gt;Parameters!$K$7,"Clay","Sand"))</f>
        <v/>
      </c>
      <c r="J1040" s="152">
        <f t="shared" si="257"/>
        <v>0.12850097275896397</v>
      </c>
      <c r="K1040" s="320">
        <f t="shared" si="258"/>
        <v>1</v>
      </c>
      <c r="L1040" s="320">
        <f t="shared" si="266"/>
        <v>0</v>
      </c>
      <c r="M1040" s="275" t="e">
        <f t="shared" si="259"/>
        <v>#N/A</v>
      </c>
      <c r="N1040" s="153" t="e">
        <f t="shared" si="260"/>
        <v>#N/A</v>
      </c>
      <c r="O1040" s="154" t="e">
        <f t="shared" si="261"/>
        <v>#N/A</v>
      </c>
      <c r="P1040" s="149">
        <f>IF(B1040&lt;=Parameters!$K$3,0,IF(I1040="Sand",0,O1040/Parameters!$K$8*1000))</f>
        <v>0</v>
      </c>
      <c r="Q1040" s="127" t="e">
        <f t="shared" si="262"/>
        <v>#DIV/0!</v>
      </c>
      <c r="R1040" s="154" t="e">
        <f t="shared" si="263"/>
        <v>#DIV/0!</v>
      </c>
      <c r="S1040" s="154" t="e">
        <f t="shared" si="264"/>
        <v>#DIV/0!</v>
      </c>
      <c r="T1040" s="149" t="e">
        <f t="shared" si="271"/>
        <v>#DIV/0!</v>
      </c>
      <c r="U1040" s="383">
        <f>IF(B1040&lt;=Parameters!$K$3,0,IF(I1040="Sand",(B1040-B1039)*$O$5*N1040,(B1040-B1039)*$O$5*T1040))</f>
        <v>0</v>
      </c>
      <c r="V1040" s="157">
        <f t="shared" si="272"/>
        <v>41073.252496893809</v>
      </c>
      <c r="W1040" s="175" t="e">
        <f t="shared" si="267"/>
        <v>#N/A</v>
      </c>
      <c r="X1040" s="149" t="e">
        <f t="shared" si="268"/>
        <v>#N/A</v>
      </c>
      <c r="Y1040" s="127" t="e">
        <f t="shared" si="269"/>
        <v>#DIV/0!</v>
      </c>
      <c r="Z1040" s="175" t="e">
        <f t="shared" si="270"/>
        <v>#N/A</v>
      </c>
      <c r="AA1040" s="149" t="e">
        <f t="shared" si="265"/>
        <v>#DIV/0!</v>
      </c>
      <c r="AB1040" s="383">
        <f>IF(ISERROR(AA1040),0,IF(B1040&lt;=Parameters!$K$3,0,(B1040-B1039)*$O$5*AA1040))</f>
        <v>0</v>
      </c>
      <c r="AC1040" s="157">
        <f t="shared" si="273"/>
        <v>26468.056265524985</v>
      </c>
    </row>
    <row r="1041" spans="1:29">
      <c r="A1041" s="186"/>
      <c r="B1041" s="187"/>
      <c r="C1041" s="258"/>
      <c r="D1041" s="258"/>
      <c r="E1041" s="438" t="e">
        <f>IF(AND(ISBLANK(B1041),ISBLANK(C1041)),NA(),IF(B1041&lt;=Parameters!$K$3,0,IF(C1041&lt;0.1,Parameters!$K$4,C1041)))</f>
        <v>#N/A</v>
      </c>
      <c r="F1041" s="439"/>
      <c r="G1041" s="149">
        <f>B1041*Parameters!$K$5</f>
        <v>0</v>
      </c>
      <c r="H1041" s="383">
        <f>IF(B1041&lt;Parameters!$K$6,B1041*Parameters!$K$5,Parameters!$K$5*Parameters!$K$6+(B1041-Parameters!$K$6)*(Parameters!$K$5-10))</f>
        <v>0</v>
      </c>
      <c r="I1041" s="151" t="str">
        <f>IF(ISBLANK(D1041),"",IF(D1041&gt;Parameters!$K$7,"Clay","Sand"))</f>
        <v/>
      </c>
      <c r="J1041" s="152">
        <f t="shared" si="257"/>
        <v>0.12850097275896397</v>
      </c>
      <c r="K1041" s="320">
        <f t="shared" si="258"/>
        <v>1</v>
      </c>
      <c r="L1041" s="320">
        <f t="shared" si="266"/>
        <v>0</v>
      </c>
      <c r="M1041" s="275" t="e">
        <f t="shared" si="259"/>
        <v>#N/A</v>
      </c>
      <c r="N1041" s="153" t="e">
        <f t="shared" si="260"/>
        <v>#N/A</v>
      </c>
      <c r="O1041" s="154" t="e">
        <f t="shared" si="261"/>
        <v>#N/A</v>
      </c>
      <c r="P1041" s="149">
        <f>IF(B1041&lt;=Parameters!$K$3,0,IF(I1041="Sand",0,O1041/Parameters!$K$8*1000))</f>
        <v>0</v>
      </c>
      <c r="Q1041" s="127" t="e">
        <f t="shared" si="262"/>
        <v>#DIV/0!</v>
      </c>
      <c r="R1041" s="154" t="e">
        <f t="shared" si="263"/>
        <v>#DIV/0!</v>
      </c>
      <c r="S1041" s="154" t="e">
        <f t="shared" si="264"/>
        <v>#DIV/0!</v>
      </c>
      <c r="T1041" s="149" t="e">
        <f t="shared" si="271"/>
        <v>#DIV/0!</v>
      </c>
      <c r="U1041" s="383">
        <f>IF(B1041&lt;=Parameters!$K$3,0,IF(I1041="Sand",(B1041-B1040)*$O$5*N1041,(B1041-B1040)*$O$5*T1041))</f>
        <v>0</v>
      </c>
      <c r="V1041" s="157">
        <f t="shared" si="272"/>
        <v>41073.252496893809</v>
      </c>
      <c r="W1041" s="175" t="e">
        <f t="shared" si="267"/>
        <v>#N/A</v>
      </c>
      <c r="X1041" s="149" t="e">
        <f t="shared" si="268"/>
        <v>#N/A</v>
      </c>
      <c r="Y1041" s="127" t="e">
        <f t="shared" si="269"/>
        <v>#DIV/0!</v>
      </c>
      <c r="Z1041" s="175" t="e">
        <f t="shared" si="270"/>
        <v>#N/A</v>
      </c>
      <c r="AA1041" s="149" t="e">
        <f t="shared" si="265"/>
        <v>#DIV/0!</v>
      </c>
      <c r="AB1041" s="383">
        <f>IF(ISERROR(AA1041),0,IF(B1041&lt;=Parameters!$K$3,0,(B1041-B1040)*$O$5*AA1041))</f>
        <v>0</v>
      </c>
      <c r="AC1041" s="157">
        <f t="shared" si="273"/>
        <v>26468.056265524985</v>
      </c>
    </row>
    <row r="1042" spans="1:29">
      <c r="A1042" s="186"/>
      <c r="B1042" s="187"/>
      <c r="C1042" s="258"/>
      <c r="D1042" s="258"/>
      <c r="E1042" s="438" t="e">
        <f>IF(AND(ISBLANK(B1042),ISBLANK(C1042)),NA(),IF(B1042&lt;=Parameters!$K$3,0,IF(C1042&lt;0.1,Parameters!$K$4,C1042)))</f>
        <v>#N/A</v>
      </c>
      <c r="F1042" s="439"/>
      <c r="G1042" s="149">
        <f>B1042*Parameters!$K$5</f>
        <v>0</v>
      </c>
      <c r="H1042" s="383">
        <f>IF(B1042&lt;Parameters!$K$6,B1042*Parameters!$K$5,Parameters!$K$5*Parameters!$K$6+(B1042-Parameters!$K$6)*(Parameters!$K$5-10))</f>
        <v>0</v>
      </c>
      <c r="I1042" s="151" t="str">
        <f>IF(ISBLANK(D1042),"",IF(D1042&gt;Parameters!$K$7,"Clay","Sand"))</f>
        <v/>
      </c>
      <c r="J1042" s="152">
        <f t="shared" si="257"/>
        <v>0.12850097275896397</v>
      </c>
      <c r="K1042" s="320">
        <f t="shared" si="258"/>
        <v>1</v>
      </c>
      <c r="L1042" s="320">
        <f t="shared" si="266"/>
        <v>0</v>
      </c>
      <c r="M1042" s="275" t="e">
        <f t="shared" si="259"/>
        <v>#N/A</v>
      </c>
      <c r="N1042" s="153" t="e">
        <f t="shared" si="260"/>
        <v>#N/A</v>
      </c>
      <c r="O1042" s="154" t="e">
        <f t="shared" si="261"/>
        <v>#N/A</v>
      </c>
      <c r="P1042" s="149">
        <f>IF(B1042&lt;=Parameters!$K$3,0,IF(I1042="Sand",0,O1042/Parameters!$K$8*1000))</f>
        <v>0</v>
      </c>
      <c r="Q1042" s="127" t="e">
        <f t="shared" si="262"/>
        <v>#DIV/0!</v>
      </c>
      <c r="R1042" s="154" t="e">
        <f t="shared" si="263"/>
        <v>#DIV/0!</v>
      </c>
      <c r="S1042" s="154" t="e">
        <f t="shared" si="264"/>
        <v>#DIV/0!</v>
      </c>
      <c r="T1042" s="149" t="e">
        <f t="shared" si="271"/>
        <v>#DIV/0!</v>
      </c>
      <c r="U1042" s="383">
        <f>IF(B1042&lt;=Parameters!$K$3,0,IF(I1042="Sand",(B1042-B1041)*$O$5*N1042,(B1042-B1041)*$O$5*T1042))</f>
        <v>0</v>
      </c>
      <c r="V1042" s="157">
        <f t="shared" si="272"/>
        <v>41073.252496893809</v>
      </c>
      <c r="W1042" s="175" t="e">
        <f t="shared" si="267"/>
        <v>#N/A</v>
      </c>
      <c r="X1042" s="149" t="e">
        <f t="shared" si="268"/>
        <v>#N/A</v>
      </c>
      <c r="Y1042" s="127" t="e">
        <f t="shared" si="269"/>
        <v>#DIV/0!</v>
      </c>
      <c r="Z1042" s="175" t="e">
        <f t="shared" si="270"/>
        <v>#N/A</v>
      </c>
      <c r="AA1042" s="149" t="e">
        <f t="shared" si="265"/>
        <v>#DIV/0!</v>
      </c>
      <c r="AB1042" s="383">
        <f>IF(ISERROR(AA1042),0,IF(B1042&lt;=Parameters!$K$3,0,(B1042-B1041)*$O$5*AA1042))</f>
        <v>0</v>
      </c>
      <c r="AC1042" s="157">
        <f t="shared" si="273"/>
        <v>26468.056265524985</v>
      </c>
    </row>
    <row r="1043" spans="1:29">
      <c r="A1043" s="186"/>
      <c r="B1043" s="187"/>
      <c r="C1043" s="258"/>
      <c r="D1043" s="258"/>
      <c r="E1043" s="438" t="e">
        <f>IF(AND(ISBLANK(B1043),ISBLANK(C1043)),NA(),IF(B1043&lt;=Parameters!$K$3,0,IF(C1043&lt;0.1,Parameters!$K$4,C1043)))</f>
        <v>#N/A</v>
      </c>
      <c r="F1043" s="439"/>
      <c r="G1043" s="149">
        <f>B1043*Parameters!$K$5</f>
        <v>0</v>
      </c>
      <c r="H1043" s="383">
        <f>IF(B1043&lt;Parameters!$K$6,B1043*Parameters!$K$5,Parameters!$K$5*Parameters!$K$6+(B1043-Parameters!$K$6)*(Parameters!$K$5-10))</f>
        <v>0</v>
      </c>
      <c r="I1043" s="151" t="str">
        <f>IF(ISBLANK(D1043),"",IF(D1043&gt;Parameters!$K$7,"Clay","Sand"))</f>
        <v/>
      </c>
      <c r="J1043" s="152">
        <f t="shared" ref="J1043:J1106" si="274">(MAX(($O$3-B1043)/$O$1,G$8))^(-C$8)</f>
        <v>0.12850097275896397</v>
      </c>
      <c r="K1043" s="320">
        <f t="shared" ref="K1043:K1106" si="275">(MIN(($O$3-B1043)/($O$1*$G$8),1))^$E$8</f>
        <v>1</v>
      </c>
      <c r="L1043" s="320">
        <f t="shared" si="266"/>
        <v>0</v>
      </c>
      <c r="M1043" s="275" t="e">
        <f t="shared" ref="M1043:M1106" si="276">$F$8*E1043*1000*$O$9^$B$8*J1043</f>
        <v>#N/A</v>
      </c>
      <c r="N1043" s="153" t="e">
        <f t="shared" ref="N1043:N1106" si="277">(M1043)*$S$2^$D$8</f>
        <v>#N/A</v>
      </c>
      <c r="O1043" s="154" t="e">
        <f t="shared" ref="O1043:O1106" si="278">IF(E1043=0,0,ABS(E1043-G1043/1000))</f>
        <v>#N/A</v>
      </c>
      <c r="P1043" s="149">
        <f>IF(B1043&lt;=Parameters!$K$3,0,IF(I1043="Sand",0,O1043/Parameters!$K$8*1000))</f>
        <v>0</v>
      </c>
      <c r="Q1043" s="127" t="e">
        <f t="shared" ref="Q1043:Q1106" si="279">IF(P1043="","",P1043/H1043)</f>
        <v>#DIV/0!</v>
      </c>
      <c r="R1043" s="154" t="e">
        <f t="shared" ref="R1043:R1106" si="280">IF(P1043="","",IF(Q1043&lt;=1,0.5*(Q1043^(-0.5)),0.5*(Q1043^(-0.25))))</f>
        <v>#DIV/0!</v>
      </c>
      <c r="S1043" s="154" t="e">
        <f t="shared" ref="S1043:S1106" si="281">IF(R1043="","",IF(R1043&lt;1,R1043,1))</f>
        <v>#DIV/0!</v>
      </c>
      <c r="T1043" s="149" t="e">
        <f t="shared" si="271"/>
        <v>#DIV/0!</v>
      </c>
      <c r="U1043" s="383">
        <f>IF(B1043&lt;=Parameters!$K$3,0,IF(I1043="Sand",(B1043-B1042)*$O$5*N1043,(B1043-B1042)*$O$5*T1043))</f>
        <v>0</v>
      </c>
      <c r="V1043" s="157">
        <f t="shared" si="272"/>
        <v>41073.252496893809</v>
      </c>
      <c r="W1043" s="175" t="e">
        <f t="shared" si="267"/>
        <v>#N/A</v>
      </c>
      <c r="X1043" s="149" t="e">
        <f t="shared" si="268"/>
        <v>#N/A</v>
      </c>
      <c r="Y1043" s="127" t="e">
        <f t="shared" si="269"/>
        <v>#DIV/0!</v>
      </c>
      <c r="Z1043" s="175" t="e">
        <f t="shared" si="270"/>
        <v>#N/A</v>
      </c>
      <c r="AA1043" s="149" t="e">
        <f t="shared" ref="AA1043:AA1106" si="282">IF(I1043="Sand",IF(Z1043&gt;0.1*H1043,Z1043,0.1*H1043),T1043)</f>
        <v>#DIV/0!</v>
      </c>
      <c r="AB1043" s="383">
        <f>IF(ISERROR(AA1043),0,IF(B1043&lt;=Parameters!$K$3,0,(B1043-B1042)*$O$5*AA1043))</f>
        <v>0</v>
      </c>
      <c r="AC1043" s="157">
        <f t="shared" si="273"/>
        <v>26468.056265524985</v>
      </c>
    </row>
    <row r="1044" spans="1:29">
      <c r="A1044" s="186"/>
      <c r="B1044" s="187"/>
      <c r="C1044" s="258"/>
      <c r="D1044" s="258"/>
      <c r="E1044" s="438" t="e">
        <f>IF(AND(ISBLANK(B1044),ISBLANK(C1044)),NA(),IF(B1044&lt;=Parameters!$K$3,0,IF(C1044&lt;0.1,Parameters!$K$4,C1044)))</f>
        <v>#N/A</v>
      </c>
      <c r="F1044" s="439"/>
      <c r="G1044" s="149">
        <f>B1044*Parameters!$K$5</f>
        <v>0</v>
      </c>
      <c r="H1044" s="383">
        <f>IF(B1044&lt;Parameters!$K$6,B1044*Parameters!$K$5,Parameters!$K$5*Parameters!$K$6+(B1044-Parameters!$K$6)*(Parameters!$K$5-10))</f>
        <v>0</v>
      </c>
      <c r="I1044" s="151" t="str">
        <f>IF(ISBLANK(D1044),"",IF(D1044&gt;Parameters!$K$7,"Clay","Sand"))</f>
        <v/>
      </c>
      <c r="J1044" s="152">
        <f t="shared" si="274"/>
        <v>0.12850097275896397</v>
      </c>
      <c r="K1044" s="320">
        <f t="shared" si="275"/>
        <v>1</v>
      </c>
      <c r="L1044" s="320">
        <f t="shared" ref="L1044:L1107" si="283">H1044/100</f>
        <v>0</v>
      </c>
      <c r="M1044" s="275" t="e">
        <f t="shared" si="276"/>
        <v>#N/A</v>
      </c>
      <c r="N1044" s="153" t="e">
        <f t="shared" si="277"/>
        <v>#N/A</v>
      </c>
      <c r="O1044" s="154" t="e">
        <f t="shared" si="278"/>
        <v>#N/A</v>
      </c>
      <c r="P1044" s="149">
        <f>IF(B1044&lt;=Parameters!$K$3,0,IF(I1044="Sand",0,O1044/Parameters!$K$8*1000))</f>
        <v>0</v>
      </c>
      <c r="Q1044" s="127" t="e">
        <f t="shared" si="279"/>
        <v>#DIV/0!</v>
      </c>
      <c r="R1044" s="154" t="e">
        <f t="shared" si="280"/>
        <v>#DIV/0!</v>
      </c>
      <c r="S1044" s="154" t="e">
        <f t="shared" si="281"/>
        <v>#DIV/0!</v>
      </c>
      <c r="T1044" s="149" t="e">
        <f t="shared" si="271"/>
        <v>#DIV/0!</v>
      </c>
      <c r="U1044" s="383">
        <f>IF(B1044&lt;=Parameters!$K$3,0,IF(I1044="Sand",(B1044-B1043)*$O$5*N1044,(B1044-B1043)*$O$5*T1044))</f>
        <v>0</v>
      </c>
      <c r="V1044" s="157">
        <f t="shared" si="272"/>
        <v>41073.252496893809</v>
      </c>
      <c r="W1044" s="175" t="e">
        <f t="shared" ref="W1044:W1107" si="284">0.4*LN(E1044*1000/(22*SQRT(H1044*100)))</f>
        <v>#N/A</v>
      </c>
      <c r="X1044" s="149" t="e">
        <f t="shared" ref="X1044:X1107" si="285">2.1*(W1044-0.1)^1.7</f>
        <v>#N/A</v>
      </c>
      <c r="Y1044" s="127" t="e">
        <f t="shared" ref="Y1044:Y1107" si="286">(H1044/100)^(-0.25)</f>
        <v>#DIV/0!</v>
      </c>
      <c r="Z1044" s="175" t="e">
        <f t="shared" ref="Z1044:Z1107" si="287">$F$8*(B1044/$O$3)*100*X1044*Y1044</f>
        <v>#N/A</v>
      </c>
      <c r="AA1044" s="149" t="e">
        <f t="shared" si="282"/>
        <v>#DIV/0!</v>
      </c>
      <c r="AB1044" s="383">
        <f>IF(ISERROR(AA1044),0,IF(B1044&lt;=Parameters!$K$3,0,(B1044-B1043)*$O$5*AA1044))</f>
        <v>0</v>
      </c>
      <c r="AC1044" s="157">
        <f t="shared" si="273"/>
        <v>26468.056265524985</v>
      </c>
    </row>
    <row r="1045" spans="1:29">
      <c r="A1045" s="186"/>
      <c r="B1045" s="187"/>
      <c r="C1045" s="258"/>
      <c r="D1045" s="258"/>
      <c r="E1045" s="438" t="e">
        <f>IF(AND(ISBLANK(B1045),ISBLANK(C1045)),NA(),IF(B1045&lt;=Parameters!$K$3,0,IF(C1045&lt;0.1,Parameters!$K$4,C1045)))</f>
        <v>#N/A</v>
      </c>
      <c r="F1045" s="439"/>
      <c r="G1045" s="149">
        <f>B1045*Parameters!$K$5</f>
        <v>0</v>
      </c>
      <c r="H1045" s="383">
        <f>IF(B1045&lt;Parameters!$K$6,B1045*Parameters!$K$5,Parameters!$K$5*Parameters!$K$6+(B1045-Parameters!$K$6)*(Parameters!$K$5-10))</f>
        <v>0</v>
      </c>
      <c r="I1045" s="151" t="str">
        <f>IF(ISBLANK(D1045),"",IF(D1045&gt;Parameters!$K$7,"Clay","Sand"))</f>
        <v/>
      </c>
      <c r="J1045" s="152">
        <f t="shared" si="274"/>
        <v>0.12850097275896397</v>
      </c>
      <c r="K1045" s="320">
        <f t="shared" si="275"/>
        <v>1</v>
      </c>
      <c r="L1045" s="320">
        <f t="shared" si="283"/>
        <v>0</v>
      </c>
      <c r="M1045" s="275" t="e">
        <f t="shared" si="276"/>
        <v>#N/A</v>
      </c>
      <c r="N1045" s="153" t="e">
        <f t="shared" si="277"/>
        <v>#N/A</v>
      </c>
      <c r="O1045" s="154" t="e">
        <f t="shared" si="278"/>
        <v>#N/A</v>
      </c>
      <c r="P1045" s="149">
        <f>IF(B1045&lt;=Parameters!$K$3,0,IF(I1045="Sand",0,O1045/Parameters!$K$8*1000))</f>
        <v>0</v>
      </c>
      <c r="Q1045" s="127" t="e">
        <f t="shared" si="279"/>
        <v>#DIV/0!</v>
      </c>
      <c r="R1045" s="154" t="e">
        <f t="shared" si="280"/>
        <v>#DIV/0!</v>
      </c>
      <c r="S1045" s="154" t="e">
        <f t="shared" si="281"/>
        <v>#DIV/0!</v>
      </c>
      <c r="T1045" s="149" t="e">
        <f t="shared" ref="T1045:T1108" si="288">IF(P1045="","",S1045*P1045)</f>
        <v>#DIV/0!</v>
      </c>
      <c r="U1045" s="383">
        <f>IF(B1045&lt;=Parameters!$K$3,0,IF(I1045="Sand",(B1045-B1044)*$O$5*N1045,(B1045-B1044)*$O$5*T1045))</f>
        <v>0</v>
      </c>
      <c r="V1045" s="157">
        <f t="shared" ref="V1045:V1108" si="289">V1044+U1045</f>
        <v>41073.252496893809</v>
      </c>
      <c r="W1045" s="175" t="e">
        <f t="shared" si="284"/>
        <v>#N/A</v>
      </c>
      <c r="X1045" s="149" t="e">
        <f t="shared" si="285"/>
        <v>#N/A</v>
      </c>
      <c r="Y1045" s="127" t="e">
        <f t="shared" si="286"/>
        <v>#DIV/0!</v>
      </c>
      <c r="Z1045" s="175" t="e">
        <f t="shared" si="287"/>
        <v>#N/A</v>
      </c>
      <c r="AA1045" s="149" t="e">
        <f t="shared" si="282"/>
        <v>#DIV/0!</v>
      </c>
      <c r="AB1045" s="383">
        <f>IF(ISERROR(AA1045),0,IF(B1045&lt;=Parameters!$K$3,0,(B1045-B1044)*$O$5*AA1045))</f>
        <v>0</v>
      </c>
      <c r="AC1045" s="157">
        <f t="shared" si="273"/>
        <v>26468.056265524985</v>
      </c>
    </row>
    <row r="1046" spans="1:29">
      <c r="A1046" s="186"/>
      <c r="B1046" s="187"/>
      <c r="C1046" s="258"/>
      <c r="D1046" s="258"/>
      <c r="E1046" s="438" t="e">
        <f>IF(AND(ISBLANK(B1046),ISBLANK(C1046)),NA(),IF(B1046&lt;=Parameters!$K$3,0,IF(C1046&lt;0.1,Parameters!$K$4,C1046)))</f>
        <v>#N/A</v>
      </c>
      <c r="F1046" s="439"/>
      <c r="G1046" s="149">
        <f>B1046*Parameters!$K$5</f>
        <v>0</v>
      </c>
      <c r="H1046" s="383">
        <f>IF(B1046&lt;Parameters!$K$6,B1046*Parameters!$K$5,Parameters!$K$5*Parameters!$K$6+(B1046-Parameters!$K$6)*(Parameters!$K$5-10))</f>
        <v>0</v>
      </c>
      <c r="I1046" s="151" t="str">
        <f>IF(ISBLANK(D1046),"",IF(D1046&gt;Parameters!$K$7,"Clay","Sand"))</f>
        <v/>
      </c>
      <c r="J1046" s="152">
        <f t="shared" si="274"/>
        <v>0.12850097275896397</v>
      </c>
      <c r="K1046" s="320">
        <f t="shared" si="275"/>
        <v>1</v>
      </c>
      <c r="L1046" s="320">
        <f t="shared" si="283"/>
        <v>0</v>
      </c>
      <c r="M1046" s="275" t="e">
        <f t="shared" si="276"/>
        <v>#N/A</v>
      </c>
      <c r="N1046" s="153" t="e">
        <f t="shared" si="277"/>
        <v>#N/A</v>
      </c>
      <c r="O1046" s="154" t="e">
        <f t="shared" si="278"/>
        <v>#N/A</v>
      </c>
      <c r="P1046" s="149">
        <f>IF(B1046&lt;=Parameters!$K$3,0,IF(I1046="Sand",0,O1046/Parameters!$K$8*1000))</f>
        <v>0</v>
      </c>
      <c r="Q1046" s="127" t="e">
        <f t="shared" si="279"/>
        <v>#DIV/0!</v>
      </c>
      <c r="R1046" s="154" t="e">
        <f t="shared" si="280"/>
        <v>#DIV/0!</v>
      </c>
      <c r="S1046" s="154" t="e">
        <f t="shared" si="281"/>
        <v>#DIV/0!</v>
      </c>
      <c r="T1046" s="149" t="e">
        <f t="shared" si="288"/>
        <v>#DIV/0!</v>
      </c>
      <c r="U1046" s="383">
        <f>IF(B1046&lt;=Parameters!$K$3,0,IF(I1046="Sand",(B1046-B1045)*$O$5*N1046,(B1046-B1045)*$O$5*T1046))</f>
        <v>0</v>
      </c>
      <c r="V1046" s="157">
        <f t="shared" si="289"/>
        <v>41073.252496893809</v>
      </c>
      <c r="W1046" s="175" t="e">
        <f t="shared" si="284"/>
        <v>#N/A</v>
      </c>
      <c r="X1046" s="149" t="e">
        <f t="shared" si="285"/>
        <v>#N/A</v>
      </c>
      <c r="Y1046" s="127" t="e">
        <f t="shared" si="286"/>
        <v>#DIV/0!</v>
      </c>
      <c r="Z1046" s="175" t="e">
        <f t="shared" si="287"/>
        <v>#N/A</v>
      </c>
      <c r="AA1046" s="149" t="e">
        <f t="shared" si="282"/>
        <v>#DIV/0!</v>
      </c>
      <c r="AB1046" s="383">
        <f>IF(ISERROR(AA1046),0,IF(B1046&lt;=Parameters!$K$3,0,(B1046-B1045)*$O$5*AA1046))</f>
        <v>0</v>
      </c>
      <c r="AC1046" s="157">
        <f t="shared" si="273"/>
        <v>26468.056265524985</v>
      </c>
    </row>
    <row r="1047" spans="1:29">
      <c r="A1047" s="186"/>
      <c r="B1047" s="187"/>
      <c r="C1047" s="258"/>
      <c r="D1047" s="258"/>
      <c r="E1047" s="438" t="e">
        <f>IF(AND(ISBLANK(B1047),ISBLANK(C1047)),NA(),IF(B1047&lt;=Parameters!$K$3,0,IF(C1047&lt;0.1,Parameters!$K$4,C1047)))</f>
        <v>#N/A</v>
      </c>
      <c r="F1047" s="439"/>
      <c r="G1047" s="149">
        <f>B1047*Parameters!$K$5</f>
        <v>0</v>
      </c>
      <c r="H1047" s="383">
        <f>IF(B1047&lt;Parameters!$K$6,B1047*Parameters!$K$5,Parameters!$K$5*Parameters!$K$6+(B1047-Parameters!$K$6)*(Parameters!$K$5-10))</f>
        <v>0</v>
      </c>
      <c r="I1047" s="151" t="str">
        <f>IF(ISBLANK(D1047),"",IF(D1047&gt;Parameters!$K$7,"Clay","Sand"))</f>
        <v/>
      </c>
      <c r="J1047" s="152">
        <f t="shared" si="274"/>
        <v>0.12850097275896397</v>
      </c>
      <c r="K1047" s="320">
        <f t="shared" si="275"/>
        <v>1</v>
      </c>
      <c r="L1047" s="320">
        <f t="shared" si="283"/>
        <v>0</v>
      </c>
      <c r="M1047" s="275" t="e">
        <f t="shared" si="276"/>
        <v>#N/A</v>
      </c>
      <c r="N1047" s="153" t="e">
        <f t="shared" si="277"/>
        <v>#N/A</v>
      </c>
      <c r="O1047" s="154" t="e">
        <f t="shared" si="278"/>
        <v>#N/A</v>
      </c>
      <c r="P1047" s="149">
        <f>IF(B1047&lt;=Parameters!$K$3,0,IF(I1047="Sand",0,O1047/Parameters!$K$8*1000))</f>
        <v>0</v>
      </c>
      <c r="Q1047" s="127" t="e">
        <f t="shared" si="279"/>
        <v>#DIV/0!</v>
      </c>
      <c r="R1047" s="154" t="e">
        <f t="shared" si="280"/>
        <v>#DIV/0!</v>
      </c>
      <c r="S1047" s="154" t="e">
        <f t="shared" si="281"/>
        <v>#DIV/0!</v>
      </c>
      <c r="T1047" s="149" t="e">
        <f t="shared" si="288"/>
        <v>#DIV/0!</v>
      </c>
      <c r="U1047" s="383">
        <f>IF(B1047&lt;=Parameters!$K$3,0,IF(I1047="Sand",(B1047-B1046)*$O$5*N1047,(B1047-B1046)*$O$5*T1047))</f>
        <v>0</v>
      </c>
      <c r="V1047" s="157">
        <f t="shared" si="289"/>
        <v>41073.252496893809</v>
      </c>
      <c r="W1047" s="175" t="e">
        <f t="shared" si="284"/>
        <v>#N/A</v>
      </c>
      <c r="X1047" s="149" t="e">
        <f t="shared" si="285"/>
        <v>#N/A</v>
      </c>
      <c r="Y1047" s="127" t="e">
        <f t="shared" si="286"/>
        <v>#DIV/0!</v>
      </c>
      <c r="Z1047" s="175" t="e">
        <f t="shared" si="287"/>
        <v>#N/A</v>
      </c>
      <c r="AA1047" s="149" t="e">
        <f t="shared" si="282"/>
        <v>#DIV/0!</v>
      </c>
      <c r="AB1047" s="383">
        <f>IF(ISERROR(AA1047),0,IF(B1047&lt;=Parameters!$K$3,0,(B1047-B1046)*$O$5*AA1047))</f>
        <v>0</v>
      </c>
      <c r="AC1047" s="157">
        <f t="shared" si="273"/>
        <v>26468.056265524985</v>
      </c>
    </row>
    <row r="1048" spans="1:29">
      <c r="A1048" s="186"/>
      <c r="B1048" s="187"/>
      <c r="C1048" s="258"/>
      <c r="D1048" s="258"/>
      <c r="E1048" s="438" t="e">
        <f>IF(AND(ISBLANK(B1048),ISBLANK(C1048)),NA(),IF(B1048&lt;=Parameters!$K$3,0,IF(C1048&lt;0.1,Parameters!$K$4,C1048)))</f>
        <v>#N/A</v>
      </c>
      <c r="F1048" s="439"/>
      <c r="G1048" s="149">
        <f>B1048*Parameters!$K$5</f>
        <v>0</v>
      </c>
      <c r="H1048" s="383">
        <f>IF(B1048&lt;Parameters!$K$6,B1048*Parameters!$K$5,Parameters!$K$5*Parameters!$K$6+(B1048-Parameters!$K$6)*(Parameters!$K$5-10))</f>
        <v>0</v>
      </c>
      <c r="I1048" s="151" t="str">
        <f>IF(ISBLANK(D1048),"",IF(D1048&gt;Parameters!$K$7,"Clay","Sand"))</f>
        <v/>
      </c>
      <c r="J1048" s="152">
        <f t="shared" si="274"/>
        <v>0.12850097275896397</v>
      </c>
      <c r="K1048" s="320">
        <f t="shared" si="275"/>
        <v>1</v>
      </c>
      <c r="L1048" s="320">
        <f t="shared" si="283"/>
        <v>0</v>
      </c>
      <c r="M1048" s="275" t="e">
        <f t="shared" si="276"/>
        <v>#N/A</v>
      </c>
      <c r="N1048" s="153" t="e">
        <f t="shared" si="277"/>
        <v>#N/A</v>
      </c>
      <c r="O1048" s="154" t="e">
        <f t="shared" si="278"/>
        <v>#N/A</v>
      </c>
      <c r="P1048" s="149">
        <f>IF(B1048&lt;=Parameters!$K$3,0,IF(I1048="Sand",0,O1048/Parameters!$K$8*1000))</f>
        <v>0</v>
      </c>
      <c r="Q1048" s="127" t="e">
        <f t="shared" si="279"/>
        <v>#DIV/0!</v>
      </c>
      <c r="R1048" s="154" t="e">
        <f t="shared" si="280"/>
        <v>#DIV/0!</v>
      </c>
      <c r="S1048" s="154" t="e">
        <f t="shared" si="281"/>
        <v>#DIV/0!</v>
      </c>
      <c r="T1048" s="149" t="e">
        <f t="shared" si="288"/>
        <v>#DIV/0!</v>
      </c>
      <c r="U1048" s="383">
        <f>IF(B1048&lt;=Parameters!$K$3,0,IF(I1048="Sand",(B1048-B1047)*$O$5*N1048,(B1048-B1047)*$O$5*T1048))</f>
        <v>0</v>
      </c>
      <c r="V1048" s="157">
        <f t="shared" si="289"/>
        <v>41073.252496893809</v>
      </c>
      <c r="W1048" s="175" t="e">
        <f t="shared" si="284"/>
        <v>#N/A</v>
      </c>
      <c r="X1048" s="149" t="e">
        <f t="shared" si="285"/>
        <v>#N/A</v>
      </c>
      <c r="Y1048" s="127" t="e">
        <f t="shared" si="286"/>
        <v>#DIV/0!</v>
      </c>
      <c r="Z1048" s="175" t="e">
        <f t="shared" si="287"/>
        <v>#N/A</v>
      </c>
      <c r="AA1048" s="149" t="e">
        <f t="shared" si="282"/>
        <v>#DIV/0!</v>
      </c>
      <c r="AB1048" s="383">
        <f>IF(ISERROR(AA1048),0,IF(B1048&lt;=Parameters!$K$3,0,(B1048-B1047)*$O$5*AA1048))</f>
        <v>0</v>
      </c>
      <c r="AC1048" s="157">
        <f t="shared" si="273"/>
        <v>26468.056265524985</v>
      </c>
    </row>
    <row r="1049" spans="1:29">
      <c r="A1049" s="186"/>
      <c r="B1049" s="187"/>
      <c r="C1049" s="258"/>
      <c r="D1049" s="258"/>
      <c r="E1049" s="438" t="e">
        <f>IF(AND(ISBLANK(B1049),ISBLANK(C1049)),NA(),IF(B1049&lt;=Parameters!$K$3,0,IF(C1049&lt;0.1,Parameters!$K$4,C1049)))</f>
        <v>#N/A</v>
      </c>
      <c r="F1049" s="439"/>
      <c r="G1049" s="149">
        <f>B1049*Parameters!$K$5</f>
        <v>0</v>
      </c>
      <c r="H1049" s="383">
        <f>IF(B1049&lt;Parameters!$K$6,B1049*Parameters!$K$5,Parameters!$K$5*Parameters!$K$6+(B1049-Parameters!$K$6)*(Parameters!$K$5-10))</f>
        <v>0</v>
      </c>
      <c r="I1049" s="151" t="str">
        <f>IF(ISBLANK(D1049),"",IF(D1049&gt;Parameters!$K$7,"Clay","Sand"))</f>
        <v/>
      </c>
      <c r="J1049" s="152">
        <f t="shared" si="274"/>
        <v>0.12850097275896397</v>
      </c>
      <c r="K1049" s="320">
        <f t="shared" si="275"/>
        <v>1</v>
      </c>
      <c r="L1049" s="320">
        <f t="shared" si="283"/>
        <v>0</v>
      </c>
      <c r="M1049" s="275" t="e">
        <f t="shared" si="276"/>
        <v>#N/A</v>
      </c>
      <c r="N1049" s="153" t="e">
        <f t="shared" si="277"/>
        <v>#N/A</v>
      </c>
      <c r="O1049" s="154" t="e">
        <f t="shared" si="278"/>
        <v>#N/A</v>
      </c>
      <c r="P1049" s="149">
        <f>IF(B1049&lt;=Parameters!$K$3,0,IF(I1049="Sand",0,O1049/Parameters!$K$8*1000))</f>
        <v>0</v>
      </c>
      <c r="Q1049" s="127" t="e">
        <f t="shared" si="279"/>
        <v>#DIV/0!</v>
      </c>
      <c r="R1049" s="154" t="e">
        <f t="shared" si="280"/>
        <v>#DIV/0!</v>
      </c>
      <c r="S1049" s="154" t="e">
        <f t="shared" si="281"/>
        <v>#DIV/0!</v>
      </c>
      <c r="T1049" s="149" t="e">
        <f t="shared" si="288"/>
        <v>#DIV/0!</v>
      </c>
      <c r="U1049" s="383">
        <f>IF(B1049&lt;=Parameters!$K$3,0,IF(I1049="Sand",(B1049-B1048)*$O$5*N1049,(B1049-B1048)*$O$5*T1049))</f>
        <v>0</v>
      </c>
      <c r="V1049" s="157">
        <f t="shared" si="289"/>
        <v>41073.252496893809</v>
      </c>
      <c r="W1049" s="175" t="e">
        <f t="shared" si="284"/>
        <v>#N/A</v>
      </c>
      <c r="X1049" s="149" t="e">
        <f t="shared" si="285"/>
        <v>#N/A</v>
      </c>
      <c r="Y1049" s="127" t="e">
        <f t="shared" si="286"/>
        <v>#DIV/0!</v>
      </c>
      <c r="Z1049" s="175" t="e">
        <f t="shared" si="287"/>
        <v>#N/A</v>
      </c>
      <c r="AA1049" s="149" t="e">
        <f t="shared" si="282"/>
        <v>#DIV/0!</v>
      </c>
      <c r="AB1049" s="383">
        <f>IF(ISERROR(AA1049),0,IF(B1049&lt;=Parameters!$K$3,0,(B1049-B1048)*$O$5*AA1049))</f>
        <v>0</v>
      </c>
      <c r="AC1049" s="157">
        <f t="shared" si="273"/>
        <v>26468.056265524985</v>
      </c>
    </row>
    <row r="1050" spans="1:29">
      <c r="A1050" s="186"/>
      <c r="B1050" s="187"/>
      <c r="C1050" s="258"/>
      <c r="D1050" s="258"/>
      <c r="E1050" s="438" t="e">
        <f>IF(AND(ISBLANK(B1050),ISBLANK(C1050)),NA(),IF(B1050&lt;=Parameters!$K$3,0,IF(C1050&lt;0.1,Parameters!$K$4,C1050)))</f>
        <v>#N/A</v>
      </c>
      <c r="F1050" s="439"/>
      <c r="G1050" s="149">
        <f>B1050*Parameters!$K$5</f>
        <v>0</v>
      </c>
      <c r="H1050" s="383">
        <f>IF(B1050&lt;Parameters!$K$6,B1050*Parameters!$K$5,Parameters!$K$5*Parameters!$K$6+(B1050-Parameters!$K$6)*(Parameters!$K$5-10))</f>
        <v>0</v>
      </c>
      <c r="I1050" s="151" t="str">
        <f>IF(ISBLANK(D1050),"",IF(D1050&gt;Parameters!$K$7,"Clay","Sand"))</f>
        <v/>
      </c>
      <c r="J1050" s="152">
        <f t="shared" si="274"/>
        <v>0.12850097275896397</v>
      </c>
      <c r="K1050" s="320">
        <f t="shared" si="275"/>
        <v>1</v>
      </c>
      <c r="L1050" s="320">
        <f t="shared" si="283"/>
        <v>0</v>
      </c>
      <c r="M1050" s="275" t="e">
        <f t="shared" si="276"/>
        <v>#N/A</v>
      </c>
      <c r="N1050" s="153" t="e">
        <f t="shared" si="277"/>
        <v>#N/A</v>
      </c>
      <c r="O1050" s="154" t="e">
        <f t="shared" si="278"/>
        <v>#N/A</v>
      </c>
      <c r="P1050" s="149">
        <f>IF(B1050&lt;=Parameters!$K$3,0,IF(I1050="Sand",0,O1050/Parameters!$K$8*1000))</f>
        <v>0</v>
      </c>
      <c r="Q1050" s="127" t="e">
        <f t="shared" si="279"/>
        <v>#DIV/0!</v>
      </c>
      <c r="R1050" s="154" t="e">
        <f t="shared" si="280"/>
        <v>#DIV/0!</v>
      </c>
      <c r="S1050" s="154" t="e">
        <f t="shared" si="281"/>
        <v>#DIV/0!</v>
      </c>
      <c r="T1050" s="149" t="e">
        <f t="shared" si="288"/>
        <v>#DIV/0!</v>
      </c>
      <c r="U1050" s="383">
        <f>IF(B1050&lt;=Parameters!$K$3,0,IF(I1050="Sand",(B1050-B1049)*$O$5*N1050,(B1050-B1049)*$O$5*T1050))</f>
        <v>0</v>
      </c>
      <c r="V1050" s="157">
        <f t="shared" si="289"/>
        <v>41073.252496893809</v>
      </c>
      <c r="W1050" s="175" t="e">
        <f t="shared" si="284"/>
        <v>#N/A</v>
      </c>
      <c r="X1050" s="149" t="e">
        <f t="shared" si="285"/>
        <v>#N/A</v>
      </c>
      <c r="Y1050" s="127" t="e">
        <f t="shared" si="286"/>
        <v>#DIV/0!</v>
      </c>
      <c r="Z1050" s="175" t="e">
        <f t="shared" si="287"/>
        <v>#N/A</v>
      </c>
      <c r="AA1050" s="149" t="e">
        <f t="shared" si="282"/>
        <v>#DIV/0!</v>
      </c>
      <c r="AB1050" s="383">
        <f>IF(ISERROR(AA1050),0,IF(B1050&lt;=Parameters!$K$3,0,(B1050-B1049)*$O$5*AA1050))</f>
        <v>0</v>
      </c>
      <c r="AC1050" s="157">
        <f t="shared" si="273"/>
        <v>26468.056265524985</v>
      </c>
    </row>
    <row r="1051" spans="1:29">
      <c r="A1051" s="186"/>
      <c r="B1051" s="187"/>
      <c r="C1051" s="258"/>
      <c r="D1051" s="258"/>
      <c r="E1051" s="438" t="e">
        <f>IF(AND(ISBLANK(B1051),ISBLANK(C1051)),NA(),IF(B1051&lt;=Parameters!$K$3,0,IF(C1051&lt;0.1,Parameters!$K$4,C1051)))</f>
        <v>#N/A</v>
      </c>
      <c r="F1051" s="439"/>
      <c r="G1051" s="149">
        <f>B1051*Parameters!$K$5</f>
        <v>0</v>
      </c>
      <c r="H1051" s="383">
        <f>IF(B1051&lt;Parameters!$K$6,B1051*Parameters!$K$5,Parameters!$K$5*Parameters!$K$6+(B1051-Parameters!$K$6)*(Parameters!$K$5-10))</f>
        <v>0</v>
      </c>
      <c r="I1051" s="151" t="str">
        <f>IF(ISBLANK(D1051),"",IF(D1051&gt;Parameters!$K$7,"Clay","Sand"))</f>
        <v/>
      </c>
      <c r="J1051" s="152">
        <f t="shared" si="274"/>
        <v>0.12850097275896397</v>
      </c>
      <c r="K1051" s="320">
        <f t="shared" si="275"/>
        <v>1</v>
      </c>
      <c r="L1051" s="320">
        <f t="shared" si="283"/>
        <v>0</v>
      </c>
      <c r="M1051" s="275" t="e">
        <f t="shared" si="276"/>
        <v>#N/A</v>
      </c>
      <c r="N1051" s="153" t="e">
        <f t="shared" si="277"/>
        <v>#N/A</v>
      </c>
      <c r="O1051" s="154" t="e">
        <f t="shared" si="278"/>
        <v>#N/A</v>
      </c>
      <c r="P1051" s="149">
        <f>IF(B1051&lt;=Parameters!$K$3,0,IF(I1051="Sand",0,O1051/Parameters!$K$8*1000))</f>
        <v>0</v>
      </c>
      <c r="Q1051" s="127" t="e">
        <f t="shared" si="279"/>
        <v>#DIV/0!</v>
      </c>
      <c r="R1051" s="154" t="e">
        <f t="shared" si="280"/>
        <v>#DIV/0!</v>
      </c>
      <c r="S1051" s="154" t="e">
        <f t="shared" si="281"/>
        <v>#DIV/0!</v>
      </c>
      <c r="T1051" s="149" t="e">
        <f t="shared" si="288"/>
        <v>#DIV/0!</v>
      </c>
      <c r="U1051" s="383">
        <f>IF(B1051&lt;=Parameters!$K$3,0,IF(I1051="Sand",(B1051-B1050)*$O$5*N1051,(B1051-B1050)*$O$5*T1051))</f>
        <v>0</v>
      </c>
      <c r="V1051" s="157">
        <f t="shared" si="289"/>
        <v>41073.252496893809</v>
      </c>
      <c r="W1051" s="175" t="e">
        <f t="shared" si="284"/>
        <v>#N/A</v>
      </c>
      <c r="X1051" s="149" t="e">
        <f t="shared" si="285"/>
        <v>#N/A</v>
      </c>
      <c r="Y1051" s="127" t="e">
        <f t="shared" si="286"/>
        <v>#DIV/0!</v>
      </c>
      <c r="Z1051" s="175" t="e">
        <f t="shared" si="287"/>
        <v>#N/A</v>
      </c>
      <c r="AA1051" s="149" t="e">
        <f t="shared" si="282"/>
        <v>#DIV/0!</v>
      </c>
      <c r="AB1051" s="383">
        <f>IF(ISERROR(AA1051),0,IF(B1051&lt;=Parameters!$K$3,0,(B1051-B1050)*$O$5*AA1051))</f>
        <v>0</v>
      </c>
      <c r="AC1051" s="157">
        <f t="shared" si="273"/>
        <v>26468.056265524985</v>
      </c>
    </row>
    <row r="1052" spans="1:29">
      <c r="A1052" s="186"/>
      <c r="B1052" s="187"/>
      <c r="C1052" s="258"/>
      <c r="D1052" s="258"/>
      <c r="E1052" s="438" t="e">
        <f>IF(AND(ISBLANK(B1052),ISBLANK(C1052)),NA(),IF(B1052&lt;=Parameters!$K$3,0,IF(C1052&lt;0.1,Parameters!$K$4,C1052)))</f>
        <v>#N/A</v>
      </c>
      <c r="F1052" s="439"/>
      <c r="G1052" s="149">
        <f>B1052*Parameters!$K$5</f>
        <v>0</v>
      </c>
      <c r="H1052" s="383">
        <f>IF(B1052&lt;Parameters!$K$6,B1052*Parameters!$K$5,Parameters!$K$5*Parameters!$K$6+(B1052-Parameters!$K$6)*(Parameters!$K$5-10))</f>
        <v>0</v>
      </c>
      <c r="I1052" s="151" t="str">
        <f>IF(ISBLANK(D1052),"",IF(D1052&gt;Parameters!$K$7,"Clay","Sand"))</f>
        <v/>
      </c>
      <c r="J1052" s="152">
        <f t="shared" si="274"/>
        <v>0.12850097275896397</v>
      </c>
      <c r="K1052" s="320">
        <f t="shared" si="275"/>
        <v>1</v>
      </c>
      <c r="L1052" s="320">
        <f t="shared" si="283"/>
        <v>0</v>
      </c>
      <c r="M1052" s="275" t="e">
        <f t="shared" si="276"/>
        <v>#N/A</v>
      </c>
      <c r="N1052" s="153" t="e">
        <f t="shared" si="277"/>
        <v>#N/A</v>
      </c>
      <c r="O1052" s="154" t="e">
        <f t="shared" si="278"/>
        <v>#N/A</v>
      </c>
      <c r="P1052" s="149">
        <f>IF(B1052&lt;=Parameters!$K$3,0,IF(I1052="Sand",0,O1052/Parameters!$K$8*1000))</f>
        <v>0</v>
      </c>
      <c r="Q1052" s="127" t="e">
        <f t="shared" si="279"/>
        <v>#DIV/0!</v>
      </c>
      <c r="R1052" s="154" t="e">
        <f t="shared" si="280"/>
        <v>#DIV/0!</v>
      </c>
      <c r="S1052" s="154" t="e">
        <f t="shared" si="281"/>
        <v>#DIV/0!</v>
      </c>
      <c r="T1052" s="149" t="e">
        <f t="shared" si="288"/>
        <v>#DIV/0!</v>
      </c>
      <c r="U1052" s="383">
        <f>IF(B1052&lt;=Parameters!$K$3,0,IF(I1052="Sand",(B1052-B1051)*$O$5*N1052,(B1052-B1051)*$O$5*T1052))</f>
        <v>0</v>
      </c>
      <c r="V1052" s="157">
        <f t="shared" si="289"/>
        <v>41073.252496893809</v>
      </c>
      <c r="W1052" s="175" t="e">
        <f t="shared" si="284"/>
        <v>#N/A</v>
      </c>
      <c r="X1052" s="149" t="e">
        <f t="shared" si="285"/>
        <v>#N/A</v>
      </c>
      <c r="Y1052" s="127" t="e">
        <f t="shared" si="286"/>
        <v>#DIV/0!</v>
      </c>
      <c r="Z1052" s="175" t="e">
        <f t="shared" si="287"/>
        <v>#N/A</v>
      </c>
      <c r="AA1052" s="149" t="e">
        <f t="shared" si="282"/>
        <v>#DIV/0!</v>
      </c>
      <c r="AB1052" s="383">
        <f>IF(ISERROR(AA1052),0,IF(B1052&lt;=Parameters!$K$3,0,(B1052-B1051)*$O$5*AA1052))</f>
        <v>0</v>
      </c>
      <c r="AC1052" s="157">
        <f t="shared" si="273"/>
        <v>26468.056265524985</v>
      </c>
    </row>
    <row r="1053" spans="1:29">
      <c r="A1053" s="186"/>
      <c r="B1053" s="187"/>
      <c r="C1053" s="258"/>
      <c r="D1053" s="258"/>
      <c r="E1053" s="438" t="e">
        <f>IF(AND(ISBLANK(B1053),ISBLANK(C1053)),NA(),IF(B1053&lt;=Parameters!$K$3,0,IF(C1053&lt;0.1,Parameters!$K$4,C1053)))</f>
        <v>#N/A</v>
      </c>
      <c r="F1053" s="439"/>
      <c r="G1053" s="149">
        <f>B1053*Parameters!$K$5</f>
        <v>0</v>
      </c>
      <c r="H1053" s="383">
        <f>IF(B1053&lt;Parameters!$K$6,B1053*Parameters!$K$5,Parameters!$K$5*Parameters!$K$6+(B1053-Parameters!$K$6)*(Parameters!$K$5-10))</f>
        <v>0</v>
      </c>
      <c r="I1053" s="151" t="str">
        <f>IF(ISBLANK(D1053),"",IF(D1053&gt;Parameters!$K$7,"Clay","Sand"))</f>
        <v/>
      </c>
      <c r="J1053" s="152">
        <f t="shared" si="274"/>
        <v>0.12850097275896397</v>
      </c>
      <c r="K1053" s="320">
        <f t="shared" si="275"/>
        <v>1</v>
      </c>
      <c r="L1053" s="320">
        <f t="shared" si="283"/>
        <v>0</v>
      </c>
      <c r="M1053" s="275" t="e">
        <f t="shared" si="276"/>
        <v>#N/A</v>
      </c>
      <c r="N1053" s="153" t="e">
        <f t="shared" si="277"/>
        <v>#N/A</v>
      </c>
      <c r="O1053" s="154" t="e">
        <f t="shared" si="278"/>
        <v>#N/A</v>
      </c>
      <c r="P1053" s="149">
        <f>IF(B1053&lt;=Parameters!$K$3,0,IF(I1053="Sand",0,O1053/Parameters!$K$8*1000))</f>
        <v>0</v>
      </c>
      <c r="Q1053" s="127" t="e">
        <f t="shared" si="279"/>
        <v>#DIV/0!</v>
      </c>
      <c r="R1053" s="154" t="e">
        <f t="shared" si="280"/>
        <v>#DIV/0!</v>
      </c>
      <c r="S1053" s="154" t="e">
        <f t="shared" si="281"/>
        <v>#DIV/0!</v>
      </c>
      <c r="T1053" s="149" t="e">
        <f t="shared" si="288"/>
        <v>#DIV/0!</v>
      </c>
      <c r="U1053" s="383">
        <f>IF(B1053&lt;=Parameters!$K$3,0,IF(I1053="Sand",(B1053-B1052)*$O$5*N1053,(B1053-B1052)*$O$5*T1053))</f>
        <v>0</v>
      </c>
      <c r="V1053" s="157">
        <f t="shared" si="289"/>
        <v>41073.252496893809</v>
      </c>
      <c r="W1053" s="175" t="e">
        <f t="shared" si="284"/>
        <v>#N/A</v>
      </c>
      <c r="X1053" s="149" t="e">
        <f t="shared" si="285"/>
        <v>#N/A</v>
      </c>
      <c r="Y1053" s="127" t="e">
        <f t="shared" si="286"/>
        <v>#DIV/0!</v>
      </c>
      <c r="Z1053" s="175" t="e">
        <f t="shared" si="287"/>
        <v>#N/A</v>
      </c>
      <c r="AA1053" s="149" t="e">
        <f t="shared" si="282"/>
        <v>#DIV/0!</v>
      </c>
      <c r="AB1053" s="383">
        <f>IF(ISERROR(AA1053),0,IF(B1053&lt;=Parameters!$K$3,0,(B1053-B1052)*$O$5*AA1053))</f>
        <v>0</v>
      </c>
      <c r="AC1053" s="157">
        <f t="shared" si="273"/>
        <v>26468.056265524985</v>
      </c>
    </row>
    <row r="1054" spans="1:29">
      <c r="A1054" s="186"/>
      <c r="B1054" s="187"/>
      <c r="C1054" s="258"/>
      <c r="D1054" s="258"/>
      <c r="E1054" s="438" t="e">
        <f>IF(AND(ISBLANK(B1054),ISBLANK(C1054)),NA(),IF(B1054&lt;=Parameters!$K$3,0,IF(C1054&lt;0.1,Parameters!$K$4,C1054)))</f>
        <v>#N/A</v>
      </c>
      <c r="F1054" s="439"/>
      <c r="G1054" s="149">
        <f>B1054*Parameters!$K$5</f>
        <v>0</v>
      </c>
      <c r="H1054" s="383">
        <f>IF(B1054&lt;Parameters!$K$6,B1054*Parameters!$K$5,Parameters!$K$5*Parameters!$K$6+(B1054-Parameters!$K$6)*(Parameters!$K$5-10))</f>
        <v>0</v>
      </c>
      <c r="I1054" s="151" t="str">
        <f>IF(ISBLANK(D1054),"",IF(D1054&gt;Parameters!$K$7,"Clay","Sand"))</f>
        <v/>
      </c>
      <c r="J1054" s="152">
        <f t="shared" si="274"/>
        <v>0.12850097275896397</v>
      </c>
      <c r="K1054" s="320">
        <f t="shared" si="275"/>
        <v>1</v>
      </c>
      <c r="L1054" s="320">
        <f t="shared" si="283"/>
        <v>0</v>
      </c>
      <c r="M1054" s="275" t="e">
        <f t="shared" si="276"/>
        <v>#N/A</v>
      </c>
      <c r="N1054" s="153" t="e">
        <f t="shared" si="277"/>
        <v>#N/A</v>
      </c>
      <c r="O1054" s="154" t="e">
        <f t="shared" si="278"/>
        <v>#N/A</v>
      </c>
      <c r="P1054" s="149">
        <f>IF(B1054&lt;=Parameters!$K$3,0,IF(I1054="Sand",0,O1054/Parameters!$K$8*1000))</f>
        <v>0</v>
      </c>
      <c r="Q1054" s="127" t="e">
        <f t="shared" si="279"/>
        <v>#DIV/0!</v>
      </c>
      <c r="R1054" s="154" t="e">
        <f t="shared" si="280"/>
        <v>#DIV/0!</v>
      </c>
      <c r="S1054" s="154" t="e">
        <f t="shared" si="281"/>
        <v>#DIV/0!</v>
      </c>
      <c r="T1054" s="149" t="e">
        <f t="shared" si="288"/>
        <v>#DIV/0!</v>
      </c>
      <c r="U1054" s="383">
        <f>IF(B1054&lt;=Parameters!$K$3,0,IF(I1054="Sand",(B1054-B1053)*$O$5*N1054,(B1054-B1053)*$O$5*T1054))</f>
        <v>0</v>
      </c>
      <c r="V1054" s="157">
        <f t="shared" si="289"/>
        <v>41073.252496893809</v>
      </c>
      <c r="W1054" s="175" t="e">
        <f t="shared" si="284"/>
        <v>#N/A</v>
      </c>
      <c r="X1054" s="149" t="e">
        <f t="shared" si="285"/>
        <v>#N/A</v>
      </c>
      <c r="Y1054" s="127" t="e">
        <f t="shared" si="286"/>
        <v>#DIV/0!</v>
      </c>
      <c r="Z1054" s="175" t="e">
        <f t="shared" si="287"/>
        <v>#N/A</v>
      </c>
      <c r="AA1054" s="149" t="e">
        <f t="shared" si="282"/>
        <v>#DIV/0!</v>
      </c>
      <c r="AB1054" s="383">
        <f>IF(ISERROR(AA1054),0,IF(B1054&lt;=Parameters!$K$3,0,(B1054-B1053)*$O$5*AA1054))</f>
        <v>0</v>
      </c>
      <c r="AC1054" s="157">
        <f t="shared" si="273"/>
        <v>26468.056265524985</v>
      </c>
    </row>
    <row r="1055" spans="1:29">
      <c r="A1055" s="186"/>
      <c r="B1055" s="187"/>
      <c r="C1055" s="258"/>
      <c r="D1055" s="258"/>
      <c r="E1055" s="438" t="e">
        <f>IF(AND(ISBLANK(B1055),ISBLANK(C1055)),NA(),IF(B1055&lt;=Parameters!$K$3,0,IF(C1055&lt;0.1,Parameters!$K$4,C1055)))</f>
        <v>#N/A</v>
      </c>
      <c r="F1055" s="439"/>
      <c r="G1055" s="149">
        <f>B1055*Parameters!$K$5</f>
        <v>0</v>
      </c>
      <c r="H1055" s="383">
        <f>IF(B1055&lt;Parameters!$K$6,B1055*Parameters!$K$5,Parameters!$K$5*Parameters!$K$6+(B1055-Parameters!$K$6)*(Parameters!$K$5-10))</f>
        <v>0</v>
      </c>
      <c r="I1055" s="151" t="str">
        <f>IF(ISBLANK(D1055),"",IF(D1055&gt;Parameters!$K$7,"Clay","Sand"))</f>
        <v/>
      </c>
      <c r="J1055" s="152">
        <f t="shared" si="274"/>
        <v>0.12850097275896397</v>
      </c>
      <c r="K1055" s="320">
        <f t="shared" si="275"/>
        <v>1</v>
      </c>
      <c r="L1055" s="320">
        <f t="shared" si="283"/>
        <v>0</v>
      </c>
      <c r="M1055" s="275" t="e">
        <f t="shared" si="276"/>
        <v>#N/A</v>
      </c>
      <c r="N1055" s="153" t="e">
        <f t="shared" si="277"/>
        <v>#N/A</v>
      </c>
      <c r="O1055" s="154" t="e">
        <f t="shared" si="278"/>
        <v>#N/A</v>
      </c>
      <c r="P1055" s="149">
        <f>IF(B1055&lt;=Parameters!$K$3,0,IF(I1055="Sand",0,O1055/Parameters!$K$8*1000))</f>
        <v>0</v>
      </c>
      <c r="Q1055" s="127" t="e">
        <f t="shared" si="279"/>
        <v>#DIV/0!</v>
      </c>
      <c r="R1055" s="154" t="e">
        <f t="shared" si="280"/>
        <v>#DIV/0!</v>
      </c>
      <c r="S1055" s="154" t="e">
        <f t="shared" si="281"/>
        <v>#DIV/0!</v>
      </c>
      <c r="T1055" s="149" t="e">
        <f t="shared" si="288"/>
        <v>#DIV/0!</v>
      </c>
      <c r="U1055" s="383">
        <f>IF(B1055&lt;=Parameters!$K$3,0,IF(I1055="Sand",(B1055-B1054)*$O$5*N1055,(B1055-B1054)*$O$5*T1055))</f>
        <v>0</v>
      </c>
      <c r="V1055" s="157">
        <f t="shared" si="289"/>
        <v>41073.252496893809</v>
      </c>
      <c r="W1055" s="175" t="e">
        <f t="shared" si="284"/>
        <v>#N/A</v>
      </c>
      <c r="X1055" s="149" t="e">
        <f t="shared" si="285"/>
        <v>#N/A</v>
      </c>
      <c r="Y1055" s="127" t="e">
        <f t="shared" si="286"/>
        <v>#DIV/0!</v>
      </c>
      <c r="Z1055" s="175" t="e">
        <f t="shared" si="287"/>
        <v>#N/A</v>
      </c>
      <c r="AA1055" s="149" t="e">
        <f t="shared" si="282"/>
        <v>#DIV/0!</v>
      </c>
      <c r="AB1055" s="383">
        <f>IF(ISERROR(AA1055),0,IF(B1055&lt;=Parameters!$K$3,0,(B1055-B1054)*$O$5*AA1055))</f>
        <v>0</v>
      </c>
      <c r="AC1055" s="157">
        <f t="shared" si="273"/>
        <v>26468.056265524985</v>
      </c>
    </row>
    <row r="1056" spans="1:29">
      <c r="A1056" s="186"/>
      <c r="B1056" s="187"/>
      <c r="C1056" s="258"/>
      <c r="D1056" s="258"/>
      <c r="E1056" s="438" t="e">
        <f>IF(AND(ISBLANK(B1056),ISBLANK(C1056)),NA(),IF(B1056&lt;=Parameters!$K$3,0,IF(C1056&lt;0.1,Parameters!$K$4,C1056)))</f>
        <v>#N/A</v>
      </c>
      <c r="F1056" s="439"/>
      <c r="G1056" s="149">
        <f>B1056*Parameters!$K$5</f>
        <v>0</v>
      </c>
      <c r="H1056" s="383">
        <f>IF(B1056&lt;Parameters!$K$6,B1056*Parameters!$K$5,Parameters!$K$5*Parameters!$K$6+(B1056-Parameters!$K$6)*(Parameters!$K$5-10))</f>
        <v>0</v>
      </c>
      <c r="I1056" s="151" t="str">
        <f>IF(ISBLANK(D1056),"",IF(D1056&gt;Parameters!$K$7,"Clay","Sand"))</f>
        <v/>
      </c>
      <c r="J1056" s="152">
        <f t="shared" si="274"/>
        <v>0.12850097275896397</v>
      </c>
      <c r="K1056" s="320">
        <f t="shared" si="275"/>
        <v>1</v>
      </c>
      <c r="L1056" s="320">
        <f t="shared" si="283"/>
        <v>0</v>
      </c>
      <c r="M1056" s="275" t="e">
        <f t="shared" si="276"/>
        <v>#N/A</v>
      </c>
      <c r="N1056" s="153" t="e">
        <f t="shared" si="277"/>
        <v>#N/A</v>
      </c>
      <c r="O1056" s="154" t="e">
        <f t="shared" si="278"/>
        <v>#N/A</v>
      </c>
      <c r="P1056" s="149">
        <f>IF(B1056&lt;=Parameters!$K$3,0,IF(I1056="Sand",0,O1056/Parameters!$K$8*1000))</f>
        <v>0</v>
      </c>
      <c r="Q1056" s="127" t="e">
        <f t="shared" si="279"/>
        <v>#DIV/0!</v>
      </c>
      <c r="R1056" s="154" t="e">
        <f t="shared" si="280"/>
        <v>#DIV/0!</v>
      </c>
      <c r="S1056" s="154" t="e">
        <f t="shared" si="281"/>
        <v>#DIV/0!</v>
      </c>
      <c r="T1056" s="149" t="e">
        <f t="shared" si="288"/>
        <v>#DIV/0!</v>
      </c>
      <c r="U1056" s="383">
        <f>IF(B1056&lt;=Parameters!$K$3,0,IF(I1056="Sand",(B1056-B1055)*$O$5*N1056,(B1056-B1055)*$O$5*T1056))</f>
        <v>0</v>
      </c>
      <c r="V1056" s="157">
        <f t="shared" si="289"/>
        <v>41073.252496893809</v>
      </c>
      <c r="W1056" s="175" t="e">
        <f t="shared" si="284"/>
        <v>#N/A</v>
      </c>
      <c r="X1056" s="149" t="e">
        <f t="shared" si="285"/>
        <v>#N/A</v>
      </c>
      <c r="Y1056" s="127" t="e">
        <f t="shared" si="286"/>
        <v>#DIV/0!</v>
      </c>
      <c r="Z1056" s="175" t="e">
        <f t="shared" si="287"/>
        <v>#N/A</v>
      </c>
      <c r="AA1056" s="149" t="e">
        <f t="shared" si="282"/>
        <v>#DIV/0!</v>
      </c>
      <c r="AB1056" s="383">
        <f>IF(ISERROR(AA1056),0,IF(B1056&lt;=Parameters!$K$3,0,(B1056-B1055)*$O$5*AA1056))</f>
        <v>0</v>
      </c>
      <c r="AC1056" s="157">
        <f t="shared" si="273"/>
        <v>26468.056265524985</v>
      </c>
    </row>
    <row r="1057" spans="1:29">
      <c r="A1057" s="186"/>
      <c r="B1057" s="187"/>
      <c r="C1057" s="258"/>
      <c r="D1057" s="258"/>
      <c r="E1057" s="438" t="e">
        <f>IF(AND(ISBLANK(B1057),ISBLANK(C1057)),NA(),IF(B1057&lt;=Parameters!$K$3,0,IF(C1057&lt;0.1,Parameters!$K$4,C1057)))</f>
        <v>#N/A</v>
      </c>
      <c r="F1057" s="439"/>
      <c r="G1057" s="149">
        <f>B1057*Parameters!$K$5</f>
        <v>0</v>
      </c>
      <c r="H1057" s="383">
        <f>IF(B1057&lt;Parameters!$K$6,B1057*Parameters!$K$5,Parameters!$K$5*Parameters!$K$6+(B1057-Parameters!$K$6)*(Parameters!$K$5-10))</f>
        <v>0</v>
      </c>
      <c r="I1057" s="151" t="str">
        <f>IF(ISBLANK(D1057),"",IF(D1057&gt;Parameters!$K$7,"Clay","Sand"))</f>
        <v/>
      </c>
      <c r="J1057" s="152">
        <f t="shared" si="274"/>
        <v>0.12850097275896397</v>
      </c>
      <c r="K1057" s="320">
        <f t="shared" si="275"/>
        <v>1</v>
      </c>
      <c r="L1057" s="320">
        <f t="shared" si="283"/>
        <v>0</v>
      </c>
      <c r="M1057" s="275" t="e">
        <f t="shared" si="276"/>
        <v>#N/A</v>
      </c>
      <c r="N1057" s="153" t="e">
        <f t="shared" si="277"/>
        <v>#N/A</v>
      </c>
      <c r="O1057" s="154" t="e">
        <f t="shared" si="278"/>
        <v>#N/A</v>
      </c>
      <c r="P1057" s="149">
        <f>IF(B1057&lt;=Parameters!$K$3,0,IF(I1057="Sand",0,O1057/Parameters!$K$8*1000))</f>
        <v>0</v>
      </c>
      <c r="Q1057" s="127" t="e">
        <f t="shared" si="279"/>
        <v>#DIV/0!</v>
      </c>
      <c r="R1057" s="154" t="e">
        <f t="shared" si="280"/>
        <v>#DIV/0!</v>
      </c>
      <c r="S1057" s="154" t="e">
        <f t="shared" si="281"/>
        <v>#DIV/0!</v>
      </c>
      <c r="T1057" s="149" t="e">
        <f t="shared" si="288"/>
        <v>#DIV/0!</v>
      </c>
      <c r="U1057" s="383">
        <f>IF(B1057&lt;=Parameters!$K$3,0,IF(I1057="Sand",(B1057-B1056)*$O$5*N1057,(B1057-B1056)*$O$5*T1057))</f>
        <v>0</v>
      </c>
      <c r="V1057" s="157">
        <f t="shared" si="289"/>
        <v>41073.252496893809</v>
      </c>
      <c r="W1057" s="175" t="e">
        <f t="shared" si="284"/>
        <v>#N/A</v>
      </c>
      <c r="X1057" s="149" t="e">
        <f t="shared" si="285"/>
        <v>#N/A</v>
      </c>
      <c r="Y1057" s="127" t="e">
        <f t="shared" si="286"/>
        <v>#DIV/0!</v>
      </c>
      <c r="Z1057" s="175" t="e">
        <f t="shared" si="287"/>
        <v>#N/A</v>
      </c>
      <c r="AA1057" s="149" t="e">
        <f t="shared" si="282"/>
        <v>#DIV/0!</v>
      </c>
      <c r="AB1057" s="383">
        <f>IF(ISERROR(AA1057),0,IF(B1057&lt;=Parameters!$K$3,0,(B1057-B1056)*$O$5*AA1057))</f>
        <v>0</v>
      </c>
      <c r="AC1057" s="157">
        <f t="shared" si="273"/>
        <v>26468.056265524985</v>
      </c>
    </row>
    <row r="1058" spans="1:29">
      <c r="A1058" s="186"/>
      <c r="B1058" s="187"/>
      <c r="C1058" s="258"/>
      <c r="D1058" s="258"/>
      <c r="E1058" s="438" t="e">
        <f>IF(AND(ISBLANK(B1058),ISBLANK(C1058)),NA(),IF(B1058&lt;=Parameters!$K$3,0,IF(C1058&lt;0.1,Parameters!$K$4,C1058)))</f>
        <v>#N/A</v>
      </c>
      <c r="F1058" s="439"/>
      <c r="G1058" s="149">
        <f>B1058*Parameters!$K$5</f>
        <v>0</v>
      </c>
      <c r="H1058" s="383">
        <f>IF(B1058&lt;Parameters!$K$6,B1058*Parameters!$K$5,Parameters!$K$5*Parameters!$K$6+(B1058-Parameters!$K$6)*(Parameters!$K$5-10))</f>
        <v>0</v>
      </c>
      <c r="I1058" s="151" t="str">
        <f>IF(ISBLANK(D1058),"",IF(D1058&gt;Parameters!$K$7,"Clay","Sand"))</f>
        <v/>
      </c>
      <c r="J1058" s="152">
        <f t="shared" si="274"/>
        <v>0.12850097275896397</v>
      </c>
      <c r="K1058" s="320">
        <f t="shared" si="275"/>
        <v>1</v>
      </c>
      <c r="L1058" s="320">
        <f t="shared" si="283"/>
        <v>0</v>
      </c>
      <c r="M1058" s="275" t="e">
        <f t="shared" si="276"/>
        <v>#N/A</v>
      </c>
      <c r="N1058" s="153" t="e">
        <f t="shared" si="277"/>
        <v>#N/A</v>
      </c>
      <c r="O1058" s="154" t="e">
        <f t="shared" si="278"/>
        <v>#N/A</v>
      </c>
      <c r="P1058" s="149">
        <f>IF(B1058&lt;=Parameters!$K$3,0,IF(I1058="Sand",0,O1058/Parameters!$K$8*1000))</f>
        <v>0</v>
      </c>
      <c r="Q1058" s="127" t="e">
        <f t="shared" si="279"/>
        <v>#DIV/0!</v>
      </c>
      <c r="R1058" s="154" t="e">
        <f t="shared" si="280"/>
        <v>#DIV/0!</v>
      </c>
      <c r="S1058" s="154" t="e">
        <f t="shared" si="281"/>
        <v>#DIV/0!</v>
      </c>
      <c r="T1058" s="149" t="e">
        <f t="shared" si="288"/>
        <v>#DIV/0!</v>
      </c>
      <c r="U1058" s="383">
        <f>IF(B1058&lt;=Parameters!$K$3,0,IF(I1058="Sand",(B1058-B1057)*$O$5*N1058,(B1058-B1057)*$O$5*T1058))</f>
        <v>0</v>
      </c>
      <c r="V1058" s="157">
        <f t="shared" si="289"/>
        <v>41073.252496893809</v>
      </c>
      <c r="W1058" s="175" t="e">
        <f t="shared" si="284"/>
        <v>#N/A</v>
      </c>
      <c r="X1058" s="149" t="e">
        <f t="shared" si="285"/>
        <v>#N/A</v>
      </c>
      <c r="Y1058" s="127" t="e">
        <f t="shared" si="286"/>
        <v>#DIV/0!</v>
      </c>
      <c r="Z1058" s="175" t="e">
        <f t="shared" si="287"/>
        <v>#N/A</v>
      </c>
      <c r="AA1058" s="149" t="e">
        <f t="shared" si="282"/>
        <v>#DIV/0!</v>
      </c>
      <c r="AB1058" s="383">
        <f>IF(ISERROR(AA1058),0,IF(B1058&lt;=Parameters!$K$3,0,(B1058-B1057)*$O$5*AA1058))</f>
        <v>0</v>
      </c>
      <c r="AC1058" s="157">
        <f t="shared" si="273"/>
        <v>26468.056265524985</v>
      </c>
    </row>
    <row r="1059" spans="1:29">
      <c r="A1059" s="186"/>
      <c r="B1059" s="187"/>
      <c r="C1059" s="258"/>
      <c r="D1059" s="258"/>
      <c r="E1059" s="438" t="e">
        <f>IF(AND(ISBLANK(B1059),ISBLANK(C1059)),NA(),IF(B1059&lt;=Parameters!$K$3,0,IF(C1059&lt;0.1,Parameters!$K$4,C1059)))</f>
        <v>#N/A</v>
      </c>
      <c r="F1059" s="439"/>
      <c r="G1059" s="149">
        <f>B1059*Parameters!$K$5</f>
        <v>0</v>
      </c>
      <c r="H1059" s="383">
        <f>IF(B1059&lt;Parameters!$K$6,B1059*Parameters!$K$5,Parameters!$K$5*Parameters!$K$6+(B1059-Parameters!$K$6)*(Parameters!$K$5-10))</f>
        <v>0</v>
      </c>
      <c r="I1059" s="151" t="str">
        <f>IF(ISBLANK(D1059),"",IF(D1059&gt;Parameters!$K$7,"Clay","Sand"))</f>
        <v/>
      </c>
      <c r="J1059" s="152">
        <f t="shared" si="274"/>
        <v>0.12850097275896397</v>
      </c>
      <c r="K1059" s="320">
        <f t="shared" si="275"/>
        <v>1</v>
      </c>
      <c r="L1059" s="320">
        <f t="shared" si="283"/>
        <v>0</v>
      </c>
      <c r="M1059" s="275" t="e">
        <f t="shared" si="276"/>
        <v>#N/A</v>
      </c>
      <c r="N1059" s="153" t="e">
        <f t="shared" si="277"/>
        <v>#N/A</v>
      </c>
      <c r="O1059" s="154" t="e">
        <f t="shared" si="278"/>
        <v>#N/A</v>
      </c>
      <c r="P1059" s="149">
        <f>IF(B1059&lt;=Parameters!$K$3,0,IF(I1059="Sand",0,O1059/Parameters!$K$8*1000))</f>
        <v>0</v>
      </c>
      <c r="Q1059" s="127" t="e">
        <f t="shared" si="279"/>
        <v>#DIV/0!</v>
      </c>
      <c r="R1059" s="154" t="e">
        <f t="shared" si="280"/>
        <v>#DIV/0!</v>
      </c>
      <c r="S1059" s="154" t="e">
        <f t="shared" si="281"/>
        <v>#DIV/0!</v>
      </c>
      <c r="T1059" s="149" t="e">
        <f t="shared" si="288"/>
        <v>#DIV/0!</v>
      </c>
      <c r="U1059" s="383">
        <f>IF(B1059&lt;=Parameters!$K$3,0,IF(I1059="Sand",(B1059-B1058)*$O$5*N1059,(B1059-B1058)*$O$5*T1059))</f>
        <v>0</v>
      </c>
      <c r="V1059" s="157">
        <f t="shared" si="289"/>
        <v>41073.252496893809</v>
      </c>
      <c r="W1059" s="175" t="e">
        <f t="shared" si="284"/>
        <v>#N/A</v>
      </c>
      <c r="X1059" s="149" t="e">
        <f t="shared" si="285"/>
        <v>#N/A</v>
      </c>
      <c r="Y1059" s="127" t="e">
        <f t="shared" si="286"/>
        <v>#DIV/0!</v>
      </c>
      <c r="Z1059" s="175" t="e">
        <f t="shared" si="287"/>
        <v>#N/A</v>
      </c>
      <c r="AA1059" s="149" t="e">
        <f t="shared" si="282"/>
        <v>#DIV/0!</v>
      </c>
      <c r="AB1059" s="383">
        <f>IF(ISERROR(AA1059),0,IF(B1059&lt;=Parameters!$K$3,0,(B1059-B1058)*$O$5*AA1059))</f>
        <v>0</v>
      </c>
      <c r="AC1059" s="157">
        <f t="shared" si="273"/>
        <v>26468.056265524985</v>
      </c>
    </row>
    <row r="1060" spans="1:29">
      <c r="A1060" s="186"/>
      <c r="B1060" s="187"/>
      <c r="C1060" s="258"/>
      <c r="D1060" s="258"/>
      <c r="E1060" s="438" t="e">
        <f>IF(AND(ISBLANK(B1060),ISBLANK(C1060)),NA(),IF(B1060&lt;=Parameters!$K$3,0,IF(C1060&lt;0.1,Parameters!$K$4,C1060)))</f>
        <v>#N/A</v>
      </c>
      <c r="F1060" s="439"/>
      <c r="G1060" s="149">
        <f>B1060*Parameters!$K$5</f>
        <v>0</v>
      </c>
      <c r="H1060" s="383">
        <f>IF(B1060&lt;Parameters!$K$6,B1060*Parameters!$K$5,Parameters!$K$5*Parameters!$K$6+(B1060-Parameters!$K$6)*(Parameters!$K$5-10))</f>
        <v>0</v>
      </c>
      <c r="I1060" s="151" t="str">
        <f>IF(ISBLANK(D1060),"",IF(D1060&gt;Parameters!$K$7,"Clay","Sand"))</f>
        <v/>
      </c>
      <c r="J1060" s="152">
        <f t="shared" si="274"/>
        <v>0.12850097275896397</v>
      </c>
      <c r="K1060" s="320">
        <f t="shared" si="275"/>
        <v>1</v>
      </c>
      <c r="L1060" s="320">
        <f t="shared" si="283"/>
        <v>0</v>
      </c>
      <c r="M1060" s="275" t="e">
        <f t="shared" si="276"/>
        <v>#N/A</v>
      </c>
      <c r="N1060" s="153" t="e">
        <f t="shared" si="277"/>
        <v>#N/A</v>
      </c>
      <c r="O1060" s="154" t="e">
        <f t="shared" si="278"/>
        <v>#N/A</v>
      </c>
      <c r="P1060" s="149">
        <f>IF(B1060&lt;=Parameters!$K$3,0,IF(I1060="Sand",0,O1060/Parameters!$K$8*1000))</f>
        <v>0</v>
      </c>
      <c r="Q1060" s="127" t="e">
        <f t="shared" si="279"/>
        <v>#DIV/0!</v>
      </c>
      <c r="R1060" s="154" t="e">
        <f t="shared" si="280"/>
        <v>#DIV/0!</v>
      </c>
      <c r="S1060" s="154" t="e">
        <f t="shared" si="281"/>
        <v>#DIV/0!</v>
      </c>
      <c r="T1060" s="149" t="e">
        <f t="shared" si="288"/>
        <v>#DIV/0!</v>
      </c>
      <c r="U1060" s="383">
        <f>IF(B1060&lt;=Parameters!$K$3,0,IF(I1060="Sand",(B1060-B1059)*$O$5*N1060,(B1060-B1059)*$O$5*T1060))</f>
        <v>0</v>
      </c>
      <c r="V1060" s="157">
        <f t="shared" si="289"/>
        <v>41073.252496893809</v>
      </c>
      <c r="W1060" s="175" t="e">
        <f t="shared" si="284"/>
        <v>#N/A</v>
      </c>
      <c r="X1060" s="149" t="e">
        <f t="shared" si="285"/>
        <v>#N/A</v>
      </c>
      <c r="Y1060" s="127" t="e">
        <f t="shared" si="286"/>
        <v>#DIV/0!</v>
      </c>
      <c r="Z1060" s="175" t="e">
        <f t="shared" si="287"/>
        <v>#N/A</v>
      </c>
      <c r="AA1060" s="149" t="e">
        <f t="shared" si="282"/>
        <v>#DIV/0!</v>
      </c>
      <c r="AB1060" s="383">
        <f>IF(ISERROR(AA1060),0,IF(B1060&lt;=Parameters!$K$3,0,(B1060-B1059)*$O$5*AA1060))</f>
        <v>0</v>
      </c>
      <c r="AC1060" s="157">
        <f t="shared" si="273"/>
        <v>26468.056265524985</v>
      </c>
    </row>
    <row r="1061" spans="1:29">
      <c r="A1061" s="186"/>
      <c r="B1061" s="187"/>
      <c r="C1061" s="258"/>
      <c r="D1061" s="258"/>
      <c r="E1061" s="438" t="e">
        <f>IF(AND(ISBLANK(B1061),ISBLANK(C1061)),NA(),IF(B1061&lt;=Parameters!$K$3,0,IF(C1061&lt;0.1,Parameters!$K$4,C1061)))</f>
        <v>#N/A</v>
      </c>
      <c r="F1061" s="439"/>
      <c r="G1061" s="149">
        <f>B1061*Parameters!$K$5</f>
        <v>0</v>
      </c>
      <c r="H1061" s="383">
        <f>IF(B1061&lt;Parameters!$K$6,B1061*Parameters!$K$5,Parameters!$K$5*Parameters!$K$6+(B1061-Parameters!$K$6)*(Parameters!$K$5-10))</f>
        <v>0</v>
      </c>
      <c r="I1061" s="151" t="str">
        <f>IF(ISBLANK(D1061),"",IF(D1061&gt;Parameters!$K$7,"Clay","Sand"))</f>
        <v/>
      </c>
      <c r="J1061" s="152">
        <f t="shared" si="274"/>
        <v>0.12850097275896397</v>
      </c>
      <c r="K1061" s="320">
        <f t="shared" si="275"/>
        <v>1</v>
      </c>
      <c r="L1061" s="320">
        <f t="shared" si="283"/>
        <v>0</v>
      </c>
      <c r="M1061" s="275" t="e">
        <f t="shared" si="276"/>
        <v>#N/A</v>
      </c>
      <c r="N1061" s="153" t="e">
        <f t="shared" si="277"/>
        <v>#N/A</v>
      </c>
      <c r="O1061" s="154" t="e">
        <f t="shared" si="278"/>
        <v>#N/A</v>
      </c>
      <c r="P1061" s="149">
        <f>IF(B1061&lt;=Parameters!$K$3,0,IF(I1061="Sand",0,O1061/Parameters!$K$8*1000))</f>
        <v>0</v>
      </c>
      <c r="Q1061" s="127" t="e">
        <f t="shared" si="279"/>
        <v>#DIV/0!</v>
      </c>
      <c r="R1061" s="154" t="e">
        <f t="shared" si="280"/>
        <v>#DIV/0!</v>
      </c>
      <c r="S1061" s="154" t="e">
        <f t="shared" si="281"/>
        <v>#DIV/0!</v>
      </c>
      <c r="T1061" s="149" t="e">
        <f t="shared" si="288"/>
        <v>#DIV/0!</v>
      </c>
      <c r="U1061" s="383">
        <f>IF(B1061&lt;=Parameters!$K$3,0,IF(I1061="Sand",(B1061-B1060)*$O$5*N1061,(B1061-B1060)*$O$5*T1061))</f>
        <v>0</v>
      </c>
      <c r="V1061" s="157">
        <f t="shared" si="289"/>
        <v>41073.252496893809</v>
      </c>
      <c r="W1061" s="175" t="e">
        <f t="shared" si="284"/>
        <v>#N/A</v>
      </c>
      <c r="X1061" s="149" t="e">
        <f t="shared" si="285"/>
        <v>#N/A</v>
      </c>
      <c r="Y1061" s="127" t="e">
        <f t="shared" si="286"/>
        <v>#DIV/0!</v>
      </c>
      <c r="Z1061" s="175" t="e">
        <f t="shared" si="287"/>
        <v>#N/A</v>
      </c>
      <c r="AA1061" s="149" t="e">
        <f t="shared" si="282"/>
        <v>#DIV/0!</v>
      </c>
      <c r="AB1061" s="383">
        <f>IF(ISERROR(AA1061),0,IF(B1061&lt;=Parameters!$K$3,0,(B1061-B1060)*$O$5*AA1061))</f>
        <v>0</v>
      </c>
      <c r="AC1061" s="157">
        <f t="shared" si="273"/>
        <v>26468.056265524985</v>
      </c>
    </row>
    <row r="1062" spans="1:29">
      <c r="A1062" s="186"/>
      <c r="B1062" s="187"/>
      <c r="C1062" s="258"/>
      <c r="D1062" s="258"/>
      <c r="E1062" s="438" t="e">
        <f>IF(AND(ISBLANK(B1062),ISBLANK(C1062)),NA(),IF(B1062&lt;=Parameters!$K$3,0,IF(C1062&lt;0.1,Parameters!$K$4,C1062)))</f>
        <v>#N/A</v>
      </c>
      <c r="F1062" s="439"/>
      <c r="G1062" s="149">
        <f>B1062*Parameters!$K$5</f>
        <v>0</v>
      </c>
      <c r="H1062" s="383">
        <f>IF(B1062&lt;Parameters!$K$6,B1062*Parameters!$K$5,Parameters!$K$5*Parameters!$K$6+(B1062-Parameters!$K$6)*(Parameters!$K$5-10))</f>
        <v>0</v>
      </c>
      <c r="I1062" s="151" t="str">
        <f>IF(ISBLANK(D1062),"",IF(D1062&gt;Parameters!$K$7,"Clay","Sand"))</f>
        <v/>
      </c>
      <c r="J1062" s="152">
        <f t="shared" si="274"/>
        <v>0.12850097275896397</v>
      </c>
      <c r="K1062" s="320">
        <f t="shared" si="275"/>
        <v>1</v>
      </c>
      <c r="L1062" s="320">
        <f t="shared" si="283"/>
        <v>0</v>
      </c>
      <c r="M1062" s="275" t="e">
        <f t="shared" si="276"/>
        <v>#N/A</v>
      </c>
      <c r="N1062" s="153" t="e">
        <f t="shared" si="277"/>
        <v>#N/A</v>
      </c>
      <c r="O1062" s="154" t="e">
        <f t="shared" si="278"/>
        <v>#N/A</v>
      </c>
      <c r="P1062" s="149">
        <f>IF(B1062&lt;=Parameters!$K$3,0,IF(I1062="Sand",0,O1062/Parameters!$K$8*1000))</f>
        <v>0</v>
      </c>
      <c r="Q1062" s="127" t="e">
        <f t="shared" si="279"/>
        <v>#DIV/0!</v>
      </c>
      <c r="R1062" s="154" t="e">
        <f t="shared" si="280"/>
        <v>#DIV/0!</v>
      </c>
      <c r="S1062" s="154" t="e">
        <f t="shared" si="281"/>
        <v>#DIV/0!</v>
      </c>
      <c r="T1062" s="149" t="e">
        <f t="shared" si="288"/>
        <v>#DIV/0!</v>
      </c>
      <c r="U1062" s="383">
        <f>IF(B1062&lt;=Parameters!$K$3,0,IF(I1062="Sand",(B1062-B1061)*$O$5*N1062,(B1062-B1061)*$O$5*T1062))</f>
        <v>0</v>
      </c>
      <c r="V1062" s="157">
        <f t="shared" si="289"/>
        <v>41073.252496893809</v>
      </c>
      <c r="W1062" s="175" t="e">
        <f t="shared" si="284"/>
        <v>#N/A</v>
      </c>
      <c r="X1062" s="149" t="e">
        <f t="shared" si="285"/>
        <v>#N/A</v>
      </c>
      <c r="Y1062" s="127" t="e">
        <f t="shared" si="286"/>
        <v>#DIV/0!</v>
      </c>
      <c r="Z1062" s="175" t="e">
        <f t="shared" si="287"/>
        <v>#N/A</v>
      </c>
      <c r="AA1062" s="149" t="e">
        <f t="shared" si="282"/>
        <v>#DIV/0!</v>
      </c>
      <c r="AB1062" s="383">
        <f>IF(ISERROR(AA1062),0,IF(B1062&lt;=Parameters!$K$3,0,(B1062-B1061)*$O$5*AA1062))</f>
        <v>0</v>
      </c>
      <c r="AC1062" s="157">
        <f t="shared" si="273"/>
        <v>26468.056265524985</v>
      </c>
    </row>
    <row r="1063" spans="1:29">
      <c r="A1063" s="186"/>
      <c r="B1063" s="187"/>
      <c r="C1063" s="258"/>
      <c r="D1063" s="258"/>
      <c r="E1063" s="438" t="e">
        <f>IF(AND(ISBLANK(B1063),ISBLANK(C1063)),NA(),IF(B1063&lt;=Parameters!$K$3,0,IF(C1063&lt;0.1,Parameters!$K$4,C1063)))</f>
        <v>#N/A</v>
      </c>
      <c r="F1063" s="439"/>
      <c r="G1063" s="149">
        <f>B1063*Parameters!$K$5</f>
        <v>0</v>
      </c>
      <c r="H1063" s="383">
        <f>IF(B1063&lt;Parameters!$K$6,B1063*Parameters!$K$5,Parameters!$K$5*Parameters!$K$6+(B1063-Parameters!$K$6)*(Parameters!$K$5-10))</f>
        <v>0</v>
      </c>
      <c r="I1063" s="151" t="str">
        <f>IF(ISBLANK(D1063),"",IF(D1063&gt;Parameters!$K$7,"Clay","Sand"))</f>
        <v/>
      </c>
      <c r="J1063" s="152">
        <f t="shared" si="274"/>
        <v>0.12850097275896397</v>
      </c>
      <c r="K1063" s="320">
        <f t="shared" si="275"/>
        <v>1</v>
      </c>
      <c r="L1063" s="320">
        <f t="shared" si="283"/>
        <v>0</v>
      </c>
      <c r="M1063" s="275" t="e">
        <f t="shared" si="276"/>
        <v>#N/A</v>
      </c>
      <c r="N1063" s="153" t="e">
        <f t="shared" si="277"/>
        <v>#N/A</v>
      </c>
      <c r="O1063" s="154" t="e">
        <f t="shared" si="278"/>
        <v>#N/A</v>
      </c>
      <c r="P1063" s="149">
        <f>IF(B1063&lt;=Parameters!$K$3,0,IF(I1063="Sand",0,O1063/Parameters!$K$8*1000))</f>
        <v>0</v>
      </c>
      <c r="Q1063" s="127" t="e">
        <f t="shared" si="279"/>
        <v>#DIV/0!</v>
      </c>
      <c r="R1063" s="154" t="e">
        <f t="shared" si="280"/>
        <v>#DIV/0!</v>
      </c>
      <c r="S1063" s="154" t="e">
        <f t="shared" si="281"/>
        <v>#DIV/0!</v>
      </c>
      <c r="T1063" s="149" t="e">
        <f t="shared" si="288"/>
        <v>#DIV/0!</v>
      </c>
      <c r="U1063" s="383">
        <f>IF(B1063&lt;=Parameters!$K$3,0,IF(I1063="Sand",(B1063-B1062)*$O$5*N1063,(B1063-B1062)*$O$5*T1063))</f>
        <v>0</v>
      </c>
      <c r="V1063" s="157">
        <f t="shared" si="289"/>
        <v>41073.252496893809</v>
      </c>
      <c r="W1063" s="175" t="e">
        <f t="shared" si="284"/>
        <v>#N/A</v>
      </c>
      <c r="X1063" s="149" t="e">
        <f t="shared" si="285"/>
        <v>#N/A</v>
      </c>
      <c r="Y1063" s="127" t="e">
        <f t="shared" si="286"/>
        <v>#DIV/0!</v>
      </c>
      <c r="Z1063" s="175" t="e">
        <f t="shared" si="287"/>
        <v>#N/A</v>
      </c>
      <c r="AA1063" s="149" t="e">
        <f t="shared" si="282"/>
        <v>#DIV/0!</v>
      </c>
      <c r="AB1063" s="383">
        <f>IF(ISERROR(AA1063),0,IF(B1063&lt;=Parameters!$K$3,0,(B1063-B1062)*$O$5*AA1063))</f>
        <v>0</v>
      </c>
      <c r="AC1063" s="157">
        <f t="shared" si="273"/>
        <v>26468.056265524985</v>
      </c>
    </row>
    <row r="1064" spans="1:29">
      <c r="A1064" s="186"/>
      <c r="B1064" s="187"/>
      <c r="C1064" s="258"/>
      <c r="D1064" s="258"/>
      <c r="E1064" s="438" t="e">
        <f>IF(AND(ISBLANK(B1064),ISBLANK(C1064)),NA(),IF(B1064&lt;=Parameters!$K$3,0,IF(C1064&lt;0.1,Parameters!$K$4,C1064)))</f>
        <v>#N/A</v>
      </c>
      <c r="F1064" s="439"/>
      <c r="G1064" s="149">
        <f>B1064*Parameters!$K$5</f>
        <v>0</v>
      </c>
      <c r="H1064" s="383">
        <f>IF(B1064&lt;Parameters!$K$6,B1064*Parameters!$K$5,Parameters!$K$5*Parameters!$K$6+(B1064-Parameters!$K$6)*(Parameters!$K$5-10))</f>
        <v>0</v>
      </c>
      <c r="I1064" s="151" t="str">
        <f>IF(ISBLANK(D1064),"",IF(D1064&gt;Parameters!$K$7,"Clay","Sand"))</f>
        <v/>
      </c>
      <c r="J1064" s="152">
        <f t="shared" si="274"/>
        <v>0.12850097275896397</v>
      </c>
      <c r="K1064" s="320">
        <f t="shared" si="275"/>
        <v>1</v>
      </c>
      <c r="L1064" s="320">
        <f t="shared" si="283"/>
        <v>0</v>
      </c>
      <c r="M1064" s="275" t="e">
        <f t="shared" si="276"/>
        <v>#N/A</v>
      </c>
      <c r="N1064" s="153" t="e">
        <f t="shared" si="277"/>
        <v>#N/A</v>
      </c>
      <c r="O1064" s="154" t="e">
        <f t="shared" si="278"/>
        <v>#N/A</v>
      </c>
      <c r="P1064" s="149">
        <f>IF(B1064&lt;=Parameters!$K$3,0,IF(I1064="Sand",0,O1064/Parameters!$K$8*1000))</f>
        <v>0</v>
      </c>
      <c r="Q1064" s="127" t="e">
        <f t="shared" si="279"/>
        <v>#DIV/0!</v>
      </c>
      <c r="R1064" s="154" t="e">
        <f t="shared" si="280"/>
        <v>#DIV/0!</v>
      </c>
      <c r="S1064" s="154" t="e">
        <f t="shared" si="281"/>
        <v>#DIV/0!</v>
      </c>
      <c r="T1064" s="149" t="e">
        <f t="shared" si="288"/>
        <v>#DIV/0!</v>
      </c>
      <c r="U1064" s="383">
        <f>IF(B1064&lt;=Parameters!$K$3,0,IF(I1064="Sand",(B1064-B1063)*$O$5*N1064,(B1064-B1063)*$O$5*T1064))</f>
        <v>0</v>
      </c>
      <c r="V1064" s="157">
        <f t="shared" si="289"/>
        <v>41073.252496893809</v>
      </c>
      <c r="W1064" s="175" t="e">
        <f t="shared" si="284"/>
        <v>#N/A</v>
      </c>
      <c r="X1064" s="149" t="e">
        <f t="shared" si="285"/>
        <v>#N/A</v>
      </c>
      <c r="Y1064" s="127" t="e">
        <f t="shared" si="286"/>
        <v>#DIV/0!</v>
      </c>
      <c r="Z1064" s="175" t="e">
        <f t="shared" si="287"/>
        <v>#N/A</v>
      </c>
      <c r="AA1064" s="149" t="e">
        <f t="shared" si="282"/>
        <v>#DIV/0!</v>
      </c>
      <c r="AB1064" s="383">
        <f>IF(ISERROR(AA1064),0,IF(B1064&lt;=Parameters!$K$3,0,(B1064-B1063)*$O$5*AA1064))</f>
        <v>0</v>
      </c>
      <c r="AC1064" s="157">
        <f t="shared" si="273"/>
        <v>26468.056265524985</v>
      </c>
    </row>
    <row r="1065" spans="1:29">
      <c r="A1065" s="186"/>
      <c r="B1065" s="187"/>
      <c r="C1065" s="258"/>
      <c r="D1065" s="258"/>
      <c r="E1065" s="438" t="e">
        <f>IF(AND(ISBLANK(B1065),ISBLANK(C1065)),NA(),IF(B1065&lt;=Parameters!$K$3,0,IF(C1065&lt;0.1,Parameters!$K$4,C1065)))</f>
        <v>#N/A</v>
      </c>
      <c r="F1065" s="439"/>
      <c r="G1065" s="149">
        <f>B1065*Parameters!$K$5</f>
        <v>0</v>
      </c>
      <c r="H1065" s="383">
        <f>IF(B1065&lt;Parameters!$K$6,B1065*Parameters!$K$5,Parameters!$K$5*Parameters!$K$6+(B1065-Parameters!$K$6)*(Parameters!$K$5-10))</f>
        <v>0</v>
      </c>
      <c r="I1065" s="151" t="str">
        <f>IF(ISBLANK(D1065),"",IF(D1065&gt;Parameters!$K$7,"Clay","Sand"))</f>
        <v/>
      </c>
      <c r="J1065" s="152">
        <f t="shared" si="274"/>
        <v>0.12850097275896397</v>
      </c>
      <c r="K1065" s="320">
        <f t="shared" si="275"/>
        <v>1</v>
      </c>
      <c r="L1065" s="320">
        <f t="shared" si="283"/>
        <v>0</v>
      </c>
      <c r="M1065" s="275" t="e">
        <f t="shared" si="276"/>
        <v>#N/A</v>
      </c>
      <c r="N1065" s="153" t="e">
        <f t="shared" si="277"/>
        <v>#N/A</v>
      </c>
      <c r="O1065" s="154" t="e">
        <f t="shared" si="278"/>
        <v>#N/A</v>
      </c>
      <c r="P1065" s="149">
        <f>IF(B1065&lt;=Parameters!$K$3,0,IF(I1065="Sand",0,O1065/Parameters!$K$8*1000))</f>
        <v>0</v>
      </c>
      <c r="Q1065" s="127" t="e">
        <f t="shared" si="279"/>
        <v>#DIV/0!</v>
      </c>
      <c r="R1065" s="154" t="e">
        <f t="shared" si="280"/>
        <v>#DIV/0!</v>
      </c>
      <c r="S1065" s="154" t="e">
        <f t="shared" si="281"/>
        <v>#DIV/0!</v>
      </c>
      <c r="T1065" s="149" t="e">
        <f t="shared" si="288"/>
        <v>#DIV/0!</v>
      </c>
      <c r="U1065" s="383">
        <f>IF(B1065&lt;=Parameters!$K$3,0,IF(I1065="Sand",(B1065-B1064)*$O$5*N1065,(B1065-B1064)*$O$5*T1065))</f>
        <v>0</v>
      </c>
      <c r="V1065" s="157">
        <f t="shared" si="289"/>
        <v>41073.252496893809</v>
      </c>
      <c r="W1065" s="175" t="e">
        <f t="shared" si="284"/>
        <v>#N/A</v>
      </c>
      <c r="X1065" s="149" t="e">
        <f t="shared" si="285"/>
        <v>#N/A</v>
      </c>
      <c r="Y1065" s="127" t="e">
        <f t="shared" si="286"/>
        <v>#DIV/0!</v>
      </c>
      <c r="Z1065" s="175" t="e">
        <f t="shared" si="287"/>
        <v>#N/A</v>
      </c>
      <c r="AA1065" s="149" t="e">
        <f t="shared" si="282"/>
        <v>#DIV/0!</v>
      </c>
      <c r="AB1065" s="383">
        <f>IF(ISERROR(AA1065),0,IF(B1065&lt;=Parameters!$K$3,0,(B1065-B1064)*$O$5*AA1065))</f>
        <v>0</v>
      </c>
      <c r="AC1065" s="157">
        <f t="shared" si="273"/>
        <v>26468.056265524985</v>
      </c>
    </row>
    <row r="1066" spans="1:29">
      <c r="A1066" s="186"/>
      <c r="B1066" s="187"/>
      <c r="C1066" s="258"/>
      <c r="D1066" s="258"/>
      <c r="E1066" s="438" t="e">
        <f>IF(AND(ISBLANK(B1066),ISBLANK(C1066)),NA(),IF(B1066&lt;=Parameters!$K$3,0,IF(C1066&lt;0.1,Parameters!$K$4,C1066)))</f>
        <v>#N/A</v>
      </c>
      <c r="F1066" s="439"/>
      <c r="G1066" s="149">
        <f>B1066*Parameters!$K$5</f>
        <v>0</v>
      </c>
      <c r="H1066" s="383">
        <f>IF(B1066&lt;Parameters!$K$6,B1066*Parameters!$K$5,Parameters!$K$5*Parameters!$K$6+(B1066-Parameters!$K$6)*(Parameters!$K$5-10))</f>
        <v>0</v>
      </c>
      <c r="I1066" s="151" t="str">
        <f>IF(ISBLANK(D1066),"",IF(D1066&gt;Parameters!$K$7,"Clay","Sand"))</f>
        <v/>
      </c>
      <c r="J1066" s="152">
        <f t="shared" si="274"/>
        <v>0.12850097275896397</v>
      </c>
      <c r="K1066" s="320">
        <f t="shared" si="275"/>
        <v>1</v>
      </c>
      <c r="L1066" s="320">
        <f t="shared" si="283"/>
        <v>0</v>
      </c>
      <c r="M1066" s="275" t="e">
        <f t="shared" si="276"/>
        <v>#N/A</v>
      </c>
      <c r="N1066" s="153" t="e">
        <f t="shared" si="277"/>
        <v>#N/A</v>
      </c>
      <c r="O1066" s="154" t="e">
        <f t="shared" si="278"/>
        <v>#N/A</v>
      </c>
      <c r="P1066" s="149">
        <f>IF(B1066&lt;=Parameters!$K$3,0,IF(I1066="Sand",0,O1066/Parameters!$K$8*1000))</f>
        <v>0</v>
      </c>
      <c r="Q1066" s="127" t="e">
        <f t="shared" si="279"/>
        <v>#DIV/0!</v>
      </c>
      <c r="R1066" s="154" t="e">
        <f t="shared" si="280"/>
        <v>#DIV/0!</v>
      </c>
      <c r="S1066" s="154" t="e">
        <f t="shared" si="281"/>
        <v>#DIV/0!</v>
      </c>
      <c r="T1066" s="149" t="e">
        <f t="shared" si="288"/>
        <v>#DIV/0!</v>
      </c>
      <c r="U1066" s="383">
        <f>IF(B1066&lt;=Parameters!$K$3,0,IF(I1066="Sand",(B1066-B1065)*$O$5*N1066,(B1066-B1065)*$O$5*T1066))</f>
        <v>0</v>
      </c>
      <c r="V1066" s="157">
        <f t="shared" si="289"/>
        <v>41073.252496893809</v>
      </c>
      <c r="W1066" s="175" t="e">
        <f t="shared" si="284"/>
        <v>#N/A</v>
      </c>
      <c r="X1066" s="149" t="e">
        <f t="shared" si="285"/>
        <v>#N/A</v>
      </c>
      <c r="Y1066" s="127" t="e">
        <f t="shared" si="286"/>
        <v>#DIV/0!</v>
      </c>
      <c r="Z1066" s="175" t="e">
        <f t="shared" si="287"/>
        <v>#N/A</v>
      </c>
      <c r="AA1066" s="149" t="e">
        <f t="shared" si="282"/>
        <v>#DIV/0!</v>
      </c>
      <c r="AB1066" s="383">
        <f>IF(ISERROR(AA1066),0,IF(B1066&lt;=Parameters!$K$3,0,(B1066-B1065)*$O$5*AA1066))</f>
        <v>0</v>
      </c>
      <c r="AC1066" s="157">
        <f t="shared" si="273"/>
        <v>26468.056265524985</v>
      </c>
    </row>
    <row r="1067" spans="1:29">
      <c r="A1067" s="186"/>
      <c r="B1067" s="187"/>
      <c r="C1067" s="258"/>
      <c r="D1067" s="258"/>
      <c r="E1067" s="438" t="e">
        <f>IF(AND(ISBLANK(B1067),ISBLANK(C1067)),NA(),IF(B1067&lt;=Parameters!$K$3,0,IF(C1067&lt;0.1,Parameters!$K$4,C1067)))</f>
        <v>#N/A</v>
      </c>
      <c r="F1067" s="439"/>
      <c r="G1067" s="149">
        <f>B1067*Parameters!$K$5</f>
        <v>0</v>
      </c>
      <c r="H1067" s="383">
        <f>IF(B1067&lt;Parameters!$K$6,B1067*Parameters!$K$5,Parameters!$K$5*Parameters!$K$6+(B1067-Parameters!$K$6)*(Parameters!$K$5-10))</f>
        <v>0</v>
      </c>
      <c r="I1067" s="151" t="str">
        <f>IF(ISBLANK(D1067),"",IF(D1067&gt;Parameters!$K$7,"Clay","Sand"))</f>
        <v/>
      </c>
      <c r="J1067" s="152">
        <f t="shared" si="274"/>
        <v>0.12850097275896397</v>
      </c>
      <c r="K1067" s="320">
        <f t="shared" si="275"/>
        <v>1</v>
      </c>
      <c r="L1067" s="320">
        <f t="shared" si="283"/>
        <v>0</v>
      </c>
      <c r="M1067" s="275" t="e">
        <f t="shared" si="276"/>
        <v>#N/A</v>
      </c>
      <c r="N1067" s="153" t="e">
        <f t="shared" si="277"/>
        <v>#N/A</v>
      </c>
      <c r="O1067" s="154" t="e">
        <f t="shared" si="278"/>
        <v>#N/A</v>
      </c>
      <c r="P1067" s="149">
        <f>IF(B1067&lt;=Parameters!$K$3,0,IF(I1067="Sand",0,O1067/Parameters!$K$8*1000))</f>
        <v>0</v>
      </c>
      <c r="Q1067" s="127" t="e">
        <f t="shared" si="279"/>
        <v>#DIV/0!</v>
      </c>
      <c r="R1067" s="154" t="e">
        <f t="shared" si="280"/>
        <v>#DIV/0!</v>
      </c>
      <c r="S1067" s="154" t="e">
        <f t="shared" si="281"/>
        <v>#DIV/0!</v>
      </c>
      <c r="T1067" s="149" t="e">
        <f t="shared" si="288"/>
        <v>#DIV/0!</v>
      </c>
      <c r="U1067" s="383">
        <f>IF(B1067&lt;=Parameters!$K$3,0,IF(I1067="Sand",(B1067-B1066)*$O$5*N1067,(B1067-B1066)*$O$5*T1067))</f>
        <v>0</v>
      </c>
      <c r="V1067" s="157">
        <f t="shared" si="289"/>
        <v>41073.252496893809</v>
      </c>
      <c r="W1067" s="175" t="e">
        <f t="shared" si="284"/>
        <v>#N/A</v>
      </c>
      <c r="X1067" s="149" t="e">
        <f t="shared" si="285"/>
        <v>#N/A</v>
      </c>
      <c r="Y1067" s="127" t="e">
        <f t="shared" si="286"/>
        <v>#DIV/0!</v>
      </c>
      <c r="Z1067" s="175" t="e">
        <f t="shared" si="287"/>
        <v>#N/A</v>
      </c>
      <c r="AA1067" s="149" t="e">
        <f t="shared" si="282"/>
        <v>#DIV/0!</v>
      </c>
      <c r="AB1067" s="383">
        <f>IF(ISERROR(AA1067),0,IF(B1067&lt;=Parameters!$K$3,0,(B1067-B1066)*$O$5*AA1067))</f>
        <v>0</v>
      </c>
      <c r="AC1067" s="157">
        <f t="shared" si="273"/>
        <v>26468.056265524985</v>
      </c>
    </row>
    <row r="1068" spans="1:29">
      <c r="A1068" s="186"/>
      <c r="B1068" s="187"/>
      <c r="C1068" s="258"/>
      <c r="D1068" s="258"/>
      <c r="E1068" s="438" t="e">
        <f>IF(AND(ISBLANK(B1068),ISBLANK(C1068)),NA(),IF(B1068&lt;=Parameters!$K$3,0,IF(C1068&lt;0.1,Parameters!$K$4,C1068)))</f>
        <v>#N/A</v>
      </c>
      <c r="F1068" s="439"/>
      <c r="G1068" s="149">
        <f>B1068*Parameters!$K$5</f>
        <v>0</v>
      </c>
      <c r="H1068" s="383">
        <f>IF(B1068&lt;Parameters!$K$6,B1068*Parameters!$K$5,Parameters!$K$5*Parameters!$K$6+(B1068-Parameters!$K$6)*(Parameters!$K$5-10))</f>
        <v>0</v>
      </c>
      <c r="I1068" s="151" t="str">
        <f>IF(ISBLANK(D1068),"",IF(D1068&gt;Parameters!$K$7,"Clay","Sand"))</f>
        <v/>
      </c>
      <c r="J1068" s="152">
        <f t="shared" si="274"/>
        <v>0.12850097275896397</v>
      </c>
      <c r="K1068" s="320">
        <f t="shared" si="275"/>
        <v>1</v>
      </c>
      <c r="L1068" s="320">
        <f t="shared" si="283"/>
        <v>0</v>
      </c>
      <c r="M1068" s="275" t="e">
        <f t="shared" si="276"/>
        <v>#N/A</v>
      </c>
      <c r="N1068" s="153" t="e">
        <f t="shared" si="277"/>
        <v>#N/A</v>
      </c>
      <c r="O1068" s="154" t="e">
        <f t="shared" si="278"/>
        <v>#N/A</v>
      </c>
      <c r="P1068" s="149">
        <f>IF(B1068&lt;=Parameters!$K$3,0,IF(I1068="Sand",0,O1068/Parameters!$K$8*1000))</f>
        <v>0</v>
      </c>
      <c r="Q1068" s="127" t="e">
        <f t="shared" si="279"/>
        <v>#DIV/0!</v>
      </c>
      <c r="R1068" s="154" t="e">
        <f t="shared" si="280"/>
        <v>#DIV/0!</v>
      </c>
      <c r="S1068" s="154" t="e">
        <f t="shared" si="281"/>
        <v>#DIV/0!</v>
      </c>
      <c r="T1068" s="149" t="e">
        <f t="shared" si="288"/>
        <v>#DIV/0!</v>
      </c>
      <c r="U1068" s="383">
        <f>IF(B1068&lt;=Parameters!$K$3,0,IF(I1068="Sand",(B1068-B1067)*$O$5*N1068,(B1068-B1067)*$O$5*T1068))</f>
        <v>0</v>
      </c>
      <c r="V1068" s="157">
        <f t="shared" si="289"/>
        <v>41073.252496893809</v>
      </c>
      <c r="W1068" s="175" t="e">
        <f t="shared" si="284"/>
        <v>#N/A</v>
      </c>
      <c r="X1068" s="149" t="e">
        <f t="shared" si="285"/>
        <v>#N/A</v>
      </c>
      <c r="Y1068" s="127" t="e">
        <f t="shared" si="286"/>
        <v>#DIV/0!</v>
      </c>
      <c r="Z1068" s="175" t="e">
        <f t="shared" si="287"/>
        <v>#N/A</v>
      </c>
      <c r="AA1068" s="149" t="e">
        <f t="shared" si="282"/>
        <v>#DIV/0!</v>
      </c>
      <c r="AB1068" s="383">
        <f>IF(ISERROR(AA1068),0,IF(B1068&lt;=Parameters!$K$3,0,(B1068-B1067)*$O$5*AA1068))</f>
        <v>0</v>
      </c>
      <c r="AC1068" s="157">
        <f t="shared" si="273"/>
        <v>26468.056265524985</v>
      </c>
    </row>
    <row r="1069" spans="1:29">
      <c r="A1069" s="186"/>
      <c r="B1069" s="187"/>
      <c r="C1069" s="258"/>
      <c r="D1069" s="258"/>
      <c r="E1069" s="438" t="e">
        <f>IF(AND(ISBLANK(B1069),ISBLANK(C1069)),NA(),IF(B1069&lt;=Parameters!$K$3,0,IF(C1069&lt;0.1,Parameters!$K$4,C1069)))</f>
        <v>#N/A</v>
      </c>
      <c r="F1069" s="439"/>
      <c r="G1069" s="149">
        <f>B1069*Parameters!$K$5</f>
        <v>0</v>
      </c>
      <c r="H1069" s="383">
        <f>IF(B1069&lt;Parameters!$K$6,B1069*Parameters!$K$5,Parameters!$K$5*Parameters!$K$6+(B1069-Parameters!$K$6)*(Parameters!$K$5-10))</f>
        <v>0</v>
      </c>
      <c r="I1069" s="151" t="str">
        <f>IF(ISBLANK(D1069),"",IF(D1069&gt;Parameters!$K$7,"Clay","Sand"))</f>
        <v/>
      </c>
      <c r="J1069" s="152">
        <f t="shared" si="274"/>
        <v>0.12850097275896397</v>
      </c>
      <c r="K1069" s="320">
        <f t="shared" si="275"/>
        <v>1</v>
      </c>
      <c r="L1069" s="320">
        <f t="shared" si="283"/>
        <v>0</v>
      </c>
      <c r="M1069" s="275" t="e">
        <f t="shared" si="276"/>
        <v>#N/A</v>
      </c>
      <c r="N1069" s="153" t="e">
        <f t="shared" si="277"/>
        <v>#N/A</v>
      </c>
      <c r="O1069" s="154" t="e">
        <f t="shared" si="278"/>
        <v>#N/A</v>
      </c>
      <c r="P1069" s="149">
        <f>IF(B1069&lt;=Parameters!$K$3,0,IF(I1069="Sand",0,O1069/Parameters!$K$8*1000))</f>
        <v>0</v>
      </c>
      <c r="Q1069" s="127" t="e">
        <f t="shared" si="279"/>
        <v>#DIV/0!</v>
      </c>
      <c r="R1069" s="154" t="e">
        <f t="shared" si="280"/>
        <v>#DIV/0!</v>
      </c>
      <c r="S1069" s="154" t="e">
        <f t="shared" si="281"/>
        <v>#DIV/0!</v>
      </c>
      <c r="T1069" s="149" t="e">
        <f t="shared" si="288"/>
        <v>#DIV/0!</v>
      </c>
      <c r="U1069" s="383">
        <f>IF(B1069&lt;=Parameters!$K$3,0,IF(I1069="Sand",(B1069-B1068)*$O$5*N1069,(B1069-B1068)*$O$5*T1069))</f>
        <v>0</v>
      </c>
      <c r="V1069" s="157">
        <f t="shared" si="289"/>
        <v>41073.252496893809</v>
      </c>
      <c r="W1069" s="175" t="e">
        <f t="shared" si="284"/>
        <v>#N/A</v>
      </c>
      <c r="X1069" s="149" t="e">
        <f t="shared" si="285"/>
        <v>#N/A</v>
      </c>
      <c r="Y1069" s="127" t="e">
        <f t="shared" si="286"/>
        <v>#DIV/0!</v>
      </c>
      <c r="Z1069" s="175" t="e">
        <f t="shared" si="287"/>
        <v>#N/A</v>
      </c>
      <c r="AA1069" s="149" t="e">
        <f t="shared" si="282"/>
        <v>#DIV/0!</v>
      </c>
      <c r="AB1069" s="383">
        <f>IF(ISERROR(AA1069),0,IF(B1069&lt;=Parameters!$K$3,0,(B1069-B1068)*$O$5*AA1069))</f>
        <v>0</v>
      </c>
      <c r="AC1069" s="157">
        <f t="shared" ref="AC1069:AC1132" si="290">AC1068+AB1069</f>
        <v>26468.056265524985</v>
      </c>
    </row>
    <row r="1070" spans="1:29">
      <c r="A1070" s="186"/>
      <c r="B1070" s="187"/>
      <c r="C1070" s="258"/>
      <c r="D1070" s="258"/>
      <c r="E1070" s="438" t="e">
        <f>IF(AND(ISBLANK(B1070),ISBLANK(C1070)),NA(),IF(B1070&lt;=Parameters!$K$3,0,IF(C1070&lt;0.1,Parameters!$K$4,C1070)))</f>
        <v>#N/A</v>
      </c>
      <c r="F1070" s="439"/>
      <c r="G1070" s="149">
        <f>B1070*Parameters!$K$5</f>
        <v>0</v>
      </c>
      <c r="H1070" s="383">
        <f>IF(B1070&lt;Parameters!$K$6,B1070*Parameters!$K$5,Parameters!$K$5*Parameters!$K$6+(B1070-Parameters!$K$6)*(Parameters!$K$5-10))</f>
        <v>0</v>
      </c>
      <c r="I1070" s="151" t="str">
        <f>IF(ISBLANK(D1070),"",IF(D1070&gt;Parameters!$K$7,"Clay","Sand"))</f>
        <v/>
      </c>
      <c r="J1070" s="152">
        <f t="shared" si="274"/>
        <v>0.12850097275896397</v>
      </c>
      <c r="K1070" s="320">
        <f t="shared" si="275"/>
        <v>1</v>
      </c>
      <c r="L1070" s="320">
        <f t="shared" si="283"/>
        <v>0</v>
      </c>
      <c r="M1070" s="275" t="e">
        <f t="shared" si="276"/>
        <v>#N/A</v>
      </c>
      <c r="N1070" s="153" t="e">
        <f t="shared" si="277"/>
        <v>#N/A</v>
      </c>
      <c r="O1070" s="154" t="e">
        <f t="shared" si="278"/>
        <v>#N/A</v>
      </c>
      <c r="P1070" s="149">
        <f>IF(B1070&lt;=Parameters!$K$3,0,IF(I1070="Sand",0,O1070/Parameters!$K$8*1000))</f>
        <v>0</v>
      </c>
      <c r="Q1070" s="127" t="e">
        <f t="shared" si="279"/>
        <v>#DIV/0!</v>
      </c>
      <c r="R1070" s="154" t="e">
        <f t="shared" si="280"/>
        <v>#DIV/0!</v>
      </c>
      <c r="S1070" s="154" t="e">
        <f t="shared" si="281"/>
        <v>#DIV/0!</v>
      </c>
      <c r="T1070" s="149" t="e">
        <f t="shared" si="288"/>
        <v>#DIV/0!</v>
      </c>
      <c r="U1070" s="383">
        <f>IF(B1070&lt;=Parameters!$K$3,0,IF(I1070="Sand",(B1070-B1069)*$O$5*N1070,(B1070-B1069)*$O$5*T1070))</f>
        <v>0</v>
      </c>
      <c r="V1070" s="157">
        <f t="shared" si="289"/>
        <v>41073.252496893809</v>
      </c>
      <c r="W1070" s="175" t="e">
        <f t="shared" si="284"/>
        <v>#N/A</v>
      </c>
      <c r="X1070" s="149" t="e">
        <f t="shared" si="285"/>
        <v>#N/A</v>
      </c>
      <c r="Y1070" s="127" t="e">
        <f t="shared" si="286"/>
        <v>#DIV/0!</v>
      </c>
      <c r="Z1070" s="175" t="e">
        <f t="shared" si="287"/>
        <v>#N/A</v>
      </c>
      <c r="AA1070" s="149" t="e">
        <f t="shared" si="282"/>
        <v>#DIV/0!</v>
      </c>
      <c r="AB1070" s="383">
        <f>IF(ISERROR(AA1070),0,IF(B1070&lt;=Parameters!$K$3,0,(B1070-B1069)*$O$5*AA1070))</f>
        <v>0</v>
      </c>
      <c r="AC1070" s="157">
        <f t="shared" si="290"/>
        <v>26468.056265524985</v>
      </c>
    </row>
    <row r="1071" spans="1:29">
      <c r="A1071" s="186"/>
      <c r="B1071" s="187"/>
      <c r="C1071" s="258"/>
      <c r="D1071" s="258"/>
      <c r="E1071" s="438" t="e">
        <f>IF(AND(ISBLANK(B1071),ISBLANK(C1071)),NA(),IF(B1071&lt;=Parameters!$K$3,0,IF(C1071&lt;0.1,Parameters!$K$4,C1071)))</f>
        <v>#N/A</v>
      </c>
      <c r="F1071" s="439"/>
      <c r="G1071" s="149">
        <f>B1071*Parameters!$K$5</f>
        <v>0</v>
      </c>
      <c r="H1071" s="383">
        <f>IF(B1071&lt;Parameters!$K$6,B1071*Parameters!$K$5,Parameters!$K$5*Parameters!$K$6+(B1071-Parameters!$K$6)*(Parameters!$K$5-10))</f>
        <v>0</v>
      </c>
      <c r="I1071" s="151" t="str">
        <f>IF(ISBLANK(D1071),"",IF(D1071&gt;Parameters!$K$7,"Clay","Sand"))</f>
        <v/>
      </c>
      <c r="J1071" s="152">
        <f t="shared" si="274"/>
        <v>0.12850097275896397</v>
      </c>
      <c r="K1071" s="320">
        <f t="shared" si="275"/>
        <v>1</v>
      </c>
      <c r="L1071" s="320">
        <f t="shared" si="283"/>
        <v>0</v>
      </c>
      <c r="M1071" s="275" t="e">
        <f t="shared" si="276"/>
        <v>#N/A</v>
      </c>
      <c r="N1071" s="153" t="e">
        <f t="shared" si="277"/>
        <v>#N/A</v>
      </c>
      <c r="O1071" s="154" t="e">
        <f t="shared" si="278"/>
        <v>#N/A</v>
      </c>
      <c r="P1071" s="149">
        <f>IF(B1071&lt;=Parameters!$K$3,0,IF(I1071="Sand",0,O1071/Parameters!$K$8*1000))</f>
        <v>0</v>
      </c>
      <c r="Q1071" s="127" t="e">
        <f t="shared" si="279"/>
        <v>#DIV/0!</v>
      </c>
      <c r="R1071" s="154" t="e">
        <f t="shared" si="280"/>
        <v>#DIV/0!</v>
      </c>
      <c r="S1071" s="154" t="e">
        <f t="shared" si="281"/>
        <v>#DIV/0!</v>
      </c>
      <c r="T1071" s="149" t="e">
        <f t="shared" si="288"/>
        <v>#DIV/0!</v>
      </c>
      <c r="U1071" s="383">
        <f>IF(B1071&lt;=Parameters!$K$3,0,IF(I1071="Sand",(B1071-B1070)*$O$5*N1071,(B1071-B1070)*$O$5*T1071))</f>
        <v>0</v>
      </c>
      <c r="V1071" s="157">
        <f t="shared" si="289"/>
        <v>41073.252496893809</v>
      </c>
      <c r="W1071" s="175" t="e">
        <f t="shared" si="284"/>
        <v>#N/A</v>
      </c>
      <c r="X1071" s="149" t="e">
        <f t="shared" si="285"/>
        <v>#N/A</v>
      </c>
      <c r="Y1071" s="127" t="e">
        <f t="shared" si="286"/>
        <v>#DIV/0!</v>
      </c>
      <c r="Z1071" s="175" t="e">
        <f t="shared" si="287"/>
        <v>#N/A</v>
      </c>
      <c r="AA1071" s="149" t="e">
        <f t="shared" si="282"/>
        <v>#DIV/0!</v>
      </c>
      <c r="AB1071" s="383">
        <f>IF(ISERROR(AA1071),0,IF(B1071&lt;=Parameters!$K$3,0,(B1071-B1070)*$O$5*AA1071))</f>
        <v>0</v>
      </c>
      <c r="AC1071" s="157">
        <f t="shared" si="290"/>
        <v>26468.056265524985</v>
      </c>
    </row>
    <row r="1072" spans="1:29">
      <c r="A1072" s="186"/>
      <c r="B1072" s="187"/>
      <c r="C1072" s="258"/>
      <c r="D1072" s="258"/>
      <c r="E1072" s="438" t="e">
        <f>IF(AND(ISBLANK(B1072),ISBLANK(C1072)),NA(),IF(B1072&lt;=Parameters!$K$3,0,IF(C1072&lt;0.1,Parameters!$K$4,C1072)))</f>
        <v>#N/A</v>
      </c>
      <c r="F1072" s="439"/>
      <c r="G1072" s="149">
        <f>B1072*Parameters!$K$5</f>
        <v>0</v>
      </c>
      <c r="H1072" s="383">
        <f>IF(B1072&lt;Parameters!$K$6,B1072*Parameters!$K$5,Parameters!$K$5*Parameters!$K$6+(B1072-Parameters!$K$6)*(Parameters!$K$5-10))</f>
        <v>0</v>
      </c>
      <c r="I1072" s="151" t="str">
        <f>IF(ISBLANK(D1072),"",IF(D1072&gt;Parameters!$K$7,"Clay","Sand"))</f>
        <v/>
      </c>
      <c r="J1072" s="152">
        <f t="shared" si="274"/>
        <v>0.12850097275896397</v>
      </c>
      <c r="K1072" s="320">
        <f t="shared" si="275"/>
        <v>1</v>
      </c>
      <c r="L1072" s="320">
        <f t="shared" si="283"/>
        <v>0</v>
      </c>
      <c r="M1072" s="275" t="e">
        <f t="shared" si="276"/>
        <v>#N/A</v>
      </c>
      <c r="N1072" s="153" t="e">
        <f t="shared" si="277"/>
        <v>#N/A</v>
      </c>
      <c r="O1072" s="154" t="e">
        <f t="shared" si="278"/>
        <v>#N/A</v>
      </c>
      <c r="P1072" s="149">
        <f>IF(B1072&lt;=Parameters!$K$3,0,IF(I1072="Sand",0,O1072/Parameters!$K$8*1000))</f>
        <v>0</v>
      </c>
      <c r="Q1072" s="127" t="e">
        <f t="shared" si="279"/>
        <v>#DIV/0!</v>
      </c>
      <c r="R1072" s="154" t="e">
        <f t="shared" si="280"/>
        <v>#DIV/0!</v>
      </c>
      <c r="S1072" s="154" t="e">
        <f t="shared" si="281"/>
        <v>#DIV/0!</v>
      </c>
      <c r="T1072" s="149" t="e">
        <f t="shared" si="288"/>
        <v>#DIV/0!</v>
      </c>
      <c r="U1072" s="383">
        <f>IF(B1072&lt;=Parameters!$K$3,0,IF(I1072="Sand",(B1072-B1071)*$O$5*N1072,(B1072-B1071)*$O$5*T1072))</f>
        <v>0</v>
      </c>
      <c r="V1072" s="157">
        <f t="shared" si="289"/>
        <v>41073.252496893809</v>
      </c>
      <c r="W1072" s="175" t="e">
        <f t="shared" si="284"/>
        <v>#N/A</v>
      </c>
      <c r="X1072" s="149" t="e">
        <f t="shared" si="285"/>
        <v>#N/A</v>
      </c>
      <c r="Y1072" s="127" t="e">
        <f t="shared" si="286"/>
        <v>#DIV/0!</v>
      </c>
      <c r="Z1072" s="175" t="e">
        <f t="shared" si="287"/>
        <v>#N/A</v>
      </c>
      <c r="AA1072" s="149" t="e">
        <f t="shared" si="282"/>
        <v>#DIV/0!</v>
      </c>
      <c r="AB1072" s="383">
        <f>IF(ISERROR(AA1072),0,IF(B1072&lt;=Parameters!$K$3,0,(B1072-B1071)*$O$5*AA1072))</f>
        <v>0</v>
      </c>
      <c r="AC1072" s="157">
        <f t="shared" si="290"/>
        <v>26468.056265524985</v>
      </c>
    </row>
    <row r="1073" spans="1:29">
      <c r="A1073" s="186"/>
      <c r="B1073" s="187"/>
      <c r="C1073" s="258"/>
      <c r="D1073" s="258"/>
      <c r="E1073" s="438" t="e">
        <f>IF(AND(ISBLANK(B1073),ISBLANK(C1073)),NA(),IF(B1073&lt;=Parameters!$K$3,0,IF(C1073&lt;0.1,Parameters!$K$4,C1073)))</f>
        <v>#N/A</v>
      </c>
      <c r="F1073" s="439"/>
      <c r="G1073" s="149">
        <f>B1073*Parameters!$K$5</f>
        <v>0</v>
      </c>
      <c r="H1073" s="383">
        <f>IF(B1073&lt;Parameters!$K$6,B1073*Parameters!$K$5,Parameters!$K$5*Parameters!$K$6+(B1073-Parameters!$K$6)*(Parameters!$K$5-10))</f>
        <v>0</v>
      </c>
      <c r="I1073" s="151" t="str">
        <f>IF(ISBLANK(D1073),"",IF(D1073&gt;Parameters!$K$7,"Clay","Sand"))</f>
        <v/>
      </c>
      <c r="J1073" s="152">
        <f t="shared" si="274"/>
        <v>0.12850097275896397</v>
      </c>
      <c r="K1073" s="320">
        <f t="shared" si="275"/>
        <v>1</v>
      </c>
      <c r="L1073" s="320">
        <f t="shared" si="283"/>
        <v>0</v>
      </c>
      <c r="M1073" s="275" t="e">
        <f t="shared" si="276"/>
        <v>#N/A</v>
      </c>
      <c r="N1073" s="153" t="e">
        <f t="shared" si="277"/>
        <v>#N/A</v>
      </c>
      <c r="O1073" s="154" t="e">
        <f t="shared" si="278"/>
        <v>#N/A</v>
      </c>
      <c r="P1073" s="149">
        <f>IF(B1073&lt;=Parameters!$K$3,0,IF(I1073="Sand",0,O1073/Parameters!$K$8*1000))</f>
        <v>0</v>
      </c>
      <c r="Q1073" s="127" t="e">
        <f t="shared" si="279"/>
        <v>#DIV/0!</v>
      </c>
      <c r="R1073" s="154" t="e">
        <f t="shared" si="280"/>
        <v>#DIV/0!</v>
      </c>
      <c r="S1073" s="154" t="e">
        <f t="shared" si="281"/>
        <v>#DIV/0!</v>
      </c>
      <c r="T1073" s="149" t="e">
        <f t="shared" si="288"/>
        <v>#DIV/0!</v>
      </c>
      <c r="U1073" s="383">
        <f>IF(B1073&lt;=Parameters!$K$3,0,IF(I1073="Sand",(B1073-B1072)*$O$5*N1073,(B1073-B1072)*$O$5*T1073))</f>
        <v>0</v>
      </c>
      <c r="V1073" s="157">
        <f t="shared" si="289"/>
        <v>41073.252496893809</v>
      </c>
      <c r="W1073" s="175" t="e">
        <f t="shared" si="284"/>
        <v>#N/A</v>
      </c>
      <c r="X1073" s="149" t="e">
        <f t="shared" si="285"/>
        <v>#N/A</v>
      </c>
      <c r="Y1073" s="127" t="e">
        <f t="shared" si="286"/>
        <v>#DIV/0!</v>
      </c>
      <c r="Z1073" s="175" t="e">
        <f t="shared" si="287"/>
        <v>#N/A</v>
      </c>
      <c r="AA1073" s="149" t="e">
        <f t="shared" si="282"/>
        <v>#DIV/0!</v>
      </c>
      <c r="AB1073" s="383">
        <f>IF(ISERROR(AA1073),0,IF(B1073&lt;=Parameters!$K$3,0,(B1073-B1072)*$O$5*AA1073))</f>
        <v>0</v>
      </c>
      <c r="AC1073" s="157">
        <f t="shared" si="290"/>
        <v>26468.056265524985</v>
      </c>
    </row>
    <row r="1074" spans="1:29">
      <c r="A1074" s="186"/>
      <c r="B1074" s="187"/>
      <c r="C1074" s="258"/>
      <c r="D1074" s="258"/>
      <c r="E1074" s="438" t="e">
        <f>IF(AND(ISBLANK(B1074),ISBLANK(C1074)),NA(),IF(B1074&lt;=Parameters!$K$3,0,IF(C1074&lt;0.1,Parameters!$K$4,C1074)))</f>
        <v>#N/A</v>
      </c>
      <c r="F1074" s="439"/>
      <c r="G1074" s="149">
        <f>B1074*Parameters!$K$5</f>
        <v>0</v>
      </c>
      <c r="H1074" s="383">
        <f>IF(B1074&lt;Parameters!$K$6,B1074*Parameters!$K$5,Parameters!$K$5*Parameters!$K$6+(B1074-Parameters!$K$6)*(Parameters!$K$5-10))</f>
        <v>0</v>
      </c>
      <c r="I1074" s="151" t="str">
        <f>IF(ISBLANK(D1074),"",IF(D1074&gt;Parameters!$K$7,"Clay","Sand"))</f>
        <v/>
      </c>
      <c r="J1074" s="152">
        <f t="shared" si="274"/>
        <v>0.12850097275896397</v>
      </c>
      <c r="K1074" s="320">
        <f t="shared" si="275"/>
        <v>1</v>
      </c>
      <c r="L1074" s="320">
        <f t="shared" si="283"/>
        <v>0</v>
      </c>
      <c r="M1074" s="275" t="e">
        <f t="shared" si="276"/>
        <v>#N/A</v>
      </c>
      <c r="N1074" s="153" t="e">
        <f t="shared" si="277"/>
        <v>#N/A</v>
      </c>
      <c r="O1074" s="154" t="e">
        <f t="shared" si="278"/>
        <v>#N/A</v>
      </c>
      <c r="P1074" s="149">
        <f>IF(B1074&lt;=Parameters!$K$3,0,IF(I1074="Sand",0,O1074/Parameters!$K$8*1000))</f>
        <v>0</v>
      </c>
      <c r="Q1074" s="127" t="e">
        <f t="shared" si="279"/>
        <v>#DIV/0!</v>
      </c>
      <c r="R1074" s="154" t="e">
        <f t="shared" si="280"/>
        <v>#DIV/0!</v>
      </c>
      <c r="S1074" s="154" t="e">
        <f t="shared" si="281"/>
        <v>#DIV/0!</v>
      </c>
      <c r="T1074" s="149" t="e">
        <f t="shared" si="288"/>
        <v>#DIV/0!</v>
      </c>
      <c r="U1074" s="383">
        <f>IF(B1074&lt;=Parameters!$K$3,0,IF(I1074="Sand",(B1074-B1073)*$O$5*N1074,(B1074-B1073)*$O$5*T1074))</f>
        <v>0</v>
      </c>
      <c r="V1074" s="157">
        <f t="shared" si="289"/>
        <v>41073.252496893809</v>
      </c>
      <c r="W1074" s="175" t="e">
        <f t="shared" si="284"/>
        <v>#N/A</v>
      </c>
      <c r="X1074" s="149" t="e">
        <f t="shared" si="285"/>
        <v>#N/A</v>
      </c>
      <c r="Y1074" s="127" t="e">
        <f t="shared" si="286"/>
        <v>#DIV/0!</v>
      </c>
      <c r="Z1074" s="175" t="e">
        <f t="shared" si="287"/>
        <v>#N/A</v>
      </c>
      <c r="AA1074" s="149" t="e">
        <f t="shared" si="282"/>
        <v>#DIV/0!</v>
      </c>
      <c r="AB1074" s="383">
        <f>IF(ISERROR(AA1074),0,IF(B1074&lt;=Parameters!$K$3,0,(B1074-B1073)*$O$5*AA1074))</f>
        <v>0</v>
      </c>
      <c r="AC1074" s="157">
        <f t="shared" si="290"/>
        <v>26468.056265524985</v>
      </c>
    </row>
    <row r="1075" spans="1:29">
      <c r="A1075" s="186"/>
      <c r="B1075" s="187"/>
      <c r="C1075" s="258"/>
      <c r="D1075" s="258"/>
      <c r="E1075" s="438" t="e">
        <f>IF(AND(ISBLANK(B1075),ISBLANK(C1075)),NA(),IF(B1075&lt;=Parameters!$K$3,0,IF(C1075&lt;0.1,Parameters!$K$4,C1075)))</f>
        <v>#N/A</v>
      </c>
      <c r="F1075" s="439"/>
      <c r="G1075" s="149">
        <f>B1075*Parameters!$K$5</f>
        <v>0</v>
      </c>
      <c r="H1075" s="383">
        <f>IF(B1075&lt;Parameters!$K$6,B1075*Parameters!$K$5,Parameters!$K$5*Parameters!$K$6+(B1075-Parameters!$K$6)*(Parameters!$K$5-10))</f>
        <v>0</v>
      </c>
      <c r="I1075" s="151" t="str">
        <f>IF(ISBLANK(D1075),"",IF(D1075&gt;Parameters!$K$7,"Clay","Sand"))</f>
        <v/>
      </c>
      <c r="J1075" s="152">
        <f t="shared" si="274"/>
        <v>0.12850097275896397</v>
      </c>
      <c r="K1075" s="320">
        <f t="shared" si="275"/>
        <v>1</v>
      </c>
      <c r="L1075" s="320">
        <f t="shared" si="283"/>
        <v>0</v>
      </c>
      <c r="M1075" s="275" t="e">
        <f t="shared" si="276"/>
        <v>#N/A</v>
      </c>
      <c r="N1075" s="153" t="e">
        <f t="shared" si="277"/>
        <v>#N/A</v>
      </c>
      <c r="O1075" s="154" t="e">
        <f t="shared" si="278"/>
        <v>#N/A</v>
      </c>
      <c r="P1075" s="149">
        <f>IF(B1075&lt;=Parameters!$K$3,0,IF(I1075="Sand",0,O1075/Parameters!$K$8*1000))</f>
        <v>0</v>
      </c>
      <c r="Q1075" s="127" t="e">
        <f t="shared" si="279"/>
        <v>#DIV/0!</v>
      </c>
      <c r="R1075" s="154" t="e">
        <f t="shared" si="280"/>
        <v>#DIV/0!</v>
      </c>
      <c r="S1075" s="154" t="e">
        <f t="shared" si="281"/>
        <v>#DIV/0!</v>
      </c>
      <c r="T1075" s="149" t="e">
        <f t="shared" si="288"/>
        <v>#DIV/0!</v>
      </c>
      <c r="U1075" s="383">
        <f>IF(B1075&lt;=Parameters!$K$3,0,IF(I1075="Sand",(B1075-B1074)*$O$5*N1075,(B1075-B1074)*$O$5*T1075))</f>
        <v>0</v>
      </c>
      <c r="V1075" s="157">
        <f t="shared" si="289"/>
        <v>41073.252496893809</v>
      </c>
      <c r="W1075" s="175" t="e">
        <f t="shared" si="284"/>
        <v>#N/A</v>
      </c>
      <c r="X1075" s="149" t="e">
        <f t="shared" si="285"/>
        <v>#N/A</v>
      </c>
      <c r="Y1075" s="127" t="e">
        <f t="shared" si="286"/>
        <v>#DIV/0!</v>
      </c>
      <c r="Z1075" s="175" t="e">
        <f t="shared" si="287"/>
        <v>#N/A</v>
      </c>
      <c r="AA1075" s="149" t="e">
        <f t="shared" si="282"/>
        <v>#DIV/0!</v>
      </c>
      <c r="AB1075" s="383">
        <f>IF(ISERROR(AA1075),0,IF(B1075&lt;=Parameters!$K$3,0,(B1075-B1074)*$O$5*AA1075))</f>
        <v>0</v>
      </c>
      <c r="AC1075" s="157">
        <f t="shared" si="290"/>
        <v>26468.056265524985</v>
      </c>
    </row>
    <row r="1076" spans="1:29">
      <c r="A1076" s="186"/>
      <c r="B1076" s="187"/>
      <c r="C1076" s="258"/>
      <c r="D1076" s="258"/>
      <c r="E1076" s="438" t="e">
        <f>IF(AND(ISBLANK(B1076),ISBLANK(C1076)),NA(),IF(B1076&lt;=Parameters!$K$3,0,IF(C1076&lt;0.1,Parameters!$K$4,C1076)))</f>
        <v>#N/A</v>
      </c>
      <c r="F1076" s="439"/>
      <c r="G1076" s="149">
        <f>B1076*Parameters!$K$5</f>
        <v>0</v>
      </c>
      <c r="H1076" s="383">
        <f>IF(B1076&lt;Parameters!$K$6,B1076*Parameters!$K$5,Parameters!$K$5*Parameters!$K$6+(B1076-Parameters!$K$6)*(Parameters!$K$5-10))</f>
        <v>0</v>
      </c>
      <c r="I1076" s="151" t="str">
        <f>IF(ISBLANK(D1076),"",IF(D1076&gt;Parameters!$K$7,"Clay","Sand"))</f>
        <v/>
      </c>
      <c r="J1076" s="152">
        <f t="shared" si="274"/>
        <v>0.12850097275896397</v>
      </c>
      <c r="K1076" s="320">
        <f t="shared" si="275"/>
        <v>1</v>
      </c>
      <c r="L1076" s="320">
        <f t="shared" si="283"/>
        <v>0</v>
      </c>
      <c r="M1076" s="275" t="e">
        <f t="shared" si="276"/>
        <v>#N/A</v>
      </c>
      <c r="N1076" s="153" t="e">
        <f t="shared" si="277"/>
        <v>#N/A</v>
      </c>
      <c r="O1076" s="154" t="e">
        <f t="shared" si="278"/>
        <v>#N/A</v>
      </c>
      <c r="P1076" s="149">
        <f>IF(B1076&lt;=Parameters!$K$3,0,IF(I1076="Sand",0,O1076/Parameters!$K$8*1000))</f>
        <v>0</v>
      </c>
      <c r="Q1076" s="127" t="e">
        <f t="shared" si="279"/>
        <v>#DIV/0!</v>
      </c>
      <c r="R1076" s="154" t="e">
        <f t="shared" si="280"/>
        <v>#DIV/0!</v>
      </c>
      <c r="S1076" s="154" t="e">
        <f t="shared" si="281"/>
        <v>#DIV/0!</v>
      </c>
      <c r="T1076" s="149" t="e">
        <f t="shared" si="288"/>
        <v>#DIV/0!</v>
      </c>
      <c r="U1076" s="383">
        <f>IF(B1076&lt;=Parameters!$K$3,0,IF(I1076="Sand",(B1076-B1075)*$O$5*N1076,(B1076-B1075)*$O$5*T1076))</f>
        <v>0</v>
      </c>
      <c r="V1076" s="157">
        <f t="shared" si="289"/>
        <v>41073.252496893809</v>
      </c>
      <c r="W1076" s="175" t="e">
        <f t="shared" si="284"/>
        <v>#N/A</v>
      </c>
      <c r="X1076" s="149" t="e">
        <f t="shared" si="285"/>
        <v>#N/A</v>
      </c>
      <c r="Y1076" s="127" t="e">
        <f t="shared" si="286"/>
        <v>#DIV/0!</v>
      </c>
      <c r="Z1076" s="175" t="e">
        <f t="shared" si="287"/>
        <v>#N/A</v>
      </c>
      <c r="AA1076" s="149" t="e">
        <f t="shared" si="282"/>
        <v>#DIV/0!</v>
      </c>
      <c r="AB1076" s="383">
        <f>IF(ISERROR(AA1076),0,IF(B1076&lt;=Parameters!$K$3,0,(B1076-B1075)*$O$5*AA1076))</f>
        <v>0</v>
      </c>
      <c r="AC1076" s="157">
        <f t="shared" si="290"/>
        <v>26468.056265524985</v>
      </c>
    </row>
    <row r="1077" spans="1:29">
      <c r="A1077" s="186"/>
      <c r="B1077" s="187"/>
      <c r="C1077" s="258"/>
      <c r="D1077" s="258"/>
      <c r="E1077" s="438" t="e">
        <f>IF(AND(ISBLANK(B1077),ISBLANK(C1077)),NA(),IF(B1077&lt;=Parameters!$K$3,0,IF(C1077&lt;0.1,Parameters!$K$4,C1077)))</f>
        <v>#N/A</v>
      </c>
      <c r="F1077" s="439"/>
      <c r="G1077" s="149">
        <f>B1077*Parameters!$K$5</f>
        <v>0</v>
      </c>
      <c r="H1077" s="383">
        <f>IF(B1077&lt;Parameters!$K$6,B1077*Parameters!$K$5,Parameters!$K$5*Parameters!$K$6+(B1077-Parameters!$K$6)*(Parameters!$K$5-10))</f>
        <v>0</v>
      </c>
      <c r="I1077" s="151" t="str">
        <f>IF(ISBLANK(D1077),"",IF(D1077&gt;Parameters!$K$7,"Clay","Sand"))</f>
        <v/>
      </c>
      <c r="J1077" s="152">
        <f t="shared" si="274"/>
        <v>0.12850097275896397</v>
      </c>
      <c r="K1077" s="320">
        <f t="shared" si="275"/>
        <v>1</v>
      </c>
      <c r="L1077" s="320">
        <f t="shared" si="283"/>
        <v>0</v>
      </c>
      <c r="M1077" s="275" t="e">
        <f t="shared" si="276"/>
        <v>#N/A</v>
      </c>
      <c r="N1077" s="153" t="e">
        <f t="shared" si="277"/>
        <v>#N/A</v>
      </c>
      <c r="O1077" s="154" t="e">
        <f t="shared" si="278"/>
        <v>#N/A</v>
      </c>
      <c r="P1077" s="149">
        <f>IF(B1077&lt;=Parameters!$K$3,0,IF(I1077="Sand",0,O1077/Parameters!$K$8*1000))</f>
        <v>0</v>
      </c>
      <c r="Q1077" s="127" t="e">
        <f t="shared" si="279"/>
        <v>#DIV/0!</v>
      </c>
      <c r="R1077" s="154" t="e">
        <f t="shared" si="280"/>
        <v>#DIV/0!</v>
      </c>
      <c r="S1077" s="154" t="e">
        <f t="shared" si="281"/>
        <v>#DIV/0!</v>
      </c>
      <c r="T1077" s="149" t="e">
        <f t="shared" si="288"/>
        <v>#DIV/0!</v>
      </c>
      <c r="U1077" s="383">
        <f>IF(B1077&lt;=Parameters!$K$3,0,IF(I1077="Sand",(B1077-B1076)*$O$5*N1077,(B1077-B1076)*$O$5*T1077))</f>
        <v>0</v>
      </c>
      <c r="V1077" s="157">
        <f t="shared" si="289"/>
        <v>41073.252496893809</v>
      </c>
      <c r="W1077" s="175" t="e">
        <f t="shared" si="284"/>
        <v>#N/A</v>
      </c>
      <c r="X1077" s="149" t="e">
        <f t="shared" si="285"/>
        <v>#N/A</v>
      </c>
      <c r="Y1077" s="127" t="e">
        <f t="shared" si="286"/>
        <v>#DIV/0!</v>
      </c>
      <c r="Z1077" s="175" t="e">
        <f t="shared" si="287"/>
        <v>#N/A</v>
      </c>
      <c r="AA1077" s="149" t="e">
        <f t="shared" si="282"/>
        <v>#DIV/0!</v>
      </c>
      <c r="AB1077" s="383">
        <f>IF(ISERROR(AA1077),0,IF(B1077&lt;=Parameters!$K$3,0,(B1077-B1076)*$O$5*AA1077))</f>
        <v>0</v>
      </c>
      <c r="AC1077" s="157">
        <f t="shared" si="290"/>
        <v>26468.056265524985</v>
      </c>
    </row>
    <row r="1078" spans="1:29">
      <c r="A1078" s="186"/>
      <c r="B1078" s="187"/>
      <c r="C1078" s="258"/>
      <c r="D1078" s="258"/>
      <c r="E1078" s="438" t="e">
        <f>IF(AND(ISBLANK(B1078),ISBLANK(C1078)),NA(),IF(B1078&lt;=Parameters!$K$3,0,IF(C1078&lt;0.1,Parameters!$K$4,C1078)))</f>
        <v>#N/A</v>
      </c>
      <c r="F1078" s="439"/>
      <c r="G1078" s="149">
        <f>B1078*Parameters!$K$5</f>
        <v>0</v>
      </c>
      <c r="H1078" s="383">
        <f>IF(B1078&lt;Parameters!$K$6,B1078*Parameters!$K$5,Parameters!$K$5*Parameters!$K$6+(B1078-Parameters!$K$6)*(Parameters!$K$5-10))</f>
        <v>0</v>
      </c>
      <c r="I1078" s="151" t="str">
        <f>IF(ISBLANK(D1078),"",IF(D1078&gt;Parameters!$K$7,"Clay","Sand"))</f>
        <v/>
      </c>
      <c r="J1078" s="152">
        <f t="shared" si="274"/>
        <v>0.12850097275896397</v>
      </c>
      <c r="K1078" s="320">
        <f t="shared" si="275"/>
        <v>1</v>
      </c>
      <c r="L1078" s="320">
        <f t="shared" si="283"/>
        <v>0</v>
      </c>
      <c r="M1078" s="275" t="e">
        <f t="shared" si="276"/>
        <v>#N/A</v>
      </c>
      <c r="N1078" s="153" t="e">
        <f t="shared" si="277"/>
        <v>#N/A</v>
      </c>
      <c r="O1078" s="154" t="e">
        <f t="shared" si="278"/>
        <v>#N/A</v>
      </c>
      <c r="P1078" s="149">
        <f>IF(B1078&lt;=Parameters!$K$3,0,IF(I1078="Sand",0,O1078/Parameters!$K$8*1000))</f>
        <v>0</v>
      </c>
      <c r="Q1078" s="127" t="e">
        <f t="shared" si="279"/>
        <v>#DIV/0!</v>
      </c>
      <c r="R1078" s="154" t="e">
        <f t="shared" si="280"/>
        <v>#DIV/0!</v>
      </c>
      <c r="S1078" s="154" t="e">
        <f t="shared" si="281"/>
        <v>#DIV/0!</v>
      </c>
      <c r="T1078" s="149" t="e">
        <f t="shared" si="288"/>
        <v>#DIV/0!</v>
      </c>
      <c r="U1078" s="383">
        <f>IF(B1078&lt;=Parameters!$K$3,0,IF(I1078="Sand",(B1078-B1077)*$O$5*N1078,(B1078-B1077)*$O$5*T1078))</f>
        <v>0</v>
      </c>
      <c r="V1078" s="157">
        <f t="shared" si="289"/>
        <v>41073.252496893809</v>
      </c>
      <c r="W1078" s="175" t="e">
        <f t="shared" si="284"/>
        <v>#N/A</v>
      </c>
      <c r="X1078" s="149" t="e">
        <f t="shared" si="285"/>
        <v>#N/A</v>
      </c>
      <c r="Y1078" s="127" t="e">
        <f t="shared" si="286"/>
        <v>#DIV/0!</v>
      </c>
      <c r="Z1078" s="175" t="e">
        <f t="shared" si="287"/>
        <v>#N/A</v>
      </c>
      <c r="AA1078" s="149" t="e">
        <f t="shared" si="282"/>
        <v>#DIV/0!</v>
      </c>
      <c r="AB1078" s="383">
        <f>IF(ISERROR(AA1078),0,IF(B1078&lt;=Parameters!$K$3,0,(B1078-B1077)*$O$5*AA1078))</f>
        <v>0</v>
      </c>
      <c r="AC1078" s="157">
        <f t="shared" si="290"/>
        <v>26468.056265524985</v>
      </c>
    </row>
    <row r="1079" spans="1:29">
      <c r="A1079" s="186"/>
      <c r="B1079" s="187"/>
      <c r="C1079" s="258"/>
      <c r="D1079" s="258"/>
      <c r="E1079" s="438" t="e">
        <f>IF(AND(ISBLANK(B1079),ISBLANK(C1079)),NA(),IF(B1079&lt;=Parameters!$K$3,0,IF(C1079&lt;0.1,Parameters!$K$4,C1079)))</f>
        <v>#N/A</v>
      </c>
      <c r="F1079" s="439"/>
      <c r="G1079" s="149">
        <f>B1079*Parameters!$K$5</f>
        <v>0</v>
      </c>
      <c r="H1079" s="383">
        <f>IF(B1079&lt;Parameters!$K$6,B1079*Parameters!$K$5,Parameters!$K$5*Parameters!$K$6+(B1079-Parameters!$K$6)*(Parameters!$K$5-10))</f>
        <v>0</v>
      </c>
      <c r="I1079" s="151" t="str">
        <f>IF(ISBLANK(D1079),"",IF(D1079&gt;Parameters!$K$7,"Clay","Sand"))</f>
        <v/>
      </c>
      <c r="J1079" s="152">
        <f t="shared" si="274"/>
        <v>0.12850097275896397</v>
      </c>
      <c r="K1079" s="320">
        <f t="shared" si="275"/>
        <v>1</v>
      </c>
      <c r="L1079" s="320">
        <f t="shared" si="283"/>
        <v>0</v>
      </c>
      <c r="M1079" s="275" t="e">
        <f t="shared" si="276"/>
        <v>#N/A</v>
      </c>
      <c r="N1079" s="153" t="e">
        <f t="shared" si="277"/>
        <v>#N/A</v>
      </c>
      <c r="O1079" s="154" t="e">
        <f t="shared" si="278"/>
        <v>#N/A</v>
      </c>
      <c r="P1079" s="149">
        <f>IF(B1079&lt;=Parameters!$K$3,0,IF(I1079="Sand",0,O1079/Parameters!$K$8*1000))</f>
        <v>0</v>
      </c>
      <c r="Q1079" s="127" t="e">
        <f t="shared" si="279"/>
        <v>#DIV/0!</v>
      </c>
      <c r="R1079" s="154" t="e">
        <f t="shared" si="280"/>
        <v>#DIV/0!</v>
      </c>
      <c r="S1079" s="154" t="e">
        <f t="shared" si="281"/>
        <v>#DIV/0!</v>
      </c>
      <c r="T1079" s="149" t="e">
        <f t="shared" si="288"/>
        <v>#DIV/0!</v>
      </c>
      <c r="U1079" s="383">
        <f>IF(B1079&lt;=Parameters!$K$3,0,IF(I1079="Sand",(B1079-B1078)*$O$5*N1079,(B1079-B1078)*$O$5*T1079))</f>
        <v>0</v>
      </c>
      <c r="V1079" s="157">
        <f t="shared" si="289"/>
        <v>41073.252496893809</v>
      </c>
      <c r="W1079" s="175" t="e">
        <f t="shared" si="284"/>
        <v>#N/A</v>
      </c>
      <c r="X1079" s="149" t="e">
        <f t="shared" si="285"/>
        <v>#N/A</v>
      </c>
      <c r="Y1079" s="127" t="e">
        <f t="shared" si="286"/>
        <v>#DIV/0!</v>
      </c>
      <c r="Z1079" s="175" t="e">
        <f t="shared" si="287"/>
        <v>#N/A</v>
      </c>
      <c r="AA1079" s="149" t="e">
        <f t="shared" si="282"/>
        <v>#DIV/0!</v>
      </c>
      <c r="AB1079" s="383">
        <f>IF(ISERROR(AA1079),0,IF(B1079&lt;=Parameters!$K$3,0,(B1079-B1078)*$O$5*AA1079))</f>
        <v>0</v>
      </c>
      <c r="AC1079" s="157">
        <f t="shared" si="290"/>
        <v>26468.056265524985</v>
      </c>
    </row>
    <row r="1080" spans="1:29">
      <c r="A1080" s="186"/>
      <c r="B1080" s="187"/>
      <c r="C1080" s="258"/>
      <c r="D1080" s="258"/>
      <c r="E1080" s="438" t="e">
        <f>IF(AND(ISBLANK(B1080),ISBLANK(C1080)),NA(),IF(B1080&lt;=Parameters!$K$3,0,IF(C1080&lt;0.1,Parameters!$K$4,C1080)))</f>
        <v>#N/A</v>
      </c>
      <c r="F1080" s="439"/>
      <c r="G1080" s="149">
        <f>B1080*Parameters!$K$5</f>
        <v>0</v>
      </c>
      <c r="H1080" s="383">
        <f>IF(B1080&lt;Parameters!$K$6,B1080*Parameters!$K$5,Parameters!$K$5*Parameters!$K$6+(B1080-Parameters!$K$6)*(Parameters!$K$5-10))</f>
        <v>0</v>
      </c>
      <c r="I1080" s="151" t="str">
        <f>IF(ISBLANK(D1080),"",IF(D1080&gt;Parameters!$K$7,"Clay","Sand"))</f>
        <v/>
      </c>
      <c r="J1080" s="152">
        <f t="shared" si="274"/>
        <v>0.12850097275896397</v>
      </c>
      <c r="K1080" s="320">
        <f t="shared" si="275"/>
        <v>1</v>
      </c>
      <c r="L1080" s="320">
        <f t="shared" si="283"/>
        <v>0</v>
      </c>
      <c r="M1080" s="275" t="e">
        <f t="shared" si="276"/>
        <v>#N/A</v>
      </c>
      <c r="N1080" s="153" t="e">
        <f t="shared" si="277"/>
        <v>#N/A</v>
      </c>
      <c r="O1080" s="154" t="e">
        <f t="shared" si="278"/>
        <v>#N/A</v>
      </c>
      <c r="P1080" s="149">
        <f>IF(B1080&lt;=Parameters!$K$3,0,IF(I1080="Sand",0,O1080/Parameters!$K$8*1000))</f>
        <v>0</v>
      </c>
      <c r="Q1080" s="127" t="e">
        <f t="shared" si="279"/>
        <v>#DIV/0!</v>
      </c>
      <c r="R1080" s="154" t="e">
        <f t="shared" si="280"/>
        <v>#DIV/0!</v>
      </c>
      <c r="S1080" s="154" t="e">
        <f t="shared" si="281"/>
        <v>#DIV/0!</v>
      </c>
      <c r="T1080" s="149" t="e">
        <f t="shared" si="288"/>
        <v>#DIV/0!</v>
      </c>
      <c r="U1080" s="383">
        <f>IF(B1080&lt;=Parameters!$K$3,0,IF(I1080="Sand",(B1080-B1079)*$O$5*N1080,(B1080-B1079)*$O$5*T1080))</f>
        <v>0</v>
      </c>
      <c r="V1080" s="157">
        <f t="shared" si="289"/>
        <v>41073.252496893809</v>
      </c>
      <c r="W1080" s="175" t="e">
        <f t="shared" si="284"/>
        <v>#N/A</v>
      </c>
      <c r="X1080" s="149" t="e">
        <f t="shared" si="285"/>
        <v>#N/A</v>
      </c>
      <c r="Y1080" s="127" t="e">
        <f t="shared" si="286"/>
        <v>#DIV/0!</v>
      </c>
      <c r="Z1080" s="175" t="e">
        <f t="shared" si="287"/>
        <v>#N/A</v>
      </c>
      <c r="AA1080" s="149" t="e">
        <f t="shared" si="282"/>
        <v>#DIV/0!</v>
      </c>
      <c r="AB1080" s="383">
        <f>IF(ISERROR(AA1080),0,IF(B1080&lt;=Parameters!$K$3,0,(B1080-B1079)*$O$5*AA1080))</f>
        <v>0</v>
      </c>
      <c r="AC1080" s="157">
        <f t="shared" si="290"/>
        <v>26468.056265524985</v>
      </c>
    </row>
    <row r="1081" spans="1:29">
      <c r="A1081" s="186"/>
      <c r="B1081" s="187"/>
      <c r="C1081" s="258"/>
      <c r="D1081" s="258"/>
      <c r="E1081" s="438" t="e">
        <f>IF(AND(ISBLANK(B1081),ISBLANK(C1081)),NA(),IF(B1081&lt;=Parameters!$K$3,0,IF(C1081&lt;0.1,Parameters!$K$4,C1081)))</f>
        <v>#N/A</v>
      </c>
      <c r="F1081" s="439"/>
      <c r="G1081" s="149">
        <f>B1081*Parameters!$K$5</f>
        <v>0</v>
      </c>
      <c r="H1081" s="383">
        <f>IF(B1081&lt;Parameters!$K$6,B1081*Parameters!$K$5,Parameters!$K$5*Parameters!$K$6+(B1081-Parameters!$K$6)*(Parameters!$K$5-10))</f>
        <v>0</v>
      </c>
      <c r="I1081" s="151" t="str">
        <f>IF(ISBLANK(D1081),"",IF(D1081&gt;Parameters!$K$7,"Clay","Sand"))</f>
        <v/>
      </c>
      <c r="J1081" s="152">
        <f t="shared" si="274"/>
        <v>0.12850097275896397</v>
      </c>
      <c r="K1081" s="320">
        <f t="shared" si="275"/>
        <v>1</v>
      </c>
      <c r="L1081" s="320">
        <f t="shared" si="283"/>
        <v>0</v>
      </c>
      <c r="M1081" s="275" t="e">
        <f t="shared" si="276"/>
        <v>#N/A</v>
      </c>
      <c r="N1081" s="153" t="e">
        <f t="shared" si="277"/>
        <v>#N/A</v>
      </c>
      <c r="O1081" s="154" t="e">
        <f t="shared" si="278"/>
        <v>#N/A</v>
      </c>
      <c r="P1081" s="149">
        <f>IF(B1081&lt;=Parameters!$K$3,0,IF(I1081="Sand",0,O1081/Parameters!$K$8*1000))</f>
        <v>0</v>
      </c>
      <c r="Q1081" s="127" t="e">
        <f t="shared" si="279"/>
        <v>#DIV/0!</v>
      </c>
      <c r="R1081" s="154" t="e">
        <f t="shared" si="280"/>
        <v>#DIV/0!</v>
      </c>
      <c r="S1081" s="154" t="e">
        <f t="shared" si="281"/>
        <v>#DIV/0!</v>
      </c>
      <c r="T1081" s="149" t="e">
        <f t="shared" si="288"/>
        <v>#DIV/0!</v>
      </c>
      <c r="U1081" s="383">
        <f>IF(B1081&lt;=Parameters!$K$3,0,IF(I1081="Sand",(B1081-B1080)*$O$5*N1081,(B1081-B1080)*$O$5*T1081))</f>
        <v>0</v>
      </c>
      <c r="V1081" s="157">
        <f t="shared" si="289"/>
        <v>41073.252496893809</v>
      </c>
      <c r="W1081" s="175" t="e">
        <f t="shared" si="284"/>
        <v>#N/A</v>
      </c>
      <c r="X1081" s="149" t="e">
        <f t="shared" si="285"/>
        <v>#N/A</v>
      </c>
      <c r="Y1081" s="127" t="e">
        <f t="shared" si="286"/>
        <v>#DIV/0!</v>
      </c>
      <c r="Z1081" s="175" t="e">
        <f t="shared" si="287"/>
        <v>#N/A</v>
      </c>
      <c r="AA1081" s="149" t="e">
        <f t="shared" si="282"/>
        <v>#DIV/0!</v>
      </c>
      <c r="AB1081" s="383">
        <f>IF(ISERROR(AA1081),0,IF(B1081&lt;=Parameters!$K$3,0,(B1081-B1080)*$O$5*AA1081))</f>
        <v>0</v>
      </c>
      <c r="AC1081" s="157">
        <f t="shared" si="290"/>
        <v>26468.056265524985</v>
      </c>
    </row>
    <row r="1082" spans="1:29">
      <c r="A1082" s="186"/>
      <c r="B1082" s="187"/>
      <c r="C1082" s="258"/>
      <c r="D1082" s="258"/>
      <c r="E1082" s="438" t="e">
        <f>IF(AND(ISBLANK(B1082),ISBLANK(C1082)),NA(),IF(B1082&lt;=Parameters!$K$3,0,IF(C1082&lt;0.1,Parameters!$K$4,C1082)))</f>
        <v>#N/A</v>
      </c>
      <c r="F1082" s="439"/>
      <c r="G1082" s="149">
        <f>B1082*Parameters!$K$5</f>
        <v>0</v>
      </c>
      <c r="H1082" s="383">
        <f>IF(B1082&lt;Parameters!$K$6,B1082*Parameters!$K$5,Parameters!$K$5*Parameters!$K$6+(B1082-Parameters!$K$6)*(Parameters!$K$5-10))</f>
        <v>0</v>
      </c>
      <c r="I1082" s="151" t="str">
        <f>IF(ISBLANK(D1082),"",IF(D1082&gt;Parameters!$K$7,"Clay","Sand"))</f>
        <v/>
      </c>
      <c r="J1082" s="152">
        <f t="shared" si="274"/>
        <v>0.12850097275896397</v>
      </c>
      <c r="K1082" s="320">
        <f t="shared" si="275"/>
        <v>1</v>
      </c>
      <c r="L1082" s="320">
        <f t="shared" si="283"/>
        <v>0</v>
      </c>
      <c r="M1082" s="275" t="e">
        <f t="shared" si="276"/>
        <v>#N/A</v>
      </c>
      <c r="N1082" s="153" t="e">
        <f t="shared" si="277"/>
        <v>#N/A</v>
      </c>
      <c r="O1082" s="154" t="e">
        <f t="shared" si="278"/>
        <v>#N/A</v>
      </c>
      <c r="P1082" s="149">
        <f>IF(B1082&lt;=Parameters!$K$3,0,IF(I1082="Sand",0,O1082/Parameters!$K$8*1000))</f>
        <v>0</v>
      </c>
      <c r="Q1082" s="127" t="e">
        <f t="shared" si="279"/>
        <v>#DIV/0!</v>
      </c>
      <c r="R1082" s="154" t="e">
        <f t="shared" si="280"/>
        <v>#DIV/0!</v>
      </c>
      <c r="S1082" s="154" t="e">
        <f t="shared" si="281"/>
        <v>#DIV/0!</v>
      </c>
      <c r="T1082" s="149" t="e">
        <f t="shared" si="288"/>
        <v>#DIV/0!</v>
      </c>
      <c r="U1082" s="383">
        <f>IF(B1082&lt;=Parameters!$K$3,0,IF(I1082="Sand",(B1082-B1081)*$O$5*N1082,(B1082-B1081)*$O$5*T1082))</f>
        <v>0</v>
      </c>
      <c r="V1082" s="157">
        <f t="shared" si="289"/>
        <v>41073.252496893809</v>
      </c>
      <c r="W1082" s="175" t="e">
        <f t="shared" si="284"/>
        <v>#N/A</v>
      </c>
      <c r="X1082" s="149" t="e">
        <f t="shared" si="285"/>
        <v>#N/A</v>
      </c>
      <c r="Y1082" s="127" t="e">
        <f t="shared" si="286"/>
        <v>#DIV/0!</v>
      </c>
      <c r="Z1082" s="175" t="e">
        <f t="shared" si="287"/>
        <v>#N/A</v>
      </c>
      <c r="AA1082" s="149" t="e">
        <f t="shared" si="282"/>
        <v>#DIV/0!</v>
      </c>
      <c r="AB1082" s="383">
        <f>IF(ISERROR(AA1082),0,IF(B1082&lt;=Parameters!$K$3,0,(B1082-B1081)*$O$5*AA1082))</f>
        <v>0</v>
      </c>
      <c r="AC1082" s="157">
        <f t="shared" si="290"/>
        <v>26468.056265524985</v>
      </c>
    </row>
    <row r="1083" spans="1:29">
      <c r="A1083" s="186"/>
      <c r="B1083" s="187"/>
      <c r="C1083" s="258"/>
      <c r="D1083" s="258"/>
      <c r="E1083" s="438" t="e">
        <f>IF(AND(ISBLANK(B1083),ISBLANK(C1083)),NA(),IF(B1083&lt;=Parameters!$K$3,0,IF(C1083&lt;0.1,Parameters!$K$4,C1083)))</f>
        <v>#N/A</v>
      </c>
      <c r="F1083" s="439"/>
      <c r="G1083" s="149">
        <f>B1083*Parameters!$K$5</f>
        <v>0</v>
      </c>
      <c r="H1083" s="383">
        <f>IF(B1083&lt;Parameters!$K$6,B1083*Parameters!$K$5,Parameters!$K$5*Parameters!$K$6+(B1083-Parameters!$K$6)*(Parameters!$K$5-10))</f>
        <v>0</v>
      </c>
      <c r="I1083" s="151" t="str">
        <f>IF(ISBLANK(D1083),"",IF(D1083&gt;Parameters!$K$7,"Clay","Sand"))</f>
        <v/>
      </c>
      <c r="J1083" s="152">
        <f t="shared" si="274"/>
        <v>0.12850097275896397</v>
      </c>
      <c r="K1083" s="320">
        <f t="shared" si="275"/>
        <v>1</v>
      </c>
      <c r="L1083" s="320">
        <f t="shared" si="283"/>
        <v>0</v>
      </c>
      <c r="M1083" s="275" t="e">
        <f t="shared" si="276"/>
        <v>#N/A</v>
      </c>
      <c r="N1083" s="153" t="e">
        <f t="shared" si="277"/>
        <v>#N/A</v>
      </c>
      <c r="O1083" s="154" t="e">
        <f t="shared" si="278"/>
        <v>#N/A</v>
      </c>
      <c r="P1083" s="149">
        <f>IF(B1083&lt;=Parameters!$K$3,0,IF(I1083="Sand",0,O1083/Parameters!$K$8*1000))</f>
        <v>0</v>
      </c>
      <c r="Q1083" s="127" t="e">
        <f t="shared" si="279"/>
        <v>#DIV/0!</v>
      </c>
      <c r="R1083" s="154" t="e">
        <f t="shared" si="280"/>
        <v>#DIV/0!</v>
      </c>
      <c r="S1083" s="154" t="e">
        <f t="shared" si="281"/>
        <v>#DIV/0!</v>
      </c>
      <c r="T1083" s="149" t="e">
        <f t="shared" si="288"/>
        <v>#DIV/0!</v>
      </c>
      <c r="U1083" s="383">
        <f>IF(B1083&lt;=Parameters!$K$3,0,IF(I1083="Sand",(B1083-B1082)*$O$5*N1083,(B1083-B1082)*$O$5*T1083))</f>
        <v>0</v>
      </c>
      <c r="V1083" s="157">
        <f t="shared" si="289"/>
        <v>41073.252496893809</v>
      </c>
      <c r="W1083" s="175" t="e">
        <f t="shared" si="284"/>
        <v>#N/A</v>
      </c>
      <c r="X1083" s="149" t="e">
        <f t="shared" si="285"/>
        <v>#N/A</v>
      </c>
      <c r="Y1083" s="127" t="e">
        <f t="shared" si="286"/>
        <v>#DIV/0!</v>
      </c>
      <c r="Z1083" s="175" t="e">
        <f t="shared" si="287"/>
        <v>#N/A</v>
      </c>
      <c r="AA1083" s="149" t="e">
        <f t="shared" si="282"/>
        <v>#DIV/0!</v>
      </c>
      <c r="AB1083" s="383">
        <f>IF(ISERROR(AA1083),0,IF(B1083&lt;=Parameters!$K$3,0,(B1083-B1082)*$O$5*AA1083))</f>
        <v>0</v>
      </c>
      <c r="AC1083" s="157">
        <f t="shared" si="290"/>
        <v>26468.056265524985</v>
      </c>
    </row>
    <row r="1084" spans="1:29">
      <c r="A1084" s="186"/>
      <c r="B1084" s="187"/>
      <c r="C1084" s="258"/>
      <c r="D1084" s="258"/>
      <c r="E1084" s="438" t="e">
        <f>IF(AND(ISBLANK(B1084),ISBLANK(C1084)),NA(),IF(B1084&lt;=Parameters!$K$3,0,IF(C1084&lt;0.1,Parameters!$K$4,C1084)))</f>
        <v>#N/A</v>
      </c>
      <c r="F1084" s="439"/>
      <c r="G1084" s="149">
        <f>B1084*Parameters!$K$5</f>
        <v>0</v>
      </c>
      <c r="H1084" s="383">
        <f>IF(B1084&lt;Parameters!$K$6,B1084*Parameters!$K$5,Parameters!$K$5*Parameters!$K$6+(B1084-Parameters!$K$6)*(Parameters!$K$5-10))</f>
        <v>0</v>
      </c>
      <c r="I1084" s="151" t="str">
        <f>IF(ISBLANK(D1084),"",IF(D1084&gt;Parameters!$K$7,"Clay","Sand"))</f>
        <v/>
      </c>
      <c r="J1084" s="152">
        <f t="shared" si="274"/>
        <v>0.12850097275896397</v>
      </c>
      <c r="K1084" s="320">
        <f t="shared" si="275"/>
        <v>1</v>
      </c>
      <c r="L1084" s="320">
        <f t="shared" si="283"/>
        <v>0</v>
      </c>
      <c r="M1084" s="275" t="e">
        <f t="shared" si="276"/>
        <v>#N/A</v>
      </c>
      <c r="N1084" s="153" t="e">
        <f t="shared" si="277"/>
        <v>#N/A</v>
      </c>
      <c r="O1084" s="154" t="e">
        <f t="shared" si="278"/>
        <v>#N/A</v>
      </c>
      <c r="P1084" s="149">
        <f>IF(B1084&lt;=Parameters!$K$3,0,IF(I1084="Sand",0,O1084/Parameters!$K$8*1000))</f>
        <v>0</v>
      </c>
      <c r="Q1084" s="127" t="e">
        <f t="shared" si="279"/>
        <v>#DIV/0!</v>
      </c>
      <c r="R1084" s="154" t="e">
        <f t="shared" si="280"/>
        <v>#DIV/0!</v>
      </c>
      <c r="S1084" s="154" t="e">
        <f t="shared" si="281"/>
        <v>#DIV/0!</v>
      </c>
      <c r="T1084" s="149" t="e">
        <f t="shared" si="288"/>
        <v>#DIV/0!</v>
      </c>
      <c r="U1084" s="383">
        <f>IF(B1084&lt;=Parameters!$K$3,0,IF(I1084="Sand",(B1084-B1083)*$O$5*N1084,(B1084-B1083)*$O$5*T1084))</f>
        <v>0</v>
      </c>
      <c r="V1084" s="157">
        <f t="shared" si="289"/>
        <v>41073.252496893809</v>
      </c>
      <c r="W1084" s="175" t="e">
        <f t="shared" si="284"/>
        <v>#N/A</v>
      </c>
      <c r="X1084" s="149" t="e">
        <f t="shared" si="285"/>
        <v>#N/A</v>
      </c>
      <c r="Y1084" s="127" t="e">
        <f t="shared" si="286"/>
        <v>#DIV/0!</v>
      </c>
      <c r="Z1084" s="175" t="e">
        <f t="shared" si="287"/>
        <v>#N/A</v>
      </c>
      <c r="AA1084" s="149" t="e">
        <f t="shared" si="282"/>
        <v>#DIV/0!</v>
      </c>
      <c r="AB1084" s="383">
        <f>IF(ISERROR(AA1084),0,IF(B1084&lt;=Parameters!$K$3,0,(B1084-B1083)*$O$5*AA1084))</f>
        <v>0</v>
      </c>
      <c r="AC1084" s="157">
        <f t="shared" si="290"/>
        <v>26468.056265524985</v>
      </c>
    </row>
    <row r="1085" spans="1:29">
      <c r="A1085" s="186"/>
      <c r="B1085" s="187"/>
      <c r="C1085" s="258"/>
      <c r="D1085" s="258"/>
      <c r="E1085" s="438" t="e">
        <f>IF(AND(ISBLANK(B1085),ISBLANK(C1085)),NA(),IF(B1085&lt;=Parameters!$K$3,0,IF(C1085&lt;0.1,Parameters!$K$4,C1085)))</f>
        <v>#N/A</v>
      </c>
      <c r="F1085" s="439"/>
      <c r="G1085" s="149">
        <f>B1085*Parameters!$K$5</f>
        <v>0</v>
      </c>
      <c r="H1085" s="383">
        <f>IF(B1085&lt;Parameters!$K$6,B1085*Parameters!$K$5,Parameters!$K$5*Parameters!$K$6+(B1085-Parameters!$K$6)*(Parameters!$K$5-10))</f>
        <v>0</v>
      </c>
      <c r="I1085" s="151" t="str">
        <f>IF(ISBLANK(D1085),"",IF(D1085&gt;Parameters!$K$7,"Clay","Sand"))</f>
        <v/>
      </c>
      <c r="J1085" s="152">
        <f t="shared" si="274"/>
        <v>0.12850097275896397</v>
      </c>
      <c r="K1085" s="320">
        <f t="shared" si="275"/>
        <v>1</v>
      </c>
      <c r="L1085" s="320">
        <f t="shared" si="283"/>
        <v>0</v>
      </c>
      <c r="M1085" s="275" t="e">
        <f t="shared" si="276"/>
        <v>#N/A</v>
      </c>
      <c r="N1085" s="153" t="e">
        <f t="shared" si="277"/>
        <v>#N/A</v>
      </c>
      <c r="O1085" s="154" t="e">
        <f t="shared" si="278"/>
        <v>#N/A</v>
      </c>
      <c r="P1085" s="149">
        <f>IF(B1085&lt;=Parameters!$K$3,0,IF(I1085="Sand",0,O1085/Parameters!$K$8*1000))</f>
        <v>0</v>
      </c>
      <c r="Q1085" s="127" t="e">
        <f t="shared" si="279"/>
        <v>#DIV/0!</v>
      </c>
      <c r="R1085" s="154" t="e">
        <f t="shared" si="280"/>
        <v>#DIV/0!</v>
      </c>
      <c r="S1085" s="154" t="e">
        <f t="shared" si="281"/>
        <v>#DIV/0!</v>
      </c>
      <c r="T1085" s="149" t="e">
        <f t="shared" si="288"/>
        <v>#DIV/0!</v>
      </c>
      <c r="U1085" s="383">
        <f>IF(B1085&lt;=Parameters!$K$3,0,IF(I1085="Sand",(B1085-B1084)*$O$5*N1085,(B1085-B1084)*$O$5*T1085))</f>
        <v>0</v>
      </c>
      <c r="V1085" s="157">
        <f t="shared" si="289"/>
        <v>41073.252496893809</v>
      </c>
      <c r="W1085" s="175" t="e">
        <f t="shared" si="284"/>
        <v>#N/A</v>
      </c>
      <c r="X1085" s="149" t="e">
        <f t="shared" si="285"/>
        <v>#N/A</v>
      </c>
      <c r="Y1085" s="127" t="e">
        <f t="shared" si="286"/>
        <v>#DIV/0!</v>
      </c>
      <c r="Z1085" s="175" t="e">
        <f t="shared" si="287"/>
        <v>#N/A</v>
      </c>
      <c r="AA1085" s="149" t="e">
        <f t="shared" si="282"/>
        <v>#DIV/0!</v>
      </c>
      <c r="AB1085" s="383">
        <f>IF(ISERROR(AA1085),0,IF(B1085&lt;=Parameters!$K$3,0,(B1085-B1084)*$O$5*AA1085))</f>
        <v>0</v>
      </c>
      <c r="AC1085" s="157">
        <f t="shared" si="290"/>
        <v>26468.056265524985</v>
      </c>
    </row>
    <row r="1086" spans="1:29">
      <c r="A1086" s="186"/>
      <c r="B1086" s="187"/>
      <c r="C1086" s="258"/>
      <c r="D1086" s="258"/>
      <c r="E1086" s="438" t="e">
        <f>IF(AND(ISBLANK(B1086),ISBLANK(C1086)),NA(),IF(B1086&lt;=Parameters!$K$3,0,IF(C1086&lt;0.1,Parameters!$K$4,C1086)))</f>
        <v>#N/A</v>
      </c>
      <c r="F1086" s="439"/>
      <c r="G1086" s="149">
        <f>B1086*Parameters!$K$5</f>
        <v>0</v>
      </c>
      <c r="H1086" s="383">
        <f>IF(B1086&lt;Parameters!$K$6,B1086*Parameters!$K$5,Parameters!$K$5*Parameters!$K$6+(B1086-Parameters!$K$6)*(Parameters!$K$5-10))</f>
        <v>0</v>
      </c>
      <c r="I1086" s="151" t="str">
        <f>IF(ISBLANK(D1086),"",IF(D1086&gt;Parameters!$K$7,"Clay","Sand"))</f>
        <v/>
      </c>
      <c r="J1086" s="152">
        <f t="shared" si="274"/>
        <v>0.12850097275896397</v>
      </c>
      <c r="K1086" s="320">
        <f t="shared" si="275"/>
        <v>1</v>
      </c>
      <c r="L1086" s="320">
        <f t="shared" si="283"/>
        <v>0</v>
      </c>
      <c r="M1086" s="275" t="e">
        <f t="shared" si="276"/>
        <v>#N/A</v>
      </c>
      <c r="N1086" s="153" t="e">
        <f t="shared" si="277"/>
        <v>#N/A</v>
      </c>
      <c r="O1086" s="154" t="e">
        <f t="shared" si="278"/>
        <v>#N/A</v>
      </c>
      <c r="P1086" s="149">
        <f>IF(B1086&lt;=Parameters!$K$3,0,IF(I1086="Sand",0,O1086/Parameters!$K$8*1000))</f>
        <v>0</v>
      </c>
      <c r="Q1086" s="127" t="e">
        <f t="shared" si="279"/>
        <v>#DIV/0!</v>
      </c>
      <c r="R1086" s="154" t="e">
        <f t="shared" si="280"/>
        <v>#DIV/0!</v>
      </c>
      <c r="S1086" s="154" t="e">
        <f t="shared" si="281"/>
        <v>#DIV/0!</v>
      </c>
      <c r="T1086" s="149" t="e">
        <f t="shared" si="288"/>
        <v>#DIV/0!</v>
      </c>
      <c r="U1086" s="383">
        <f>IF(B1086&lt;=Parameters!$K$3,0,IF(I1086="Sand",(B1086-B1085)*$O$5*N1086,(B1086-B1085)*$O$5*T1086))</f>
        <v>0</v>
      </c>
      <c r="V1086" s="157">
        <f t="shared" si="289"/>
        <v>41073.252496893809</v>
      </c>
      <c r="W1086" s="175" t="e">
        <f t="shared" si="284"/>
        <v>#N/A</v>
      </c>
      <c r="X1086" s="149" t="e">
        <f t="shared" si="285"/>
        <v>#N/A</v>
      </c>
      <c r="Y1086" s="127" t="e">
        <f t="shared" si="286"/>
        <v>#DIV/0!</v>
      </c>
      <c r="Z1086" s="175" t="e">
        <f t="shared" si="287"/>
        <v>#N/A</v>
      </c>
      <c r="AA1086" s="149" t="e">
        <f t="shared" si="282"/>
        <v>#DIV/0!</v>
      </c>
      <c r="AB1086" s="383">
        <f>IF(ISERROR(AA1086),0,IF(B1086&lt;=Parameters!$K$3,0,(B1086-B1085)*$O$5*AA1086))</f>
        <v>0</v>
      </c>
      <c r="AC1086" s="157">
        <f t="shared" si="290"/>
        <v>26468.056265524985</v>
      </c>
    </row>
    <row r="1087" spans="1:29">
      <c r="A1087" s="186"/>
      <c r="B1087" s="187"/>
      <c r="C1087" s="258"/>
      <c r="D1087" s="258"/>
      <c r="E1087" s="438" t="e">
        <f>IF(AND(ISBLANK(B1087),ISBLANK(C1087)),NA(),IF(B1087&lt;=Parameters!$K$3,0,IF(C1087&lt;0.1,Parameters!$K$4,C1087)))</f>
        <v>#N/A</v>
      </c>
      <c r="F1087" s="439"/>
      <c r="G1087" s="149">
        <f>B1087*Parameters!$K$5</f>
        <v>0</v>
      </c>
      <c r="H1087" s="383">
        <f>IF(B1087&lt;Parameters!$K$6,B1087*Parameters!$K$5,Parameters!$K$5*Parameters!$K$6+(B1087-Parameters!$K$6)*(Parameters!$K$5-10))</f>
        <v>0</v>
      </c>
      <c r="I1087" s="151" t="str">
        <f>IF(ISBLANK(D1087),"",IF(D1087&gt;Parameters!$K$7,"Clay","Sand"))</f>
        <v/>
      </c>
      <c r="J1087" s="152">
        <f t="shared" si="274"/>
        <v>0.12850097275896397</v>
      </c>
      <c r="K1087" s="320">
        <f t="shared" si="275"/>
        <v>1</v>
      </c>
      <c r="L1087" s="320">
        <f t="shared" si="283"/>
        <v>0</v>
      </c>
      <c r="M1087" s="275" t="e">
        <f t="shared" si="276"/>
        <v>#N/A</v>
      </c>
      <c r="N1087" s="153" t="e">
        <f t="shared" si="277"/>
        <v>#N/A</v>
      </c>
      <c r="O1087" s="154" t="e">
        <f t="shared" si="278"/>
        <v>#N/A</v>
      </c>
      <c r="P1087" s="149">
        <f>IF(B1087&lt;=Parameters!$K$3,0,IF(I1087="Sand",0,O1087/Parameters!$K$8*1000))</f>
        <v>0</v>
      </c>
      <c r="Q1087" s="127" t="e">
        <f t="shared" si="279"/>
        <v>#DIV/0!</v>
      </c>
      <c r="R1087" s="154" t="e">
        <f t="shared" si="280"/>
        <v>#DIV/0!</v>
      </c>
      <c r="S1087" s="154" t="e">
        <f t="shared" si="281"/>
        <v>#DIV/0!</v>
      </c>
      <c r="T1087" s="149" t="e">
        <f t="shared" si="288"/>
        <v>#DIV/0!</v>
      </c>
      <c r="U1087" s="383">
        <f>IF(B1087&lt;=Parameters!$K$3,0,IF(I1087="Sand",(B1087-B1086)*$O$5*N1087,(B1087-B1086)*$O$5*T1087))</f>
        <v>0</v>
      </c>
      <c r="V1087" s="157">
        <f t="shared" si="289"/>
        <v>41073.252496893809</v>
      </c>
      <c r="W1087" s="175" t="e">
        <f t="shared" si="284"/>
        <v>#N/A</v>
      </c>
      <c r="X1087" s="149" t="e">
        <f t="shared" si="285"/>
        <v>#N/A</v>
      </c>
      <c r="Y1087" s="127" t="e">
        <f t="shared" si="286"/>
        <v>#DIV/0!</v>
      </c>
      <c r="Z1087" s="175" t="e">
        <f t="shared" si="287"/>
        <v>#N/A</v>
      </c>
      <c r="AA1087" s="149" t="e">
        <f t="shared" si="282"/>
        <v>#DIV/0!</v>
      </c>
      <c r="AB1087" s="383">
        <f>IF(ISERROR(AA1087),0,IF(B1087&lt;=Parameters!$K$3,0,(B1087-B1086)*$O$5*AA1087))</f>
        <v>0</v>
      </c>
      <c r="AC1087" s="157">
        <f t="shared" si="290"/>
        <v>26468.056265524985</v>
      </c>
    </row>
    <row r="1088" spans="1:29">
      <c r="A1088" s="186"/>
      <c r="B1088" s="187"/>
      <c r="C1088" s="258"/>
      <c r="D1088" s="258"/>
      <c r="E1088" s="438" t="e">
        <f>IF(AND(ISBLANK(B1088),ISBLANK(C1088)),NA(),IF(B1088&lt;=Parameters!$K$3,0,IF(C1088&lt;0.1,Parameters!$K$4,C1088)))</f>
        <v>#N/A</v>
      </c>
      <c r="F1088" s="439"/>
      <c r="G1088" s="149">
        <f>B1088*Parameters!$K$5</f>
        <v>0</v>
      </c>
      <c r="H1088" s="383">
        <f>IF(B1088&lt;Parameters!$K$6,B1088*Parameters!$K$5,Parameters!$K$5*Parameters!$K$6+(B1088-Parameters!$K$6)*(Parameters!$K$5-10))</f>
        <v>0</v>
      </c>
      <c r="I1088" s="151" t="str">
        <f>IF(ISBLANK(D1088),"",IF(D1088&gt;Parameters!$K$7,"Clay","Sand"))</f>
        <v/>
      </c>
      <c r="J1088" s="152">
        <f t="shared" si="274"/>
        <v>0.12850097275896397</v>
      </c>
      <c r="K1088" s="320">
        <f t="shared" si="275"/>
        <v>1</v>
      </c>
      <c r="L1088" s="320">
        <f t="shared" si="283"/>
        <v>0</v>
      </c>
      <c r="M1088" s="275" t="e">
        <f t="shared" si="276"/>
        <v>#N/A</v>
      </c>
      <c r="N1088" s="153" t="e">
        <f t="shared" si="277"/>
        <v>#N/A</v>
      </c>
      <c r="O1088" s="154" t="e">
        <f t="shared" si="278"/>
        <v>#N/A</v>
      </c>
      <c r="P1088" s="149">
        <f>IF(B1088&lt;=Parameters!$K$3,0,IF(I1088="Sand",0,O1088/Parameters!$K$8*1000))</f>
        <v>0</v>
      </c>
      <c r="Q1088" s="127" t="e">
        <f t="shared" si="279"/>
        <v>#DIV/0!</v>
      </c>
      <c r="R1088" s="154" t="e">
        <f t="shared" si="280"/>
        <v>#DIV/0!</v>
      </c>
      <c r="S1088" s="154" t="e">
        <f t="shared" si="281"/>
        <v>#DIV/0!</v>
      </c>
      <c r="T1088" s="149" t="e">
        <f t="shared" si="288"/>
        <v>#DIV/0!</v>
      </c>
      <c r="U1088" s="383">
        <f>IF(B1088&lt;=Parameters!$K$3,0,IF(I1088="Sand",(B1088-B1087)*$O$5*N1088,(B1088-B1087)*$O$5*T1088))</f>
        <v>0</v>
      </c>
      <c r="V1088" s="157">
        <f t="shared" si="289"/>
        <v>41073.252496893809</v>
      </c>
      <c r="W1088" s="175" t="e">
        <f t="shared" si="284"/>
        <v>#N/A</v>
      </c>
      <c r="X1088" s="149" t="e">
        <f t="shared" si="285"/>
        <v>#N/A</v>
      </c>
      <c r="Y1088" s="127" t="e">
        <f t="shared" si="286"/>
        <v>#DIV/0!</v>
      </c>
      <c r="Z1088" s="175" t="e">
        <f t="shared" si="287"/>
        <v>#N/A</v>
      </c>
      <c r="AA1088" s="149" t="e">
        <f t="shared" si="282"/>
        <v>#DIV/0!</v>
      </c>
      <c r="AB1088" s="383">
        <f>IF(ISERROR(AA1088),0,IF(B1088&lt;=Parameters!$K$3,0,(B1088-B1087)*$O$5*AA1088))</f>
        <v>0</v>
      </c>
      <c r="AC1088" s="157">
        <f t="shared" si="290"/>
        <v>26468.056265524985</v>
      </c>
    </row>
    <row r="1089" spans="1:29">
      <c r="A1089" s="186"/>
      <c r="B1089" s="187"/>
      <c r="C1089" s="258"/>
      <c r="D1089" s="258"/>
      <c r="E1089" s="438" t="e">
        <f>IF(AND(ISBLANK(B1089),ISBLANK(C1089)),NA(),IF(B1089&lt;=Parameters!$K$3,0,IF(C1089&lt;0.1,Parameters!$K$4,C1089)))</f>
        <v>#N/A</v>
      </c>
      <c r="F1089" s="439"/>
      <c r="G1089" s="149">
        <f>B1089*Parameters!$K$5</f>
        <v>0</v>
      </c>
      <c r="H1089" s="383">
        <f>IF(B1089&lt;Parameters!$K$6,B1089*Parameters!$K$5,Parameters!$K$5*Parameters!$K$6+(B1089-Parameters!$K$6)*(Parameters!$K$5-10))</f>
        <v>0</v>
      </c>
      <c r="I1089" s="151" t="str">
        <f>IF(ISBLANK(D1089),"",IF(D1089&gt;Parameters!$K$7,"Clay","Sand"))</f>
        <v/>
      </c>
      <c r="J1089" s="152">
        <f t="shared" si="274"/>
        <v>0.12850097275896397</v>
      </c>
      <c r="K1089" s="320">
        <f t="shared" si="275"/>
        <v>1</v>
      </c>
      <c r="L1089" s="320">
        <f t="shared" si="283"/>
        <v>0</v>
      </c>
      <c r="M1089" s="275" t="e">
        <f t="shared" si="276"/>
        <v>#N/A</v>
      </c>
      <c r="N1089" s="153" t="e">
        <f t="shared" si="277"/>
        <v>#N/A</v>
      </c>
      <c r="O1089" s="154" t="e">
        <f t="shared" si="278"/>
        <v>#N/A</v>
      </c>
      <c r="P1089" s="149">
        <f>IF(B1089&lt;=Parameters!$K$3,0,IF(I1089="Sand",0,O1089/Parameters!$K$8*1000))</f>
        <v>0</v>
      </c>
      <c r="Q1089" s="127" t="e">
        <f t="shared" si="279"/>
        <v>#DIV/0!</v>
      </c>
      <c r="R1089" s="154" t="e">
        <f t="shared" si="280"/>
        <v>#DIV/0!</v>
      </c>
      <c r="S1089" s="154" t="e">
        <f t="shared" si="281"/>
        <v>#DIV/0!</v>
      </c>
      <c r="T1089" s="149" t="e">
        <f t="shared" si="288"/>
        <v>#DIV/0!</v>
      </c>
      <c r="U1089" s="383">
        <f>IF(B1089&lt;=Parameters!$K$3,0,IF(I1089="Sand",(B1089-B1088)*$O$5*N1089,(B1089-B1088)*$O$5*T1089))</f>
        <v>0</v>
      </c>
      <c r="V1089" s="157">
        <f t="shared" si="289"/>
        <v>41073.252496893809</v>
      </c>
      <c r="W1089" s="175" t="e">
        <f t="shared" si="284"/>
        <v>#N/A</v>
      </c>
      <c r="X1089" s="149" t="e">
        <f t="shared" si="285"/>
        <v>#N/A</v>
      </c>
      <c r="Y1089" s="127" t="e">
        <f t="shared" si="286"/>
        <v>#DIV/0!</v>
      </c>
      <c r="Z1089" s="175" t="e">
        <f t="shared" si="287"/>
        <v>#N/A</v>
      </c>
      <c r="AA1089" s="149" t="e">
        <f t="shared" si="282"/>
        <v>#DIV/0!</v>
      </c>
      <c r="AB1089" s="383">
        <f>IF(ISERROR(AA1089),0,IF(B1089&lt;=Parameters!$K$3,0,(B1089-B1088)*$O$5*AA1089))</f>
        <v>0</v>
      </c>
      <c r="AC1089" s="157">
        <f t="shared" si="290"/>
        <v>26468.056265524985</v>
      </c>
    </row>
    <row r="1090" spans="1:29">
      <c r="A1090" s="186"/>
      <c r="B1090" s="187"/>
      <c r="C1090" s="258"/>
      <c r="D1090" s="258"/>
      <c r="E1090" s="438" t="e">
        <f>IF(AND(ISBLANK(B1090),ISBLANK(C1090)),NA(),IF(B1090&lt;=Parameters!$K$3,0,IF(C1090&lt;0.1,Parameters!$K$4,C1090)))</f>
        <v>#N/A</v>
      </c>
      <c r="F1090" s="439"/>
      <c r="G1090" s="149">
        <f>B1090*Parameters!$K$5</f>
        <v>0</v>
      </c>
      <c r="H1090" s="383">
        <f>IF(B1090&lt;Parameters!$K$6,B1090*Parameters!$K$5,Parameters!$K$5*Parameters!$K$6+(B1090-Parameters!$K$6)*(Parameters!$K$5-10))</f>
        <v>0</v>
      </c>
      <c r="I1090" s="151" t="str">
        <f>IF(ISBLANK(D1090),"",IF(D1090&gt;Parameters!$K$7,"Clay","Sand"))</f>
        <v/>
      </c>
      <c r="J1090" s="152">
        <f t="shared" si="274"/>
        <v>0.12850097275896397</v>
      </c>
      <c r="K1090" s="320">
        <f t="shared" si="275"/>
        <v>1</v>
      </c>
      <c r="L1090" s="320">
        <f t="shared" si="283"/>
        <v>0</v>
      </c>
      <c r="M1090" s="275" t="e">
        <f t="shared" si="276"/>
        <v>#N/A</v>
      </c>
      <c r="N1090" s="153" t="e">
        <f t="shared" si="277"/>
        <v>#N/A</v>
      </c>
      <c r="O1090" s="154" t="e">
        <f t="shared" si="278"/>
        <v>#N/A</v>
      </c>
      <c r="P1090" s="149">
        <f>IF(B1090&lt;=Parameters!$K$3,0,IF(I1090="Sand",0,O1090/Parameters!$K$8*1000))</f>
        <v>0</v>
      </c>
      <c r="Q1090" s="127" t="e">
        <f t="shared" si="279"/>
        <v>#DIV/0!</v>
      </c>
      <c r="R1090" s="154" t="e">
        <f t="shared" si="280"/>
        <v>#DIV/0!</v>
      </c>
      <c r="S1090" s="154" t="e">
        <f t="shared" si="281"/>
        <v>#DIV/0!</v>
      </c>
      <c r="T1090" s="149" t="e">
        <f t="shared" si="288"/>
        <v>#DIV/0!</v>
      </c>
      <c r="U1090" s="383">
        <f>IF(B1090&lt;=Parameters!$K$3,0,IF(I1090="Sand",(B1090-B1089)*$O$5*N1090,(B1090-B1089)*$O$5*T1090))</f>
        <v>0</v>
      </c>
      <c r="V1090" s="157">
        <f t="shared" si="289"/>
        <v>41073.252496893809</v>
      </c>
      <c r="W1090" s="175" t="e">
        <f t="shared" si="284"/>
        <v>#N/A</v>
      </c>
      <c r="X1090" s="149" t="e">
        <f t="shared" si="285"/>
        <v>#N/A</v>
      </c>
      <c r="Y1090" s="127" t="e">
        <f t="shared" si="286"/>
        <v>#DIV/0!</v>
      </c>
      <c r="Z1090" s="175" t="e">
        <f t="shared" si="287"/>
        <v>#N/A</v>
      </c>
      <c r="AA1090" s="149" t="e">
        <f t="shared" si="282"/>
        <v>#DIV/0!</v>
      </c>
      <c r="AB1090" s="383">
        <f>IF(ISERROR(AA1090),0,IF(B1090&lt;=Parameters!$K$3,0,(B1090-B1089)*$O$5*AA1090))</f>
        <v>0</v>
      </c>
      <c r="AC1090" s="157">
        <f t="shared" si="290"/>
        <v>26468.056265524985</v>
      </c>
    </row>
    <row r="1091" spans="1:29">
      <c r="A1091" s="186"/>
      <c r="B1091" s="187"/>
      <c r="C1091" s="258"/>
      <c r="D1091" s="258"/>
      <c r="E1091" s="438" t="e">
        <f>IF(AND(ISBLANK(B1091),ISBLANK(C1091)),NA(),IF(B1091&lt;=Parameters!$K$3,0,IF(C1091&lt;0.1,Parameters!$K$4,C1091)))</f>
        <v>#N/A</v>
      </c>
      <c r="F1091" s="439"/>
      <c r="G1091" s="149">
        <f>B1091*Parameters!$K$5</f>
        <v>0</v>
      </c>
      <c r="H1091" s="383">
        <f>IF(B1091&lt;Parameters!$K$6,B1091*Parameters!$K$5,Parameters!$K$5*Parameters!$K$6+(B1091-Parameters!$K$6)*(Parameters!$K$5-10))</f>
        <v>0</v>
      </c>
      <c r="I1091" s="151" t="str">
        <f>IF(ISBLANK(D1091),"",IF(D1091&gt;Parameters!$K$7,"Clay","Sand"))</f>
        <v/>
      </c>
      <c r="J1091" s="152">
        <f t="shared" si="274"/>
        <v>0.12850097275896397</v>
      </c>
      <c r="K1091" s="320">
        <f t="shared" si="275"/>
        <v>1</v>
      </c>
      <c r="L1091" s="320">
        <f t="shared" si="283"/>
        <v>0</v>
      </c>
      <c r="M1091" s="275" t="e">
        <f t="shared" si="276"/>
        <v>#N/A</v>
      </c>
      <c r="N1091" s="153" t="e">
        <f t="shared" si="277"/>
        <v>#N/A</v>
      </c>
      <c r="O1091" s="154" t="e">
        <f t="shared" si="278"/>
        <v>#N/A</v>
      </c>
      <c r="P1091" s="149">
        <f>IF(B1091&lt;=Parameters!$K$3,0,IF(I1091="Sand",0,O1091/Parameters!$K$8*1000))</f>
        <v>0</v>
      </c>
      <c r="Q1091" s="127" t="e">
        <f t="shared" si="279"/>
        <v>#DIV/0!</v>
      </c>
      <c r="R1091" s="154" t="e">
        <f t="shared" si="280"/>
        <v>#DIV/0!</v>
      </c>
      <c r="S1091" s="154" t="e">
        <f t="shared" si="281"/>
        <v>#DIV/0!</v>
      </c>
      <c r="T1091" s="149" t="e">
        <f t="shared" si="288"/>
        <v>#DIV/0!</v>
      </c>
      <c r="U1091" s="383">
        <f>IF(B1091&lt;=Parameters!$K$3,0,IF(I1091="Sand",(B1091-B1090)*$O$5*N1091,(B1091-B1090)*$O$5*T1091))</f>
        <v>0</v>
      </c>
      <c r="V1091" s="157">
        <f t="shared" si="289"/>
        <v>41073.252496893809</v>
      </c>
      <c r="W1091" s="175" t="e">
        <f t="shared" si="284"/>
        <v>#N/A</v>
      </c>
      <c r="X1091" s="149" t="e">
        <f t="shared" si="285"/>
        <v>#N/A</v>
      </c>
      <c r="Y1091" s="127" t="e">
        <f t="shared" si="286"/>
        <v>#DIV/0!</v>
      </c>
      <c r="Z1091" s="175" t="e">
        <f t="shared" si="287"/>
        <v>#N/A</v>
      </c>
      <c r="AA1091" s="149" t="e">
        <f t="shared" si="282"/>
        <v>#DIV/0!</v>
      </c>
      <c r="AB1091" s="383">
        <f>IF(ISERROR(AA1091),0,IF(B1091&lt;=Parameters!$K$3,0,(B1091-B1090)*$O$5*AA1091))</f>
        <v>0</v>
      </c>
      <c r="AC1091" s="157">
        <f t="shared" si="290"/>
        <v>26468.056265524985</v>
      </c>
    </row>
    <row r="1092" spans="1:29">
      <c r="A1092" s="186"/>
      <c r="B1092" s="187"/>
      <c r="C1092" s="258"/>
      <c r="D1092" s="258"/>
      <c r="E1092" s="438" t="e">
        <f>IF(AND(ISBLANK(B1092),ISBLANK(C1092)),NA(),IF(B1092&lt;=Parameters!$K$3,0,IF(C1092&lt;0.1,Parameters!$K$4,C1092)))</f>
        <v>#N/A</v>
      </c>
      <c r="F1092" s="439"/>
      <c r="G1092" s="149">
        <f>B1092*Parameters!$K$5</f>
        <v>0</v>
      </c>
      <c r="H1092" s="383">
        <f>IF(B1092&lt;Parameters!$K$6,B1092*Parameters!$K$5,Parameters!$K$5*Parameters!$K$6+(B1092-Parameters!$K$6)*(Parameters!$K$5-10))</f>
        <v>0</v>
      </c>
      <c r="I1092" s="151" t="str">
        <f>IF(ISBLANK(D1092),"",IF(D1092&gt;Parameters!$K$7,"Clay","Sand"))</f>
        <v/>
      </c>
      <c r="J1092" s="152">
        <f t="shared" si="274"/>
        <v>0.12850097275896397</v>
      </c>
      <c r="K1092" s="320">
        <f t="shared" si="275"/>
        <v>1</v>
      </c>
      <c r="L1092" s="320">
        <f t="shared" si="283"/>
        <v>0</v>
      </c>
      <c r="M1092" s="275" t="e">
        <f t="shared" si="276"/>
        <v>#N/A</v>
      </c>
      <c r="N1092" s="153" t="e">
        <f t="shared" si="277"/>
        <v>#N/A</v>
      </c>
      <c r="O1092" s="154" t="e">
        <f t="shared" si="278"/>
        <v>#N/A</v>
      </c>
      <c r="P1092" s="149">
        <f>IF(B1092&lt;=Parameters!$K$3,0,IF(I1092="Sand",0,O1092/Parameters!$K$8*1000))</f>
        <v>0</v>
      </c>
      <c r="Q1092" s="127" t="e">
        <f t="shared" si="279"/>
        <v>#DIV/0!</v>
      </c>
      <c r="R1092" s="154" t="e">
        <f t="shared" si="280"/>
        <v>#DIV/0!</v>
      </c>
      <c r="S1092" s="154" t="e">
        <f t="shared" si="281"/>
        <v>#DIV/0!</v>
      </c>
      <c r="T1092" s="149" t="e">
        <f t="shared" si="288"/>
        <v>#DIV/0!</v>
      </c>
      <c r="U1092" s="383">
        <f>IF(B1092&lt;=Parameters!$K$3,0,IF(I1092="Sand",(B1092-B1091)*$O$5*N1092,(B1092-B1091)*$O$5*T1092))</f>
        <v>0</v>
      </c>
      <c r="V1092" s="157">
        <f t="shared" si="289"/>
        <v>41073.252496893809</v>
      </c>
      <c r="W1092" s="175" t="e">
        <f t="shared" si="284"/>
        <v>#N/A</v>
      </c>
      <c r="X1092" s="149" t="e">
        <f t="shared" si="285"/>
        <v>#N/A</v>
      </c>
      <c r="Y1092" s="127" t="e">
        <f t="shared" si="286"/>
        <v>#DIV/0!</v>
      </c>
      <c r="Z1092" s="175" t="e">
        <f t="shared" si="287"/>
        <v>#N/A</v>
      </c>
      <c r="AA1092" s="149" t="e">
        <f t="shared" si="282"/>
        <v>#DIV/0!</v>
      </c>
      <c r="AB1092" s="383">
        <f>IF(ISERROR(AA1092),0,IF(B1092&lt;=Parameters!$K$3,0,(B1092-B1091)*$O$5*AA1092))</f>
        <v>0</v>
      </c>
      <c r="AC1092" s="157">
        <f t="shared" si="290"/>
        <v>26468.056265524985</v>
      </c>
    </row>
    <row r="1093" spans="1:29">
      <c r="A1093" s="186"/>
      <c r="B1093" s="187"/>
      <c r="C1093" s="258"/>
      <c r="D1093" s="258"/>
      <c r="E1093" s="438" t="e">
        <f>IF(AND(ISBLANK(B1093),ISBLANK(C1093)),NA(),IF(B1093&lt;=Parameters!$K$3,0,IF(C1093&lt;0.1,Parameters!$K$4,C1093)))</f>
        <v>#N/A</v>
      </c>
      <c r="F1093" s="439"/>
      <c r="G1093" s="149">
        <f>B1093*Parameters!$K$5</f>
        <v>0</v>
      </c>
      <c r="H1093" s="383">
        <f>IF(B1093&lt;Parameters!$K$6,B1093*Parameters!$K$5,Parameters!$K$5*Parameters!$K$6+(B1093-Parameters!$K$6)*(Parameters!$K$5-10))</f>
        <v>0</v>
      </c>
      <c r="I1093" s="151" t="str">
        <f>IF(ISBLANK(D1093),"",IF(D1093&gt;Parameters!$K$7,"Clay","Sand"))</f>
        <v/>
      </c>
      <c r="J1093" s="152">
        <f t="shared" si="274"/>
        <v>0.12850097275896397</v>
      </c>
      <c r="K1093" s="320">
        <f t="shared" si="275"/>
        <v>1</v>
      </c>
      <c r="L1093" s="320">
        <f t="shared" si="283"/>
        <v>0</v>
      </c>
      <c r="M1093" s="275" t="e">
        <f t="shared" si="276"/>
        <v>#N/A</v>
      </c>
      <c r="N1093" s="153" t="e">
        <f t="shared" si="277"/>
        <v>#N/A</v>
      </c>
      <c r="O1093" s="154" t="e">
        <f t="shared" si="278"/>
        <v>#N/A</v>
      </c>
      <c r="P1093" s="149">
        <f>IF(B1093&lt;=Parameters!$K$3,0,IF(I1093="Sand",0,O1093/Parameters!$K$8*1000))</f>
        <v>0</v>
      </c>
      <c r="Q1093" s="127" t="e">
        <f t="shared" si="279"/>
        <v>#DIV/0!</v>
      </c>
      <c r="R1093" s="154" t="e">
        <f t="shared" si="280"/>
        <v>#DIV/0!</v>
      </c>
      <c r="S1093" s="154" t="e">
        <f t="shared" si="281"/>
        <v>#DIV/0!</v>
      </c>
      <c r="T1093" s="149" t="e">
        <f t="shared" si="288"/>
        <v>#DIV/0!</v>
      </c>
      <c r="U1093" s="383">
        <f>IF(B1093&lt;=Parameters!$K$3,0,IF(I1093="Sand",(B1093-B1092)*$O$5*N1093,(B1093-B1092)*$O$5*T1093))</f>
        <v>0</v>
      </c>
      <c r="V1093" s="157">
        <f t="shared" si="289"/>
        <v>41073.252496893809</v>
      </c>
      <c r="W1093" s="175" t="e">
        <f t="shared" si="284"/>
        <v>#N/A</v>
      </c>
      <c r="X1093" s="149" t="e">
        <f t="shared" si="285"/>
        <v>#N/A</v>
      </c>
      <c r="Y1093" s="127" t="e">
        <f t="shared" si="286"/>
        <v>#DIV/0!</v>
      </c>
      <c r="Z1093" s="175" t="e">
        <f t="shared" si="287"/>
        <v>#N/A</v>
      </c>
      <c r="AA1093" s="149" t="e">
        <f t="shared" si="282"/>
        <v>#DIV/0!</v>
      </c>
      <c r="AB1093" s="383">
        <f>IF(ISERROR(AA1093),0,IF(B1093&lt;=Parameters!$K$3,0,(B1093-B1092)*$O$5*AA1093))</f>
        <v>0</v>
      </c>
      <c r="AC1093" s="157">
        <f t="shared" si="290"/>
        <v>26468.056265524985</v>
      </c>
    </row>
    <row r="1094" spans="1:29">
      <c r="A1094" s="186"/>
      <c r="B1094" s="187"/>
      <c r="C1094" s="258"/>
      <c r="D1094" s="258"/>
      <c r="E1094" s="438" t="e">
        <f>IF(AND(ISBLANK(B1094),ISBLANK(C1094)),NA(),IF(B1094&lt;=Parameters!$K$3,0,IF(C1094&lt;0.1,Parameters!$K$4,C1094)))</f>
        <v>#N/A</v>
      </c>
      <c r="F1094" s="439"/>
      <c r="G1094" s="149">
        <f>B1094*Parameters!$K$5</f>
        <v>0</v>
      </c>
      <c r="H1094" s="383">
        <f>IF(B1094&lt;Parameters!$K$6,B1094*Parameters!$K$5,Parameters!$K$5*Parameters!$K$6+(B1094-Parameters!$K$6)*(Parameters!$K$5-10))</f>
        <v>0</v>
      </c>
      <c r="I1094" s="151" t="str">
        <f>IF(ISBLANK(D1094),"",IF(D1094&gt;Parameters!$K$7,"Clay","Sand"))</f>
        <v/>
      </c>
      <c r="J1094" s="152">
        <f t="shared" si="274"/>
        <v>0.12850097275896397</v>
      </c>
      <c r="K1094" s="320">
        <f t="shared" si="275"/>
        <v>1</v>
      </c>
      <c r="L1094" s="320">
        <f t="shared" si="283"/>
        <v>0</v>
      </c>
      <c r="M1094" s="275" t="e">
        <f t="shared" si="276"/>
        <v>#N/A</v>
      </c>
      <c r="N1094" s="153" t="e">
        <f t="shared" si="277"/>
        <v>#N/A</v>
      </c>
      <c r="O1094" s="154" t="e">
        <f t="shared" si="278"/>
        <v>#N/A</v>
      </c>
      <c r="P1094" s="149">
        <f>IF(B1094&lt;=Parameters!$K$3,0,IF(I1094="Sand",0,O1094/Parameters!$K$8*1000))</f>
        <v>0</v>
      </c>
      <c r="Q1094" s="127" t="e">
        <f t="shared" si="279"/>
        <v>#DIV/0!</v>
      </c>
      <c r="R1094" s="154" t="e">
        <f t="shared" si="280"/>
        <v>#DIV/0!</v>
      </c>
      <c r="S1094" s="154" t="e">
        <f t="shared" si="281"/>
        <v>#DIV/0!</v>
      </c>
      <c r="T1094" s="149" t="e">
        <f t="shared" si="288"/>
        <v>#DIV/0!</v>
      </c>
      <c r="U1094" s="383">
        <f>IF(B1094&lt;=Parameters!$K$3,0,IF(I1094="Sand",(B1094-B1093)*$O$5*N1094,(B1094-B1093)*$O$5*T1094))</f>
        <v>0</v>
      </c>
      <c r="V1094" s="157">
        <f t="shared" si="289"/>
        <v>41073.252496893809</v>
      </c>
      <c r="W1094" s="175" t="e">
        <f t="shared" si="284"/>
        <v>#N/A</v>
      </c>
      <c r="X1094" s="149" t="e">
        <f t="shared" si="285"/>
        <v>#N/A</v>
      </c>
      <c r="Y1094" s="127" t="e">
        <f t="shared" si="286"/>
        <v>#DIV/0!</v>
      </c>
      <c r="Z1094" s="175" t="e">
        <f t="shared" si="287"/>
        <v>#N/A</v>
      </c>
      <c r="AA1094" s="149" t="e">
        <f t="shared" si="282"/>
        <v>#DIV/0!</v>
      </c>
      <c r="AB1094" s="383">
        <f>IF(ISERROR(AA1094),0,IF(B1094&lt;=Parameters!$K$3,0,(B1094-B1093)*$O$5*AA1094))</f>
        <v>0</v>
      </c>
      <c r="AC1094" s="157">
        <f t="shared" si="290"/>
        <v>26468.056265524985</v>
      </c>
    </row>
    <row r="1095" spans="1:29">
      <c r="A1095" s="186"/>
      <c r="B1095" s="187"/>
      <c r="C1095" s="258"/>
      <c r="D1095" s="258"/>
      <c r="E1095" s="438" t="e">
        <f>IF(AND(ISBLANK(B1095),ISBLANK(C1095)),NA(),IF(B1095&lt;=Parameters!$K$3,0,IF(C1095&lt;0.1,Parameters!$K$4,C1095)))</f>
        <v>#N/A</v>
      </c>
      <c r="F1095" s="439"/>
      <c r="G1095" s="149">
        <f>B1095*Parameters!$K$5</f>
        <v>0</v>
      </c>
      <c r="H1095" s="383">
        <f>IF(B1095&lt;Parameters!$K$6,B1095*Parameters!$K$5,Parameters!$K$5*Parameters!$K$6+(B1095-Parameters!$K$6)*(Parameters!$K$5-10))</f>
        <v>0</v>
      </c>
      <c r="I1095" s="151" t="str">
        <f>IF(ISBLANK(D1095),"",IF(D1095&gt;Parameters!$K$7,"Clay","Sand"))</f>
        <v/>
      </c>
      <c r="J1095" s="152">
        <f t="shared" si="274"/>
        <v>0.12850097275896397</v>
      </c>
      <c r="K1095" s="320">
        <f t="shared" si="275"/>
        <v>1</v>
      </c>
      <c r="L1095" s="320">
        <f t="shared" si="283"/>
        <v>0</v>
      </c>
      <c r="M1095" s="275" t="e">
        <f t="shared" si="276"/>
        <v>#N/A</v>
      </c>
      <c r="N1095" s="153" t="e">
        <f t="shared" si="277"/>
        <v>#N/A</v>
      </c>
      <c r="O1095" s="154" t="e">
        <f t="shared" si="278"/>
        <v>#N/A</v>
      </c>
      <c r="P1095" s="149">
        <f>IF(B1095&lt;=Parameters!$K$3,0,IF(I1095="Sand",0,O1095/Parameters!$K$8*1000))</f>
        <v>0</v>
      </c>
      <c r="Q1095" s="127" t="e">
        <f t="shared" si="279"/>
        <v>#DIV/0!</v>
      </c>
      <c r="R1095" s="154" t="e">
        <f t="shared" si="280"/>
        <v>#DIV/0!</v>
      </c>
      <c r="S1095" s="154" t="e">
        <f t="shared" si="281"/>
        <v>#DIV/0!</v>
      </c>
      <c r="T1095" s="149" t="e">
        <f t="shared" si="288"/>
        <v>#DIV/0!</v>
      </c>
      <c r="U1095" s="383">
        <f>IF(B1095&lt;=Parameters!$K$3,0,IF(I1095="Sand",(B1095-B1094)*$O$5*N1095,(B1095-B1094)*$O$5*T1095))</f>
        <v>0</v>
      </c>
      <c r="V1095" s="157">
        <f t="shared" si="289"/>
        <v>41073.252496893809</v>
      </c>
      <c r="W1095" s="175" t="e">
        <f t="shared" si="284"/>
        <v>#N/A</v>
      </c>
      <c r="X1095" s="149" t="e">
        <f t="shared" si="285"/>
        <v>#N/A</v>
      </c>
      <c r="Y1095" s="127" t="e">
        <f t="shared" si="286"/>
        <v>#DIV/0!</v>
      </c>
      <c r="Z1095" s="175" t="e">
        <f t="shared" si="287"/>
        <v>#N/A</v>
      </c>
      <c r="AA1095" s="149" t="e">
        <f t="shared" si="282"/>
        <v>#DIV/0!</v>
      </c>
      <c r="AB1095" s="383">
        <f>IF(ISERROR(AA1095),0,IF(B1095&lt;=Parameters!$K$3,0,(B1095-B1094)*$O$5*AA1095))</f>
        <v>0</v>
      </c>
      <c r="AC1095" s="157">
        <f t="shared" si="290"/>
        <v>26468.056265524985</v>
      </c>
    </row>
    <row r="1096" spans="1:29">
      <c r="A1096" s="186"/>
      <c r="B1096" s="187"/>
      <c r="C1096" s="258"/>
      <c r="D1096" s="258"/>
      <c r="E1096" s="438" t="e">
        <f>IF(AND(ISBLANK(B1096),ISBLANK(C1096)),NA(),IF(B1096&lt;=Parameters!$K$3,0,IF(C1096&lt;0.1,Parameters!$K$4,C1096)))</f>
        <v>#N/A</v>
      </c>
      <c r="F1096" s="439"/>
      <c r="G1096" s="149">
        <f>B1096*Parameters!$K$5</f>
        <v>0</v>
      </c>
      <c r="H1096" s="383">
        <f>IF(B1096&lt;Parameters!$K$6,B1096*Parameters!$K$5,Parameters!$K$5*Parameters!$K$6+(B1096-Parameters!$K$6)*(Parameters!$K$5-10))</f>
        <v>0</v>
      </c>
      <c r="I1096" s="151" t="str">
        <f>IF(ISBLANK(D1096),"",IF(D1096&gt;Parameters!$K$7,"Clay","Sand"))</f>
        <v/>
      </c>
      <c r="J1096" s="152">
        <f t="shared" si="274"/>
        <v>0.12850097275896397</v>
      </c>
      <c r="K1096" s="320">
        <f t="shared" si="275"/>
        <v>1</v>
      </c>
      <c r="L1096" s="320">
        <f t="shared" si="283"/>
        <v>0</v>
      </c>
      <c r="M1096" s="275" t="e">
        <f t="shared" si="276"/>
        <v>#N/A</v>
      </c>
      <c r="N1096" s="153" t="e">
        <f t="shared" si="277"/>
        <v>#N/A</v>
      </c>
      <c r="O1096" s="154" t="e">
        <f t="shared" si="278"/>
        <v>#N/A</v>
      </c>
      <c r="P1096" s="149">
        <f>IF(B1096&lt;=Parameters!$K$3,0,IF(I1096="Sand",0,O1096/Parameters!$K$8*1000))</f>
        <v>0</v>
      </c>
      <c r="Q1096" s="127" t="e">
        <f t="shared" si="279"/>
        <v>#DIV/0!</v>
      </c>
      <c r="R1096" s="154" t="e">
        <f t="shared" si="280"/>
        <v>#DIV/0!</v>
      </c>
      <c r="S1096" s="154" t="e">
        <f t="shared" si="281"/>
        <v>#DIV/0!</v>
      </c>
      <c r="T1096" s="149" t="e">
        <f t="shared" si="288"/>
        <v>#DIV/0!</v>
      </c>
      <c r="U1096" s="383">
        <f>IF(B1096&lt;=Parameters!$K$3,0,IF(I1096="Sand",(B1096-B1095)*$O$5*N1096,(B1096-B1095)*$O$5*T1096))</f>
        <v>0</v>
      </c>
      <c r="V1096" s="157">
        <f t="shared" si="289"/>
        <v>41073.252496893809</v>
      </c>
      <c r="W1096" s="175" t="e">
        <f t="shared" si="284"/>
        <v>#N/A</v>
      </c>
      <c r="X1096" s="149" t="e">
        <f t="shared" si="285"/>
        <v>#N/A</v>
      </c>
      <c r="Y1096" s="127" t="e">
        <f t="shared" si="286"/>
        <v>#DIV/0!</v>
      </c>
      <c r="Z1096" s="175" t="e">
        <f t="shared" si="287"/>
        <v>#N/A</v>
      </c>
      <c r="AA1096" s="149" t="e">
        <f t="shared" si="282"/>
        <v>#DIV/0!</v>
      </c>
      <c r="AB1096" s="383">
        <f>IF(ISERROR(AA1096),0,IF(B1096&lt;=Parameters!$K$3,0,(B1096-B1095)*$O$5*AA1096))</f>
        <v>0</v>
      </c>
      <c r="AC1096" s="157">
        <f t="shared" si="290"/>
        <v>26468.056265524985</v>
      </c>
    </row>
    <row r="1097" spans="1:29">
      <c r="A1097" s="186"/>
      <c r="B1097" s="187"/>
      <c r="C1097" s="258"/>
      <c r="D1097" s="258"/>
      <c r="E1097" s="438" t="e">
        <f>IF(AND(ISBLANK(B1097),ISBLANK(C1097)),NA(),IF(B1097&lt;=Parameters!$K$3,0,IF(C1097&lt;0.1,Parameters!$K$4,C1097)))</f>
        <v>#N/A</v>
      </c>
      <c r="F1097" s="439"/>
      <c r="G1097" s="149">
        <f>B1097*Parameters!$K$5</f>
        <v>0</v>
      </c>
      <c r="H1097" s="383">
        <f>IF(B1097&lt;Parameters!$K$6,B1097*Parameters!$K$5,Parameters!$K$5*Parameters!$K$6+(B1097-Parameters!$K$6)*(Parameters!$K$5-10))</f>
        <v>0</v>
      </c>
      <c r="I1097" s="151" t="str">
        <f>IF(ISBLANK(D1097),"",IF(D1097&gt;Parameters!$K$7,"Clay","Sand"))</f>
        <v/>
      </c>
      <c r="J1097" s="152">
        <f t="shared" si="274"/>
        <v>0.12850097275896397</v>
      </c>
      <c r="K1097" s="320">
        <f t="shared" si="275"/>
        <v>1</v>
      </c>
      <c r="L1097" s="320">
        <f t="shared" si="283"/>
        <v>0</v>
      </c>
      <c r="M1097" s="275" t="e">
        <f t="shared" si="276"/>
        <v>#N/A</v>
      </c>
      <c r="N1097" s="153" t="e">
        <f t="shared" si="277"/>
        <v>#N/A</v>
      </c>
      <c r="O1097" s="154" t="e">
        <f t="shared" si="278"/>
        <v>#N/A</v>
      </c>
      <c r="P1097" s="149">
        <f>IF(B1097&lt;=Parameters!$K$3,0,IF(I1097="Sand",0,O1097/Parameters!$K$8*1000))</f>
        <v>0</v>
      </c>
      <c r="Q1097" s="127" t="e">
        <f t="shared" si="279"/>
        <v>#DIV/0!</v>
      </c>
      <c r="R1097" s="154" t="e">
        <f t="shared" si="280"/>
        <v>#DIV/0!</v>
      </c>
      <c r="S1097" s="154" t="e">
        <f t="shared" si="281"/>
        <v>#DIV/0!</v>
      </c>
      <c r="T1097" s="149" t="e">
        <f t="shared" si="288"/>
        <v>#DIV/0!</v>
      </c>
      <c r="U1097" s="383">
        <f>IF(B1097&lt;=Parameters!$K$3,0,IF(I1097="Sand",(B1097-B1096)*$O$5*N1097,(B1097-B1096)*$O$5*T1097))</f>
        <v>0</v>
      </c>
      <c r="V1097" s="157">
        <f t="shared" si="289"/>
        <v>41073.252496893809</v>
      </c>
      <c r="W1097" s="175" t="e">
        <f t="shared" si="284"/>
        <v>#N/A</v>
      </c>
      <c r="X1097" s="149" t="e">
        <f t="shared" si="285"/>
        <v>#N/A</v>
      </c>
      <c r="Y1097" s="127" t="e">
        <f t="shared" si="286"/>
        <v>#DIV/0!</v>
      </c>
      <c r="Z1097" s="175" t="e">
        <f t="shared" si="287"/>
        <v>#N/A</v>
      </c>
      <c r="AA1097" s="149" t="e">
        <f t="shared" si="282"/>
        <v>#DIV/0!</v>
      </c>
      <c r="AB1097" s="383">
        <f>IF(ISERROR(AA1097),0,IF(B1097&lt;=Parameters!$K$3,0,(B1097-B1096)*$O$5*AA1097))</f>
        <v>0</v>
      </c>
      <c r="AC1097" s="157">
        <f t="shared" si="290"/>
        <v>26468.056265524985</v>
      </c>
    </row>
    <row r="1098" spans="1:29">
      <c r="A1098" s="186"/>
      <c r="B1098" s="187"/>
      <c r="C1098" s="258"/>
      <c r="D1098" s="258"/>
      <c r="E1098" s="438" t="e">
        <f>IF(AND(ISBLANK(B1098),ISBLANK(C1098)),NA(),IF(B1098&lt;=Parameters!$K$3,0,IF(C1098&lt;0.1,Parameters!$K$4,C1098)))</f>
        <v>#N/A</v>
      </c>
      <c r="F1098" s="439"/>
      <c r="G1098" s="149">
        <f>B1098*Parameters!$K$5</f>
        <v>0</v>
      </c>
      <c r="H1098" s="383">
        <f>IF(B1098&lt;Parameters!$K$6,B1098*Parameters!$K$5,Parameters!$K$5*Parameters!$K$6+(B1098-Parameters!$K$6)*(Parameters!$K$5-10))</f>
        <v>0</v>
      </c>
      <c r="I1098" s="151" t="str">
        <f>IF(ISBLANK(D1098),"",IF(D1098&gt;Parameters!$K$7,"Clay","Sand"))</f>
        <v/>
      </c>
      <c r="J1098" s="152">
        <f t="shared" si="274"/>
        <v>0.12850097275896397</v>
      </c>
      <c r="K1098" s="320">
        <f t="shared" si="275"/>
        <v>1</v>
      </c>
      <c r="L1098" s="320">
        <f t="shared" si="283"/>
        <v>0</v>
      </c>
      <c r="M1098" s="275" t="e">
        <f t="shared" si="276"/>
        <v>#N/A</v>
      </c>
      <c r="N1098" s="153" t="e">
        <f t="shared" si="277"/>
        <v>#N/A</v>
      </c>
      <c r="O1098" s="154" t="e">
        <f t="shared" si="278"/>
        <v>#N/A</v>
      </c>
      <c r="P1098" s="149">
        <f>IF(B1098&lt;=Parameters!$K$3,0,IF(I1098="Sand",0,O1098/Parameters!$K$8*1000))</f>
        <v>0</v>
      </c>
      <c r="Q1098" s="127" t="e">
        <f t="shared" si="279"/>
        <v>#DIV/0!</v>
      </c>
      <c r="R1098" s="154" t="e">
        <f t="shared" si="280"/>
        <v>#DIV/0!</v>
      </c>
      <c r="S1098" s="154" t="e">
        <f t="shared" si="281"/>
        <v>#DIV/0!</v>
      </c>
      <c r="T1098" s="149" t="e">
        <f t="shared" si="288"/>
        <v>#DIV/0!</v>
      </c>
      <c r="U1098" s="383">
        <f>IF(B1098&lt;=Parameters!$K$3,0,IF(I1098="Sand",(B1098-B1097)*$O$5*N1098,(B1098-B1097)*$O$5*T1098))</f>
        <v>0</v>
      </c>
      <c r="V1098" s="157">
        <f t="shared" si="289"/>
        <v>41073.252496893809</v>
      </c>
      <c r="W1098" s="175" t="e">
        <f t="shared" si="284"/>
        <v>#N/A</v>
      </c>
      <c r="X1098" s="149" t="e">
        <f t="shared" si="285"/>
        <v>#N/A</v>
      </c>
      <c r="Y1098" s="127" t="e">
        <f t="shared" si="286"/>
        <v>#DIV/0!</v>
      </c>
      <c r="Z1098" s="175" t="e">
        <f t="shared" si="287"/>
        <v>#N/A</v>
      </c>
      <c r="AA1098" s="149" t="e">
        <f t="shared" si="282"/>
        <v>#DIV/0!</v>
      </c>
      <c r="AB1098" s="383">
        <f>IF(ISERROR(AA1098),0,IF(B1098&lt;=Parameters!$K$3,0,(B1098-B1097)*$O$5*AA1098))</f>
        <v>0</v>
      </c>
      <c r="AC1098" s="157">
        <f t="shared" si="290"/>
        <v>26468.056265524985</v>
      </c>
    </row>
    <row r="1099" spans="1:29">
      <c r="A1099" s="186"/>
      <c r="B1099" s="187"/>
      <c r="C1099" s="258"/>
      <c r="D1099" s="258"/>
      <c r="E1099" s="438" t="e">
        <f>IF(AND(ISBLANK(B1099),ISBLANK(C1099)),NA(),IF(B1099&lt;=Parameters!$K$3,0,IF(C1099&lt;0.1,Parameters!$K$4,C1099)))</f>
        <v>#N/A</v>
      </c>
      <c r="F1099" s="439"/>
      <c r="G1099" s="149">
        <f>B1099*Parameters!$K$5</f>
        <v>0</v>
      </c>
      <c r="H1099" s="383">
        <f>IF(B1099&lt;Parameters!$K$6,B1099*Parameters!$K$5,Parameters!$K$5*Parameters!$K$6+(B1099-Parameters!$K$6)*(Parameters!$K$5-10))</f>
        <v>0</v>
      </c>
      <c r="I1099" s="151" t="str">
        <f>IF(ISBLANK(D1099),"",IF(D1099&gt;Parameters!$K$7,"Clay","Sand"))</f>
        <v/>
      </c>
      <c r="J1099" s="152">
        <f t="shared" si="274"/>
        <v>0.12850097275896397</v>
      </c>
      <c r="K1099" s="320">
        <f t="shared" si="275"/>
        <v>1</v>
      </c>
      <c r="L1099" s="320">
        <f t="shared" si="283"/>
        <v>0</v>
      </c>
      <c r="M1099" s="275" t="e">
        <f t="shared" si="276"/>
        <v>#N/A</v>
      </c>
      <c r="N1099" s="153" t="e">
        <f t="shared" si="277"/>
        <v>#N/A</v>
      </c>
      <c r="O1099" s="154" t="e">
        <f t="shared" si="278"/>
        <v>#N/A</v>
      </c>
      <c r="P1099" s="149">
        <f>IF(B1099&lt;=Parameters!$K$3,0,IF(I1099="Sand",0,O1099/Parameters!$K$8*1000))</f>
        <v>0</v>
      </c>
      <c r="Q1099" s="127" t="e">
        <f t="shared" si="279"/>
        <v>#DIV/0!</v>
      </c>
      <c r="R1099" s="154" t="e">
        <f t="shared" si="280"/>
        <v>#DIV/0!</v>
      </c>
      <c r="S1099" s="154" t="e">
        <f t="shared" si="281"/>
        <v>#DIV/0!</v>
      </c>
      <c r="T1099" s="149" t="e">
        <f t="shared" si="288"/>
        <v>#DIV/0!</v>
      </c>
      <c r="U1099" s="383">
        <f>IF(B1099&lt;=Parameters!$K$3,0,IF(I1099="Sand",(B1099-B1098)*$O$5*N1099,(B1099-B1098)*$O$5*T1099))</f>
        <v>0</v>
      </c>
      <c r="V1099" s="157">
        <f t="shared" si="289"/>
        <v>41073.252496893809</v>
      </c>
      <c r="W1099" s="175" t="e">
        <f t="shared" si="284"/>
        <v>#N/A</v>
      </c>
      <c r="X1099" s="149" t="e">
        <f t="shared" si="285"/>
        <v>#N/A</v>
      </c>
      <c r="Y1099" s="127" t="e">
        <f t="shared" si="286"/>
        <v>#DIV/0!</v>
      </c>
      <c r="Z1099" s="175" t="e">
        <f t="shared" si="287"/>
        <v>#N/A</v>
      </c>
      <c r="AA1099" s="149" t="e">
        <f t="shared" si="282"/>
        <v>#DIV/0!</v>
      </c>
      <c r="AB1099" s="383">
        <f>IF(ISERROR(AA1099),0,IF(B1099&lt;=Parameters!$K$3,0,(B1099-B1098)*$O$5*AA1099))</f>
        <v>0</v>
      </c>
      <c r="AC1099" s="157">
        <f t="shared" si="290"/>
        <v>26468.056265524985</v>
      </c>
    </row>
    <row r="1100" spans="1:29">
      <c r="A1100" s="186"/>
      <c r="B1100" s="187"/>
      <c r="C1100" s="258"/>
      <c r="D1100" s="258"/>
      <c r="E1100" s="438" t="e">
        <f>IF(AND(ISBLANK(B1100),ISBLANK(C1100)),NA(),IF(B1100&lt;=Parameters!$K$3,0,IF(C1100&lt;0.1,Parameters!$K$4,C1100)))</f>
        <v>#N/A</v>
      </c>
      <c r="F1100" s="439"/>
      <c r="G1100" s="149">
        <f>B1100*Parameters!$K$5</f>
        <v>0</v>
      </c>
      <c r="H1100" s="383">
        <f>IF(B1100&lt;Parameters!$K$6,B1100*Parameters!$K$5,Parameters!$K$5*Parameters!$K$6+(B1100-Parameters!$K$6)*(Parameters!$K$5-10))</f>
        <v>0</v>
      </c>
      <c r="I1100" s="151" t="str">
        <f>IF(ISBLANK(D1100),"",IF(D1100&gt;Parameters!$K$7,"Clay","Sand"))</f>
        <v/>
      </c>
      <c r="J1100" s="152">
        <f t="shared" si="274"/>
        <v>0.12850097275896397</v>
      </c>
      <c r="K1100" s="320">
        <f t="shared" si="275"/>
        <v>1</v>
      </c>
      <c r="L1100" s="320">
        <f t="shared" si="283"/>
        <v>0</v>
      </c>
      <c r="M1100" s="275" t="e">
        <f t="shared" si="276"/>
        <v>#N/A</v>
      </c>
      <c r="N1100" s="153" t="e">
        <f t="shared" si="277"/>
        <v>#N/A</v>
      </c>
      <c r="O1100" s="154" t="e">
        <f t="shared" si="278"/>
        <v>#N/A</v>
      </c>
      <c r="P1100" s="149">
        <f>IF(B1100&lt;=Parameters!$K$3,0,IF(I1100="Sand",0,O1100/Parameters!$K$8*1000))</f>
        <v>0</v>
      </c>
      <c r="Q1100" s="127" t="e">
        <f t="shared" si="279"/>
        <v>#DIV/0!</v>
      </c>
      <c r="R1100" s="154" t="e">
        <f t="shared" si="280"/>
        <v>#DIV/0!</v>
      </c>
      <c r="S1100" s="154" t="e">
        <f t="shared" si="281"/>
        <v>#DIV/0!</v>
      </c>
      <c r="T1100" s="149" t="e">
        <f t="shared" si="288"/>
        <v>#DIV/0!</v>
      </c>
      <c r="U1100" s="383">
        <f>IF(B1100&lt;=Parameters!$K$3,0,IF(I1100="Sand",(B1100-B1099)*$O$5*N1100,(B1100-B1099)*$O$5*T1100))</f>
        <v>0</v>
      </c>
      <c r="V1100" s="157">
        <f t="shared" si="289"/>
        <v>41073.252496893809</v>
      </c>
      <c r="W1100" s="175" t="e">
        <f t="shared" si="284"/>
        <v>#N/A</v>
      </c>
      <c r="X1100" s="149" t="e">
        <f t="shared" si="285"/>
        <v>#N/A</v>
      </c>
      <c r="Y1100" s="127" t="e">
        <f t="shared" si="286"/>
        <v>#DIV/0!</v>
      </c>
      <c r="Z1100" s="175" t="e">
        <f t="shared" si="287"/>
        <v>#N/A</v>
      </c>
      <c r="AA1100" s="149" t="e">
        <f t="shared" si="282"/>
        <v>#DIV/0!</v>
      </c>
      <c r="AB1100" s="383">
        <f>IF(ISERROR(AA1100),0,IF(B1100&lt;=Parameters!$K$3,0,(B1100-B1099)*$O$5*AA1100))</f>
        <v>0</v>
      </c>
      <c r="AC1100" s="157">
        <f t="shared" si="290"/>
        <v>26468.056265524985</v>
      </c>
    </row>
    <row r="1101" spans="1:29">
      <c r="A1101" s="186"/>
      <c r="B1101" s="187"/>
      <c r="C1101" s="258"/>
      <c r="D1101" s="258"/>
      <c r="E1101" s="438" t="e">
        <f>IF(AND(ISBLANK(B1101),ISBLANK(C1101)),NA(),IF(B1101&lt;=Parameters!$K$3,0,IF(C1101&lt;0.1,Parameters!$K$4,C1101)))</f>
        <v>#N/A</v>
      </c>
      <c r="F1101" s="439"/>
      <c r="G1101" s="149">
        <f>B1101*Parameters!$K$5</f>
        <v>0</v>
      </c>
      <c r="H1101" s="383">
        <f>IF(B1101&lt;Parameters!$K$6,B1101*Parameters!$K$5,Parameters!$K$5*Parameters!$K$6+(B1101-Parameters!$K$6)*(Parameters!$K$5-10))</f>
        <v>0</v>
      </c>
      <c r="I1101" s="151" t="str">
        <f>IF(ISBLANK(D1101),"",IF(D1101&gt;Parameters!$K$7,"Clay","Sand"))</f>
        <v/>
      </c>
      <c r="J1101" s="152">
        <f t="shared" si="274"/>
        <v>0.12850097275896397</v>
      </c>
      <c r="K1101" s="320">
        <f t="shared" si="275"/>
        <v>1</v>
      </c>
      <c r="L1101" s="320">
        <f t="shared" si="283"/>
        <v>0</v>
      </c>
      <c r="M1101" s="275" t="e">
        <f t="shared" si="276"/>
        <v>#N/A</v>
      </c>
      <c r="N1101" s="153" t="e">
        <f t="shared" si="277"/>
        <v>#N/A</v>
      </c>
      <c r="O1101" s="154" t="e">
        <f t="shared" si="278"/>
        <v>#N/A</v>
      </c>
      <c r="P1101" s="149">
        <f>IF(B1101&lt;=Parameters!$K$3,0,IF(I1101="Sand",0,O1101/Parameters!$K$8*1000))</f>
        <v>0</v>
      </c>
      <c r="Q1101" s="127" t="e">
        <f t="shared" si="279"/>
        <v>#DIV/0!</v>
      </c>
      <c r="R1101" s="154" t="e">
        <f t="shared" si="280"/>
        <v>#DIV/0!</v>
      </c>
      <c r="S1101" s="154" t="e">
        <f t="shared" si="281"/>
        <v>#DIV/0!</v>
      </c>
      <c r="T1101" s="149" t="e">
        <f t="shared" si="288"/>
        <v>#DIV/0!</v>
      </c>
      <c r="U1101" s="383">
        <f>IF(B1101&lt;=Parameters!$K$3,0,IF(I1101="Sand",(B1101-B1100)*$O$5*N1101,(B1101-B1100)*$O$5*T1101))</f>
        <v>0</v>
      </c>
      <c r="V1101" s="157">
        <f t="shared" si="289"/>
        <v>41073.252496893809</v>
      </c>
      <c r="W1101" s="175" t="e">
        <f t="shared" si="284"/>
        <v>#N/A</v>
      </c>
      <c r="X1101" s="149" t="e">
        <f t="shared" si="285"/>
        <v>#N/A</v>
      </c>
      <c r="Y1101" s="127" t="e">
        <f t="shared" si="286"/>
        <v>#DIV/0!</v>
      </c>
      <c r="Z1101" s="175" t="e">
        <f t="shared" si="287"/>
        <v>#N/A</v>
      </c>
      <c r="AA1101" s="149" t="e">
        <f t="shared" si="282"/>
        <v>#DIV/0!</v>
      </c>
      <c r="AB1101" s="383">
        <f>IF(ISERROR(AA1101),0,IF(B1101&lt;=Parameters!$K$3,0,(B1101-B1100)*$O$5*AA1101))</f>
        <v>0</v>
      </c>
      <c r="AC1101" s="157">
        <f t="shared" si="290"/>
        <v>26468.056265524985</v>
      </c>
    </row>
    <row r="1102" spans="1:29">
      <c r="A1102" s="186"/>
      <c r="B1102" s="187"/>
      <c r="C1102" s="258"/>
      <c r="D1102" s="258"/>
      <c r="E1102" s="438" t="e">
        <f>IF(AND(ISBLANK(B1102),ISBLANK(C1102)),NA(),IF(B1102&lt;=Parameters!$K$3,0,IF(C1102&lt;0.1,Parameters!$K$4,C1102)))</f>
        <v>#N/A</v>
      </c>
      <c r="F1102" s="439"/>
      <c r="G1102" s="149">
        <f>B1102*Parameters!$K$5</f>
        <v>0</v>
      </c>
      <c r="H1102" s="383">
        <f>IF(B1102&lt;Parameters!$K$6,B1102*Parameters!$K$5,Parameters!$K$5*Parameters!$K$6+(B1102-Parameters!$K$6)*(Parameters!$K$5-10))</f>
        <v>0</v>
      </c>
      <c r="I1102" s="151" t="str">
        <f>IF(ISBLANK(D1102),"",IF(D1102&gt;Parameters!$K$7,"Clay","Sand"))</f>
        <v/>
      </c>
      <c r="J1102" s="152">
        <f t="shared" si="274"/>
        <v>0.12850097275896397</v>
      </c>
      <c r="K1102" s="320">
        <f t="shared" si="275"/>
        <v>1</v>
      </c>
      <c r="L1102" s="320">
        <f t="shared" si="283"/>
        <v>0</v>
      </c>
      <c r="M1102" s="275" t="e">
        <f t="shared" si="276"/>
        <v>#N/A</v>
      </c>
      <c r="N1102" s="153" t="e">
        <f t="shared" si="277"/>
        <v>#N/A</v>
      </c>
      <c r="O1102" s="154" t="e">
        <f t="shared" si="278"/>
        <v>#N/A</v>
      </c>
      <c r="P1102" s="149">
        <f>IF(B1102&lt;=Parameters!$K$3,0,IF(I1102="Sand",0,O1102/Parameters!$K$8*1000))</f>
        <v>0</v>
      </c>
      <c r="Q1102" s="127" t="e">
        <f t="shared" si="279"/>
        <v>#DIV/0!</v>
      </c>
      <c r="R1102" s="154" t="e">
        <f t="shared" si="280"/>
        <v>#DIV/0!</v>
      </c>
      <c r="S1102" s="154" t="e">
        <f t="shared" si="281"/>
        <v>#DIV/0!</v>
      </c>
      <c r="T1102" s="149" t="e">
        <f t="shared" si="288"/>
        <v>#DIV/0!</v>
      </c>
      <c r="U1102" s="383">
        <f>IF(B1102&lt;=Parameters!$K$3,0,IF(I1102="Sand",(B1102-B1101)*$O$5*N1102,(B1102-B1101)*$O$5*T1102))</f>
        <v>0</v>
      </c>
      <c r="V1102" s="157">
        <f t="shared" si="289"/>
        <v>41073.252496893809</v>
      </c>
      <c r="W1102" s="175" t="e">
        <f t="shared" si="284"/>
        <v>#N/A</v>
      </c>
      <c r="X1102" s="149" t="e">
        <f t="shared" si="285"/>
        <v>#N/A</v>
      </c>
      <c r="Y1102" s="127" t="e">
        <f t="shared" si="286"/>
        <v>#DIV/0!</v>
      </c>
      <c r="Z1102" s="175" t="e">
        <f t="shared" si="287"/>
        <v>#N/A</v>
      </c>
      <c r="AA1102" s="149" t="e">
        <f t="shared" si="282"/>
        <v>#DIV/0!</v>
      </c>
      <c r="AB1102" s="383">
        <f>IF(ISERROR(AA1102),0,IF(B1102&lt;=Parameters!$K$3,0,(B1102-B1101)*$O$5*AA1102))</f>
        <v>0</v>
      </c>
      <c r="AC1102" s="157">
        <f t="shared" si="290"/>
        <v>26468.056265524985</v>
      </c>
    </row>
    <row r="1103" spans="1:29">
      <c r="A1103" s="186"/>
      <c r="B1103" s="187"/>
      <c r="C1103" s="258"/>
      <c r="D1103" s="258"/>
      <c r="E1103" s="438" t="e">
        <f>IF(AND(ISBLANK(B1103),ISBLANK(C1103)),NA(),IF(B1103&lt;=Parameters!$K$3,0,IF(C1103&lt;0.1,Parameters!$K$4,C1103)))</f>
        <v>#N/A</v>
      </c>
      <c r="F1103" s="439"/>
      <c r="G1103" s="149">
        <f>B1103*Parameters!$K$5</f>
        <v>0</v>
      </c>
      <c r="H1103" s="383">
        <f>IF(B1103&lt;Parameters!$K$6,B1103*Parameters!$K$5,Parameters!$K$5*Parameters!$K$6+(B1103-Parameters!$K$6)*(Parameters!$K$5-10))</f>
        <v>0</v>
      </c>
      <c r="I1103" s="151" t="str">
        <f>IF(ISBLANK(D1103),"",IF(D1103&gt;Parameters!$K$7,"Clay","Sand"))</f>
        <v/>
      </c>
      <c r="J1103" s="152">
        <f t="shared" si="274"/>
        <v>0.12850097275896397</v>
      </c>
      <c r="K1103" s="320">
        <f t="shared" si="275"/>
        <v>1</v>
      </c>
      <c r="L1103" s="320">
        <f t="shared" si="283"/>
        <v>0</v>
      </c>
      <c r="M1103" s="275" t="e">
        <f t="shared" si="276"/>
        <v>#N/A</v>
      </c>
      <c r="N1103" s="153" t="e">
        <f t="shared" si="277"/>
        <v>#N/A</v>
      </c>
      <c r="O1103" s="154" t="e">
        <f t="shared" si="278"/>
        <v>#N/A</v>
      </c>
      <c r="P1103" s="149">
        <f>IF(B1103&lt;=Parameters!$K$3,0,IF(I1103="Sand",0,O1103/Parameters!$K$8*1000))</f>
        <v>0</v>
      </c>
      <c r="Q1103" s="127" t="e">
        <f t="shared" si="279"/>
        <v>#DIV/0!</v>
      </c>
      <c r="R1103" s="154" t="e">
        <f t="shared" si="280"/>
        <v>#DIV/0!</v>
      </c>
      <c r="S1103" s="154" t="e">
        <f t="shared" si="281"/>
        <v>#DIV/0!</v>
      </c>
      <c r="T1103" s="149" t="e">
        <f t="shared" si="288"/>
        <v>#DIV/0!</v>
      </c>
      <c r="U1103" s="383">
        <f>IF(B1103&lt;=Parameters!$K$3,0,IF(I1103="Sand",(B1103-B1102)*$O$5*N1103,(B1103-B1102)*$O$5*T1103))</f>
        <v>0</v>
      </c>
      <c r="V1103" s="157">
        <f t="shared" si="289"/>
        <v>41073.252496893809</v>
      </c>
      <c r="W1103" s="175" t="e">
        <f t="shared" si="284"/>
        <v>#N/A</v>
      </c>
      <c r="X1103" s="149" t="e">
        <f t="shared" si="285"/>
        <v>#N/A</v>
      </c>
      <c r="Y1103" s="127" t="e">
        <f t="shared" si="286"/>
        <v>#DIV/0!</v>
      </c>
      <c r="Z1103" s="175" t="e">
        <f t="shared" si="287"/>
        <v>#N/A</v>
      </c>
      <c r="AA1103" s="149" t="e">
        <f t="shared" si="282"/>
        <v>#DIV/0!</v>
      </c>
      <c r="AB1103" s="383">
        <f>IF(ISERROR(AA1103),0,IF(B1103&lt;=Parameters!$K$3,0,(B1103-B1102)*$O$5*AA1103))</f>
        <v>0</v>
      </c>
      <c r="AC1103" s="157">
        <f t="shared" si="290"/>
        <v>26468.056265524985</v>
      </c>
    </row>
    <row r="1104" spans="1:29">
      <c r="A1104" s="186"/>
      <c r="B1104" s="187"/>
      <c r="C1104" s="258"/>
      <c r="D1104" s="258"/>
      <c r="E1104" s="438" t="e">
        <f>IF(AND(ISBLANK(B1104),ISBLANK(C1104)),NA(),IF(B1104&lt;=Parameters!$K$3,0,IF(C1104&lt;0.1,Parameters!$K$4,C1104)))</f>
        <v>#N/A</v>
      </c>
      <c r="F1104" s="439"/>
      <c r="G1104" s="149">
        <f>B1104*Parameters!$K$5</f>
        <v>0</v>
      </c>
      <c r="H1104" s="383">
        <f>IF(B1104&lt;Parameters!$K$6,B1104*Parameters!$K$5,Parameters!$K$5*Parameters!$K$6+(B1104-Parameters!$K$6)*(Parameters!$K$5-10))</f>
        <v>0</v>
      </c>
      <c r="I1104" s="151" t="str">
        <f>IF(ISBLANK(D1104),"",IF(D1104&gt;Parameters!$K$7,"Clay","Sand"))</f>
        <v/>
      </c>
      <c r="J1104" s="152">
        <f t="shared" si="274"/>
        <v>0.12850097275896397</v>
      </c>
      <c r="K1104" s="320">
        <f t="shared" si="275"/>
        <v>1</v>
      </c>
      <c r="L1104" s="320">
        <f t="shared" si="283"/>
        <v>0</v>
      </c>
      <c r="M1104" s="275" t="e">
        <f t="shared" si="276"/>
        <v>#N/A</v>
      </c>
      <c r="N1104" s="153" t="e">
        <f t="shared" si="277"/>
        <v>#N/A</v>
      </c>
      <c r="O1104" s="154" t="e">
        <f t="shared" si="278"/>
        <v>#N/A</v>
      </c>
      <c r="P1104" s="149">
        <f>IF(B1104&lt;=Parameters!$K$3,0,IF(I1104="Sand",0,O1104/Parameters!$K$8*1000))</f>
        <v>0</v>
      </c>
      <c r="Q1104" s="127" t="e">
        <f t="shared" si="279"/>
        <v>#DIV/0!</v>
      </c>
      <c r="R1104" s="154" t="e">
        <f t="shared" si="280"/>
        <v>#DIV/0!</v>
      </c>
      <c r="S1104" s="154" t="e">
        <f t="shared" si="281"/>
        <v>#DIV/0!</v>
      </c>
      <c r="T1104" s="149" t="e">
        <f t="shared" si="288"/>
        <v>#DIV/0!</v>
      </c>
      <c r="U1104" s="383">
        <f>IF(B1104&lt;=Parameters!$K$3,0,IF(I1104="Sand",(B1104-B1103)*$O$5*N1104,(B1104-B1103)*$O$5*T1104))</f>
        <v>0</v>
      </c>
      <c r="V1104" s="157">
        <f t="shared" si="289"/>
        <v>41073.252496893809</v>
      </c>
      <c r="W1104" s="175" t="e">
        <f t="shared" si="284"/>
        <v>#N/A</v>
      </c>
      <c r="X1104" s="149" t="e">
        <f t="shared" si="285"/>
        <v>#N/A</v>
      </c>
      <c r="Y1104" s="127" t="e">
        <f t="shared" si="286"/>
        <v>#DIV/0!</v>
      </c>
      <c r="Z1104" s="175" t="e">
        <f t="shared" si="287"/>
        <v>#N/A</v>
      </c>
      <c r="AA1104" s="149" t="e">
        <f t="shared" si="282"/>
        <v>#DIV/0!</v>
      </c>
      <c r="AB1104" s="383">
        <f>IF(ISERROR(AA1104),0,IF(B1104&lt;=Parameters!$K$3,0,(B1104-B1103)*$O$5*AA1104))</f>
        <v>0</v>
      </c>
      <c r="AC1104" s="157">
        <f t="shared" si="290"/>
        <v>26468.056265524985</v>
      </c>
    </row>
    <row r="1105" spans="1:29">
      <c r="A1105" s="186"/>
      <c r="B1105" s="187"/>
      <c r="C1105" s="258"/>
      <c r="D1105" s="258"/>
      <c r="E1105" s="438" t="e">
        <f>IF(AND(ISBLANK(B1105),ISBLANK(C1105)),NA(),IF(B1105&lt;=Parameters!$K$3,0,IF(C1105&lt;0.1,Parameters!$K$4,C1105)))</f>
        <v>#N/A</v>
      </c>
      <c r="F1105" s="439"/>
      <c r="G1105" s="149">
        <f>B1105*Parameters!$K$5</f>
        <v>0</v>
      </c>
      <c r="H1105" s="383">
        <f>IF(B1105&lt;Parameters!$K$6,B1105*Parameters!$K$5,Parameters!$K$5*Parameters!$K$6+(B1105-Parameters!$K$6)*(Parameters!$K$5-10))</f>
        <v>0</v>
      </c>
      <c r="I1105" s="151" t="str">
        <f>IF(ISBLANK(D1105),"",IF(D1105&gt;Parameters!$K$7,"Clay","Sand"))</f>
        <v/>
      </c>
      <c r="J1105" s="152">
        <f t="shared" si="274"/>
        <v>0.12850097275896397</v>
      </c>
      <c r="K1105" s="320">
        <f t="shared" si="275"/>
        <v>1</v>
      </c>
      <c r="L1105" s="320">
        <f t="shared" si="283"/>
        <v>0</v>
      </c>
      <c r="M1105" s="275" t="e">
        <f t="shared" si="276"/>
        <v>#N/A</v>
      </c>
      <c r="N1105" s="153" t="e">
        <f t="shared" si="277"/>
        <v>#N/A</v>
      </c>
      <c r="O1105" s="154" t="e">
        <f t="shared" si="278"/>
        <v>#N/A</v>
      </c>
      <c r="P1105" s="149">
        <f>IF(B1105&lt;=Parameters!$K$3,0,IF(I1105="Sand",0,O1105/Parameters!$K$8*1000))</f>
        <v>0</v>
      </c>
      <c r="Q1105" s="127" t="e">
        <f t="shared" si="279"/>
        <v>#DIV/0!</v>
      </c>
      <c r="R1105" s="154" t="e">
        <f t="shared" si="280"/>
        <v>#DIV/0!</v>
      </c>
      <c r="S1105" s="154" t="e">
        <f t="shared" si="281"/>
        <v>#DIV/0!</v>
      </c>
      <c r="T1105" s="149" t="e">
        <f t="shared" si="288"/>
        <v>#DIV/0!</v>
      </c>
      <c r="U1105" s="383">
        <f>IF(B1105&lt;=Parameters!$K$3,0,IF(I1105="Sand",(B1105-B1104)*$O$5*N1105,(B1105-B1104)*$O$5*T1105))</f>
        <v>0</v>
      </c>
      <c r="V1105" s="157">
        <f t="shared" si="289"/>
        <v>41073.252496893809</v>
      </c>
      <c r="W1105" s="175" t="e">
        <f t="shared" si="284"/>
        <v>#N/A</v>
      </c>
      <c r="X1105" s="149" t="e">
        <f t="shared" si="285"/>
        <v>#N/A</v>
      </c>
      <c r="Y1105" s="127" t="e">
        <f t="shared" si="286"/>
        <v>#DIV/0!</v>
      </c>
      <c r="Z1105" s="175" t="e">
        <f t="shared" si="287"/>
        <v>#N/A</v>
      </c>
      <c r="AA1105" s="149" t="e">
        <f t="shared" si="282"/>
        <v>#DIV/0!</v>
      </c>
      <c r="AB1105" s="383">
        <f>IF(ISERROR(AA1105),0,IF(B1105&lt;=Parameters!$K$3,0,(B1105-B1104)*$O$5*AA1105))</f>
        <v>0</v>
      </c>
      <c r="AC1105" s="157">
        <f t="shared" si="290"/>
        <v>26468.056265524985</v>
      </c>
    </row>
    <row r="1106" spans="1:29">
      <c r="A1106" s="186"/>
      <c r="B1106" s="187"/>
      <c r="C1106" s="258"/>
      <c r="D1106" s="258"/>
      <c r="E1106" s="438" t="e">
        <f>IF(AND(ISBLANK(B1106),ISBLANK(C1106)),NA(),IF(B1106&lt;=Parameters!$K$3,0,IF(C1106&lt;0.1,Parameters!$K$4,C1106)))</f>
        <v>#N/A</v>
      </c>
      <c r="F1106" s="439"/>
      <c r="G1106" s="149">
        <f>B1106*Parameters!$K$5</f>
        <v>0</v>
      </c>
      <c r="H1106" s="383">
        <f>IF(B1106&lt;Parameters!$K$6,B1106*Parameters!$K$5,Parameters!$K$5*Parameters!$K$6+(B1106-Parameters!$K$6)*(Parameters!$K$5-10))</f>
        <v>0</v>
      </c>
      <c r="I1106" s="151" t="str">
        <f>IF(ISBLANK(D1106),"",IF(D1106&gt;Parameters!$K$7,"Clay","Sand"))</f>
        <v/>
      </c>
      <c r="J1106" s="152">
        <f t="shared" si="274"/>
        <v>0.12850097275896397</v>
      </c>
      <c r="K1106" s="320">
        <f t="shared" si="275"/>
        <v>1</v>
      </c>
      <c r="L1106" s="320">
        <f t="shared" si="283"/>
        <v>0</v>
      </c>
      <c r="M1106" s="275" t="e">
        <f t="shared" si="276"/>
        <v>#N/A</v>
      </c>
      <c r="N1106" s="153" t="e">
        <f t="shared" si="277"/>
        <v>#N/A</v>
      </c>
      <c r="O1106" s="154" t="e">
        <f t="shared" si="278"/>
        <v>#N/A</v>
      </c>
      <c r="P1106" s="149">
        <f>IF(B1106&lt;=Parameters!$K$3,0,IF(I1106="Sand",0,O1106/Parameters!$K$8*1000))</f>
        <v>0</v>
      </c>
      <c r="Q1106" s="127" t="e">
        <f t="shared" si="279"/>
        <v>#DIV/0!</v>
      </c>
      <c r="R1106" s="154" t="e">
        <f t="shared" si="280"/>
        <v>#DIV/0!</v>
      </c>
      <c r="S1106" s="154" t="e">
        <f t="shared" si="281"/>
        <v>#DIV/0!</v>
      </c>
      <c r="T1106" s="149" t="e">
        <f t="shared" si="288"/>
        <v>#DIV/0!</v>
      </c>
      <c r="U1106" s="383">
        <f>IF(B1106&lt;=Parameters!$K$3,0,IF(I1106="Sand",(B1106-B1105)*$O$5*N1106,(B1106-B1105)*$O$5*T1106))</f>
        <v>0</v>
      </c>
      <c r="V1106" s="157">
        <f t="shared" si="289"/>
        <v>41073.252496893809</v>
      </c>
      <c r="W1106" s="175" t="e">
        <f t="shared" si="284"/>
        <v>#N/A</v>
      </c>
      <c r="X1106" s="149" t="e">
        <f t="shared" si="285"/>
        <v>#N/A</v>
      </c>
      <c r="Y1106" s="127" t="e">
        <f t="shared" si="286"/>
        <v>#DIV/0!</v>
      </c>
      <c r="Z1106" s="175" t="e">
        <f t="shared" si="287"/>
        <v>#N/A</v>
      </c>
      <c r="AA1106" s="149" t="e">
        <f t="shared" si="282"/>
        <v>#DIV/0!</v>
      </c>
      <c r="AB1106" s="383">
        <f>IF(ISERROR(AA1106),0,IF(B1106&lt;=Parameters!$K$3,0,(B1106-B1105)*$O$5*AA1106))</f>
        <v>0</v>
      </c>
      <c r="AC1106" s="157">
        <f t="shared" si="290"/>
        <v>26468.056265524985</v>
      </c>
    </row>
    <row r="1107" spans="1:29">
      <c r="A1107" s="186"/>
      <c r="B1107" s="187"/>
      <c r="C1107" s="258"/>
      <c r="D1107" s="258"/>
      <c r="E1107" s="438" t="e">
        <f>IF(AND(ISBLANK(B1107),ISBLANK(C1107)),NA(),IF(B1107&lt;=Parameters!$K$3,0,IF(C1107&lt;0.1,Parameters!$K$4,C1107)))</f>
        <v>#N/A</v>
      </c>
      <c r="F1107" s="439"/>
      <c r="G1107" s="149">
        <f>B1107*Parameters!$K$5</f>
        <v>0</v>
      </c>
      <c r="H1107" s="383">
        <f>IF(B1107&lt;Parameters!$K$6,B1107*Parameters!$K$5,Parameters!$K$5*Parameters!$K$6+(B1107-Parameters!$K$6)*(Parameters!$K$5-10))</f>
        <v>0</v>
      </c>
      <c r="I1107" s="151" t="str">
        <f>IF(ISBLANK(D1107),"",IF(D1107&gt;Parameters!$K$7,"Clay","Sand"))</f>
        <v/>
      </c>
      <c r="J1107" s="152">
        <f t="shared" ref="J1107:J1170" si="291">(MAX(($O$3-B1107)/$O$1,G$8))^(-C$8)</f>
        <v>0.12850097275896397</v>
      </c>
      <c r="K1107" s="320">
        <f t="shared" ref="K1107:K1170" si="292">(MIN(($O$3-B1107)/($O$1*$G$8),1))^$E$8</f>
        <v>1</v>
      </c>
      <c r="L1107" s="320">
        <f t="shared" si="283"/>
        <v>0</v>
      </c>
      <c r="M1107" s="275" t="e">
        <f t="shared" ref="M1107:M1170" si="293">$F$8*E1107*1000*$O$9^$B$8*J1107</f>
        <v>#N/A</v>
      </c>
      <c r="N1107" s="153" t="e">
        <f t="shared" ref="N1107:N1170" si="294">(M1107)*$S$2^$D$8</f>
        <v>#N/A</v>
      </c>
      <c r="O1107" s="154" t="e">
        <f t="shared" ref="O1107:O1170" si="295">IF(E1107=0,0,ABS(E1107-G1107/1000))</f>
        <v>#N/A</v>
      </c>
      <c r="P1107" s="149">
        <f>IF(B1107&lt;=Parameters!$K$3,0,IF(I1107="Sand",0,O1107/Parameters!$K$8*1000))</f>
        <v>0</v>
      </c>
      <c r="Q1107" s="127" t="e">
        <f t="shared" ref="Q1107:Q1170" si="296">IF(P1107="","",P1107/H1107)</f>
        <v>#DIV/0!</v>
      </c>
      <c r="R1107" s="154" t="e">
        <f t="shared" ref="R1107:R1170" si="297">IF(P1107="","",IF(Q1107&lt;=1,0.5*(Q1107^(-0.5)),0.5*(Q1107^(-0.25))))</f>
        <v>#DIV/0!</v>
      </c>
      <c r="S1107" s="154" t="e">
        <f t="shared" ref="S1107:S1170" si="298">IF(R1107="","",IF(R1107&lt;1,R1107,1))</f>
        <v>#DIV/0!</v>
      </c>
      <c r="T1107" s="149" t="e">
        <f t="shared" si="288"/>
        <v>#DIV/0!</v>
      </c>
      <c r="U1107" s="383">
        <f>IF(B1107&lt;=Parameters!$K$3,0,IF(I1107="Sand",(B1107-B1106)*$O$5*N1107,(B1107-B1106)*$O$5*T1107))</f>
        <v>0</v>
      </c>
      <c r="V1107" s="157">
        <f t="shared" si="289"/>
        <v>41073.252496893809</v>
      </c>
      <c r="W1107" s="175" t="e">
        <f t="shared" si="284"/>
        <v>#N/A</v>
      </c>
      <c r="X1107" s="149" t="e">
        <f t="shared" si="285"/>
        <v>#N/A</v>
      </c>
      <c r="Y1107" s="127" t="e">
        <f t="shared" si="286"/>
        <v>#DIV/0!</v>
      </c>
      <c r="Z1107" s="175" t="e">
        <f t="shared" si="287"/>
        <v>#N/A</v>
      </c>
      <c r="AA1107" s="149" t="e">
        <f t="shared" ref="AA1107:AA1170" si="299">IF(I1107="Sand",IF(Z1107&gt;0.1*H1107,Z1107,0.1*H1107),T1107)</f>
        <v>#DIV/0!</v>
      </c>
      <c r="AB1107" s="383">
        <f>IF(ISERROR(AA1107),0,IF(B1107&lt;=Parameters!$K$3,0,(B1107-B1106)*$O$5*AA1107))</f>
        <v>0</v>
      </c>
      <c r="AC1107" s="157">
        <f t="shared" si="290"/>
        <v>26468.056265524985</v>
      </c>
    </row>
    <row r="1108" spans="1:29">
      <c r="A1108" s="186"/>
      <c r="B1108" s="187"/>
      <c r="C1108" s="258"/>
      <c r="D1108" s="258"/>
      <c r="E1108" s="438" t="e">
        <f>IF(AND(ISBLANK(B1108),ISBLANK(C1108)),NA(),IF(B1108&lt;=Parameters!$K$3,0,IF(C1108&lt;0.1,Parameters!$K$4,C1108)))</f>
        <v>#N/A</v>
      </c>
      <c r="F1108" s="439"/>
      <c r="G1108" s="149">
        <f>B1108*Parameters!$K$5</f>
        <v>0</v>
      </c>
      <c r="H1108" s="383">
        <f>IF(B1108&lt;Parameters!$K$6,B1108*Parameters!$K$5,Parameters!$K$5*Parameters!$K$6+(B1108-Parameters!$K$6)*(Parameters!$K$5-10))</f>
        <v>0</v>
      </c>
      <c r="I1108" s="151" t="str">
        <f>IF(ISBLANK(D1108),"",IF(D1108&gt;Parameters!$K$7,"Clay","Sand"))</f>
        <v/>
      </c>
      <c r="J1108" s="152">
        <f t="shared" si="291"/>
        <v>0.12850097275896397</v>
      </c>
      <c r="K1108" s="320">
        <f t="shared" si="292"/>
        <v>1</v>
      </c>
      <c r="L1108" s="320">
        <f t="shared" ref="L1108:L1171" si="300">H1108/100</f>
        <v>0</v>
      </c>
      <c r="M1108" s="275" t="e">
        <f t="shared" si="293"/>
        <v>#N/A</v>
      </c>
      <c r="N1108" s="153" t="e">
        <f t="shared" si="294"/>
        <v>#N/A</v>
      </c>
      <c r="O1108" s="154" t="e">
        <f t="shared" si="295"/>
        <v>#N/A</v>
      </c>
      <c r="P1108" s="149">
        <f>IF(B1108&lt;=Parameters!$K$3,0,IF(I1108="Sand",0,O1108/Parameters!$K$8*1000))</f>
        <v>0</v>
      </c>
      <c r="Q1108" s="127" t="e">
        <f t="shared" si="296"/>
        <v>#DIV/0!</v>
      </c>
      <c r="R1108" s="154" t="e">
        <f t="shared" si="297"/>
        <v>#DIV/0!</v>
      </c>
      <c r="S1108" s="154" t="e">
        <f t="shared" si="298"/>
        <v>#DIV/0!</v>
      </c>
      <c r="T1108" s="149" t="e">
        <f t="shared" si="288"/>
        <v>#DIV/0!</v>
      </c>
      <c r="U1108" s="383">
        <f>IF(B1108&lt;=Parameters!$K$3,0,IF(I1108="Sand",(B1108-B1107)*$O$5*N1108,(B1108-B1107)*$O$5*T1108))</f>
        <v>0</v>
      </c>
      <c r="V1108" s="157">
        <f t="shared" si="289"/>
        <v>41073.252496893809</v>
      </c>
      <c r="W1108" s="175" t="e">
        <f t="shared" ref="W1108:W1171" si="301">0.4*LN(E1108*1000/(22*SQRT(H1108*100)))</f>
        <v>#N/A</v>
      </c>
      <c r="X1108" s="149" t="e">
        <f t="shared" ref="X1108:X1171" si="302">2.1*(W1108-0.1)^1.7</f>
        <v>#N/A</v>
      </c>
      <c r="Y1108" s="127" t="e">
        <f t="shared" ref="Y1108:Y1171" si="303">(H1108/100)^(-0.25)</f>
        <v>#DIV/0!</v>
      </c>
      <c r="Z1108" s="175" t="e">
        <f t="shared" ref="Z1108:Z1171" si="304">$F$8*(B1108/$O$3)*100*X1108*Y1108</f>
        <v>#N/A</v>
      </c>
      <c r="AA1108" s="149" t="e">
        <f t="shared" si="299"/>
        <v>#DIV/0!</v>
      </c>
      <c r="AB1108" s="383">
        <f>IF(ISERROR(AA1108),0,IF(B1108&lt;=Parameters!$K$3,0,(B1108-B1107)*$O$5*AA1108))</f>
        <v>0</v>
      </c>
      <c r="AC1108" s="157">
        <f t="shared" si="290"/>
        <v>26468.056265524985</v>
      </c>
    </row>
    <row r="1109" spans="1:29">
      <c r="A1109" s="186"/>
      <c r="B1109" s="187"/>
      <c r="C1109" s="258"/>
      <c r="D1109" s="258"/>
      <c r="E1109" s="438" t="e">
        <f>IF(AND(ISBLANK(B1109),ISBLANK(C1109)),NA(),IF(B1109&lt;=Parameters!$K$3,0,IF(C1109&lt;0.1,Parameters!$K$4,C1109)))</f>
        <v>#N/A</v>
      </c>
      <c r="F1109" s="439"/>
      <c r="G1109" s="149">
        <f>B1109*Parameters!$K$5</f>
        <v>0</v>
      </c>
      <c r="H1109" s="383">
        <f>IF(B1109&lt;Parameters!$K$6,B1109*Parameters!$K$5,Parameters!$K$5*Parameters!$K$6+(B1109-Parameters!$K$6)*(Parameters!$K$5-10))</f>
        <v>0</v>
      </c>
      <c r="I1109" s="151" t="str">
        <f>IF(ISBLANK(D1109),"",IF(D1109&gt;Parameters!$K$7,"Clay","Sand"))</f>
        <v/>
      </c>
      <c r="J1109" s="152">
        <f t="shared" si="291"/>
        <v>0.12850097275896397</v>
      </c>
      <c r="K1109" s="320">
        <f t="shared" si="292"/>
        <v>1</v>
      </c>
      <c r="L1109" s="320">
        <f t="shared" si="300"/>
        <v>0</v>
      </c>
      <c r="M1109" s="275" t="e">
        <f t="shared" si="293"/>
        <v>#N/A</v>
      </c>
      <c r="N1109" s="153" t="e">
        <f t="shared" si="294"/>
        <v>#N/A</v>
      </c>
      <c r="O1109" s="154" t="e">
        <f t="shared" si="295"/>
        <v>#N/A</v>
      </c>
      <c r="P1109" s="149">
        <f>IF(B1109&lt;=Parameters!$K$3,0,IF(I1109="Sand",0,O1109/Parameters!$K$8*1000))</f>
        <v>0</v>
      </c>
      <c r="Q1109" s="127" t="e">
        <f t="shared" si="296"/>
        <v>#DIV/0!</v>
      </c>
      <c r="R1109" s="154" t="e">
        <f t="shared" si="297"/>
        <v>#DIV/0!</v>
      </c>
      <c r="S1109" s="154" t="e">
        <f t="shared" si="298"/>
        <v>#DIV/0!</v>
      </c>
      <c r="T1109" s="149" t="e">
        <f t="shared" ref="T1109:T1172" si="305">IF(P1109="","",S1109*P1109)</f>
        <v>#DIV/0!</v>
      </c>
      <c r="U1109" s="383">
        <f>IF(B1109&lt;=Parameters!$K$3,0,IF(I1109="Sand",(B1109-B1108)*$O$5*N1109,(B1109-B1108)*$O$5*T1109))</f>
        <v>0</v>
      </c>
      <c r="V1109" s="157">
        <f t="shared" ref="V1109:V1172" si="306">V1108+U1109</f>
        <v>41073.252496893809</v>
      </c>
      <c r="W1109" s="175" t="e">
        <f t="shared" si="301"/>
        <v>#N/A</v>
      </c>
      <c r="X1109" s="149" t="e">
        <f t="shared" si="302"/>
        <v>#N/A</v>
      </c>
      <c r="Y1109" s="127" t="e">
        <f t="shared" si="303"/>
        <v>#DIV/0!</v>
      </c>
      <c r="Z1109" s="175" t="e">
        <f t="shared" si="304"/>
        <v>#N/A</v>
      </c>
      <c r="AA1109" s="149" t="e">
        <f t="shared" si="299"/>
        <v>#DIV/0!</v>
      </c>
      <c r="AB1109" s="383">
        <f>IF(ISERROR(AA1109),0,IF(B1109&lt;=Parameters!$K$3,0,(B1109-B1108)*$O$5*AA1109))</f>
        <v>0</v>
      </c>
      <c r="AC1109" s="157">
        <f t="shared" si="290"/>
        <v>26468.056265524985</v>
      </c>
    </row>
    <row r="1110" spans="1:29">
      <c r="A1110" s="186"/>
      <c r="B1110" s="187"/>
      <c r="C1110" s="258"/>
      <c r="D1110" s="258"/>
      <c r="E1110" s="438" t="e">
        <f>IF(AND(ISBLANK(B1110),ISBLANK(C1110)),NA(),IF(B1110&lt;=Parameters!$K$3,0,IF(C1110&lt;0.1,Parameters!$K$4,C1110)))</f>
        <v>#N/A</v>
      </c>
      <c r="F1110" s="439"/>
      <c r="G1110" s="149">
        <f>B1110*Parameters!$K$5</f>
        <v>0</v>
      </c>
      <c r="H1110" s="383">
        <f>IF(B1110&lt;Parameters!$K$6,B1110*Parameters!$K$5,Parameters!$K$5*Parameters!$K$6+(B1110-Parameters!$K$6)*(Parameters!$K$5-10))</f>
        <v>0</v>
      </c>
      <c r="I1110" s="151" t="str">
        <f>IF(ISBLANK(D1110),"",IF(D1110&gt;Parameters!$K$7,"Clay","Sand"))</f>
        <v/>
      </c>
      <c r="J1110" s="152">
        <f t="shared" si="291"/>
        <v>0.12850097275896397</v>
      </c>
      <c r="K1110" s="320">
        <f t="shared" si="292"/>
        <v>1</v>
      </c>
      <c r="L1110" s="320">
        <f t="shared" si="300"/>
        <v>0</v>
      </c>
      <c r="M1110" s="275" t="e">
        <f t="shared" si="293"/>
        <v>#N/A</v>
      </c>
      <c r="N1110" s="153" t="e">
        <f t="shared" si="294"/>
        <v>#N/A</v>
      </c>
      <c r="O1110" s="154" t="e">
        <f t="shared" si="295"/>
        <v>#N/A</v>
      </c>
      <c r="P1110" s="149">
        <f>IF(B1110&lt;=Parameters!$K$3,0,IF(I1110="Sand",0,O1110/Parameters!$K$8*1000))</f>
        <v>0</v>
      </c>
      <c r="Q1110" s="127" t="e">
        <f t="shared" si="296"/>
        <v>#DIV/0!</v>
      </c>
      <c r="R1110" s="154" t="e">
        <f t="shared" si="297"/>
        <v>#DIV/0!</v>
      </c>
      <c r="S1110" s="154" t="e">
        <f t="shared" si="298"/>
        <v>#DIV/0!</v>
      </c>
      <c r="T1110" s="149" t="e">
        <f t="shared" si="305"/>
        <v>#DIV/0!</v>
      </c>
      <c r="U1110" s="383">
        <f>IF(B1110&lt;=Parameters!$K$3,0,IF(I1110="Sand",(B1110-B1109)*$O$5*N1110,(B1110-B1109)*$O$5*T1110))</f>
        <v>0</v>
      </c>
      <c r="V1110" s="157">
        <f t="shared" si="306"/>
        <v>41073.252496893809</v>
      </c>
      <c r="W1110" s="175" t="e">
        <f t="shared" si="301"/>
        <v>#N/A</v>
      </c>
      <c r="X1110" s="149" t="e">
        <f t="shared" si="302"/>
        <v>#N/A</v>
      </c>
      <c r="Y1110" s="127" t="e">
        <f t="shared" si="303"/>
        <v>#DIV/0!</v>
      </c>
      <c r="Z1110" s="175" t="e">
        <f t="shared" si="304"/>
        <v>#N/A</v>
      </c>
      <c r="AA1110" s="149" t="e">
        <f t="shared" si="299"/>
        <v>#DIV/0!</v>
      </c>
      <c r="AB1110" s="383">
        <f>IF(ISERROR(AA1110),0,IF(B1110&lt;=Parameters!$K$3,0,(B1110-B1109)*$O$5*AA1110))</f>
        <v>0</v>
      </c>
      <c r="AC1110" s="157">
        <f t="shared" si="290"/>
        <v>26468.056265524985</v>
      </c>
    </row>
    <row r="1111" spans="1:29">
      <c r="A1111" s="186"/>
      <c r="B1111" s="187"/>
      <c r="C1111" s="258"/>
      <c r="D1111" s="258"/>
      <c r="E1111" s="438" t="e">
        <f>IF(AND(ISBLANK(B1111),ISBLANK(C1111)),NA(),IF(B1111&lt;=Parameters!$K$3,0,IF(C1111&lt;0.1,Parameters!$K$4,C1111)))</f>
        <v>#N/A</v>
      </c>
      <c r="F1111" s="439"/>
      <c r="G1111" s="149">
        <f>B1111*Parameters!$K$5</f>
        <v>0</v>
      </c>
      <c r="H1111" s="383">
        <f>IF(B1111&lt;Parameters!$K$6,B1111*Parameters!$K$5,Parameters!$K$5*Parameters!$K$6+(B1111-Parameters!$K$6)*(Parameters!$K$5-10))</f>
        <v>0</v>
      </c>
      <c r="I1111" s="151" t="str">
        <f>IF(ISBLANK(D1111),"",IF(D1111&gt;Parameters!$K$7,"Clay","Sand"))</f>
        <v/>
      </c>
      <c r="J1111" s="152">
        <f t="shared" si="291"/>
        <v>0.12850097275896397</v>
      </c>
      <c r="K1111" s="320">
        <f t="shared" si="292"/>
        <v>1</v>
      </c>
      <c r="L1111" s="320">
        <f t="shared" si="300"/>
        <v>0</v>
      </c>
      <c r="M1111" s="275" t="e">
        <f t="shared" si="293"/>
        <v>#N/A</v>
      </c>
      <c r="N1111" s="153" t="e">
        <f t="shared" si="294"/>
        <v>#N/A</v>
      </c>
      <c r="O1111" s="154" t="e">
        <f t="shared" si="295"/>
        <v>#N/A</v>
      </c>
      <c r="P1111" s="149">
        <f>IF(B1111&lt;=Parameters!$K$3,0,IF(I1111="Sand",0,O1111/Parameters!$K$8*1000))</f>
        <v>0</v>
      </c>
      <c r="Q1111" s="127" t="e">
        <f t="shared" si="296"/>
        <v>#DIV/0!</v>
      </c>
      <c r="R1111" s="154" t="e">
        <f t="shared" si="297"/>
        <v>#DIV/0!</v>
      </c>
      <c r="S1111" s="154" t="e">
        <f t="shared" si="298"/>
        <v>#DIV/0!</v>
      </c>
      <c r="T1111" s="149" t="e">
        <f t="shared" si="305"/>
        <v>#DIV/0!</v>
      </c>
      <c r="U1111" s="383">
        <f>IF(B1111&lt;=Parameters!$K$3,0,IF(I1111="Sand",(B1111-B1110)*$O$5*N1111,(B1111-B1110)*$O$5*T1111))</f>
        <v>0</v>
      </c>
      <c r="V1111" s="157">
        <f t="shared" si="306"/>
        <v>41073.252496893809</v>
      </c>
      <c r="W1111" s="175" t="e">
        <f t="shared" si="301"/>
        <v>#N/A</v>
      </c>
      <c r="X1111" s="149" t="e">
        <f t="shared" si="302"/>
        <v>#N/A</v>
      </c>
      <c r="Y1111" s="127" t="e">
        <f t="shared" si="303"/>
        <v>#DIV/0!</v>
      </c>
      <c r="Z1111" s="175" t="e">
        <f t="shared" si="304"/>
        <v>#N/A</v>
      </c>
      <c r="AA1111" s="149" t="e">
        <f t="shared" si="299"/>
        <v>#DIV/0!</v>
      </c>
      <c r="AB1111" s="383">
        <f>IF(ISERROR(AA1111),0,IF(B1111&lt;=Parameters!$K$3,0,(B1111-B1110)*$O$5*AA1111))</f>
        <v>0</v>
      </c>
      <c r="AC1111" s="157">
        <f t="shared" si="290"/>
        <v>26468.056265524985</v>
      </c>
    </row>
    <row r="1112" spans="1:29">
      <c r="A1112" s="186"/>
      <c r="B1112" s="187"/>
      <c r="C1112" s="258"/>
      <c r="D1112" s="258"/>
      <c r="E1112" s="438" t="e">
        <f>IF(AND(ISBLANK(B1112),ISBLANK(C1112)),NA(),IF(B1112&lt;=Parameters!$K$3,0,IF(C1112&lt;0.1,Parameters!$K$4,C1112)))</f>
        <v>#N/A</v>
      </c>
      <c r="F1112" s="439"/>
      <c r="G1112" s="149">
        <f>B1112*Parameters!$K$5</f>
        <v>0</v>
      </c>
      <c r="H1112" s="383">
        <f>IF(B1112&lt;Parameters!$K$6,B1112*Parameters!$K$5,Parameters!$K$5*Parameters!$K$6+(B1112-Parameters!$K$6)*(Parameters!$K$5-10))</f>
        <v>0</v>
      </c>
      <c r="I1112" s="151" t="str">
        <f>IF(ISBLANK(D1112),"",IF(D1112&gt;Parameters!$K$7,"Clay","Sand"))</f>
        <v/>
      </c>
      <c r="J1112" s="152">
        <f t="shared" si="291"/>
        <v>0.12850097275896397</v>
      </c>
      <c r="K1112" s="320">
        <f t="shared" si="292"/>
        <v>1</v>
      </c>
      <c r="L1112" s="320">
        <f t="shared" si="300"/>
        <v>0</v>
      </c>
      <c r="M1112" s="275" t="e">
        <f t="shared" si="293"/>
        <v>#N/A</v>
      </c>
      <c r="N1112" s="153" t="e">
        <f t="shared" si="294"/>
        <v>#N/A</v>
      </c>
      <c r="O1112" s="154" t="e">
        <f t="shared" si="295"/>
        <v>#N/A</v>
      </c>
      <c r="P1112" s="149">
        <f>IF(B1112&lt;=Parameters!$K$3,0,IF(I1112="Sand",0,O1112/Parameters!$K$8*1000))</f>
        <v>0</v>
      </c>
      <c r="Q1112" s="127" t="e">
        <f t="shared" si="296"/>
        <v>#DIV/0!</v>
      </c>
      <c r="R1112" s="154" t="e">
        <f t="shared" si="297"/>
        <v>#DIV/0!</v>
      </c>
      <c r="S1112" s="154" t="e">
        <f t="shared" si="298"/>
        <v>#DIV/0!</v>
      </c>
      <c r="T1112" s="149" t="e">
        <f t="shared" si="305"/>
        <v>#DIV/0!</v>
      </c>
      <c r="U1112" s="383">
        <f>IF(B1112&lt;=Parameters!$K$3,0,IF(I1112="Sand",(B1112-B1111)*$O$5*N1112,(B1112-B1111)*$O$5*T1112))</f>
        <v>0</v>
      </c>
      <c r="V1112" s="157">
        <f t="shared" si="306"/>
        <v>41073.252496893809</v>
      </c>
      <c r="W1112" s="175" t="e">
        <f t="shared" si="301"/>
        <v>#N/A</v>
      </c>
      <c r="X1112" s="149" t="e">
        <f t="shared" si="302"/>
        <v>#N/A</v>
      </c>
      <c r="Y1112" s="127" t="e">
        <f t="shared" si="303"/>
        <v>#DIV/0!</v>
      </c>
      <c r="Z1112" s="175" t="e">
        <f t="shared" si="304"/>
        <v>#N/A</v>
      </c>
      <c r="AA1112" s="149" t="e">
        <f t="shared" si="299"/>
        <v>#DIV/0!</v>
      </c>
      <c r="AB1112" s="383">
        <f>IF(ISERROR(AA1112),0,IF(B1112&lt;=Parameters!$K$3,0,(B1112-B1111)*$O$5*AA1112))</f>
        <v>0</v>
      </c>
      <c r="AC1112" s="157">
        <f t="shared" si="290"/>
        <v>26468.056265524985</v>
      </c>
    </row>
    <row r="1113" spans="1:29">
      <c r="A1113" s="186"/>
      <c r="B1113" s="187"/>
      <c r="C1113" s="258"/>
      <c r="D1113" s="258"/>
      <c r="E1113" s="438" t="e">
        <f>IF(AND(ISBLANK(B1113),ISBLANK(C1113)),NA(),IF(B1113&lt;=Parameters!$K$3,0,IF(C1113&lt;0.1,Parameters!$K$4,C1113)))</f>
        <v>#N/A</v>
      </c>
      <c r="F1113" s="439"/>
      <c r="G1113" s="149">
        <f>B1113*Parameters!$K$5</f>
        <v>0</v>
      </c>
      <c r="H1113" s="383">
        <f>IF(B1113&lt;Parameters!$K$6,B1113*Parameters!$K$5,Parameters!$K$5*Parameters!$K$6+(B1113-Parameters!$K$6)*(Parameters!$K$5-10))</f>
        <v>0</v>
      </c>
      <c r="I1113" s="151" t="str">
        <f>IF(ISBLANK(D1113),"",IF(D1113&gt;Parameters!$K$7,"Clay","Sand"))</f>
        <v/>
      </c>
      <c r="J1113" s="152">
        <f t="shared" si="291"/>
        <v>0.12850097275896397</v>
      </c>
      <c r="K1113" s="320">
        <f t="shared" si="292"/>
        <v>1</v>
      </c>
      <c r="L1113" s="320">
        <f t="shared" si="300"/>
        <v>0</v>
      </c>
      <c r="M1113" s="275" t="e">
        <f t="shared" si="293"/>
        <v>#N/A</v>
      </c>
      <c r="N1113" s="153" t="e">
        <f t="shared" si="294"/>
        <v>#N/A</v>
      </c>
      <c r="O1113" s="154" t="e">
        <f t="shared" si="295"/>
        <v>#N/A</v>
      </c>
      <c r="P1113" s="149">
        <f>IF(B1113&lt;=Parameters!$K$3,0,IF(I1113="Sand",0,O1113/Parameters!$K$8*1000))</f>
        <v>0</v>
      </c>
      <c r="Q1113" s="127" t="e">
        <f t="shared" si="296"/>
        <v>#DIV/0!</v>
      </c>
      <c r="R1113" s="154" t="e">
        <f t="shared" si="297"/>
        <v>#DIV/0!</v>
      </c>
      <c r="S1113" s="154" t="e">
        <f t="shared" si="298"/>
        <v>#DIV/0!</v>
      </c>
      <c r="T1113" s="149" t="e">
        <f t="shared" si="305"/>
        <v>#DIV/0!</v>
      </c>
      <c r="U1113" s="383">
        <f>IF(B1113&lt;=Parameters!$K$3,0,IF(I1113="Sand",(B1113-B1112)*$O$5*N1113,(B1113-B1112)*$O$5*T1113))</f>
        <v>0</v>
      </c>
      <c r="V1113" s="157">
        <f t="shared" si="306"/>
        <v>41073.252496893809</v>
      </c>
      <c r="W1113" s="175" t="e">
        <f t="shared" si="301"/>
        <v>#N/A</v>
      </c>
      <c r="X1113" s="149" t="e">
        <f t="shared" si="302"/>
        <v>#N/A</v>
      </c>
      <c r="Y1113" s="127" t="e">
        <f t="shared" si="303"/>
        <v>#DIV/0!</v>
      </c>
      <c r="Z1113" s="175" t="e">
        <f t="shared" si="304"/>
        <v>#N/A</v>
      </c>
      <c r="AA1113" s="149" t="e">
        <f t="shared" si="299"/>
        <v>#DIV/0!</v>
      </c>
      <c r="AB1113" s="383">
        <f>IF(ISERROR(AA1113),0,IF(B1113&lt;=Parameters!$K$3,0,(B1113-B1112)*$O$5*AA1113))</f>
        <v>0</v>
      </c>
      <c r="AC1113" s="157">
        <f t="shared" si="290"/>
        <v>26468.056265524985</v>
      </c>
    </row>
    <row r="1114" spans="1:29">
      <c r="A1114" s="186"/>
      <c r="B1114" s="187"/>
      <c r="C1114" s="258"/>
      <c r="D1114" s="258"/>
      <c r="E1114" s="438" t="e">
        <f>IF(AND(ISBLANK(B1114),ISBLANK(C1114)),NA(),IF(B1114&lt;=Parameters!$K$3,0,IF(C1114&lt;0.1,Parameters!$K$4,C1114)))</f>
        <v>#N/A</v>
      </c>
      <c r="F1114" s="439"/>
      <c r="G1114" s="149">
        <f>B1114*Parameters!$K$5</f>
        <v>0</v>
      </c>
      <c r="H1114" s="383">
        <f>IF(B1114&lt;Parameters!$K$6,B1114*Parameters!$K$5,Parameters!$K$5*Parameters!$K$6+(B1114-Parameters!$K$6)*(Parameters!$K$5-10))</f>
        <v>0</v>
      </c>
      <c r="I1114" s="151" t="str">
        <f>IF(ISBLANK(D1114),"",IF(D1114&gt;Parameters!$K$7,"Clay","Sand"))</f>
        <v/>
      </c>
      <c r="J1114" s="152">
        <f t="shared" si="291"/>
        <v>0.12850097275896397</v>
      </c>
      <c r="K1114" s="320">
        <f t="shared" si="292"/>
        <v>1</v>
      </c>
      <c r="L1114" s="320">
        <f t="shared" si="300"/>
        <v>0</v>
      </c>
      <c r="M1114" s="275" t="e">
        <f t="shared" si="293"/>
        <v>#N/A</v>
      </c>
      <c r="N1114" s="153" t="e">
        <f t="shared" si="294"/>
        <v>#N/A</v>
      </c>
      <c r="O1114" s="154" t="e">
        <f t="shared" si="295"/>
        <v>#N/A</v>
      </c>
      <c r="P1114" s="149">
        <f>IF(B1114&lt;=Parameters!$K$3,0,IF(I1114="Sand",0,O1114/Parameters!$K$8*1000))</f>
        <v>0</v>
      </c>
      <c r="Q1114" s="127" t="e">
        <f t="shared" si="296"/>
        <v>#DIV/0!</v>
      </c>
      <c r="R1114" s="154" t="e">
        <f t="shared" si="297"/>
        <v>#DIV/0!</v>
      </c>
      <c r="S1114" s="154" t="e">
        <f t="shared" si="298"/>
        <v>#DIV/0!</v>
      </c>
      <c r="T1114" s="149" t="e">
        <f t="shared" si="305"/>
        <v>#DIV/0!</v>
      </c>
      <c r="U1114" s="383">
        <f>IF(B1114&lt;=Parameters!$K$3,0,IF(I1114="Sand",(B1114-B1113)*$O$5*N1114,(B1114-B1113)*$O$5*T1114))</f>
        <v>0</v>
      </c>
      <c r="V1114" s="157">
        <f t="shared" si="306"/>
        <v>41073.252496893809</v>
      </c>
      <c r="W1114" s="175" t="e">
        <f t="shared" si="301"/>
        <v>#N/A</v>
      </c>
      <c r="X1114" s="149" t="e">
        <f t="shared" si="302"/>
        <v>#N/A</v>
      </c>
      <c r="Y1114" s="127" t="e">
        <f t="shared" si="303"/>
        <v>#DIV/0!</v>
      </c>
      <c r="Z1114" s="175" t="e">
        <f t="shared" si="304"/>
        <v>#N/A</v>
      </c>
      <c r="AA1114" s="149" t="e">
        <f t="shared" si="299"/>
        <v>#DIV/0!</v>
      </c>
      <c r="AB1114" s="383">
        <f>IF(ISERROR(AA1114),0,IF(B1114&lt;=Parameters!$K$3,0,(B1114-B1113)*$O$5*AA1114))</f>
        <v>0</v>
      </c>
      <c r="AC1114" s="157">
        <f t="shared" si="290"/>
        <v>26468.056265524985</v>
      </c>
    </row>
    <row r="1115" spans="1:29">
      <c r="A1115" s="186"/>
      <c r="B1115" s="187"/>
      <c r="C1115" s="258"/>
      <c r="D1115" s="258"/>
      <c r="E1115" s="438" t="e">
        <f>IF(AND(ISBLANK(B1115),ISBLANK(C1115)),NA(),IF(B1115&lt;=Parameters!$K$3,0,IF(C1115&lt;0.1,Parameters!$K$4,C1115)))</f>
        <v>#N/A</v>
      </c>
      <c r="F1115" s="439"/>
      <c r="G1115" s="149">
        <f>B1115*Parameters!$K$5</f>
        <v>0</v>
      </c>
      <c r="H1115" s="383">
        <f>IF(B1115&lt;Parameters!$K$6,B1115*Parameters!$K$5,Parameters!$K$5*Parameters!$K$6+(B1115-Parameters!$K$6)*(Parameters!$K$5-10))</f>
        <v>0</v>
      </c>
      <c r="I1115" s="151" t="str">
        <f>IF(ISBLANK(D1115),"",IF(D1115&gt;Parameters!$K$7,"Clay","Sand"))</f>
        <v/>
      </c>
      <c r="J1115" s="152">
        <f t="shared" si="291"/>
        <v>0.12850097275896397</v>
      </c>
      <c r="K1115" s="320">
        <f t="shared" si="292"/>
        <v>1</v>
      </c>
      <c r="L1115" s="320">
        <f t="shared" si="300"/>
        <v>0</v>
      </c>
      <c r="M1115" s="275" t="e">
        <f t="shared" si="293"/>
        <v>#N/A</v>
      </c>
      <c r="N1115" s="153" t="e">
        <f t="shared" si="294"/>
        <v>#N/A</v>
      </c>
      <c r="O1115" s="154" t="e">
        <f t="shared" si="295"/>
        <v>#N/A</v>
      </c>
      <c r="P1115" s="149">
        <f>IF(B1115&lt;=Parameters!$K$3,0,IF(I1115="Sand",0,O1115/Parameters!$K$8*1000))</f>
        <v>0</v>
      </c>
      <c r="Q1115" s="127" t="e">
        <f t="shared" si="296"/>
        <v>#DIV/0!</v>
      </c>
      <c r="R1115" s="154" t="e">
        <f t="shared" si="297"/>
        <v>#DIV/0!</v>
      </c>
      <c r="S1115" s="154" t="e">
        <f t="shared" si="298"/>
        <v>#DIV/0!</v>
      </c>
      <c r="T1115" s="149" t="e">
        <f t="shared" si="305"/>
        <v>#DIV/0!</v>
      </c>
      <c r="U1115" s="383">
        <f>IF(B1115&lt;=Parameters!$K$3,0,IF(I1115="Sand",(B1115-B1114)*$O$5*N1115,(B1115-B1114)*$O$5*T1115))</f>
        <v>0</v>
      </c>
      <c r="V1115" s="157">
        <f t="shared" si="306"/>
        <v>41073.252496893809</v>
      </c>
      <c r="W1115" s="175" t="e">
        <f t="shared" si="301"/>
        <v>#N/A</v>
      </c>
      <c r="X1115" s="149" t="e">
        <f t="shared" si="302"/>
        <v>#N/A</v>
      </c>
      <c r="Y1115" s="127" t="e">
        <f t="shared" si="303"/>
        <v>#DIV/0!</v>
      </c>
      <c r="Z1115" s="175" t="e">
        <f t="shared" si="304"/>
        <v>#N/A</v>
      </c>
      <c r="AA1115" s="149" t="e">
        <f t="shared" si="299"/>
        <v>#DIV/0!</v>
      </c>
      <c r="AB1115" s="383">
        <f>IF(ISERROR(AA1115),0,IF(B1115&lt;=Parameters!$K$3,0,(B1115-B1114)*$O$5*AA1115))</f>
        <v>0</v>
      </c>
      <c r="AC1115" s="157">
        <f t="shared" si="290"/>
        <v>26468.056265524985</v>
      </c>
    </row>
    <row r="1116" spans="1:29">
      <c r="A1116" s="186"/>
      <c r="B1116" s="187"/>
      <c r="C1116" s="258"/>
      <c r="D1116" s="258"/>
      <c r="E1116" s="438" t="e">
        <f>IF(AND(ISBLANK(B1116),ISBLANK(C1116)),NA(),IF(B1116&lt;=Parameters!$K$3,0,IF(C1116&lt;0.1,Parameters!$K$4,C1116)))</f>
        <v>#N/A</v>
      </c>
      <c r="F1116" s="439"/>
      <c r="G1116" s="149">
        <f>B1116*Parameters!$K$5</f>
        <v>0</v>
      </c>
      <c r="H1116" s="383">
        <f>IF(B1116&lt;Parameters!$K$6,B1116*Parameters!$K$5,Parameters!$K$5*Parameters!$K$6+(B1116-Parameters!$K$6)*(Parameters!$K$5-10))</f>
        <v>0</v>
      </c>
      <c r="I1116" s="151" t="str">
        <f>IF(ISBLANK(D1116),"",IF(D1116&gt;Parameters!$K$7,"Clay","Sand"))</f>
        <v/>
      </c>
      <c r="J1116" s="152">
        <f t="shared" si="291"/>
        <v>0.12850097275896397</v>
      </c>
      <c r="K1116" s="320">
        <f t="shared" si="292"/>
        <v>1</v>
      </c>
      <c r="L1116" s="320">
        <f t="shared" si="300"/>
        <v>0</v>
      </c>
      <c r="M1116" s="275" t="e">
        <f t="shared" si="293"/>
        <v>#N/A</v>
      </c>
      <c r="N1116" s="153" t="e">
        <f t="shared" si="294"/>
        <v>#N/A</v>
      </c>
      <c r="O1116" s="154" t="e">
        <f t="shared" si="295"/>
        <v>#N/A</v>
      </c>
      <c r="P1116" s="149">
        <f>IF(B1116&lt;=Parameters!$K$3,0,IF(I1116="Sand",0,O1116/Parameters!$K$8*1000))</f>
        <v>0</v>
      </c>
      <c r="Q1116" s="127" t="e">
        <f t="shared" si="296"/>
        <v>#DIV/0!</v>
      </c>
      <c r="R1116" s="154" t="e">
        <f t="shared" si="297"/>
        <v>#DIV/0!</v>
      </c>
      <c r="S1116" s="154" t="e">
        <f t="shared" si="298"/>
        <v>#DIV/0!</v>
      </c>
      <c r="T1116" s="149" t="e">
        <f t="shared" si="305"/>
        <v>#DIV/0!</v>
      </c>
      <c r="U1116" s="383">
        <f>IF(B1116&lt;=Parameters!$K$3,0,IF(I1116="Sand",(B1116-B1115)*$O$5*N1116,(B1116-B1115)*$O$5*T1116))</f>
        <v>0</v>
      </c>
      <c r="V1116" s="157">
        <f t="shared" si="306"/>
        <v>41073.252496893809</v>
      </c>
      <c r="W1116" s="175" t="e">
        <f t="shared" si="301"/>
        <v>#N/A</v>
      </c>
      <c r="X1116" s="149" t="e">
        <f t="shared" si="302"/>
        <v>#N/A</v>
      </c>
      <c r="Y1116" s="127" t="e">
        <f t="shared" si="303"/>
        <v>#DIV/0!</v>
      </c>
      <c r="Z1116" s="175" t="e">
        <f t="shared" si="304"/>
        <v>#N/A</v>
      </c>
      <c r="AA1116" s="149" t="e">
        <f t="shared" si="299"/>
        <v>#DIV/0!</v>
      </c>
      <c r="AB1116" s="383">
        <f>IF(ISERROR(AA1116),0,IF(B1116&lt;=Parameters!$K$3,0,(B1116-B1115)*$O$5*AA1116))</f>
        <v>0</v>
      </c>
      <c r="AC1116" s="157">
        <f t="shared" si="290"/>
        <v>26468.056265524985</v>
      </c>
    </row>
    <row r="1117" spans="1:29">
      <c r="A1117" s="186"/>
      <c r="B1117" s="187"/>
      <c r="C1117" s="258"/>
      <c r="D1117" s="258"/>
      <c r="E1117" s="438" t="e">
        <f>IF(AND(ISBLANK(B1117),ISBLANK(C1117)),NA(),IF(B1117&lt;=Parameters!$K$3,0,IF(C1117&lt;0.1,Parameters!$K$4,C1117)))</f>
        <v>#N/A</v>
      </c>
      <c r="F1117" s="439"/>
      <c r="G1117" s="149">
        <f>B1117*Parameters!$K$5</f>
        <v>0</v>
      </c>
      <c r="H1117" s="383">
        <f>IF(B1117&lt;Parameters!$K$6,B1117*Parameters!$K$5,Parameters!$K$5*Parameters!$K$6+(B1117-Parameters!$K$6)*(Parameters!$K$5-10))</f>
        <v>0</v>
      </c>
      <c r="I1117" s="151" t="str">
        <f>IF(ISBLANK(D1117),"",IF(D1117&gt;Parameters!$K$7,"Clay","Sand"))</f>
        <v/>
      </c>
      <c r="J1117" s="152">
        <f t="shared" si="291"/>
        <v>0.12850097275896397</v>
      </c>
      <c r="K1117" s="320">
        <f t="shared" si="292"/>
        <v>1</v>
      </c>
      <c r="L1117" s="320">
        <f t="shared" si="300"/>
        <v>0</v>
      </c>
      <c r="M1117" s="275" t="e">
        <f t="shared" si="293"/>
        <v>#N/A</v>
      </c>
      <c r="N1117" s="153" t="e">
        <f t="shared" si="294"/>
        <v>#N/A</v>
      </c>
      <c r="O1117" s="154" t="e">
        <f t="shared" si="295"/>
        <v>#N/A</v>
      </c>
      <c r="P1117" s="149">
        <f>IF(B1117&lt;=Parameters!$K$3,0,IF(I1117="Sand",0,O1117/Parameters!$K$8*1000))</f>
        <v>0</v>
      </c>
      <c r="Q1117" s="127" t="e">
        <f t="shared" si="296"/>
        <v>#DIV/0!</v>
      </c>
      <c r="R1117" s="154" t="e">
        <f t="shared" si="297"/>
        <v>#DIV/0!</v>
      </c>
      <c r="S1117" s="154" t="e">
        <f t="shared" si="298"/>
        <v>#DIV/0!</v>
      </c>
      <c r="T1117" s="149" t="e">
        <f t="shared" si="305"/>
        <v>#DIV/0!</v>
      </c>
      <c r="U1117" s="383">
        <f>IF(B1117&lt;=Parameters!$K$3,0,IF(I1117="Sand",(B1117-B1116)*$O$5*N1117,(B1117-B1116)*$O$5*T1117))</f>
        <v>0</v>
      </c>
      <c r="V1117" s="157">
        <f t="shared" si="306"/>
        <v>41073.252496893809</v>
      </c>
      <c r="W1117" s="175" t="e">
        <f t="shared" si="301"/>
        <v>#N/A</v>
      </c>
      <c r="X1117" s="149" t="e">
        <f t="shared" si="302"/>
        <v>#N/A</v>
      </c>
      <c r="Y1117" s="127" t="e">
        <f t="shared" si="303"/>
        <v>#DIV/0!</v>
      </c>
      <c r="Z1117" s="175" t="e">
        <f t="shared" si="304"/>
        <v>#N/A</v>
      </c>
      <c r="AA1117" s="149" t="e">
        <f t="shared" si="299"/>
        <v>#DIV/0!</v>
      </c>
      <c r="AB1117" s="383">
        <f>IF(ISERROR(AA1117),0,IF(B1117&lt;=Parameters!$K$3,0,(B1117-B1116)*$O$5*AA1117))</f>
        <v>0</v>
      </c>
      <c r="AC1117" s="157">
        <f t="shared" si="290"/>
        <v>26468.056265524985</v>
      </c>
    </row>
    <row r="1118" spans="1:29">
      <c r="A1118" s="186"/>
      <c r="B1118" s="187"/>
      <c r="C1118" s="258"/>
      <c r="D1118" s="258"/>
      <c r="E1118" s="438" t="e">
        <f>IF(AND(ISBLANK(B1118),ISBLANK(C1118)),NA(),IF(B1118&lt;=Parameters!$K$3,0,IF(C1118&lt;0.1,Parameters!$K$4,C1118)))</f>
        <v>#N/A</v>
      </c>
      <c r="F1118" s="439"/>
      <c r="G1118" s="149">
        <f>B1118*Parameters!$K$5</f>
        <v>0</v>
      </c>
      <c r="H1118" s="383">
        <f>IF(B1118&lt;Parameters!$K$6,B1118*Parameters!$K$5,Parameters!$K$5*Parameters!$K$6+(B1118-Parameters!$K$6)*(Parameters!$K$5-10))</f>
        <v>0</v>
      </c>
      <c r="I1118" s="151" t="str">
        <f>IF(ISBLANK(D1118),"",IF(D1118&gt;Parameters!$K$7,"Clay","Sand"))</f>
        <v/>
      </c>
      <c r="J1118" s="152">
        <f t="shared" si="291"/>
        <v>0.12850097275896397</v>
      </c>
      <c r="K1118" s="320">
        <f t="shared" si="292"/>
        <v>1</v>
      </c>
      <c r="L1118" s="320">
        <f t="shared" si="300"/>
        <v>0</v>
      </c>
      <c r="M1118" s="275" t="e">
        <f t="shared" si="293"/>
        <v>#N/A</v>
      </c>
      <c r="N1118" s="153" t="e">
        <f t="shared" si="294"/>
        <v>#N/A</v>
      </c>
      <c r="O1118" s="154" t="e">
        <f t="shared" si="295"/>
        <v>#N/A</v>
      </c>
      <c r="P1118" s="149">
        <f>IF(B1118&lt;=Parameters!$K$3,0,IF(I1118="Sand",0,O1118/Parameters!$K$8*1000))</f>
        <v>0</v>
      </c>
      <c r="Q1118" s="127" t="e">
        <f t="shared" si="296"/>
        <v>#DIV/0!</v>
      </c>
      <c r="R1118" s="154" t="e">
        <f t="shared" si="297"/>
        <v>#DIV/0!</v>
      </c>
      <c r="S1118" s="154" t="e">
        <f t="shared" si="298"/>
        <v>#DIV/0!</v>
      </c>
      <c r="T1118" s="149" t="e">
        <f t="shared" si="305"/>
        <v>#DIV/0!</v>
      </c>
      <c r="U1118" s="383">
        <f>IF(B1118&lt;=Parameters!$K$3,0,IF(I1118="Sand",(B1118-B1117)*$O$5*N1118,(B1118-B1117)*$O$5*T1118))</f>
        <v>0</v>
      </c>
      <c r="V1118" s="157">
        <f t="shared" si="306"/>
        <v>41073.252496893809</v>
      </c>
      <c r="W1118" s="175" t="e">
        <f t="shared" si="301"/>
        <v>#N/A</v>
      </c>
      <c r="X1118" s="149" t="e">
        <f t="shared" si="302"/>
        <v>#N/A</v>
      </c>
      <c r="Y1118" s="127" t="e">
        <f t="shared" si="303"/>
        <v>#DIV/0!</v>
      </c>
      <c r="Z1118" s="175" t="e">
        <f t="shared" si="304"/>
        <v>#N/A</v>
      </c>
      <c r="AA1118" s="149" t="e">
        <f t="shared" si="299"/>
        <v>#DIV/0!</v>
      </c>
      <c r="AB1118" s="383">
        <f>IF(ISERROR(AA1118),0,IF(B1118&lt;=Parameters!$K$3,0,(B1118-B1117)*$O$5*AA1118))</f>
        <v>0</v>
      </c>
      <c r="AC1118" s="157">
        <f t="shared" si="290"/>
        <v>26468.056265524985</v>
      </c>
    </row>
    <row r="1119" spans="1:29">
      <c r="A1119" s="186"/>
      <c r="B1119" s="187"/>
      <c r="C1119" s="258"/>
      <c r="D1119" s="258"/>
      <c r="E1119" s="438" t="e">
        <f>IF(AND(ISBLANK(B1119),ISBLANK(C1119)),NA(),IF(B1119&lt;=Parameters!$K$3,0,IF(C1119&lt;0.1,Parameters!$K$4,C1119)))</f>
        <v>#N/A</v>
      </c>
      <c r="F1119" s="439"/>
      <c r="G1119" s="149">
        <f>B1119*Parameters!$K$5</f>
        <v>0</v>
      </c>
      <c r="H1119" s="383">
        <f>IF(B1119&lt;Parameters!$K$6,B1119*Parameters!$K$5,Parameters!$K$5*Parameters!$K$6+(B1119-Parameters!$K$6)*(Parameters!$K$5-10))</f>
        <v>0</v>
      </c>
      <c r="I1119" s="151" t="str">
        <f>IF(ISBLANK(D1119),"",IF(D1119&gt;Parameters!$K$7,"Clay","Sand"))</f>
        <v/>
      </c>
      <c r="J1119" s="152">
        <f t="shared" si="291"/>
        <v>0.12850097275896397</v>
      </c>
      <c r="K1119" s="320">
        <f t="shared" si="292"/>
        <v>1</v>
      </c>
      <c r="L1119" s="320">
        <f t="shared" si="300"/>
        <v>0</v>
      </c>
      <c r="M1119" s="275" t="e">
        <f t="shared" si="293"/>
        <v>#N/A</v>
      </c>
      <c r="N1119" s="153" t="e">
        <f t="shared" si="294"/>
        <v>#N/A</v>
      </c>
      <c r="O1119" s="154" t="e">
        <f t="shared" si="295"/>
        <v>#N/A</v>
      </c>
      <c r="P1119" s="149">
        <f>IF(B1119&lt;=Parameters!$K$3,0,IF(I1119="Sand",0,O1119/Parameters!$K$8*1000))</f>
        <v>0</v>
      </c>
      <c r="Q1119" s="127" t="e">
        <f t="shared" si="296"/>
        <v>#DIV/0!</v>
      </c>
      <c r="R1119" s="154" t="e">
        <f t="shared" si="297"/>
        <v>#DIV/0!</v>
      </c>
      <c r="S1119" s="154" t="e">
        <f t="shared" si="298"/>
        <v>#DIV/0!</v>
      </c>
      <c r="T1119" s="149" t="e">
        <f t="shared" si="305"/>
        <v>#DIV/0!</v>
      </c>
      <c r="U1119" s="383">
        <f>IF(B1119&lt;=Parameters!$K$3,0,IF(I1119="Sand",(B1119-B1118)*$O$5*N1119,(B1119-B1118)*$O$5*T1119))</f>
        <v>0</v>
      </c>
      <c r="V1119" s="157">
        <f t="shared" si="306"/>
        <v>41073.252496893809</v>
      </c>
      <c r="W1119" s="175" t="e">
        <f t="shared" si="301"/>
        <v>#N/A</v>
      </c>
      <c r="X1119" s="149" t="e">
        <f t="shared" si="302"/>
        <v>#N/A</v>
      </c>
      <c r="Y1119" s="127" t="e">
        <f t="shared" si="303"/>
        <v>#DIV/0!</v>
      </c>
      <c r="Z1119" s="175" t="e">
        <f t="shared" si="304"/>
        <v>#N/A</v>
      </c>
      <c r="AA1119" s="149" t="e">
        <f t="shared" si="299"/>
        <v>#DIV/0!</v>
      </c>
      <c r="AB1119" s="383">
        <f>IF(ISERROR(AA1119),0,IF(B1119&lt;=Parameters!$K$3,0,(B1119-B1118)*$O$5*AA1119))</f>
        <v>0</v>
      </c>
      <c r="AC1119" s="157">
        <f t="shared" si="290"/>
        <v>26468.056265524985</v>
      </c>
    </row>
    <row r="1120" spans="1:29">
      <c r="A1120" s="186"/>
      <c r="B1120" s="187"/>
      <c r="C1120" s="258"/>
      <c r="D1120" s="258"/>
      <c r="E1120" s="438" t="e">
        <f>IF(AND(ISBLANK(B1120),ISBLANK(C1120)),NA(),IF(B1120&lt;=Parameters!$K$3,0,IF(C1120&lt;0.1,Parameters!$K$4,C1120)))</f>
        <v>#N/A</v>
      </c>
      <c r="F1120" s="439"/>
      <c r="G1120" s="149">
        <f>B1120*Parameters!$K$5</f>
        <v>0</v>
      </c>
      <c r="H1120" s="383">
        <f>IF(B1120&lt;Parameters!$K$6,B1120*Parameters!$K$5,Parameters!$K$5*Parameters!$K$6+(B1120-Parameters!$K$6)*(Parameters!$K$5-10))</f>
        <v>0</v>
      </c>
      <c r="I1120" s="151" t="str">
        <f>IF(ISBLANK(D1120),"",IF(D1120&gt;Parameters!$K$7,"Clay","Sand"))</f>
        <v/>
      </c>
      <c r="J1120" s="152">
        <f t="shared" si="291"/>
        <v>0.12850097275896397</v>
      </c>
      <c r="K1120" s="320">
        <f t="shared" si="292"/>
        <v>1</v>
      </c>
      <c r="L1120" s="320">
        <f t="shared" si="300"/>
        <v>0</v>
      </c>
      <c r="M1120" s="275" t="e">
        <f t="shared" si="293"/>
        <v>#N/A</v>
      </c>
      <c r="N1120" s="153" t="e">
        <f t="shared" si="294"/>
        <v>#N/A</v>
      </c>
      <c r="O1120" s="154" t="e">
        <f t="shared" si="295"/>
        <v>#N/A</v>
      </c>
      <c r="P1120" s="149">
        <f>IF(B1120&lt;=Parameters!$K$3,0,IF(I1120="Sand",0,O1120/Parameters!$K$8*1000))</f>
        <v>0</v>
      </c>
      <c r="Q1120" s="127" t="e">
        <f t="shared" si="296"/>
        <v>#DIV/0!</v>
      </c>
      <c r="R1120" s="154" t="e">
        <f t="shared" si="297"/>
        <v>#DIV/0!</v>
      </c>
      <c r="S1120" s="154" t="e">
        <f t="shared" si="298"/>
        <v>#DIV/0!</v>
      </c>
      <c r="T1120" s="149" t="e">
        <f t="shared" si="305"/>
        <v>#DIV/0!</v>
      </c>
      <c r="U1120" s="383">
        <f>IF(B1120&lt;=Parameters!$K$3,0,IF(I1120="Sand",(B1120-B1119)*$O$5*N1120,(B1120-B1119)*$O$5*T1120))</f>
        <v>0</v>
      </c>
      <c r="V1120" s="157">
        <f t="shared" si="306"/>
        <v>41073.252496893809</v>
      </c>
      <c r="W1120" s="175" t="e">
        <f t="shared" si="301"/>
        <v>#N/A</v>
      </c>
      <c r="X1120" s="149" t="e">
        <f t="shared" si="302"/>
        <v>#N/A</v>
      </c>
      <c r="Y1120" s="127" t="e">
        <f t="shared" si="303"/>
        <v>#DIV/0!</v>
      </c>
      <c r="Z1120" s="175" t="e">
        <f t="shared" si="304"/>
        <v>#N/A</v>
      </c>
      <c r="AA1120" s="149" t="e">
        <f t="shared" si="299"/>
        <v>#DIV/0!</v>
      </c>
      <c r="AB1120" s="383">
        <f>IF(ISERROR(AA1120),0,IF(B1120&lt;=Parameters!$K$3,0,(B1120-B1119)*$O$5*AA1120))</f>
        <v>0</v>
      </c>
      <c r="AC1120" s="157">
        <f t="shared" si="290"/>
        <v>26468.056265524985</v>
      </c>
    </row>
    <row r="1121" spans="1:29">
      <c r="A1121" s="186"/>
      <c r="B1121" s="187"/>
      <c r="C1121" s="258"/>
      <c r="D1121" s="258"/>
      <c r="E1121" s="438" t="e">
        <f>IF(AND(ISBLANK(B1121),ISBLANK(C1121)),NA(),IF(B1121&lt;=Parameters!$K$3,0,IF(C1121&lt;0.1,Parameters!$K$4,C1121)))</f>
        <v>#N/A</v>
      </c>
      <c r="F1121" s="439"/>
      <c r="G1121" s="149">
        <f>B1121*Parameters!$K$5</f>
        <v>0</v>
      </c>
      <c r="H1121" s="383">
        <f>IF(B1121&lt;Parameters!$K$6,B1121*Parameters!$K$5,Parameters!$K$5*Parameters!$K$6+(B1121-Parameters!$K$6)*(Parameters!$K$5-10))</f>
        <v>0</v>
      </c>
      <c r="I1121" s="151" t="str">
        <f>IF(ISBLANK(D1121),"",IF(D1121&gt;Parameters!$K$7,"Clay","Sand"))</f>
        <v/>
      </c>
      <c r="J1121" s="152">
        <f t="shared" si="291"/>
        <v>0.12850097275896397</v>
      </c>
      <c r="K1121" s="320">
        <f t="shared" si="292"/>
        <v>1</v>
      </c>
      <c r="L1121" s="320">
        <f t="shared" si="300"/>
        <v>0</v>
      </c>
      <c r="M1121" s="275" t="e">
        <f t="shared" si="293"/>
        <v>#N/A</v>
      </c>
      <c r="N1121" s="153" t="e">
        <f t="shared" si="294"/>
        <v>#N/A</v>
      </c>
      <c r="O1121" s="154" t="e">
        <f t="shared" si="295"/>
        <v>#N/A</v>
      </c>
      <c r="P1121" s="149">
        <f>IF(B1121&lt;=Parameters!$K$3,0,IF(I1121="Sand",0,O1121/Parameters!$K$8*1000))</f>
        <v>0</v>
      </c>
      <c r="Q1121" s="127" t="e">
        <f t="shared" si="296"/>
        <v>#DIV/0!</v>
      </c>
      <c r="R1121" s="154" t="e">
        <f t="shared" si="297"/>
        <v>#DIV/0!</v>
      </c>
      <c r="S1121" s="154" t="e">
        <f t="shared" si="298"/>
        <v>#DIV/0!</v>
      </c>
      <c r="T1121" s="149" t="e">
        <f t="shared" si="305"/>
        <v>#DIV/0!</v>
      </c>
      <c r="U1121" s="383">
        <f>IF(B1121&lt;=Parameters!$K$3,0,IF(I1121="Sand",(B1121-B1120)*$O$5*N1121,(B1121-B1120)*$O$5*T1121))</f>
        <v>0</v>
      </c>
      <c r="V1121" s="157">
        <f t="shared" si="306"/>
        <v>41073.252496893809</v>
      </c>
      <c r="W1121" s="175" t="e">
        <f t="shared" si="301"/>
        <v>#N/A</v>
      </c>
      <c r="X1121" s="149" t="e">
        <f t="shared" si="302"/>
        <v>#N/A</v>
      </c>
      <c r="Y1121" s="127" t="e">
        <f t="shared" si="303"/>
        <v>#DIV/0!</v>
      </c>
      <c r="Z1121" s="175" t="e">
        <f t="shared" si="304"/>
        <v>#N/A</v>
      </c>
      <c r="AA1121" s="149" t="e">
        <f t="shared" si="299"/>
        <v>#DIV/0!</v>
      </c>
      <c r="AB1121" s="383">
        <f>IF(ISERROR(AA1121),0,IF(B1121&lt;=Parameters!$K$3,0,(B1121-B1120)*$O$5*AA1121))</f>
        <v>0</v>
      </c>
      <c r="AC1121" s="157">
        <f t="shared" si="290"/>
        <v>26468.056265524985</v>
      </c>
    </row>
    <row r="1122" spans="1:29">
      <c r="A1122" s="186"/>
      <c r="B1122" s="187"/>
      <c r="C1122" s="258"/>
      <c r="D1122" s="258"/>
      <c r="E1122" s="438" t="e">
        <f>IF(AND(ISBLANK(B1122),ISBLANK(C1122)),NA(),IF(B1122&lt;=Parameters!$K$3,0,IF(C1122&lt;0.1,Parameters!$K$4,C1122)))</f>
        <v>#N/A</v>
      </c>
      <c r="F1122" s="439"/>
      <c r="G1122" s="149">
        <f>B1122*Parameters!$K$5</f>
        <v>0</v>
      </c>
      <c r="H1122" s="383">
        <f>IF(B1122&lt;Parameters!$K$6,B1122*Parameters!$K$5,Parameters!$K$5*Parameters!$K$6+(B1122-Parameters!$K$6)*(Parameters!$K$5-10))</f>
        <v>0</v>
      </c>
      <c r="I1122" s="151" t="str">
        <f>IF(ISBLANK(D1122),"",IF(D1122&gt;Parameters!$K$7,"Clay","Sand"))</f>
        <v/>
      </c>
      <c r="J1122" s="152">
        <f t="shared" si="291"/>
        <v>0.12850097275896397</v>
      </c>
      <c r="K1122" s="320">
        <f t="shared" si="292"/>
        <v>1</v>
      </c>
      <c r="L1122" s="320">
        <f t="shared" si="300"/>
        <v>0</v>
      </c>
      <c r="M1122" s="275" t="e">
        <f t="shared" si="293"/>
        <v>#N/A</v>
      </c>
      <c r="N1122" s="153" t="e">
        <f t="shared" si="294"/>
        <v>#N/A</v>
      </c>
      <c r="O1122" s="154" t="e">
        <f t="shared" si="295"/>
        <v>#N/A</v>
      </c>
      <c r="P1122" s="149">
        <f>IF(B1122&lt;=Parameters!$K$3,0,IF(I1122="Sand",0,O1122/Parameters!$K$8*1000))</f>
        <v>0</v>
      </c>
      <c r="Q1122" s="127" t="e">
        <f t="shared" si="296"/>
        <v>#DIV/0!</v>
      </c>
      <c r="R1122" s="154" t="e">
        <f t="shared" si="297"/>
        <v>#DIV/0!</v>
      </c>
      <c r="S1122" s="154" t="e">
        <f t="shared" si="298"/>
        <v>#DIV/0!</v>
      </c>
      <c r="T1122" s="149" t="e">
        <f t="shared" si="305"/>
        <v>#DIV/0!</v>
      </c>
      <c r="U1122" s="383">
        <f>IF(B1122&lt;=Parameters!$K$3,0,IF(I1122="Sand",(B1122-B1121)*$O$5*N1122,(B1122-B1121)*$O$5*T1122))</f>
        <v>0</v>
      </c>
      <c r="V1122" s="157">
        <f t="shared" si="306"/>
        <v>41073.252496893809</v>
      </c>
      <c r="W1122" s="175" t="e">
        <f t="shared" si="301"/>
        <v>#N/A</v>
      </c>
      <c r="X1122" s="149" t="e">
        <f t="shared" si="302"/>
        <v>#N/A</v>
      </c>
      <c r="Y1122" s="127" t="e">
        <f t="shared" si="303"/>
        <v>#DIV/0!</v>
      </c>
      <c r="Z1122" s="175" t="e">
        <f t="shared" si="304"/>
        <v>#N/A</v>
      </c>
      <c r="AA1122" s="149" t="e">
        <f t="shared" si="299"/>
        <v>#DIV/0!</v>
      </c>
      <c r="AB1122" s="383">
        <f>IF(ISERROR(AA1122),0,IF(B1122&lt;=Parameters!$K$3,0,(B1122-B1121)*$O$5*AA1122))</f>
        <v>0</v>
      </c>
      <c r="AC1122" s="157">
        <f t="shared" si="290"/>
        <v>26468.056265524985</v>
      </c>
    </row>
    <row r="1123" spans="1:29">
      <c r="A1123" s="186"/>
      <c r="B1123" s="187"/>
      <c r="C1123" s="258"/>
      <c r="D1123" s="258"/>
      <c r="E1123" s="438" t="e">
        <f>IF(AND(ISBLANK(B1123),ISBLANK(C1123)),NA(),IF(B1123&lt;=Parameters!$K$3,0,IF(C1123&lt;0.1,Parameters!$K$4,C1123)))</f>
        <v>#N/A</v>
      </c>
      <c r="F1123" s="439"/>
      <c r="G1123" s="149">
        <f>B1123*Parameters!$K$5</f>
        <v>0</v>
      </c>
      <c r="H1123" s="383">
        <f>IF(B1123&lt;Parameters!$K$6,B1123*Parameters!$K$5,Parameters!$K$5*Parameters!$K$6+(B1123-Parameters!$K$6)*(Parameters!$K$5-10))</f>
        <v>0</v>
      </c>
      <c r="I1123" s="151" t="str">
        <f>IF(ISBLANK(D1123),"",IF(D1123&gt;Parameters!$K$7,"Clay","Sand"))</f>
        <v/>
      </c>
      <c r="J1123" s="152">
        <f t="shared" si="291"/>
        <v>0.12850097275896397</v>
      </c>
      <c r="K1123" s="320">
        <f t="shared" si="292"/>
        <v>1</v>
      </c>
      <c r="L1123" s="320">
        <f t="shared" si="300"/>
        <v>0</v>
      </c>
      <c r="M1123" s="275" t="e">
        <f t="shared" si="293"/>
        <v>#N/A</v>
      </c>
      <c r="N1123" s="153" t="e">
        <f t="shared" si="294"/>
        <v>#N/A</v>
      </c>
      <c r="O1123" s="154" t="e">
        <f t="shared" si="295"/>
        <v>#N/A</v>
      </c>
      <c r="P1123" s="149">
        <f>IF(B1123&lt;=Parameters!$K$3,0,IF(I1123="Sand",0,O1123/Parameters!$K$8*1000))</f>
        <v>0</v>
      </c>
      <c r="Q1123" s="127" t="e">
        <f t="shared" si="296"/>
        <v>#DIV/0!</v>
      </c>
      <c r="R1123" s="154" t="e">
        <f t="shared" si="297"/>
        <v>#DIV/0!</v>
      </c>
      <c r="S1123" s="154" t="e">
        <f t="shared" si="298"/>
        <v>#DIV/0!</v>
      </c>
      <c r="T1123" s="149" t="e">
        <f t="shared" si="305"/>
        <v>#DIV/0!</v>
      </c>
      <c r="U1123" s="383">
        <f>IF(B1123&lt;=Parameters!$K$3,0,IF(I1123="Sand",(B1123-B1122)*$O$5*N1123,(B1123-B1122)*$O$5*T1123))</f>
        <v>0</v>
      </c>
      <c r="V1123" s="157">
        <f t="shared" si="306"/>
        <v>41073.252496893809</v>
      </c>
      <c r="W1123" s="175" t="e">
        <f t="shared" si="301"/>
        <v>#N/A</v>
      </c>
      <c r="X1123" s="149" t="e">
        <f t="shared" si="302"/>
        <v>#N/A</v>
      </c>
      <c r="Y1123" s="127" t="e">
        <f t="shared" si="303"/>
        <v>#DIV/0!</v>
      </c>
      <c r="Z1123" s="175" t="e">
        <f t="shared" si="304"/>
        <v>#N/A</v>
      </c>
      <c r="AA1123" s="149" t="e">
        <f t="shared" si="299"/>
        <v>#DIV/0!</v>
      </c>
      <c r="AB1123" s="383">
        <f>IF(ISERROR(AA1123),0,IF(B1123&lt;=Parameters!$K$3,0,(B1123-B1122)*$O$5*AA1123))</f>
        <v>0</v>
      </c>
      <c r="AC1123" s="157">
        <f t="shared" si="290"/>
        <v>26468.056265524985</v>
      </c>
    </row>
    <row r="1124" spans="1:29">
      <c r="A1124" s="186"/>
      <c r="B1124" s="187"/>
      <c r="C1124" s="258"/>
      <c r="D1124" s="258"/>
      <c r="E1124" s="438" t="e">
        <f>IF(AND(ISBLANK(B1124),ISBLANK(C1124)),NA(),IF(B1124&lt;=Parameters!$K$3,0,IF(C1124&lt;0.1,Parameters!$K$4,C1124)))</f>
        <v>#N/A</v>
      </c>
      <c r="F1124" s="439"/>
      <c r="G1124" s="149">
        <f>B1124*Parameters!$K$5</f>
        <v>0</v>
      </c>
      <c r="H1124" s="383">
        <f>IF(B1124&lt;Parameters!$K$6,B1124*Parameters!$K$5,Parameters!$K$5*Parameters!$K$6+(B1124-Parameters!$K$6)*(Parameters!$K$5-10))</f>
        <v>0</v>
      </c>
      <c r="I1124" s="151" t="str">
        <f>IF(ISBLANK(D1124),"",IF(D1124&gt;Parameters!$K$7,"Clay","Sand"))</f>
        <v/>
      </c>
      <c r="J1124" s="152">
        <f t="shared" si="291"/>
        <v>0.12850097275896397</v>
      </c>
      <c r="K1124" s="320">
        <f t="shared" si="292"/>
        <v>1</v>
      </c>
      <c r="L1124" s="320">
        <f t="shared" si="300"/>
        <v>0</v>
      </c>
      <c r="M1124" s="275" t="e">
        <f t="shared" si="293"/>
        <v>#N/A</v>
      </c>
      <c r="N1124" s="153" t="e">
        <f t="shared" si="294"/>
        <v>#N/A</v>
      </c>
      <c r="O1124" s="154" t="e">
        <f t="shared" si="295"/>
        <v>#N/A</v>
      </c>
      <c r="P1124" s="149">
        <f>IF(B1124&lt;=Parameters!$K$3,0,IF(I1124="Sand",0,O1124/Parameters!$K$8*1000))</f>
        <v>0</v>
      </c>
      <c r="Q1124" s="127" t="e">
        <f t="shared" si="296"/>
        <v>#DIV/0!</v>
      </c>
      <c r="R1124" s="154" t="e">
        <f t="shared" si="297"/>
        <v>#DIV/0!</v>
      </c>
      <c r="S1124" s="154" t="e">
        <f t="shared" si="298"/>
        <v>#DIV/0!</v>
      </c>
      <c r="T1124" s="149" t="e">
        <f t="shared" si="305"/>
        <v>#DIV/0!</v>
      </c>
      <c r="U1124" s="383">
        <f>IF(B1124&lt;=Parameters!$K$3,0,IF(I1124="Sand",(B1124-B1123)*$O$5*N1124,(B1124-B1123)*$O$5*T1124))</f>
        <v>0</v>
      </c>
      <c r="V1124" s="157">
        <f t="shared" si="306"/>
        <v>41073.252496893809</v>
      </c>
      <c r="W1124" s="175" t="e">
        <f t="shared" si="301"/>
        <v>#N/A</v>
      </c>
      <c r="X1124" s="149" t="e">
        <f t="shared" si="302"/>
        <v>#N/A</v>
      </c>
      <c r="Y1124" s="127" t="e">
        <f t="shared" si="303"/>
        <v>#DIV/0!</v>
      </c>
      <c r="Z1124" s="175" t="e">
        <f t="shared" si="304"/>
        <v>#N/A</v>
      </c>
      <c r="AA1124" s="149" t="e">
        <f t="shared" si="299"/>
        <v>#DIV/0!</v>
      </c>
      <c r="AB1124" s="383">
        <f>IF(ISERROR(AA1124),0,IF(B1124&lt;=Parameters!$K$3,0,(B1124-B1123)*$O$5*AA1124))</f>
        <v>0</v>
      </c>
      <c r="AC1124" s="157">
        <f t="shared" si="290"/>
        <v>26468.056265524985</v>
      </c>
    </row>
    <row r="1125" spans="1:29">
      <c r="A1125" s="186"/>
      <c r="B1125" s="187"/>
      <c r="C1125" s="258"/>
      <c r="D1125" s="258"/>
      <c r="E1125" s="438" t="e">
        <f>IF(AND(ISBLANK(B1125),ISBLANK(C1125)),NA(),IF(B1125&lt;=Parameters!$K$3,0,IF(C1125&lt;0.1,Parameters!$K$4,C1125)))</f>
        <v>#N/A</v>
      </c>
      <c r="F1125" s="439"/>
      <c r="G1125" s="149">
        <f>B1125*Parameters!$K$5</f>
        <v>0</v>
      </c>
      <c r="H1125" s="383">
        <f>IF(B1125&lt;Parameters!$K$6,B1125*Parameters!$K$5,Parameters!$K$5*Parameters!$K$6+(B1125-Parameters!$K$6)*(Parameters!$K$5-10))</f>
        <v>0</v>
      </c>
      <c r="I1125" s="151" t="str">
        <f>IF(ISBLANK(D1125),"",IF(D1125&gt;Parameters!$K$7,"Clay","Sand"))</f>
        <v/>
      </c>
      <c r="J1125" s="152">
        <f t="shared" si="291"/>
        <v>0.12850097275896397</v>
      </c>
      <c r="K1125" s="320">
        <f t="shared" si="292"/>
        <v>1</v>
      </c>
      <c r="L1125" s="320">
        <f t="shared" si="300"/>
        <v>0</v>
      </c>
      <c r="M1125" s="275" t="e">
        <f t="shared" si="293"/>
        <v>#N/A</v>
      </c>
      <c r="N1125" s="153" t="e">
        <f t="shared" si="294"/>
        <v>#N/A</v>
      </c>
      <c r="O1125" s="154" t="e">
        <f t="shared" si="295"/>
        <v>#N/A</v>
      </c>
      <c r="P1125" s="149">
        <f>IF(B1125&lt;=Parameters!$K$3,0,IF(I1125="Sand",0,O1125/Parameters!$K$8*1000))</f>
        <v>0</v>
      </c>
      <c r="Q1125" s="127" t="e">
        <f t="shared" si="296"/>
        <v>#DIV/0!</v>
      </c>
      <c r="R1125" s="154" t="e">
        <f t="shared" si="297"/>
        <v>#DIV/0!</v>
      </c>
      <c r="S1125" s="154" t="e">
        <f t="shared" si="298"/>
        <v>#DIV/0!</v>
      </c>
      <c r="T1125" s="149" t="e">
        <f t="shared" si="305"/>
        <v>#DIV/0!</v>
      </c>
      <c r="U1125" s="383">
        <f>IF(B1125&lt;=Parameters!$K$3,0,IF(I1125="Sand",(B1125-B1124)*$O$5*N1125,(B1125-B1124)*$O$5*T1125))</f>
        <v>0</v>
      </c>
      <c r="V1125" s="157">
        <f t="shared" si="306"/>
        <v>41073.252496893809</v>
      </c>
      <c r="W1125" s="175" t="e">
        <f t="shared" si="301"/>
        <v>#N/A</v>
      </c>
      <c r="X1125" s="149" t="e">
        <f t="shared" si="302"/>
        <v>#N/A</v>
      </c>
      <c r="Y1125" s="127" t="e">
        <f t="shared" si="303"/>
        <v>#DIV/0!</v>
      </c>
      <c r="Z1125" s="175" t="e">
        <f t="shared" si="304"/>
        <v>#N/A</v>
      </c>
      <c r="AA1125" s="149" t="e">
        <f t="shared" si="299"/>
        <v>#DIV/0!</v>
      </c>
      <c r="AB1125" s="383">
        <f>IF(ISERROR(AA1125),0,IF(B1125&lt;=Parameters!$K$3,0,(B1125-B1124)*$O$5*AA1125))</f>
        <v>0</v>
      </c>
      <c r="AC1125" s="157">
        <f t="shared" si="290"/>
        <v>26468.056265524985</v>
      </c>
    </row>
    <row r="1126" spans="1:29">
      <c r="A1126" s="186"/>
      <c r="B1126" s="187"/>
      <c r="C1126" s="258"/>
      <c r="D1126" s="258"/>
      <c r="E1126" s="438" t="e">
        <f>IF(AND(ISBLANK(B1126),ISBLANK(C1126)),NA(),IF(B1126&lt;=Parameters!$K$3,0,IF(C1126&lt;0.1,Parameters!$K$4,C1126)))</f>
        <v>#N/A</v>
      </c>
      <c r="F1126" s="439"/>
      <c r="G1126" s="149">
        <f>B1126*Parameters!$K$5</f>
        <v>0</v>
      </c>
      <c r="H1126" s="383">
        <f>IF(B1126&lt;Parameters!$K$6,B1126*Parameters!$K$5,Parameters!$K$5*Parameters!$K$6+(B1126-Parameters!$K$6)*(Parameters!$K$5-10))</f>
        <v>0</v>
      </c>
      <c r="I1126" s="151" t="str">
        <f>IF(ISBLANK(D1126),"",IF(D1126&gt;Parameters!$K$7,"Clay","Sand"))</f>
        <v/>
      </c>
      <c r="J1126" s="152">
        <f t="shared" si="291"/>
        <v>0.12850097275896397</v>
      </c>
      <c r="K1126" s="320">
        <f t="shared" si="292"/>
        <v>1</v>
      </c>
      <c r="L1126" s="320">
        <f t="shared" si="300"/>
        <v>0</v>
      </c>
      <c r="M1126" s="275" t="e">
        <f t="shared" si="293"/>
        <v>#N/A</v>
      </c>
      <c r="N1126" s="153" t="e">
        <f t="shared" si="294"/>
        <v>#N/A</v>
      </c>
      <c r="O1126" s="154" t="e">
        <f t="shared" si="295"/>
        <v>#N/A</v>
      </c>
      <c r="P1126" s="149">
        <f>IF(B1126&lt;=Parameters!$K$3,0,IF(I1126="Sand",0,O1126/Parameters!$K$8*1000))</f>
        <v>0</v>
      </c>
      <c r="Q1126" s="127" t="e">
        <f t="shared" si="296"/>
        <v>#DIV/0!</v>
      </c>
      <c r="R1126" s="154" t="e">
        <f t="shared" si="297"/>
        <v>#DIV/0!</v>
      </c>
      <c r="S1126" s="154" t="e">
        <f t="shared" si="298"/>
        <v>#DIV/0!</v>
      </c>
      <c r="T1126" s="149" t="e">
        <f t="shared" si="305"/>
        <v>#DIV/0!</v>
      </c>
      <c r="U1126" s="383">
        <f>IF(B1126&lt;=Parameters!$K$3,0,IF(I1126="Sand",(B1126-B1125)*$O$5*N1126,(B1126-B1125)*$O$5*T1126))</f>
        <v>0</v>
      </c>
      <c r="V1126" s="157">
        <f t="shared" si="306"/>
        <v>41073.252496893809</v>
      </c>
      <c r="W1126" s="175" t="e">
        <f t="shared" si="301"/>
        <v>#N/A</v>
      </c>
      <c r="X1126" s="149" t="e">
        <f t="shared" si="302"/>
        <v>#N/A</v>
      </c>
      <c r="Y1126" s="127" t="e">
        <f t="shared" si="303"/>
        <v>#DIV/0!</v>
      </c>
      <c r="Z1126" s="175" t="e">
        <f t="shared" si="304"/>
        <v>#N/A</v>
      </c>
      <c r="AA1126" s="149" t="e">
        <f t="shared" si="299"/>
        <v>#DIV/0!</v>
      </c>
      <c r="AB1126" s="383">
        <f>IF(ISERROR(AA1126),0,IF(B1126&lt;=Parameters!$K$3,0,(B1126-B1125)*$O$5*AA1126))</f>
        <v>0</v>
      </c>
      <c r="AC1126" s="157">
        <f t="shared" si="290"/>
        <v>26468.056265524985</v>
      </c>
    </row>
    <row r="1127" spans="1:29">
      <c r="A1127" s="186"/>
      <c r="B1127" s="187"/>
      <c r="C1127" s="258"/>
      <c r="D1127" s="258"/>
      <c r="E1127" s="438" t="e">
        <f>IF(AND(ISBLANK(B1127),ISBLANK(C1127)),NA(),IF(B1127&lt;=Parameters!$K$3,0,IF(C1127&lt;0.1,Parameters!$K$4,C1127)))</f>
        <v>#N/A</v>
      </c>
      <c r="F1127" s="439"/>
      <c r="G1127" s="149">
        <f>B1127*Parameters!$K$5</f>
        <v>0</v>
      </c>
      <c r="H1127" s="383">
        <f>IF(B1127&lt;Parameters!$K$6,B1127*Parameters!$K$5,Parameters!$K$5*Parameters!$K$6+(B1127-Parameters!$K$6)*(Parameters!$K$5-10))</f>
        <v>0</v>
      </c>
      <c r="I1127" s="151" t="str">
        <f>IF(ISBLANK(D1127),"",IF(D1127&gt;Parameters!$K$7,"Clay","Sand"))</f>
        <v/>
      </c>
      <c r="J1127" s="152">
        <f t="shared" si="291"/>
        <v>0.12850097275896397</v>
      </c>
      <c r="K1127" s="320">
        <f t="shared" si="292"/>
        <v>1</v>
      </c>
      <c r="L1127" s="320">
        <f t="shared" si="300"/>
        <v>0</v>
      </c>
      <c r="M1127" s="275" t="e">
        <f t="shared" si="293"/>
        <v>#N/A</v>
      </c>
      <c r="N1127" s="153" t="e">
        <f t="shared" si="294"/>
        <v>#N/A</v>
      </c>
      <c r="O1127" s="154" t="e">
        <f t="shared" si="295"/>
        <v>#N/A</v>
      </c>
      <c r="P1127" s="149">
        <f>IF(B1127&lt;=Parameters!$K$3,0,IF(I1127="Sand",0,O1127/Parameters!$K$8*1000))</f>
        <v>0</v>
      </c>
      <c r="Q1127" s="127" t="e">
        <f t="shared" si="296"/>
        <v>#DIV/0!</v>
      </c>
      <c r="R1127" s="154" t="e">
        <f t="shared" si="297"/>
        <v>#DIV/0!</v>
      </c>
      <c r="S1127" s="154" t="e">
        <f t="shared" si="298"/>
        <v>#DIV/0!</v>
      </c>
      <c r="T1127" s="149" t="e">
        <f t="shared" si="305"/>
        <v>#DIV/0!</v>
      </c>
      <c r="U1127" s="383">
        <f>IF(B1127&lt;=Parameters!$K$3,0,IF(I1127="Sand",(B1127-B1126)*$O$5*N1127,(B1127-B1126)*$O$5*T1127))</f>
        <v>0</v>
      </c>
      <c r="V1127" s="157">
        <f t="shared" si="306"/>
        <v>41073.252496893809</v>
      </c>
      <c r="W1127" s="175" t="e">
        <f t="shared" si="301"/>
        <v>#N/A</v>
      </c>
      <c r="X1127" s="149" t="e">
        <f t="shared" si="302"/>
        <v>#N/A</v>
      </c>
      <c r="Y1127" s="127" t="e">
        <f t="shared" si="303"/>
        <v>#DIV/0!</v>
      </c>
      <c r="Z1127" s="175" t="e">
        <f t="shared" si="304"/>
        <v>#N/A</v>
      </c>
      <c r="AA1127" s="149" t="e">
        <f t="shared" si="299"/>
        <v>#DIV/0!</v>
      </c>
      <c r="AB1127" s="383">
        <f>IF(ISERROR(AA1127),0,IF(B1127&lt;=Parameters!$K$3,0,(B1127-B1126)*$O$5*AA1127))</f>
        <v>0</v>
      </c>
      <c r="AC1127" s="157">
        <f t="shared" si="290"/>
        <v>26468.056265524985</v>
      </c>
    </row>
    <row r="1128" spans="1:29">
      <c r="A1128" s="186"/>
      <c r="B1128" s="187"/>
      <c r="C1128" s="258"/>
      <c r="D1128" s="258"/>
      <c r="E1128" s="438" t="e">
        <f>IF(AND(ISBLANK(B1128),ISBLANK(C1128)),NA(),IF(B1128&lt;=Parameters!$K$3,0,IF(C1128&lt;0.1,Parameters!$K$4,C1128)))</f>
        <v>#N/A</v>
      </c>
      <c r="F1128" s="439"/>
      <c r="G1128" s="149">
        <f>B1128*Parameters!$K$5</f>
        <v>0</v>
      </c>
      <c r="H1128" s="383">
        <f>IF(B1128&lt;Parameters!$K$6,B1128*Parameters!$K$5,Parameters!$K$5*Parameters!$K$6+(B1128-Parameters!$K$6)*(Parameters!$K$5-10))</f>
        <v>0</v>
      </c>
      <c r="I1128" s="151" t="str">
        <f>IF(ISBLANK(D1128),"",IF(D1128&gt;Parameters!$K$7,"Clay","Sand"))</f>
        <v/>
      </c>
      <c r="J1128" s="152">
        <f t="shared" si="291"/>
        <v>0.12850097275896397</v>
      </c>
      <c r="K1128" s="320">
        <f t="shared" si="292"/>
        <v>1</v>
      </c>
      <c r="L1128" s="320">
        <f t="shared" si="300"/>
        <v>0</v>
      </c>
      <c r="M1128" s="275" t="e">
        <f t="shared" si="293"/>
        <v>#N/A</v>
      </c>
      <c r="N1128" s="153" t="e">
        <f t="shared" si="294"/>
        <v>#N/A</v>
      </c>
      <c r="O1128" s="154" t="e">
        <f t="shared" si="295"/>
        <v>#N/A</v>
      </c>
      <c r="P1128" s="149">
        <f>IF(B1128&lt;=Parameters!$K$3,0,IF(I1128="Sand",0,O1128/Parameters!$K$8*1000))</f>
        <v>0</v>
      </c>
      <c r="Q1128" s="127" t="e">
        <f t="shared" si="296"/>
        <v>#DIV/0!</v>
      </c>
      <c r="R1128" s="154" t="e">
        <f t="shared" si="297"/>
        <v>#DIV/0!</v>
      </c>
      <c r="S1128" s="154" t="e">
        <f t="shared" si="298"/>
        <v>#DIV/0!</v>
      </c>
      <c r="T1128" s="149" t="e">
        <f t="shared" si="305"/>
        <v>#DIV/0!</v>
      </c>
      <c r="U1128" s="383">
        <f>IF(B1128&lt;=Parameters!$K$3,0,IF(I1128="Sand",(B1128-B1127)*$O$5*N1128,(B1128-B1127)*$O$5*T1128))</f>
        <v>0</v>
      </c>
      <c r="V1128" s="157">
        <f t="shared" si="306"/>
        <v>41073.252496893809</v>
      </c>
      <c r="W1128" s="175" t="e">
        <f t="shared" si="301"/>
        <v>#N/A</v>
      </c>
      <c r="X1128" s="149" t="e">
        <f t="shared" si="302"/>
        <v>#N/A</v>
      </c>
      <c r="Y1128" s="127" t="e">
        <f t="shared" si="303"/>
        <v>#DIV/0!</v>
      </c>
      <c r="Z1128" s="175" t="e">
        <f t="shared" si="304"/>
        <v>#N/A</v>
      </c>
      <c r="AA1128" s="149" t="e">
        <f t="shared" si="299"/>
        <v>#DIV/0!</v>
      </c>
      <c r="AB1128" s="383">
        <f>IF(ISERROR(AA1128),0,IF(B1128&lt;=Parameters!$K$3,0,(B1128-B1127)*$O$5*AA1128))</f>
        <v>0</v>
      </c>
      <c r="AC1128" s="157">
        <f t="shared" si="290"/>
        <v>26468.056265524985</v>
      </c>
    </row>
    <row r="1129" spans="1:29">
      <c r="A1129" s="186"/>
      <c r="B1129" s="187"/>
      <c r="C1129" s="258"/>
      <c r="D1129" s="258"/>
      <c r="E1129" s="438" t="e">
        <f>IF(AND(ISBLANK(B1129),ISBLANK(C1129)),NA(),IF(B1129&lt;=Parameters!$K$3,0,IF(C1129&lt;0.1,Parameters!$K$4,C1129)))</f>
        <v>#N/A</v>
      </c>
      <c r="F1129" s="439"/>
      <c r="G1129" s="149">
        <f>B1129*Parameters!$K$5</f>
        <v>0</v>
      </c>
      <c r="H1129" s="383">
        <f>IF(B1129&lt;Parameters!$K$6,B1129*Parameters!$K$5,Parameters!$K$5*Parameters!$K$6+(B1129-Parameters!$K$6)*(Parameters!$K$5-10))</f>
        <v>0</v>
      </c>
      <c r="I1129" s="151" t="str">
        <f>IF(ISBLANK(D1129),"",IF(D1129&gt;Parameters!$K$7,"Clay","Sand"))</f>
        <v/>
      </c>
      <c r="J1129" s="152">
        <f t="shared" si="291"/>
        <v>0.12850097275896397</v>
      </c>
      <c r="K1129" s="320">
        <f t="shared" si="292"/>
        <v>1</v>
      </c>
      <c r="L1129" s="320">
        <f t="shared" si="300"/>
        <v>0</v>
      </c>
      <c r="M1129" s="275" t="e">
        <f t="shared" si="293"/>
        <v>#N/A</v>
      </c>
      <c r="N1129" s="153" t="e">
        <f t="shared" si="294"/>
        <v>#N/A</v>
      </c>
      <c r="O1129" s="154" t="e">
        <f t="shared" si="295"/>
        <v>#N/A</v>
      </c>
      <c r="P1129" s="149">
        <f>IF(B1129&lt;=Parameters!$K$3,0,IF(I1129="Sand",0,O1129/Parameters!$K$8*1000))</f>
        <v>0</v>
      </c>
      <c r="Q1129" s="127" t="e">
        <f t="shared" si="296"/>
        <v>#DIV/0!</v>
      </c>
      <c r="R1129" s="154" t="e">
        <f t="shared" si="297"/>
        <v>#DIV/0!</v>
      </c>
      <c r="S1129" s="154" t="e">
        <f t="shared" si="298"/>
        <v>#DIV/0!</v>
      </c>
      <c r="T1129" s="149" t="e">
        <f t="shared" si="305"/>
        <v>#DIV/0!</v>
      </c>
      <c r="U1129" s="383">
        <f>IF(B1129&lt;=Parameters!$K$3,0,IF(I1129="Sand",(B1129-B1128)*$O$5*N1129,(B1129-B1128)*$O$5*T1129))</f>
        <v>0</v>
      </c>
      <c r="V1129" s="157">
        <f t="shared" si="306"/>
        <v>41073.252496893809</v>
      </c>
      <c r="W1129" s="175" t="e">
        <f t="shared" si="301"/>
        <v>#N/A</v>
      </c>
      <c r="X1129" s="149" t="e">
        <f t="shared" si="302"/>
        <v>#N/A</v>
      </c>
      <c r="Y1129" s="127" t="e">
        <f t="shared" si="303"/>
        <v>#DIV/0!</v>
      </c>
      <c r="Z1129" s="175" t="e">
        <f t="shared" si="304"/>
        <v>#N/A</v>
      </c>
      <c r="AA1129" s="149" t="e">
        <f t="shared" si="299"/>
        <v>#DIV/0!</v>
      </c>
      <c r="AB1129" s="383">
        <f>IF(ISERROR(AA1129),0,IF(B1129&lt;=Parameters!$K$3,0,(B1129-B1128)*$O$5*AA1129))</f>
        <v>0</v>
      </c>
      <c r="AC1129" s="157">
        <f t="shared" si="290"/>
        <v>26468.056265524985</v>
      </c>
    </row>
    <row r="1130" spans="1:29">
      <c r="A1130" s="186"/>
      <c r="B1130" s="187"/>
      <c r="C1130" s="258"/>
      <c r="D1130" s="258"/>
      <c r="E1130" s="438" t="e">
        <f>IF(AND(ISBLANK(B1130),ISBLANK(C1130)),NA(),IF(B1130&lt;=Parameters!$K$3,0,IF(C1130&lt;0.1,Parameters!$K$4,C1130)))</f>
        <v>#N/A</v>
      </c>
      <c r="F1130" s="439"/>
      <c r="G1130" s="149">
        <f>B1130*Parameters!$K$5</f>
        <v>0</v>
      </c>
      <c r="H1130" s="383">
        <f>IF(B1130&lt;Parameters!$K$6,B1130*Parameters!$K$5,Parameters!$K$5*Parameters!$K$6+(B1130-Parameters!$K$6)*(Parameters!$K$5-10))</f>
        <v>0</v>
      </c>
      <c r="I1130" s="151" t="str">
        <f>IF(ISBLANK(D1130),"",IF(D1130&gt;Parameters!$K$7,"Clay","Sand"))</f>
        <v/>
      </c>
      <c r="J1130" s="152">
        <f t="shared" si="291"/>
        <v>0.12850097275896397</v>
      </c>
      <c r="K1130" s="320">
        <f t="shared" si="292"/>
        <v>1</v>
      </c>
      <c r="L1130" s="320">
        <f t="shared" si="300"/>
        <v>0</v>
      </c>
      <c r="M1130" s="275" t="e">
        <f t="shared" si="293"/>
        <v>#N/A</v>
      </c>
      <c r="N1130" s="153" t="e">
        <f t="shared" si="294"/>
        <v>#N/A</v>
      </c>
      <c r="O1130" s="154" t="e">
        <f t="shared" si="295"/>
        <v>#N/A</v>
      </c>
      <c r="P1130" s="149">
        <f>IF(B1130&lt;=Parameters!$K$3,0,IF(I1130="Sand",0,O1130/Parameters!$K$8*1000))</f>
        <v>0</v>
      </c>
      <c r="Q1130" s="127" t="e">
        <f t="shared" si="296"/>
        <v>#DIV/0!</v>
      </c>
      <c r="R1130" s="154" t="e">
        <f t="shared" si="297"/>
        <v>#DIV/0!</v>
      </c>
      <c r="S1130" s="154" t="e">
        <f t="shared" si="298"/>
        <v>#DIV/0!</v>
      </c>
      <c r="T1130" s="149" t="e">
        <f t="shared" si="305"/>
        <v>#DIV/0!</v>
      </c>
      <c r="U1130" s="383">
        <f>IF(B1130&lt;=Parameters!$K$3,0,IF(I1130="Sand",(B1130-B1129)*$O$5*N1130,(B1130-B1129)*$O$5*T1130))</f>
        <v>0</v>
      </c>
      <c r="V1130" s="157">
        <f t="shared" si="306"/>
        <v>41073.252496893809</v>
      </c>
      <c r="W1130" s="175" t="e">
        <f t="shared" si="301"/>
        <v>#N/A</v>
      </c>
      <c r="X1130" s="149" t="e">
        <f t="shared" si="302"/>
        <v>#N/A</v>
      </c>
      <c r="Y1130" s="127" t="e">
        <f t="shared" si="303"/>
        <v>#DIV/0!</v>
      </c>
      <c r="Z1130" s="175" t="e">
        <f t="shared" si="304"/>
        <v>#N/A</v>
      </c>
      <c r="AA1130" s="149" t="e">
        <f t="shared" si="299"/>
        <v>#DIV/0!</v>
      </c>
      <c r="AB1130" s="383">
        <f>IF(ISERROR(AA1130),0,IF(B1130&lt;=Parameters!$K$3,0,(B1130-B1129)*$O$5*AA1130))</f>
        <v>0</v>
      </c>
      <c r="AC1130" s="157">
        <f t="shared" si="290"/>
        <v>26468.056265524985</v>
      </c>
    </row>
    <row r="1131" spans="1:29">
      <c r="A1131" s="186"/>
      <c r="B1131" s="187"/>
      <c r="C1131" s="258"/>
      <c r="D1131" s="258"/>
      <c r="E1131" s="438" t="e">
        <f>IF(AND(ISBLANK(B1131),ISBLANK(C1131)),NA(),IF(B1131&lt;=Parameters!$K$3,0,IF(C1131&lt;0.1,Parameters!$K$4,C1131)))</f>
        <v>#N/A</v>
      </c>
      <c r="F1131" s="439"/>
      <c r="G1131" s="149">
        <f>B1131*Parameters!$K$5</f>
        <v>0</v>
      </c>
      <c r="H1131" s="383">
        <f>IF(B1131&lt;Parameters!$K$6,B1131*Parameters!$K$5,Parameters!$K$5*Parameters!$K$6+(B1131-Parameters!$K$6)*(Parameters!$K$5-10))</f>
        <v>0</v>
      </c>
      <c r="I1131" s="151" t="str">
        <f>IF(ISBLANK(D1131),"",IF(D1131&gt;Parameters!$K$7,"Clay","Sand"))</f>
        <v/>
      </c>
      <c r="J1131" s="152">
        <f t="shared" si="291"/>
        <v>0.12850097275896397</v>
      </c>
      <c r="K1131" s="320">
        <f t="shared" si="292"/>
        <v>1</v>
      </c>
      <c r="L1131" s="320">
        <f t="shared" si="300"/>
        <v>0</v>
      </c>
      <c r="M1131" s="275" t="e">
        <f t="shared" si="293"/>
        <v>#N/A</v>
      </c>
      <c r="N1131" s="153" t="e">
        <f t="shared" si="294"/>
        <v>#N/A</v>
      </c>
      <c r="O1131" s="154" t="e">
        <f t="shared" si="295"/>
        <v>#N/A</v>
      </c>
      <c r="P1131" s="149">
        <f>IF(B1131&lt;=Parameters!$K$3,0,IF(I1131="Sand",0,O1131/Parameters!$K$8*1000))</f>
        <v>0</v>
      </c>
      <c r="Q1131" s="127" t="e">
        <f t="shared" si="296"/>
        <v>#DIV/0!</v>
      </c>
      <c r="R1131" s="154" t="e">
        <f t="shared" si="297"/>
        <v>#DIV/0!</v>
      </c>
      <c r="S1131" s="154" t="e">
        <f t="shared" si="298"/>
        <v>#DIV/0!</v>
      </c>
      <c r="T1131" s="149" t="e">
        <f t="shared" si="305"/>
        <v>#DIV/0!</v>
      </c>
      <c r="U1131" s="383">
        <f>IF(B1131&lt;=Parameters!$K$3,0,IF(I1131="Sand",(B1131-B1130)*$O$5*N1131,(B1131-B1130)*$O$5*T1131))</f>
        <v>0</v>
      </c>
      <c r="V1131" s="157">
        <f t="shared" si="306"/>
        <v>41073.252496893809</v>
      </c>
      <c r="W1131" s="175" t="e">
        <f t="shared" si="301"/>
        <v>#N/A</v>
      </c>
      <c r="X1131" s="149" t="e">
        <f t="shared" si="302"/>
        <v>#N/A</v>
      </c>
      <c r="Y1131" s="127" t="e">
        <f t="shared" si="303"/>
        <v>#DIV/0!</v>
      </c>
      <c r="Z1131" s="175" t="e">
        <f t="shared" si="304"/>
        <v>#N/A</v>
      </c>
      <c r="AA1131" s="149" t="e">
        <f t="shared" si="299"/>
        <v>#DIV/0!</v>
      </c>
      <c r="AB1131" s="383">
        <f>IF(ISERROR(AA1131),0,IF(B1131&lt;=Parameters!$K$3,0,(B1131-B1130)*$O$5*AA1131))</f>
        <v>0</v>
      </c>
      <c r="AC1131" s="157">
        <f t="shared" si="290"/>
        <v>26468.056265524985</v>
      </c>
    </row>
    <row r="1132" spans="1:29">
      <c r="A1132" s="186"/>
      <c r="B1132" s="187"/>
      <c r="C1132" s="258"/>
      <c r="D1132" s="258"/>
      <c r="E1132" s="438" t="e">
        <f>IF(AND(ISBLANK(B1132),ISBLANK(C1132)),NA(),IF(B1132&lt;=Parameters!$K$3,0,IF(C1132&lt;0.1,Parameters!$K$4,C1132)))</f>
        <v>#N/A</v>
      </c>
      <c r="F1132" s="439"/>
      <c r="G1132" s="149">
        <f>B1132*Parameters!$K$5</f>
        <v>0</v>
      </c>
      <c r="H1132" s="383">
        <f>IF(B1132&lt;Parameters!$K$6,B1132*Parameters!$K$5,Parameters!$K$5*Parameters!$K$6+(B1132-Parameters!$K$6)*(Parameters!$K$5-10))</f>
        <v>0</v>
      </c>
      <c r="I1132" s="151" t="str">
        <f>IF(ISBLANK(D1132),"",IF(D1132&gt;Parameters!$K$7,"Clay","Sand"))</f>
        <v/>
      </c>
      <c r="J1132" s="152">
        <f t="shared" si="291"/>
        <v>0.12850097275896397</v>
      </c>
      <c r="K1132" s="320">
        <f t="shared" si="292"/>
        <v>1</v>
      </c>
      <c r="L1132" s="320">
        <f t="shared" si="300"/>
        <v>0</v>
      </c>
      <c r="M1132" s="275" t="e">
        <f t="shared" si="293"/>
        <v>#N/A</v>
      </c>
      <c r="N1132" s="153" t="e">
        <f t="shared" si="294"/>
        <v>#N/A</v>
      </c>
      <c r="O1132" s="154" t="e">
        <f t="shared" si="295"/>
        <v>#N/A</v>
      </c>
      <c r="P1132" s="149">
        <f>IF(B1132&lt;=Parameters!$K$3,0,IF(I1132="Sand",0,O1132/Parameters!$K$8*1000))</f>
        <v>0</v>
      </c>
      <c r="Q1132" s="127" t="e">
        <f t="shared" si="296"/>
        <v>#DIV/0!</v>
      </c>
      <c r="R1132" s="154" t="e">
        <f t="shared" si="297"/>
        <v>#DIV/0!</v>
      </c>
      <c r="S1132" s="154" t="e">
        <f t="shared" si="298"/>
        <v>#DIV/0!</v>
      </c>
      <c r="T1132" s="149" t="e">
        <f t="shared" si="305"/>
        <v>#DIV/0!</v>
      </c>
      <c r="U1132" s="383">
        <f>IF(B1132&lt;=Parameters!$K$3,0,IF(I1132="Sand",(B1132-B1131)*$O$5*N1132,(B1132-B1131)*$O$5*T1132))</f>
        <v>0</v>
      </c>
      <c r="V1132" s="157">
        <f t="shared" si="306"/>
        <v>41073.252496893809</v>
      </c>
      <c r="W1132" s="175" t="e">
        <f t="shared" si="301"/>
        <v>#N/A</v>
      </c>
      <c r="X1132" s="149" t="e">
        <f t="shared" si="302"/>
        <v>#N/A</v>
      </c>
      <c r="Y1132" s="127" t="e">
        <f t="shared" si="303"/>
        <v>#DIV/0!</v>
      </c>
      <c r="Z1132" s="175" t="e">
        <f t="shared" si="304"/>
        <v>#N/A</v>
      </c>
      <c r="AA1132" s="149" t="e">
        <f t="shared" si="299"/>
        <v>#DIV/0!</v>
      </c>
      <c r="AB1132" s="383">
        <f>IF(ISERROR(AA1132),0,IF(B1132&lt;=Parameters!$K$3,0,(B1132-B1131)*$O$5*AA1132))</f>
        <v>0</v>
      </c>
      <c r="AC1132" s="157">
        <f t="shared" si="290"/>
        <v>26468.056265524985</v>
      </c>
    </row>
    <row r="1133" spans="1:29">
      <c r="A1133" s="186"/>
      <c r="B1133" s="187"/>
      <c r="C1133" s="258"/>
      <c r="D1133" s="258"/>
      <c r="E1133" s="438" t="e">
        <f>IF(AND(ISBLANK(B1133),ISBLANK(C1133)),NA(),IF(B1133&lt;=Parameters!$K$3,0,IF(C1133&lt;0.1,Parameters!$K$4,C1133)))</f>
        <v>#N/A</v>
      </c>
      <c r="F1133" s="439"/>
      <c r="G1133" s="149">
        <f>B1133*Parameters!$K$5</f>
        <v>0</v>
      </c>
      <c r="H1133" s="383">
        <f>IF(B1133&lt;Parameters!$K$6,B1133*Parameters!$K$5,Parameters!$K$5*Parameters!$K$6+(B1133-Parameters!$K$6)*(Parameters!$K$5-10))</f>
        <v>0</v>
      </c>
      <c r="I1133" s="151" t="str">
        <f>IF(ISBLANK(D1133),"",IF(D1133&gt;Parameters!$K$7,"Clay","Sand"))</f>
        <v/>
      </c>
      <c r="J1133" s="152">
        <f t="shared" si="291"/>
        <v>0.12850097275896397</v>
      </c>
      <c r="K1133" s="320">
        <f t="shared" si="292"/>
        <v>1</v>
      </c>
      <c r="L1133" s="320">
        <f t="shared" si="300"/>
        <v>0</v>
      </c>
      <c r="M1133" s="275" t="e">
        <f t="shared" si="293"/>
        <v>#N/A</v>
      </c>
      <c r="N1133" s="153" t="e">
        <f t="shared" si="294"/>
        <v>#N/A</v>
      </c>
      <c r="O1133" s="154" t="e">
        <f t="shared" si="295"/>
        <v>#N/A</v>
      </c>
      <c r="P1133" s="149">
        <f>IF(B1133&lt;=Parameters!$K$3,0,IF(I1133="Sand",0,O1133/Parameters!$K$8*1000))</f>
        <v>0</v>
      </c>
      <c r="Q1133" s="127" t="e">
        <f t="shared" si="296"/>
        <v>#DIV/0!</v>
      </c>
      <c r="R1133" s="154" t="e">
        <f t="shared" si="297"/>
        <v>#DIV/0!</v>
      </c>
      <c r="S1133" s="154" t="e">
        <f t="shared" si="298"/>
        <v>#DIV/0!</v>
      </c>
      <c r="T1133" s="149" t="e">
        <f t="shared" si="305"/>
        <v>#DIV/0!</v>
      </c>
      <c r="U1133" s="383">
        <f>IF(B1133&lt;=Parameters!$K$3,0,IF(I1133="Sand",(B1133-B1132)*$O$5*N1133,(B1133-B1132)*$O$5*T1133))</f>
        <v>0</v>
      </c>
      <c r="V1133" s="157">
        <f t="shared" si="306"/>
        <v>41073.252496893809</v>
      </c>
      <c r="W1133" s="175" t="e">
        <f t="shared" si="301"/>
        <v>#N/A</v>
      </c>
      <c r="X1133" s="149" t="e">
        <f t="shared" si="302"/>
        <v>#N/A</v>
      </c>
      <c r="Y1133" s="127" t="e">
        <f t="shared" si="303"/>
        <v>#DIV/0!</v>
      </c>
      <c r="Z1133" s="175" t="e">
        <f t="shared" si="304"/>
        <v>#N/A</v>
      </c>
      <c r="AA1133" s="149" t="e">
        <f t="shared" si="299"/>
        <v>#DIV/0!</v>
      </c>
      <c r="AB1133" s="383">
        <f>IF(ISERROR(AA1133),0,IF(B1133&lt;=Parameters!$K$3,0,(B1133-B1132)*$O$5*AA1133))</f>
        <v>0</v>
      </c>
      <c r="AC1133" s="157">
        <f t="shared" ref="AC1133:AC1196" si="307">AC1132+AB1133</f>
        <v>26468.056265524985</v>
      </c>
    </row>
    <row r="1134" spans="1:29">
      <c r="A1134" s="186"/>
      <c r="B1134" s="187"/>
      <c r="C1134" s="258"/>
      <c r="D1134" s="258"/>
      <c r="E1134" s="438" t="e">
        <f>IF(AND(ISBLANK(B1134),ISBLANK(C1134)),NA(),IF(B1134&lt;=Parameters!$K$3,0,IF(C1134&lt;0.1,Parameters!$K$4,C1134)))</f>
        <v>#N/A</v>
      </c>
      <c r="F1134" s="439"/>
      <c r="G1134" s="149">
        <f>B1134*Parameters!$K$5</f>
        <v>0</v>
      </c>
      <c r="H1134" s="383">
        <f>IF(B1134&lt;Parameters!$K$6,B1134*Parameters!$K$5,Parameters!$K$5*Parameters!$K$6+(B1134-Parameters!$K$6)*(Parameters!$K$5-10))</f>
        <v>0</v>
      </c>
      <c r="I1134" s="151" t="str">
        <f>IF(ISBLANK(D1134),"",IF(D1134&gt;Parameters!$K$7,"Clay","Sand"))</f>
        <v/>
      </c>
      <c r="J1134" s="152">
        <f t="shared" si="291"/>
        <v>0.12850097275896397</v>
      </c>
      <c r="K1134" s="320">
        <f t="shared" si="292"/>
        <v>1</v>
      </c>
      <c r="L1134" s="320">
        <f t="shared" si="300"/>
        <v>0</v>
      </c>
      <c r="M1134" s="275" t="e">
        <f t="shared" si="293"/>
        <v>#N/A</v>
      </c>
      <c r="N1134" s="153" t="e">
        <f t="shared" si="294"/>
        <v>#N/A</v>
      </c>
      <c r="O1134" s="154" t="e">
        <f t="shared" si="295"/>
        <v>#N/A</v>
      </c>
      <c r="P1134" s="149">
        <f>IF(B1134&lt;=Parameters!$K$3,0,IF(I1134="Sand",0,O1134/Parameters!$K$8*1000))</f>
        <v>0</v>
      </c>
      <c r="Q1134" s="127" t="e">
        <f t="shared" si="296"/>
        <v>#DIV/0!</v>
      </c>
      <c r="R1134" s="154" t="e">
        <f t="shared" si="297"/>
        <v>#DIV/0!</v>
      </c>
      <c r="S1134" s="154" t="e">
        <f t="shared" si="298"/>
        <v>#DIV/0!</v>
      </c>
      <c r="T1134" s="149" t="e">
        <f t="shared" si="305"/>
        <v>#DIV/0!</v>
      </c>
      <c r="U1134" s="383">
        <f>IF(B1134&lt;=Parameters!$K$3,0,IF(I1134="Sand",(B1134-B1133)*$O$5*N1134,(B1134-B1133)*$O$5*T1134))</f>
        <v>0</v>
      </c>
      <c r="V1134" s="157">
        <f t="shared" si="306"/>
        <v>41073.252496893809</v>
      </c>
      <c r="W1134" s="175" t="e">
        <f t="shared" si="301"/>
        <v>#N/A</v>
      </c>
      <c r="X1134" s="149" t="e">
        <f t="shared" si="302"/>
        <v>#N/A</v>
      </c>
      <c r="Y1134" s="127" t="e">
        <f t="shared" si="303"/>
        <v>#DIV/0!</v>
      </c>
      <c r="Z1134" s="175" t="e">
        <f t="shared" si="304"/>
        <v>#N/A</v>
      </c>
      <c r="AA1134" s="149" t="e">
        <f t="shared" si="299"/>
        <v>#DIV/0!</v>
      </c>
      <c r="AB1134" s="383">
        <f>IF(ISERROR(AA1134),0,IF(B1134&lt;=Parameters!$K$3,0,(B1134-B1133)*$O$5*AA1134))</f>
        <v>0</v>
      </c>
      <c r="AC1134" s="157">
        <f t="shared" si="307"/>
        <v>26468.056265524985</v>
      </c>
    </row>
    <row r="1135" spans="1:29">
      <c r="A1135" s="186"/>
      <c r="B1135" s="187"/>
      <c r="C1135" s="258"/>
      <c r="D1135" s="258"/>
      <c r="E1135" s="438" t="e">
        <f>IF(AND(ISBLANK(B1135),ISBLANK(C1135)),NA(),IF(B1135&lt;=Parameters!$K$3,0,IF(C1135&lt;0.1,Parameters!$K$4,C1135)))</f>
        <v>#N/A</v>
      </c>
      <c r="F1135" s="439"/>
      <c r="G1135" s="149">
        <f>B1135*Parameters!$K$5</f>
        <v>0</v>
      </c>
      <c r="H1135" s="383">
        <f>IF(B1135&lt;Parameters!$K$6,B1135*Parameters!$K$5,Parameters!$K$5*Parameters!$K$6+(B1135-Parameters!$K$6)*(Parameters!$K$5-10))</f>
        <v>0</v>
      </c>
      <c r="I1135" s="151" t="str">
        <f>IF(ISBLANK(D1135),"",IF(D1135&gt;Parameters!$K$7,"Clay","Sand"))</f>
        <v/>
      </c>
      <c r="J1135" s="152">
        <f t="shared" si="291"/>
        <v>0.12850097275896397</v>
      </c>
      <c r="K1135" s="320">
        <f t="shared" si="292"/>
        <v>1</v>
      </c>
      <c r="L1135" s="320">
        <f t="shared" si="300"/>
        <v>0</v>
      </c>
      <c r="M1135" s="275" t="e">
        <f t="shared" si="293"/>
        <v>#N/A</v>
      </c>
      <c r="N1135" s="153" t="e">
        <f t="shared" si="294"/>
        <v>#N/A</v>
      </c>
      <c r="O1135" s="154" t="e">
        <f t="shared" si="295"/>
        <v>#N/A</v>
      </c>
      <c r="P1135" s="149">
        <f>IF(B1135&lt;=Parameters!$K$3,0,IF(I1135="Sand",0,O1135/Parameters!$K$8*1000))</f>
        <v>0</v>
      </c>
      <c r="Q1135" s="127" t="e">
        <f t="shared" si="296"/>
        <v>#DIV/0!</v>
      </c>
      <c r="R1135" s="154" t="e">
        <f t="shared" si="297"/>
        <v>#DIV/0!</v>
      </c>
      <c r="S1135" s="154" t="e">
        <f t="shared" si="298"/>
        <v>#DIV/0!</v>
      </c>
      <c r="T1135" s="149" t="e">
        <f t="shared" si="305"/>
        <v>#DIV/0!</v>
      </c>
      <c r="U1135" s="383">
        <f>IF(B1135&lt;=Parameters!$K$3,0,IF(I1135="Sand",(B1135-B1134)*$O$5*N1135,(B1135-B1134)*$O$5*T1135))</f>
        <v>0</v>
      </c>
      <c r="V1135" s="157">
        <f t="shared" si="306"/>
        <v>41073.252496893809</v>
      </c>
      <c r="W1135" s="175" t="e">
        <f t="shared" si="301"/>
        <v>#N/A</v>
      </c>
      <c r="X1135" s="149" t="e">
        <f t="shared" si="302"/>
        <v>#N/A</v>
      </c>
      <c r="Y1135" s="127" t="e">
        <f t="shared" si="303"/>
        <v>#DIV/0!</v>
      </c>
      <c r="Z1135" s="175" t="e">
        <f t="shared" si="304"/>
        <v>#N/A</v>
      </c>
      <c r="AA1135" s="149" t="e">
        <f t="shared" si="299"/>
        <v>#DIV/0!</v>
      </c>
      <c r="AB1135" s="383">
        <f>IF(ISERROR(AA1135),0,IF(B1135&lt;=Parameters!$K$3,0,(B1135-B1134)*$O$5*AA1135))</f>
        <v>0</v>
      </c>
      <c r="AC1135" s="157">
        <f t="shared" si="307"/>
        <v>26468.056265524985</v>
      </c>
    </row>
    <row r="1136" spans="1:29">
      <c r="A1136" s="186"/>
      <c r="B1136" s="187"/>
      <c r="C1136" s="258"/>
      <c r="D1136" s="258"/>
      <c r="E1136" s="438" t="e">
        <f>IF(AND(ISBLANK(B1136),ISBLANK(C1136)),NA(),IF(B1136&lt;=Parameters!$K$3,0,IF(C1136&lt;0.1,Parameters!$K$4,C1136)))</f>
        <v>#N/A</v>
      </c>
      <c r="F1136" s="439"/>
      <c r="G1136" s="149">
        <f>B1136*Parameters!$K$5</f>
        <v>0</v>
      </c>
      <c r="H1136" s="383">
        <f>IF(B1136&lt;Parameters!$K$6,B1136*Parameters!$K$5,Parameters!$K$5*Parameters!$K$6+(B1136-Parameters!$K$6)*(Parameters!$K$5-10))</f>
        <v>0</v>
      </c>
      <c r="I1136" s="151" t="str">
        <f>IF(ISBLANK(D1136),"",IF(D1136&gt;Parameters!$K$7,"Clay","Sand"))</f>
        <v/>
      </c>
      <c r="J1136" s="152">
        <f t="shared" si="291"/>
        <v>0.12850097275896397</v>
      </c>
      <c r="K1136" s="320">
        <f t="shared" si="292"/>
        <v>1</v>
      </c>
      <c r="L1136" s="320">
        <f t="shared" si="300"/>
        <v>0</v>
      </c>
      <c r="M1136" s="275" t="e">
        <f t="shared" si="293"/>
        <v>#N/A</v>
      </c>
      <c r="N1136" s="153" t="e">
        <f t="shared" si="294"/>
        <v>#N/A</v>
      </c>
      <c r="O1136" s="154" t="e">
        <f t="shared" si="295"/>
        <v>#N/A</v>
      </c>
      <c r="P1136" s="149">
        <f>IF(B1136&lt;=Parameters!$K$3,0,IF(I1136="Sand",0,O1136/Parameters!$K$8*1000))</f>
        <v>0</v>
      </c>
      <c r="Q1136" s="127" t="e">
        <f t="shared" si="296"/>
        <v>#DIV/0!</v>
      </c>
      <c r="R1136" s="154" t="e">
        <f t="shared" si="297"/>
        <v>#DIV/0!</v>
      </c>
      <c r="S1136" s="154" t="e">
        <f t="shared" si="298"/>
        <v>#DIV/0!</v>
      </c>
      <c r="T1136" s="149" t="e">
        <f t="shared" si="305"/>
        <v>#DIV/0!</v>
      </c>
      <c r="U1136" s="383">
        <f>IF(B1136&lt;=Parameters!$K$3,0,IF(I1136="Sand",(B1136-B1135)*$O$5*N1136,(B1136-B1135)*$O$5*T1136))</f>
        <v>0</v>
      </c>
      <c r="V1136" s="157">
        <f t="shared" si="306"/>
        <v>41073.252496893809</v>
      </c>
      <c r="W1136" s="175" t="e">
        <f t="shared" si="301"/>
        <v>#N/A</v>
      </c>
      <c r="X1136" s="149" t="e">
        <f t="shared" si="302"/>
        <v>#N/A</v>
      </c>
      <c r="Y1136" s="127" t="e">
        <f t="shared" si="303"/>
        <v>#DIV/0!</v>
      </c>
      <c r="Z1136" s="175" t="e">
        <f t="shared" si="304"/>
        <v>#N/A</v>
      </c>
      <c r="AA1136" s="149" t="e">
        <f t="shared" si="299"/>
        <v>#DIV/0!</v>
      </c>
      <c r="AB1136" s="383">
        <f>IF(ISERROR(AA1136),0,IF(B1136&lt;=Parameters!$K$3,0,(B1136-B1135)*$O$5*AA1136))</f>
        <v>0</v>
      </c>
      <c r="AC1136" s="157">
        <f t="shared" si="307"/>
        <v>26468.056265524985</v>
      </c>
    </row>
    <row r="1137" spans="1:29">
      <c r="A1137" s="186"/>
      <c r="B1137" s="187"/>
      <c r="C1137" s="258"/>
      <c r="D1137" s="258"/>
      <c r="E1137" s="438" t="e">
        <f>IF(AND(ISBLANK(B1137),ISBLANK(C1137)),NA(),IF(B1137&lt;=Parameters!$K$3,0,IF(C1137&lt;0.1,Parameters!$K$4,C1137)))</f>
        <v>#N/A</v>
      </c>
      <c r="F1137" s="439"/>
      <c r="G1137" s="149">
        <f>B1137*Parameters!$K$5</f>
        <v>0</v>
      </c>
      <c r="H1137" s="383">
        <f>IF(B1137&lt;Parameters!$K$6,B1137*Parameters!$K$5,Parameters!$K$5*Parameters!$K$6+(B1137-Parameters!$K$6)*(Parameters!$K$5-10))</f>
        <v>0</v>
      </c>
      <c r="I1137" s="151" t="str">
        <f>IF(ISBLANK(D1137),"",IF(D1137&gt;Parameters!$K$7,"Clay","Sand"))</f>
        <v/>
      </c>
      <c r="J1137" s="152">
        <f t="shared" si="291"/>
        <v>0.12850097275896397</v>
      </c>
      <c r="K1137" s="320">
        <f t="shared" si="292"/>
        <v>1</v>
      </c>
      <c r="L1137" s="320">
        <f t="shared" si="300"/>
        <v>0</v>
      </c>
      <c r="M1137" s="275" t="e">
        <f t="shared" si="293"/>
        <v>#N/A</v>
      </c>
      <c r="N1137" s="153" t="e">
        <f t="shared" si="294"/>
        <v>#N/A</v>
      </c>
      <c r="O1137" s="154" t="e">
        <f t="shared" si="295"/>
        <v>#N/A</v>
      </c>
      <c r="P1137" s="149">
        <f>IF(B1137&lt;=Parameters!$K$3,0,IF(I1137="Sand",0,O1137/Parameters!$K$8*1000))</f>
        <v>0</v>
      </c>
      <c r="Q1137" s="127" t="e">
        <f t="shared" si="296"/>
        <v>#DIV/0!</v>
      </c>
      <c r="R1137" s="154" t="e">
        <f t="shared" si="297"/>
        <v>#DIV/0!</v>
      </c>
      <c r="S1137" s="154" t="e">
        <f t="shared" si="298"/>
        <v>#DIV/0!</v>
      </c>
      <c r="T1137" s="149" t="e">
        <f t="shared" si="305"/>
        <v>#DIV/0!</v>
      </c>
      <c r="U1137" s="383">
        <f>IF(B1137&lt;=Parameters!$K$3,0,IF(I1137="Sand",(B1137-B1136)*$O$5*N1137,(B1137-B1136)*$O$5*T1137))</f>
        <v>0</v>
      </c>
      <c r="V1137" s="157">
        <f t="shared" si="306"/>
        <v>41073.252496893809</v>
      </c>
      <c r="W1137" s="175" t="e">
        <f t="shared" si="301"/>
        <v>#N/A</v>
      </c>
      <c r="X1137" s="149" t="e">
        <f t="shared" si="302"/>
        <v>#N/A</v>
      </c>
      <c r="Y1137" s="127" t="e">
        <f t="shared" si="303"/>
        <v>#DIV/0!</v>
      </c>
      <c r="Z1137" s="175" t="e">
        <f t="shared" si="304"/>
        <v>#N/A</v>
      </c>
      <c r="AA1137" s="149" t="e">
        <f t="shared" si="299"/>
        <v>#DIV/0!</v>
      </c>
      <c r="AB1137" s="383">
        <f>IF(ISERROR(AA1137),0,IF(B1137&lt;=Parameters!$K$3,0,(B1137-B1136)*$O$5*AA1137))</f>
        <v>0</v>
      </c>
      <c r="AC1137" s="157">
        <f t="shared" si="307"/>
        <v>26468.056265524985</v>
      </c>
    </row>
    <row r="1138" spans="1:29">
      <c r="A1138" s="186"/>
      <c r="B1138" s="187"/>
      <c r="C1138" s="258"/>
      <c r="D1138" s="258"/>
      <c r="E1138" s="438" t="e">
        <f>IF(AND(ISBLANK(B1138),ISBLANK(C1138)),NA(),IF(B1138&lt;=Parameters!$K$3,0,IF(C1138&lt;0.1,Parameters!$K$4,C1138)))</f>
        <v>#N/A</v>
      </c>
      <c r="F1138" s="439"/>
      <c r="G1138" s="149">
        <f>B1138*Parameters!$K$5</f>
        <v>0</v>
      </c>
      <c r="H1138" s="383">
        <f>IF(B1138&lt;Parameters!$K$6,B1138*Parameters!$K$5,Parameters!$K$5*Parameters!$K$6+(B1138-Parameters!$K$6)*(Parameters!$K$5-10))</f>
        <v>0</v>
      </c>
      <c r="I1138" s="151" t="str">
        <f>IF(ISBLANK(D1138),"",IF(D1138&gt;Parameters!$K$7,"Clay","Sand"))</f>
        <v/>
      </c>
      <c r="J1138" s="152">
        <f t="shared" si="291"/>
        <v>0.12850097275896397</v>
      </c>
      <c r="K1138" s="320">
        <f t="shared" si="292"/>
        <v>1</v>
      </c>
      <c r="L1138" s="320">
        <f t="shared" si="300"/>
        <v>0</v>
      </c>
      <c r="M1138" s="275" t="e">
        <f t="shared" si="293"/>
        <v>#N/A</v>
      </c>
      <c r="N1138" s="153" t="e">
        <f t="shared" si="294"/>
        <v>#N/A</v>
      </c>
      <c r="O1138" s="154" t="e">
        <f t="shared" si="295"/>
        <v>#N/A</v>
      </c>
      <c r="P1138" s="149">
        <f>IF(B1138&lt;=Parameters!$K$3,0,IF(I1138="Sand",0,O1138/Parameters!$K$8*1000))</f>
        <v>0</v>
      </c>
      <c r="Q1138" s="127" t="e">
        <f t="shared" si="296"/>
        <v>#DIV/0!</v>
      </c>
      <c r="R1138" s="154" t="e">
        <f t="shared" si="297"/>
        <v>#DIV/0!</v>
      </c>
      <c r="S1138" s="154" t="e">
        <f t="shared" si="298"/>
        <v>#DIV/0!</v>
      </c>
      <c r="T1138" s="149" t="e">
        <f t="shared" si="305"/>
        <v>#DIV/0!</v>
      </c>
      <c r="U1138" s="383">
        <f>IF(B1138&lt;=Parameters!$K$3,0,IF(I1138="Sand",(B1138-B1137)*$O$5*N1138,(B1138-B1137)*$O$5*T1138))</f>
        <v>0</v>
      </c>
      <c r="V1138" s="157">
        <f t="shared" si="306"/>
        <v>41073.252496893809</v>
      </c>
      <c r="W1138" s="175" t="e">
        <f t="shared" si="301"/>
        <v>#N/A</v>
      </c>
      <c r="X1138" s="149" t="e">
        <f t="shared" si="302"/>
        <v>#N/A</v>
      </c>
      <c r="Y1138" s="127" t="e">
        <f t="shared" si="303"/>
        <v>#DIV/0!</v>
      </c>
      <c r="Z1138" s="175" t="e">
        <f t="shared" si="304"/>
        <v>#N/A</v>
      </c>
      <c r="AA1138" s="149" t="e">
        <f t="shared" si="299"/>
        <v>#DIV/0!</v>
      </c>
      <c r="AB1138" s="383">
        <f>IF(ISERROR(AA1138),0,IF(B1138&lt;=Parameters!$K$3,0,(B1138-B1137)*$O$5*AA1138))</f>
        <v>0</v>
      </c>
      <c r="AC1138" s="157">
        <f t="shared" si="307"/>
        <v>26468.056265524985</v>
      </c>
    </row>
    <row r="1139" spans="1:29">
      <c r="A1139" s="186"/>
      <c r="B1139" s="187"/>
      <c r="C1139" s="258"/>
      <c r="D1139" s="258"/>
      <c r="E1139" s="438" t="e">
        <f>IF(AND(ISBLANK(B1139),ISBLANK(C1139)),NA(),IF(B1139&lt;=Parameters!$K$3,0,IF(C1139&lt;0.1,Parameters!$K$4,C1139)))</f>
        <v>#N/A</v>
      </c>
      <c r="F1139" s="439"/>
      <c r="G1139" s="149">
        <f>B1139*Parameters!$K$5</f>
        <v>0</v>
      </c>
      <c r="H1139" s="383">
        <f>IF(B1139&lt;Parameters!$K$6,B1139*Parameters!$K$5,Parameters!$K$5*Parameters!$K$6+(B1139-Parameters!$K$6)*(Parameters!$K$5-10))</f>
        <v>0</v>
      </c>
      <c r="I1139" s="151" t="str">
        <f>IF(ISBLANK(D1139),"",IF(D1139&gt;Parameters!$K$7,"Clay","Sand"))</f>
        <v/>
      </c>
      <c r="J1139" s="152">
        <f t="shared" si="291"/>
        <v>0.12850097275896397</v>
      </c>
      <c r="K1139" s="320">
        <f t="shared" si="292"/>
        <v>1</v>
      </c>
      <c r="L1139" s="320">
        <f t="shared" si="300"/>
        <v>0</v>
      </c>
      <c r="M1139" s="275" t="e">
        <f t="shared" si="293"/>
        <v>#N/A</v>
      </c>
      <c r="N1139" s="153" t="e">
        <f t="shared" si="294"/>
        <v>#N/A</v>
      </c>
      <c r="O1139" s="154" t="e">
        <f t="shared" si="295"/>
        <v>#N/A</v>
      </c>
      <c r="P1139" s="149">
        <f>IF(B1139&lt;=Parameters!$K$3,0,IF(I1139="Sand",0,O1139/Parameters!$K$8*1000))</f>
        <v>0</v>
      </c>
      <c r="Q1139" s="127" t="e">
        <f t="shared" si="296"/>
        <v>#DIV/0!</v>
      </c>
      <c r="R1139" s="154" t="e">
        <f t="shared" si="297"/>
        <v>#DIV/0!</v>
      </c>
      <c r="S1139" s="154" t="e">
        <f t="shared" si="298"/>
        <v>#DIV/0!</v>
      </c>
      <c r="T1139" s="149" t="e">
        <f t="shared" si="305"/>
        <v>#DIV/0!</v>
      </c>
      <c r="U1139" s="383">
        <f>IF(B1139&lt;=Parameters!$K$3,0,IF(I1139="Sand",(B1139-B1138)*$O$5*N1139,(B1139-B1138)*$O$5*T1139))</f>
        <v>0</v>
      </c>
      <c r="V1139" s="157">
        <f t="shared" si="306"/>
        <v>41073.252496893809</v>
      </c>
      <c r="W1139" s="175" t="e">
        <f t="shared" si="301"/>
        <v>#N/A</v>
      </c>
      <c r="X1139" s="149" t="e">
        <f t="shared" si="302"/>
        <v>#N/A</v>
      </c>
      <c r="Y1139" s="127" t="e">
        <f t="shared" si="303"/>
        <v>#DIV/0!</v>
      </c>
      <c r="Z1139" s="175" t="e">
        <f t="shared" si="304"/>
        <v>#N/A</v>
      </c>
      <c r="AA1139" s="149" t="e">
        <f t="shared" si="299"/>
        <v>#DIV/0!</v>
      </c>
      <c r="AB1139" s="383">
        <f>IF(ISERROR(AA1139),0,IF(B1139&lt;=Parameters!$K$3,0,(B1139-B1138)*$O$5*AA1139))</f>
        <v>0</v>
      </c>
      <c r="AC1139" s="157">
        <f t="shared" si="307"/>
        <v>26468.056265524985</v>
      </c>
    </row>
    <row r="1140" spans="1:29">
      <c r="A1140" s="186"/>
      <c r="B1140" s="187"/>
      <c r="C1140" s="258"/>
      <c r="D1140" s="258"/>
      <c r="E1140" s="438" t="e">
        <f>IF(AND(ISBLANK(B1140),ISBLANK(C1140)),NA(),IF(B1140&lt;=Parameters!$K$3,0,IF(C1140&lt;0.1,Parameters!$K$4,C1140)))</f>
        <v>#N/A</v>
      </c>
      <c r="F1140" s="439"/>
      <c r="G1140" s="149">
        <f>B1140*Parameters!$K$5</f>
        <v>0</v>
      </c>
      <c r="H1140" s="383">
        <f>IF(B1140&lt;Parameters!$K$6,B1140*Parameters!$K$5,Parameters!$K$5*Parameters!$K$6+(B1140-Parameters!$K$6)*(Parameters!$K$5-10))</f>
        <v>0</v>
      </c>
      <c r="I1140" s="151" t="str">
        <f>IF(ISBLANK(D1140),"",IF(D1140&gt;Parameters!$K$7,"Clay","Sand"))</f>
        <v/>
      </c>
      <c r="J1140" s="152">
        <f t="shared" si="291"/>
        <v>0.12850097275896397</v>
      </c>
      <c r="K1140" s="320">
        <f t="shared" si="292"/>
        <v>1</v>
      </c>
      <c r="L1140" s="320">
        <f t="shared" si="300"/>
        <v>0</v>
      </c>
      <c r="M1140" s="275" t="e">
        <f t="shared" si="293"/>
        <v>#N/A</v>
      </c>
      <c r="N1140" s="153" t="e">
        <f t="shared" si="294"/>
        <v>#N/A</v>
      </c>
      <c r="O1140" s="154" t="e">
        <f t="shared" si="295"/>
        <v>#N/A</v>
      </c>
      <c r="P1140" s="149">
        <f>IF(B1140&lt;=Parameters!$K$3,0,IF(I1140="Sand",0,O1140/Parameters!$K$8*1000))</f>
        <v>0</v>
      </c>
      <c r="Q1140" s="127" t="e">
        <f t="shared" si="296"/>
        <v>#DIV/0!</v>
      </c>
      <c r="R1140" s="154" t="e">
        <f t="shared" si="297"/>
        <v>#DIV/0!</v>
      </c>
      <c r="S1140" s="154" t="e">
        <f t="shared" si="298"/>
        <v>#DIV/0!</v>
      </c>
      <c r="T1140" s="149" t="e">
        <f t="shared" si="305"/>
        <v>#DIV/0!</v>
      </c>
      <c r="U1140" s="383">
        <f>IF(B1140&lt;=Parameters!$K$3,0,IF(I1140="Sand",(B1140-B1139)*$O$5*N1140,(B1140-B1139)*$O$5*T1140))</f>
        <v>0</v>
      </c>
      <c r="V1140" s="157">
        <f t="shared" si="306"/>
        <v>41073.252496893809</v>
      </c>
      <c r="W1140" s="175" t="e">
        <f t="shared" si="301"/>
        <v>#N/A</v>
      </c>
      <c r="X1140" s="149" t="e">
        <f t="shared" si="302"/>
        <v>#N/A</v>
      </c>
      <c r="Y1140" s="127" t="e">
        <f t="shared" si="303"/>
        <v>#DIV/0!</v>
      </c>
      <c r="Z1140" s="175" t="e">
        <f t="shared" si="304"/>
        <v>#N/A</v>
      </c>
      <c r="AA1140" s="149" t="e">
        <f t="shared" si="299"/>
        <v>#DIV/0!</v>
      </c>
      <c r="AB1140" s="383">
        <f>IF(ISERROR(AA1140),0,IF(B1140&lt;=Parameters!$K$3,0,(B1140-B1139)*$O$5*AA1140))</f>
        <v>0</v>
      </c>
      <c r="AC1140" s="157">
        <f t="shared" si="307"/>
        <v>26468.056265524985</v>
      </c>
    </row>
    <row r="1141" spans="1:29">
      <c r="A1141" s="186"/>
      <c r="B1141" s="187"/>
      <c r="C1141" s="258"/>
      <c r="D1141" s="258"/>
      <c r="E1141" s="438" t="e">
        <f>IF(AND(ISBLANK(B1141),ISBLANK(C1141)),NA(),IF(B1141&lt;=Parameters!$K$3,0,IF(C1141&lt;0.1,Parameters!$K$4,C1141)))</f>
        <v>#N/A</v>
      </c>
      <c r="F1141" s="439"/>
      <c r="G1141" s="149">
        <f>B1141*Parameters!$K$5</f>
        <v>0</v>
      </c>
      <c r="H1141" s="383">
        <f>IF(B1141&lt;Parameters!$K$6,B1141*Parameters!$K$5,Parameters!$K$5*Parameters!$K$6+(B1141-Parameters!$K$6)*(Parameters!$K$5-10))</f>
        <v>0</v>
      </c>
      <c r="I1141" s="151" t="str">
        <f>IF(ISBLANK(D1141),"",IF(D1141&gt;Parameters!$K$7,"Clay","Sand"))</f>
        <v/>
      </c>
      <c r="J1141" s="152">
        <f t="shared" si="291"/>
        <v>0.12850097275896397</v>
      </c>
      <c r="K1141" s="320">
        <f t="shared" si="292"/>
        <v>1</v>
      </c>
      <c r="L1141" s="320">
        <f t="shared" si="300"/>
        <v>0</v>
      </c>
      <c r="M1141" s="275" t="e">
        <f t="shared" si="293"/>
        <v>#N/A</v>
      </c>
      <c r="N1141" s="153" t="e">
        <f t="shared" si="294"/>
        <v>#N/A</v>
      </c>
      <c r="O1141" s="175" t="e">
        <f t="shared" si="295"/>
        <v>#N/A</v>
      </c>
      <c r="P1141" s="149">
        <f>IF(B1141&lt;=Parameters!$K$3,0,IF(I1141="Sand",0,O1141/Parameters!$K$8*1000))</f>
        <v>0</v>
      </c>
      <c r="Q1141" s="127" t="e">
        <f t="shared" si="296"/>
        <v>#DIV/0!</v>
      </c>
      <c r="R1141" s="175" t="e">
        <f t="shared" si="297"/>
        <v>#DIV/0!</v>
      </c>
      <c r="S1141" s="175" t="e">
        <f t="shared" si="298"/>
        <v>#DIV/0!</v>
      </c>
      <c r="T1141" s="149" t="e">
        <f t="shared" si="305"/>
        <v>#DIV/0!</v>
      </c>
      <c r="U1141" s="383">
        <f>IF(B1141&lt;=Parameters!$K$3,0,IF(I1141="Sand",(B1141-B1140)*$O$5*N1141,(B1141-B1140)*$O$5*T1141))</f>
        <v>0</v>
      </c>
      <c r="V1141" s="157">
        <f t="shared" si="306"/>
        <v>41073.252496893809</v>
      </c>
      <c r="W1141" s="175" t="e">
        <f t="shared" si="301"/>
        <v>#N/A</v>
      </c>
      <c r="X1141" s="149" t="e">
        <f t="shared" si="302"/>
        <v>#N/A</v>
      </c>
      <c r="Y1141" s="127" t="e">
        <f t="shared" si="303"/>
        <v>#DIV/0!</v>
      </c>
      <c r="Z1141" s="175" t="e">
        <f t="shared" si="304"/>
        <v>#N/A</v>
      </c>
      <c r="AA1141" s="149" t="e">
        <f t="shared" si="299"/>
        <v>#DIV/0!</v>
      </c>
      <c r="AB1141" s="383">
        <f>IF(ISERROR(AA1141),0,IF(B1141&lt;=Parameters!$K$3,0,(B1141-B1140)*$O$5*AA1141))</f>
        <v>0</v>
      </c>
      <c r="AC1141" s="157">
        <f t="shared" si="307"/>
        <v>26468.056265524985</v>
      </c>
    </row>
    <row r="1142" spans="1:29">
      <c r="A1142" s="186"/>
      <c r="B1142" s="187"/>
      <c r="C1142" s="258"/>
      <c r="D1142" s="258"/>
      <c r="E1142" s="438" t="e">
        <f>IF(AND(ISBLANK(B1142),ISBLANK(C1142)),NA(),IF(B1142&lt;=Parameters!$K$3,0,IF(C1142&lt;0.1,Parameters!$K$4,C1142)))</f>
        <v>#N/A</v>
      </c>
      <c r="F1142" s="439"/>
      <c r="G1142" s="149">
        <f>B1142*Parameters!$K$5</f>
        <v>0</v>
      </c>
      <c r="H1142" s="383">
        <f>IF(B1142&lt;Parameters!$K$6,B1142*Parameters!$K$5,Parameters!$K$5*Parameters!$K$6+(B1142-Parameters!$K$6)*(Parameters!$K$5-10))</f>
        <v>0</v>
      </c>
      <c r="I1142" s="151" t="str">
        <f>IF(ISBLANK(D1142),"",IF(D1142&gt;Parameters!$K$7,"Clay","Sand"))</f>
        <v/>
      </c>
      <c r="J1142" s="152">
        <f t="shared" si="291"/>
        <v>0.12850097275896397</v>
      </c>
      <c r="K1142" s="320">
        <f t="shared" si="292"/>
        <v>1</v>
      </c>
      <c r="L1142" s="320">
        <f t="shared" si="300"/>
        <v>0</v>
      </c>
      <c r="M1142" s="275" t="e">
        <f t="shared" si="293"/>
        <v>#N/A</v>
      </c>
      <c r="N1142" s="153" t="e">
        <f t="shared" si="294"/>
        <v>#N/A</v>
      </c>
      <c r="O1142" s="175" t="e">
        <f t="shared" si="295"/>
        <v>#N/A</v>
      </c>
      <c r="P1142" s="149">
        <f>IF(B1142&lt;=Parameters!$K$3,0,IF(I1142="Sand",0,O1142/Parameters!$K$8*1000))</f>
        <v>0</v>
      </c>
      <c r="Q1142" s="127" t="e">
        <f t="shared" si="296"/>
        <v>#DIV/0!</v>
      </c>
      <c r="R1142" s="175" t="e">
        <f t="shared" si="297"/>
        <v>#DIV/0!</v>
      </c>
      <c r="S1142" s="175" t="e">
        <f t="shared" si="298"/>
        <v>#DIV/0!</v>
      </c>
      <c r="T1142" s="149" t="e">
        <f t="shared" si="305"/>
        <v>#DIV/0!</v>
      </c>
      <c r="U1142" s="383">
        <f>IF(B1142&lt;=Parameters!$K$3,0,IF(I1142="Sand",(B1142-B1141)*$O$5*N1142,(B1142-B1141)*$O$5*T1142))</f>
        <v>0</v>
      </c>
      <c r="V1142" s="157">
        <f t="shared" si="306"/>
        <v>41073.252496893809</v>
      </c>
      <c r="W1142" s="175" t="e">
        <f t="shared" si="301"/>
        <v>#N/A</v>
      </c>
      <c r="X1142" s="149" t="e">
        <f t="shared" si="302"/>
        <v>#N/A</v>
      </c>
      <c r="Y1142" s="127" t="e">
        <f t="shared" si="303"/>
        <v>#DIV/0!</v>
      </c>
      <c r="Z1142" s="175" t="e">
        <f t="shared" si="304"/>
        <v>#N/A</v>
      </c>
      <c r="AA1142" s="149" t="e">
        <f t="shared" si="299"/>
        <v>#DIV/0!</v>
      </c>
      <c r="AB1142" s="383">
        <f>IF(ISERROR(AA1142),0,IF(B1142&lt;=Parameters!$K$3,0,(B1142-B1141)*$O$5*AA1142))</f>
        <v>0</v>
      </c>
      <c r="AC1142" s="157">
        <f t="shared" si="307"/>
        <v>26468.056265524985</v>
      </c>
    </row>
    <row r="1143" spans="1:29">
      <c r="A1143" s="186"/>
      <c r="B1143" s="187"/>
      <c r="C1143" s="258"/>
      <c r="D1143" s="258"/>
      <c r="E1143" s="438" t="e">
        <f>IF(AND(ISBLANK(B1143),ISBLANK(C1143)),NA(),IF(B1143&lt;=Parameters!$K$3,0,IF(C1143&lt;0.1,Parameters!$K$4,C1143)))</f>
        <v>#N/A</v>
      </c>
      <c r="F1143" s="439"/>
      <c r="G1143" s="149">
        <f>B1143*Parameters!$K$5</f>
        <v>0</v>
      </c>
      <c r="H1143" s="383">
        <f>IF(B1143&lt;Parameters!$K$6,B1143*Parameters!$K$5,Parameters!$K$5*Parameters!$K$6+(B1143-Parameters!$K$6)*(Parameters!$K$5-10))</f>
        <v>0</v>
      </c>
      <c r="I1143" s="151" t="str">
        <f>IF(ISBLANK(D1143),"",IF(D1143&gt;Parameters!$K$7,"Clay","Sand"))</f>
        <v/>
      </c>
      <c r="J1143" s="152">
        <f t="shared" si="291"/>
        <v>0.12850097275896397</v>
      </c>
      <c r="K1143" s="320">
        <f t="shared" si="292"/>
        <v>1</v>
      </c>
      <c r="L1143" s="320">
        <f t="shared" si="300"/>
        <v>0</v>
      </c>
      <c r="M1143" s="275" t="e">
        <f t="shared" si="293"/>
        <v>#N/A</v>
      </c>
      <c r="N1143" s="153" t="e">
        <f t="shared" si="294"/>
        <v>#N/A</v>
      </c>
      <c r="O1143" s="175" t="e">
        <f t="shared" si="295"/>
        <v>#N/A</v>
      </c>
      <c r="P1143" s="149">
        <f>IF(B1143&lt;=Parameters!$K$3,0,IF(I1143="Sand",0,O1143/Parameters!$K$8*1000))</f>
        <v>0</v>
      </c>
      <c r="Q1143" s="127" t="e">
        <f t="shared" si="296"/>
        <v>#DIV/0!</v>
      </c>
      <c r="R1143" s="175" t="e">
        <f t="shared" si="297"/>
        <v>#DIV/0!</v>
      </c>
      <c r="S1143" s="175" t="e">
        <f t="shared" si="298"/>
        <v>#DIV/0!</v>
      </c>
      <c r="T1143" s="149" t="e">
        <f t="shared" si="305"/>
        <v>#DIV/0!</v>
      </c>
      <c r="U1143" s="383">
        <f>IF(B1143&lt;=Parameters!$K$3,0,IF(I1143="Sand",(B1143-B1142)*$O$5*N1143,(B1143-B1142)*$O$5*T1143))</f>
        <v>0</v>
      </c>
      <c r="V1143" s="157">
        <f t="shared" si="306"/>
        <v>41073.252496893809</v>
      </c>
      <c r="W1143" s="175" t="e">
        <f t="shared" si="301"/>
        <v>#N/A</v>
      </c>
      <c r="X1143" s="149" t="e">
        <f t="shared" si="302"/>
        <v>#N/A</v>
      </c>
      <c r="Y1143" s="127" t="e">
        <f t="shared" si="303"/>
        <v>#DIV/0!</v>
      </c>
      <c r="Z1143" s="175" t="e">
        <f t="shared" si="304"/>
        <v>#N/A</v>
      </c>
      <c r="AA1143" s="149" t="e">
        <f t="shared" si="299"/>
        <v>#DIV/0!</v>
      </c>
      <c r="AB1143" s="383">
        <f>IF(ISERROR(AA1143),0,IF(B1143&lt;=Parameters!$K$3,0,(B1143-B1142)*$O$5*AA1143))</f>
        <v>0</v>
      </c>
      <c r="AC1143" s="157">
        <f t="shared" si="307"/>
        <v>26468.056265524985</v>
      </c>
    </row>
    <row r="1144" spans="1:29">
      <c r="A1144" s="186"/>
      <c r="B1144" s="187"/>
      <c r="C1144" s="258"/>
      <c r="D1144" s="258"/>
      <c r="E1144" s="438" t="e">
        <f>IF(AND(ISBLANK(B1144),ISBLANK(C1144)),NA(),IF(B1144&lt;=Parameters!$K$3,0,IF(C1144&lt;0.1,Parameters!$K$4,C1144)))</f>
        <v>#N/A</v>
      </c>
      <c r="F1144" s="439"/>
      <c r="G1144" s="149">
        <f>B1144*Parameters!$K$5</f>
        <v>0</v>
      </c>
      <c r="H1144" s="383">
        <f>IF(B1144&lt;Parameters!$K$6,B1144*Parameters!$K$5,Parameters!$K$5*Parameters!$K$6+(B1144-Parameters!$K$6)*(Parameters!$K$5-10))</f>
        <v>0</v>
      </c>
      <c r="I1144" s="151" t="str">
        <f>IF(ISBLANK(D1144),"",IF(D1144&gt;Parameters!$K$7,"Clay","Sand"))</f>
        <v/>
      </c>
      <c r="J1144" s="152">
        <f t="shared" si="291"/>
        <v>0.12850097275896397</v>
      </c>
      <c r="K1144" s="320">
        <f t="shared" si="292"/>
        <v>1</v>
      </c>
      <c r="L1144" s="320">
        <f t="shared" si="300"/>
        <v>0</v>
      </c>
      <c r="M1144" s="275" t="e">
        <f t="shared" si="293"/>
        <v>#N/A</v>
      </c>
      <c r="N1144" s="153" t="e">
        <f t="shared" si="294"/>
        <v>#N/A</v>
      </c>
      <c r="O1144" s="175" t="e">
        <f t="shared" si="295"/>
        <v>#N/A</v>
      </c>
      <c r="P1144" s="149">
        <f>IF(B1144&lt;=Parameters!$K$3,0,IF(I1144="Sand",0,O1144/Parameters!$K$8*1000))</f>
        <v>0</v>
      </c>
      <c r="Q1144" s="127" t="e">
        <f t="shared" si="296"/>
        <v>#DIV/0!</v>
      </c>
      <c r="R1144" s="175" t="e">
        <f t="shared" si="297"/>
        <v>#DIV/0!</v>
      </c>
      <c r="S1144" s="175" t="e">
        <f t="shared" si="298"/>
        <v>#DIV/0!</v>
      </c>
      <c r="T1144" s="149" t="e">
        <f t="shared" si="305"/>
        <v>#DIV/0!</v>
      </c>
      <c r="U1144" s="383">
        <f>IF(B1144&lt;=Parameters!$K$3,0,IF(I1144="Sand",(B1144-B1143)*$O$5*N1144,(B1144-B1143)*$O$5*T1144))</f>
        <v>0</v>
      </c>
      <c r="V1144" s="157">
        <f t="shared" si="306"/>
        <v>41073.252496893809</v>
      </c>
      <c r="W1144" s="175" t="e">
        <f t="shared" si="301"/>
        <v>#N/A</v>
      </c>
      <c r="X1144" s="149" t="e">
        <f t="shared" si="302"/>
        <v>#N/A</v>
      </c>
      <c r="Y1144" s="127" t="e">
        <f t="shared" si="303"/>
        <v>#DIV/0!</v>
      </c>
      <c r="Z1144" s="175" t="e">
        <f t="shared" si="304"/>
        <v>#N/A</v>
      </c>
      <c r="AA1144" s="149" t="e">
        <f t="shared" si="299"/>
        <v>#DIV/0!</v>
      </c>
      <c r="AB1144" s="383">
        <f>IF(ISERROR(AA1144),0,IF(B1144&lt;=Parameters!$K$3,0,(B1144-B1143)*$O$5*AA1144))</f>
        <v>0</v>
      </c>
      <c r="AC1144" s="157">
        <f t="shared" si="307"/>
        <v>26468.056265524985</v>
      </c>
    </row>
    <row r="1145" spans="1:29">
      <c r="A1145" s="186"/>
      <c r="B1145" s="187"/>
      <c r="C1145" s="258"/>
      <c r="D1145" s="258"/>
      <c r="E1145" s="438" t="e">
        <f>IF(AND(ISBLANK(B1145),ISBLANK(C1145)),NA(),IF(B1145&lt;=Parameters!$K$3,0,IF(C1145&lt;0.1,Parameters!$K$4,C1145)))</f>
        <v>#N/A</v>
      </c>
      <c r="F1145" s="439"/>
      <c r="G1145" s="149">
        <f>B1145*Parameters!$K$5</f>
        <v>0</v>
      </c>
      <c r="H1145" s="383">
        <f>IF(B1145&lt;Parameters!$K$6,B1145*Parameters!$K$5,Parameters!$K$5*Parameters!$K$6+(B1145-Parameters!$K$6)*(Parameters!$K$5-10))</f>
        <v>0</v>
      </c>
      <c r="I1145" s="151" t="str">
        <f>IF(ISBLANK(D1145),"",IF(D1145&gt;Parameters!$K$7,"Clay","Sand"))</f>
        <v/>
      </c>
      <c r="J1145" s="152">
        <f t="shared" si="291"/>
        <v>0.12850097275896397</v>
      </c>
      <c r="K1145" s="320">
        <f t="shared" si="292"/>
        <v>1</v>
      </c>
      <c r="L1145" s="320">
        <f t="shared" si="300"/>
        <v>0</v>
      </c>
      <c r="M1145" s="275" t="e">
        <f t="shared" si="293"/>
        <v>#N/A</v>
      </c>
      <c r="N1145" s="153" t="e">
        <f t="shared" si="294"/>
        <v>#N/A</v>
      </c>
      <c r="O1145" s="175" t="e">
        <f t="shared" si="295"/>
        <v>#N/A</v>
      </c>
      <c r="P1145" s="149">
        <f>IF(B1145&lt;=Parameters!$K$3,0,IF(I1145="Sand",0,O1145/Parameters!$K$8*1000))</f>
        <v>0</v>
      </c>
      <c r="Q1145" s="127" t="e">
        <f t="shared" si="296"/>
        <v>#DIV/0!</v>
      </c>
      <c r="R1145" s="175" t="e">
        <f t="shared" si="297"/>
        <v>#DIV/0!</v>
      </c>
      <c r="S1145" s="175" t="e">
        <f t="shared" si="298"/>
        <v>#DIV/0!</v>
      </c>
      <c r="T1145" s="149" t="e">
        <f t="shared" si="305"/>
        <v>#DIV/0!</v>
      </c>
      <c r="U1145" s="383">
        <f>IF(B1145&lt;=Parameters!$K$3,0,IF(I1145="Sand",(B1145-B1144)*$O$5*N1145,(B1145-B1144)*$O$5*T1145))</f>
        <v>0</v>
      </c>
      <c r="V1145" s="157">
        <f t="shared" si="306"/>
        <v>41073.252496893809</v>
      </c>
      <c r="W1145" s="175" t="e">
        <f t="shared" si="301"/>
        <v>#N/A</v>
      </c>
      <c r="X1145" s="149" t="e">
        <f t="shared" si="302"/>
        <v>#N/A</v>
      </c>
      <c r="Y1145" s="127" t="e">
        <f t="shared" si="303"/>
        <v>#DIV/0!</v>
      </c>
      <c r="Z1145" s="175" t="e">
        <f t="shared" si="304"/>
        <v>#N/A</v>
      </c>
      <c r="AA1145" s="149" t="e">
        <f t="shared" si="299"/>
        <v>#DIV/0!</v>
      </c>
      <c r="AB1145" s="383">
        <f>IF(ISERROR(AA1145),0,IF(B1145&lt;=Parameters!$K$3,0,(B1145-B1144)*$O$5*AA1145))</f>
        <v>0</v>
      </c>
      <c r="AC1145" s="157">
        <f t="shared" si="307"/>
        <v>26468.056265524985</v>
      </c>
    </row>
    <row r="1146" spans="1:29">
      <c r="A1146" s="186"/>
      <c r="B1146" s="187"/>
      <c r="C1146" s="258"/>
      <c r="D1146" s="258"/>
      <c r="E1146" s="438" t="e">
        <f>IF(AND(ISBLANK(B1146),ISBLANK(C1146)),NA(),IF(B1146&lt;=Parameters!$K$3,0,IF(C1146&lt;0.1,Parameters!$K$4,C1146)))</f>
        <v>#N/A</v>
      </c>
      <c r="F1146" s="439"/>
      <c r="G1146" s="149">
        <f>B1146*Parameters!$K$5</f>
        <v>0</v>
      </c>
      <c r="H1146" s="383">
        <f>IF(B1146&lt;Parameters!$K$6,B1146*Parameters!$K$5,Parameters!$K$5*Parameters!$K$6+(B1146-Parameters!$K$6)*(Parameters!$K$5-10))</f>
        <v>0</v>
      </c>
      <c r="I1146" s="151" t="str">
        <f>IF(ISBLANK(D1146),"",IF(D1146&gt;Parameters!$K$7,"Clay","Sand"))</f>
        <v/>
      </c>
      <c r="J1146" s="152">
        <f t="shared" si="291"/>
        <v>0.12850097275896397</v>
      </c>
      <c r="K1146" s="320">
        <f t="shared" si="292"/>
        <v>1</v>
      </c>
      <c r="L1146" s="320">
        <f t="shared" si="300"/>
        <v>0</v>
      </c>
      <c r="M1146" s="275" t="e">
        <f t="shared" si="293"/>
        <v>#N/A</v>
      </c>
      <c r="N1146" s="153" t="e">
        <f t="shared" si="294"/>
        <v>#N/A</v>
      </c>
      <c r="O1146" s="175" t="e">
        <f t="shared" si="295"/>
        <v>#N/A</v>
      </c>
      <c r="P1146" s="149">
        <f>IF(B1146&lt;=Parameters!$K$3,0,IF(I1146="Sand",0,O1146/Parameters!$K$8*1000))</f>
        <v>0</v>
      </c>
      <c r="Q1146" s="127" t="e">
        <f t="shared" si="296"/>
        <v>#DIV/0!</v>
      </c>
      <c r="R1146" s="175" t="e">
        <f t="shared" si="297"/>
        <v>#DIV/0!</v>
      </c>
      <c r="S1146" s="175" t="e">
        <f t="shared" si="298"/>
        <v>#DIV/0!</v>
      </c>
      <c r="T1146" s="149" t="e">
        <f t="shared" si="305"/>
        <v>#DIV/0!</v>
      </c>
      <c r="U1146" s="383">
        <f>IF(B1146&lt;=Parameters!$K$3,0,IF(I1146="Sand",(B1146-B1145)*$O$5*N1146,(B1146-B1145)*$O$5*T1146))</f>
        <v>0</v>
      </c>
      <c r="V1146" s="157">
        <f t="shared" si="306"/>
        <v>41073.252496893809</v>
      </c>
      <c r="W1146" s="175" t="e">
        <f t="shared" si="301"/>
        <v>#N/A</v>
      </c>
      <c r="X1146" s="149" t="e">
        <f t="shared" si="302"/>
        <v>#N/A</v>
      </c>
      <c r="Y1146" s="127" t="e">
        <f t="shared" si="303"/>
        <v>#DIV/0!</v>
      </c>
      <c r="Z1146" s="175" t="e">
        <f t="shared" si="304"/>
        <v>#N/A</v>
      </c>
      <c r="AA1146" s="149" t="e">
        <f t="shared" si="299"/>
        <v>#DIV/0!</v>
      </c>
      <c r="AB1146" s="383">
        <f>IF(ISERROR(AA1146),0,IF(B1146&lt;=Parameters!$K$3,0,(B1146-B1145)*$O$5*AA1146))</f>
        <v>0</v>
      </c>
      <c r="AC1146" s="157">
        <f t="shared" si="307"/>
        <v>26468.056265524985</v>
      </c>
    </row>
    <row r="1147" spans="1:29">
      <c r="A1147" s="186"/>
      <c r="B1147" s="187"/>
      <c r="C1147" s="258"/>
      <c r="D1147" s="258"/>
      <c r="E1147" s="438" t="e">
        <f>IF(AND(ISBLANK(B1147),ISBLANK(C1147)),NA(),IF(B1147&lt;=Parameters!$K$3,0,IF(C1147&lt;0.1,Parameters!$K$4,C1147)))</f>
        <v>#N/A</v>
      </c>
      <c r="F1147" s="439"/>
      <c r="G1147" s="149">
        <f>B1147*Parameters!$K$5</f>
        <v>0</v>
      </c>
      <c r="H1147" s="383">
        <f>IF(B1147&lt;Parameters!$K$6,B1147*Parameters!$K$5,Parameters!$K$5*Parameters!$K$6+(B1147-Parameters!$K$6)*(Parameters!$K$5-10))</f>
        <v>0</v>
      </c>
      <c r="I1147" s="151" t="str">
        <f>IF(ISBLANK(D1147),"",IF(D1147&gt;Parameters!$K$7,"Clay","Sand"))</f>
        <v/>
      </c>
      <c r="J1147" s="152">
        <f t="shared" si="291"/>
        <v>0.12850097275896397</v>
      </c>
      <c r="K1147" s="320">
        <f t="shared" si="292"/>
        <v>1</v>
      </c>
      <c r="L1147" s="320">
        <f t="shared" si="300"/>
        <v>0</v>
      </c>
      <c r="M1147" s="275" t="e">
        <f t="shared" si="293"/>
        <v>#N/A</v>
      </c>
      <c r="N1147" s="153" t="e">
        <f t="shared" si="294"/>
        <v>#N/A</v>
      </c>
      <c r="O1147" s="175" t="e">
        <f t="shared" si="295"/>
        <v>#N/A</v>
      </c>
      <c r="P1147" s="149">
        <f>IF(B1147&lt;=Parameters!$K$3,0,IF(I1147="Sand",0,O1147/Parameters!$K$8*1000))</f>
        <v>0</v>
      </c>
      <c r="Q1147" s="127" t="e">
        <f t="shared" si="296"/>
        <v>#DIV/0!</v>
      </c>
      <c r="R1147" s="175" t="e">
        <f t="shared" si="297"/>
        <v>#DIV/0!</v>
      </c>
      <c r="S1147" s="175" t="e">
        <f t="shared" si="298"/>
        <v>#DIV/0!</v>
      </c>
      <c r="T1147" s="149" t="e">
        <f t="shared" si="305"/>
        <v>#DIV/0!</v>
      </c>
      <c r="U1147" s="383">
        <f>IF(B1147&lt;=Parameters!$K$3,0,IF(I1147="Sand",(B1147-B1146)*$O$5*N1147,(B1147-B1146)*$O$5*T1147))</f>
        <v>0</v>
      </c>
      <c r="V1147" s="157">
        <f t="shared" si="306"/>
        <v>41073.252496893809</v>
      </c>
      <c r="W1147" s="175" t="e">
        <f t="shared" si="301"/>
        <v>#N/A</v>
      </c>
      <c r="X1147" s="149" t="e">
        <f t="shared" si="302"/>
        <v>#N/A</v>
      </c>
      <c r="Y1147" s="127" t="e">
        <f t="shared" si="303"/>
        <v>#DIV/0!</v>
      </c>
      <c r="Z1147" s="175" t="e">
        <f t="shared" si="304"/>
        <v>#N/A</v>
      </c>
      <c r="AA1147" s="149" t="e">
        <f t="shared" si="299"/>
        <v>#DIV/0!</v>
      </c>
      <c r="AB1147" s="383">
        <f>IF(ISERROR(AA1147),0,IF(B1147&lt;=Parameters!$K$3,0,(B1147-B1146)*$O$5*AA1147))</f>
        <v>0</v>
      </c>
      <c r="AC1147" s="157">
        <f t="shared" si="307"/>
        <v>26468.056265524985</v>
      </c>
    </row>
    <row r="1148" spans="1:29">
      <c r="A1148" s="186"/>
      <c r="B1148" s="187"/>
      <c r="C1148" s="258"/>
      <c r="D1148" s="258"/>
      <c r="E1148" s="438" t="e">
        <f>IF(AND(ISBLANK(B1148),ISBLANK(C1148)),NA(),IF(B1148&lt;=Parameters!$K$3,0,IF(C1148&lt;0.1,Parameters!$K$4,C1148)))</f>
        <v>#N/A</v>
      </c>
      <c r="F1148" s="439"/>
      <c r="G1148" s="149">
        <f>B1148*Parameters!$K$5</f>
        <v>0</v>
      </c>
      <c r="H1148" s="383">
        <f>IF(B1148&lt;Parameters!$K$6,B1148*Parameters!$K$5,Parameters!$K$5*Parameters!$K$6+(B1148-Parameters!$K$6)*(Parameters!$K$5-10))</f>
        <v>0</v>
      </c>
      <c r="I1148" s="151" t="str">
        <f>IF(ISBLANK(D1148),"",IF(D1148&gt;Parameters!$K$7,"Clay","Sand"))</f>
        <v/>
      </c>
      <c r="J1148" s="152">
        <f t="shared" si="291"/>
        <v>0.12850097275896397</v>
      </c>
      <c r="K1148" s="320">
        <f t="shared" si="292"/>
        <v>1</v>
      </c>
      <c r="L1148" s="320">
        <f t="shared" si="300"/>
        <v>0</v>
      </c>
      <c r="M1148" s="275" t="e">
        <f t="shared" si="293"/>
        <v>#N/A</v>
      </c>
      <c r="N1148" s="153" t="e">
        <f t="shared" si="294"/>
        <v>#N/A</v>
      </c>
      <c r="O1148" s="175" t="e">
        <f t="shared" si="295"/>
        <v>#N/A</v>
      </c>
      <c r="P1148" s="149">
        <f>IF(B1148&lt;=Parameters!$K$3,0,IF(I1148="Sand",0,O1148/Parameters!$K$8*1000))</f>
        <v>0</v>
      </c>
      <c r="Q1148" s="127" t="e">
        <f t="shared" si="296"/>
        <v>#DIV/0!</v>
      </c>
      <c r="R1148" s="175" t="e">
        <f t="shared" si="297"/>
        <v>#DIV/0!</v>
      </c>
      <c r="S1148" s="175" t="e">
        <f t="shared" si="298"/>
        <v>#DIV/0!</v>
      </c>
      <c r="T1148" s="149" t="e">
        <f t="shared" si="305"/>
        <v>#DIV/0!</v>
      </c>
      <c r="U1148" s="383">
        <f>IF(B1148&lt;=Parameters!$K$3,0,IF(I1148="Sand",(B1148-B1147)*$O$5*N1148,(B1148-B1147)*$O$5*T1148))</f>
        <v>0</v>
      </c>
      <c r="V1148" s="157">
        <f t="shared" si="306"/>
        <v>41073.252496893809</v>
      </c>
      <c r="W1148" s="175" t="e">
        <f t="shared" si="301"/>
        <v>#N/A</v>
      </c>
      <c r="X1148" s="149" t="e">
        <f t="shared" si="302"/>
        <v>#N/A</v>
      </c>
      <c r="Y1148" s="127" t="e">
        <f t="shared" si="303"/>
        <v>#DIV/0!</v>
      </c>
      <c r="Z1148" s="175" t="e">
        <f t="shared" si="304"/>
        <v>#N/A</v>
      </c>
      <c r="AA1148" s="149" t="e">
        <f t="shared" si="299"/>
        <v>#DIV/0!</v>
      </c>
      <c r="AB1148" s="383">
        <f>IF(ISERROR(AA1148),0,IF(B1148&lt;=Parameters!$K$3,0,(B1148-B1147)*$O$5*AA1148))</f>
        <v>0</v>
      </c>
      <c r="AC1148" s="157">
        <f t="shared" si="307"/>
        <v>26468.056265524985</v>
      </c>
    </row>
    <row r="1149" spans="1:29">
      <c r="A1149" s="186"/>
      <c r="B1149" s="187"/>
      <c r="C1149" s="258"/>
      <c r="D1149" s="258"/>
      <c r="E1149" s="438" t="e">
        <f>IF(AND(ISBLANK(B1149),ISBLANK(C1149)),NA(),IF(B1149&lt;=Parameters!$K$3,0,IF(C1149&lt;0.1,Parameters!$K$4,C1149)))</f>
        <v>#N/A</v>
      </c>
      <c r="F1149" s="439"/>
      <c r="G1149" s="149">
        <f>B1149*Parameters!$K$5</f>
        <v>0</v>
      </c>
      <c r="H1149" s="383">
        <f>IF(B1149&lt;Parameters!$K$6,B1149*Parameters!$K$5,Parameters!$K$5*Parameters!$K$6+(B1149-Parameters!$K$6)*(Parameters!$K$5-10))</f>
        <v>0</v>
      </c>
      <c r="I1149" s="151" t="str">
        <f>IF(ISBLANK(D1149),"",IF(D1149&gt;Parameters!$K$7,"Clay","Sand"))</f>
        <v/>
      </c>
      <c r="J1149" s="152">
        <f t="shared" si="291"/>
        <v>0.12850097275896397</v>
      </c>
      <c r="K1149" s="320">
        <f t="shared" si="292"/>
        <v>1</v>
      </c>
      <c r="L1149" s="320">
        <f t="shared" si="300"/>
        <v>0</v>
      </c>
      <c r="M1149" s="275" t="e">
        <f t="shared" si="293"/>
        <v>#N/A</v>
      </c>
      <c r="N1149" s="153" t="e">
        <f t="shared" si="294"/>
        <v>#N/A</v>
      </c>
      <c r="O1149" s="175" t="e">
        <f t="shared" si="295"/>
        <v>#N/A</v>
      </c>
      <c r="P1149" s="149">
        <f>IF(B1149&lt;=Parameters!$K$3,0,IF(I1149="Sand",0,O1149/Parameters!$K$8*1000))</f>
        <v>0</v>
      </c>
      <c r="Q1149" s="127" t="e">
        <f t="shared" si="296"/>
        <v>#DIV/0!</v>
      </c>
      <c r="R1149" s="175" t="e">
        <f t="shared" si="297"/>
        <v>#DIV/0!</v>
      </c>
      <c r="S1149" s="175" t="e">
        <f t="shared" si="298"/>
        <v>#DIV/0!</v>
      </c>
      <c r="T1149" s="149" t="e">
        <f t="shared" si="305"/>
        <v>#DIV/0!</v>
      </c>
      <c r="U1149" s="383">
        <f>IF(B1149&lt;=Parameters!$K$3,0,IF(I1149="Sand",(B1149-B1148)*$O$5*N1149,(B1149-B1148)*$O$5*T1149))</f>
        <v>0</v>
      </c>
      <c r="V1149" s="157">
        <f t="shared" si="306"/>
        <v>41073.252496893809</v>
      </c>
      <c r="W1149" s="175" t="e">
        <f t="shared" si="301"/>
        <v>#N/A</v>
      </c>
      <c r="X1149" s="149" t="e">
        <f t="shared" si="302"/>
        <v>#N/A</v>
      </c>
      <c r="Y1149" s="127" t="e">
        <f t="shared" si="303"/>
        <v>#DIV/0!</v>
      </c>
      <c r="Z1149" s="175" t="e">
        <f t="shared" si="304"/>
        <v>#N/A</v>
      </c>
      <c r="AA1149" s="149" t="e">
        <f t="shared" si="299"/>
        <v>#DIV/0!</v>
      </c>
      <c r="AB1149" s="383">
        <f>IF(ISERROR(AA1149),0,IF(B1149&lt;=Parameters!$K$3,0,(B1149-B1148)*$O$5*AA1149))</f>
        <v>0</v>
      </c>
      <c r="AC1149" s="157">
        <f t="shared" si="307"/>
        <v>26468.056265524985</v>
      </c>
    </row>
    <row r="1150" spans="1:29">
      <c r="A1150" s="186"/>
      <c r="B1150" s="187"/>
      <c r="C1150" s="258"/>
      <c r="D1150" s="258"/>
      <c r="E1150" s="438" t="e">
        <f>IF(AND(ISBLANK(B1150),ISBLANK(C1150)),NA(),IF(B1150&lt;=Parameters!$K$3,0,IF(C1150&lt;0.1,Parameters!$K$4,C1150)))</f>
        <v>#N/A</v>
      </c>
      <c r="F1150" s="439"/>
      <c r="G1150" s="149">
        <f>B1150*Parameters!$K$5</f>
        <v>0</v>
      </c>
      <c r="H1150" s="383">
        <f>IF(B1150&lt;Parameters!$K$6,B1150*Parameters!$K$5,Parameters!$K$5*Parameters!$K$6+(B1150-Parameters!$K$6)*(Parameters!$K$5-10))</f>
        <v>0</v>
      </c>
      <c r="I1150" s="151" t="str">
        <f>IF(ISBLANK(D1150),"",IF(D1150&gt;Parameters!$K$7,"Clay","Sand"))</f>
        <v/>
      </c>
      <c r="J1150" s="152">
        <f t="shared" si="291"/>
        <v>0.12850097275896397</v>
      </c>
      <c r="K1150" s="320">
        <f t="shared" si="292"/>
        <v>1</v>
      </c>
      <c r="L1150" s="320">
        <f t="shared" si="300"/>
        <v>0</v>
      </c>
      <c r="M1150" s="275" t="e">
        <f t="shared" si="293"/>
        <v>#N/A</v>
      </c>
      <c r="N1150" s="153" t="e">
        <f t="shared" si="294"/>
        <v>#N/A</v>
      </c>
      <c r="O1150" s="175" t="e">
        <f t="shared" si="295"/>
        <v>#N/A</v>
      </c>
      <c r="P1150" s="149">
        <f>IF(B1150&lt;=Parameters!$K$3,0,IF(I1150="Sand",0,O1150/Parameters!$K$8*1000))</f>
        <v>0</v>
      </c>
      <c r="Q1150" s="127" t="e">
        <f t="shared" si="296"/>
        <v>#DIV/0!</v>
      </c>
      <c r="R1150" s="175" t="e">
        <f t="shared" si="297"/>
        <v>#DIV/0!</v>
      </c>
      <c r="S1150" s="175" t="e">
        <f t="shared" si="298"/>
        <v>#DIV/0!</v>
      </c>
      <c r="T1150" s="149" t="e">
        <f t="shared" si="305"/>
        <v>#DIV/0!</v>
      </c>
      <c r="U1150" s="383">
        <f>IF(B1150&lt;=Parameters!$K$3,0,IF(I1150="Sand",(B1150-B1149)*$O$5*N1150,(B1150-B1149)*$O$5*T1150))</f>
        <v>0</v>
      </c>
      <c r="V1150" s="157">
        <f t="shared" si="306"/>
        <v>41073.252496893809</v>
      </c>
      <c r="W1150" s="175" t="e">
        <f t="shared" si="301"/>
        <v>#N/A</v>
      </c>
      <c r="X1150" s="149" t="e">
        <f t="shared" si="302"/>
        <v>#N/A</v>
      </c>
      <c r="Y1150" s="127" t="e">
        <f t="shared" si="303"/>
        <v>#DIV/0!</v>
      </c>
      <c r="Z1150" s="175" t="e">
        <f t="shared" si="304"/>
        <v>#N/A</v>
      </c>
      <c r="AA1150" s="149" t="e">
        <f t="shared" si="299"/>
        <v>#DIV/0!</v>
      </c>
      <c r="AB1150" s="383">
        <f>IF(ISERROR(AA1150),0,IF(B1150&lt;=Parameters!$K$3,0,(B1150-B1149)*$O$5*AA1150))</f>
        <v>0</v>
      </c>
      <c r="AC1150" s="157">
        <f t="shared" si="307"/>
        <v>26468.056265524985</v>
      </c>
    </row>
    <row r="1151" spans="1:29">
      <c r="A1151" s="186"/>
      <c r="B1151" s="187"/>
      <c r="C1151" s="258"/>
      <c r="D1151" s="258"/>
      <c r="E1151" s="438" t="e">
        <f>IF(AND(ISBLANK(B1151),ISBLANK(C1151)),NA(),IF(B1151&lt;=Parameters!$K$3,0,IF(C1151&lt;0.1,Parameters!$K$4,C1151)))</f>
        <v>#N/A</v>
      </c>
      <c r="F1151" s="439"/>
      <c r="G1151" s="149">
        <f>B1151*Parameters!$K$5</f>
        <v>0</v>
      </c>
      <c r="H1151" s="383">
        <f>IF(B1151&lt;Parameters!$K$6,B1151*Parameters!$K$5,Parameters!$K$5*Parameters!$K$6+(B1151-Parameters!$K$6)*(Parameters!$K$5-10))</f>
        <v>0</v>
      </c>
      <c r="I1151" s="151" t="str">
        <f>IF(ISBLANK(D1151),"",IF(D1151&gt;Parameters!$K$7,"Clay","Sand"))</f>
        <v/>
      </c>
      <c r="J1151" s="152">
        <f t="shared" si="291"/>
        <v>0.12850097275896397</v>
      </c>
      <c r="K1151" s="320">
        <f t="shared" si="292"/>
        <v>1</v>
      </c>
      <c r="L1151" s="320">
        <f t="shared" si="300"/>
        <v>0</v>
      </c>
      <c r="M1151" s="275" t="e">
        <f t="shared" si="293"/>
        <v>#N/A</v>
      </c>
      <c r="N1151" s="153" t="e">
        <f t="shared" si="294"/>
        <v>#N/A</v>
      </c>
      <c r="O1151" s="175" t="e">
        <f t="shared" si="295"/>
        <v>#N/A</v>
      </c>
      <c r="P1151" s="149">
        <f>IF(B1151&lt;=Parameters!$K$3,0,IF(I1151="Sand",0,O1151/Parameters!$K$8*1000))</f>
        <v>0</v>
      </c>
      <c r="Q1151" s="127" t="e">
        <f t="shared" si="296"/>
        <v>#DIV/0!</v>
      </c>
      <c r="R1151" s="175" t="e">
        <f t="shared" si="297"/>
        <v>#DIV/0!</v>
      </c>
      <c r="S1151" s="175" t="e">
        <f t="shared" si="298"/>
        <v>#DIV/0!</v>
      </c>
      <c r="T1151" s="149" t="e">
        <f t="shared" si="305"/>
        <v>#DIV/0!</v>
      </c>
      <c r="U1151" s="383">
        <f>IF(B1151&lt;=Parameters!$K$3,0,IF(I1151="Sand",(B1151-B1150)*$O$5*N1151,(B1151-B1150)*$O$5*T1151))</f>
        <v>0</v>
      </c>
      <c r="V1151" s="157">
        <f t="shared" si="306"/>
        <v>41073.252496893809</v>
      </c>
      <c r="W1151" s="175" t="e">
        <f t="shared" si="301"/>
        <v>#N/A</v>
      </c>
      <c r="X1151" s="149" t="e">
        <f t="shared" si="302"/>
        <v>#N/A</v>
      </c>
      <c r="Y1151" s="127" t="e">
        <f t="shared" si="303"/>
        <v>#DIV/0!</v>
      </c>
      <c r="Z1151" s="175" t="e">
        <f t="shared" si="304"/>
        <v>#N/A</v>
      </c>
      <c r="AA1151" s="149" t="e">
        <f t="shared" si="299"/>
        <v>#DIV/0!</v>
      </c>
      <c r="AB1151" s="383">
        <f>IF(ISERROR(AA1151),0,IF(B1151&lt;=Parameters!$K$3,0,(B1151-B1150)*$O$5*AA1151))</f>
        <v>0</v>
      </c>
      <c r="AC1151" s="157">
        <f t="shared" si="307"/>
        <v>26468.056265524985</v>
      </c>
    </row>
    <row r="1152" spans="1:29">
      <c r="A1152" s="186"/>
      <c r="B1152" s="187"/>
      <c r="C1152" s="258"/>
      <c r="D1152" s="258"/>
      <c r="E1152" s="438" t="e">
        <f>IF(AND(ISBLANK(B1152),ISBLANK(C1152)),NA(),IF(B1152&lt;=Parameters!$K$3,0,IF(C1152&lt;0.1,Parameters!$K$4,C1152)))</f>
        <v>#N/A</v>
      </c>
      <c r="F1152" s="439"/>
      <c r="G1152" s="149">
        <f>B1152*Parameters!$K$5</f>
        <v>0</v>
      </c>
      <c r="H1152" s="383">
        <f>IF(B1152&lt;Parameters!$K$6,B1152*Parameters!$K$5,Parameters!$K$5*Parameters!$K$6+(B1152-Parameters!$K$6)*(Parameters!$K$5-10))</f>
        <v>0</v>
      </c>
      <c r="I1152" s="151" t="str">
        <f>IF(ISBLANK(D1152),"",IF(D1152&gt;Parameters!$K$7,"Clay","Sand"))</f>
        <v/>
      </c>
      <c r="J1152" s="152">
        <f t="shared" si="291"/>
        <v>0.12850097275896397</v>
      </c>
      <c r="K1152" s="320">
        <f t="shared" si="292"/>
        <v>1</v>
      </c>
      <c r="L1152" s="320">
        <f t="shared" si="300"/>
        <v>0</v>
      </c>
      <c r="M1152" s="275" t="e">
        <f t="shared" si="293"/>
        <v>#N/A</v>
      </c>
      <c r="N1152" s="153" t="e">
        <f t="shared" si="294"/>
        <v>#N/A</v>
      </c>
      <c r="O1152" s="175" t="e">
        <f t="shared" si="295"/>
        <v>#N/A</v>
      </c>
      <c r="P1152" s="149">
        <f>IF(B1152&lt;=Parameters!$K$3,0,IF(I1152="Sand",0,O1152/Parameters!$K$8*1000))</f>
        <v>0</v>
      </c>
      <c r="Q1152" s="127" t="e">
        <f t="shared" si="296"/>
        <v>#DIV/0!</v>
      </c>
      <c r="R1152" s="175" t="e">
        <f t="shared" si="297"/>
        <v>#DIV/0!</v>
      </c>
      <c r="S1152" s="175" t="e">
        <f t="shared" si="298"/>
        <v>#DIV/0!</v>
      </c>
      <c r="T1152" s="149" t="e">
        <f t="shared" si="305"/>
        <v>#DIV/0!</v>
      </c>
      <c r="U1152" s="383">
        <f>IF(B1152&lt;=Parameters!$K$3,0,IF(I1152="Sand",(B1152-B1151)*$O$5*N1152,(B1152-B1151)*$O$5*T1152))</f>
        <v>0</v>
      </c>
      <c r="V1152" s="157">
        <f t="shared" si="306"/>
        <v>41073.252496893809</v>
      </c>
      <c r="W1152" s="175" t="e">
        <f t="shared" si="301"/>
        <v>#N/A</v>
      </c>
      <c r="X1152" s="149" t="e">
        <f t="shared" si="302"/>
        <v>#N/A</v>
      </c>
      <c r="Y1152" s="127" t="e">
        <f t="shared" si="303"/>
        <v>#DIV/0!</v>
      </c>
      <c r="Z1152" s="175" t="e">
        <f t="shared" si="304"/>
        <v>#N/A</v>
      </c>
      <c r="AA1152" s="149" t="e">
        <f t="shared" si="299"/>
        <v>#DIV/0!</v>
      </c>
      <c r="AB1152" s="383">
        <f>IF(ISERROR(AA1152),0,IF(B1152&lt;=Parameters!$K$3,0,(B1152-B1151)*$O$5*AA1152))</f>
        <v>0</v>
      </c>
      <c r="AC1152" s="157">
        <f t="shared" si="307"/>
        <v>26468.056265524985</v>
      </c>
    </row>
    <row r="1153" spans="1:29">
      <c r="A1153" s="186"/>
      <c r="B1153" s="187"/>
      <c r="C1153" s="258"/>
      <c r="D1153" s="258"/>
      <c r="E1153" s="438" t="e">
        <f>IF(AND(ISBLANK(B1153),ISBLANK(C1153)),NA(),IF(B1153&lt;=Parameters!$K$3,0,IF(C1153&lt;0.1,Parameters!$K$4,C1153)))</f>
        <v>#N/A</v>
      </c>
      <c r="F1153" s="439"/>
      <c r="G1153" s="149">
        <f>B1153*Parameters!$K$5</f>
        <v>0</v>
      </c>
      <c r="H1153" s="383">
        <f>IF(B1153&lt;Parameters!$K$6,B1153*Parameters!$K$5,Parameters!$K$5*Parameters!$K$6+(B1153-Parameters!$K$6)*(Parameters!$K$5-10))</f>
        <v>0</v>
      </c>
      <c r="I1153" s="151" t="str">
        <f>IF(ISBLANK(D1153),"",IF(D1153&gt;Parameters!$K$7,"Clay","Sand"))</f>
        <v/>
      </c>
      <c r="J1153" s="152">
        <f t="shared" si="291"/>
        <v>0.12850097275896397</v>
      </c>
      <c r="K1153" s="320">
        <f t="shared" si="292"/>
        <v>1</v>
      </c>
      <c r="L1153" s="320">
        <f t="shared" si="300"/>
        <v>0</v>
      </c>
      <c r="M1153" s="275" t="e">
        <f t="shared" si="293"/>
        <v>#N/A</v>
      </c>
      <c r="N1153" s="153" t="e">
        <f t="shared" si="294"/>
        <v>#N/A</v>
      </c>
      <c r="O1153" s="175" t="e">
        <f t="shared" si="295"/>
        <v>#N/A</v>
      </c>
      <c r="P1153" s="149">
        <f>IF(B1153&lt;=Parameters!$K$3,0,IF(I1153="Sand",0,O1153/Parameters!$K$8*1000))</f>
        <v>0</v>
      </c>
      <c r="Q1153" s="127" t="e">
        <f t="shared" si="296"/>
        <v>#DIV/0!</v>
      </c>
      <c r="R1153" s="175" t="e">
        <f t="shared" si="297"/>
        <v>#DIV/0!</v>
      </c>
      <c r="S1153" s="175" t="e">
        <f t="shared" si="298"/>
        <v>#DIV/0!</v>
      </c>
      <c r="T1153" s="149" t="e">
        <f t="shared" si="305"/>
        <v>#DIV/0!</v>
      </c>
      <c r="U1153" s="383">
        <f>IF(B1153&lt;=Parameters!$K$3,0,IF(I1153="Sand",(B1153-B1152)*$O$5*N1153,(B1153-B1152)*$O$5*T1153))</f>
        <v>0</v>
      </c>
      <c r="V1153" s="157">
        <f t="shared" si="306"/>
        <v>41073.252496893809</v>
      </c>
      <c r="W1153" s="175" t="e">
        <f t="shared" si="301"/>
        <v>#N/A</v>
      </c>
      <c r="X1153" s="149" t="e">
        <f t="shared" si="302"/>
        <v>#N/A</v>
      </c>
      <c r="Y1153" s="127" t="e">
        <f t="shared" si="303"/>
        <v>#DIV/0!</v>
      </c>
      <c r="Z1153" s="175" t="e">
        <f t="shared" si="304"/>
        <v>#N/A</v>
      </c>
      <c r="AA1153" s="149" t="e">
        <f t="shared" si="299"/>
        <v>#DIV/0!</v>
      </c>
      <c r="AB1153" s="383">
        <f>IF(ISERROR(AA1153),0,IF(B1153&lt;=Parameters!$K$3,0,(B1153-B1152)*$O$5*AA1153))</f>
        <v>0</v>
      </c>
      <c r="AC1153" s="157">
        <f t="shared" si="307"/>
        <v>26468.056265524985</v>
      </c>
    </row>
    <row r="1154" spans="1:29">
      <c r="A1154" s="186"/>
      <c r="B1154" s="187"/>
      <c r="C1154" s="258"/>
      <c r="D1154" s="258"/>
      <c r="E1154" s="438" t="e">
        <f>IF(AND(ISBLANK(B1154),ISBLANK(C1154)),NA(),IF(B1154&lt;=Parameters!$K$3,0,IF(C1154&lt;0.1,Parameters!$K$4,C1154)))</f>
        <v>#N/A</v>
      </c>
      <c r="F1154" s="439"/>
      <c r="G1154" s="149">
        <f>B1154*Parameters!$K$5</f>
        <v>0</v>
      </c>
      <c r="H1154" s="383">
        <f>IF(B1154&lt;Parameters!$K$6,B1154*Parameters!$K$5,Parameters!$K$5*Parameters!$K$6+(B1154-Parameters!$K$6)*(Parameters!$K$5-10))</f>
        <v>0</v>
      </c>
      <c r="I1154" s="151" t="str">
        <f>IF(ISBLANK(D1154),"",IF(D1154&gt;Parameters!$K$7,"Clay","Sand"))</f>
        <v/>
      </c>
      <c r="J1154" s="152">
        <f t="shared" si="291"/>
        <v>0.12850097275896397</v>
      </c>
      <c r="K1154" s="320">
        <f t="shared" si="292"/>
        <v>1</v>
      </c>
      <c r="L1154" s="320">
        <f t="shared" si="300"/>
        <v>0</v>
      </c>
      <c r="M1154" s="275" t="e">
        <f t="shared" si="293"/>
        <v>#N/A</v>
      </c>
      <c r="N1154" s="153" t="e">
        <f t="shared" si="294"/>
        <v>#N/A</v>
      </c>
      <c r="O1154" s="175" t="e">
        <f t="shared" si="295"/>
        <v>#N/A</v>
      </c>
      <c r="P1154" s="149">
        <f>IF(B1154&lt;=Parameters!$K$3,0,IF(I1154="Sand",0,O1154/Parameters!$K$8*1000))</f>
        <v>0</v>
      </c>
      <c r="Q1154" s="127" t="e">
        <f t="shared" si="296"/>
        <v>#DIV/0!</v>
      </c>
      <c r="R1154" s="175" t="e">
        <f t="shared" si="297"/>
        <v>#DIV/0!</v>
      </c>
      <c r="S1154" s="175" t="e">
        <f t="shared" si="298"/>
        <v>#DIV/0!</v>
      </c>
      <c r="T1154" s="149" t="e">
        <f t="shared" si="305"/>
        <v>#DIV/0!</v>
      </c>
      <c r="U1154" s="383">
        <f>IF(B1154&lt;=Parameters!$K$3,0,IF(I1154="Sand",(B1154-B1153)*$O$5*N1154,(B1154-B1153)*$O$5*T1154))</f>
        <v>0</v>
      </c>
      <c r="V1154" s="157">
        <f t="shared" si="306"/>
        <v>41073.252496893809</v>
      </c>
      <c r="W1154" s="175" t="e">
        <f t="shared" si="301"/>
        <v>#N/A</v>
      </c>
      <c r="X1154" s="149" t="e">
        <f t="shared" si="302"/>
        <v>#N/A</v>
      </c>
      <c r="Y1154" s="127" t="e">
        <f t="shared" si="303"/>
        <v>#DIV/0!</v>
      </c>
      <c r="Z1154" s="175" t="e">
        <f t="shared" si="304"/>
        <v>#N/A</v>
      </c>
      <c r="AA1154" s="149" t="e">
        <f t="shared" si="299"/>
        <v>#DIV/0!</v>
      </c>
      <c r="AB1154" s="383">
        <f>IF(ISERROR(AA1154),0,IF(B1154&lt;=Parameters!$K$3,0,(B1154-B1153)*$O$5*AA1154))</f>
        <v>0</v>
      </c>
      <c r="AC1154" s="157">
        <f t="shared" si="307"/>
        <v>26468.056265524985</v>
      </c>
    </row>
    <row r="1155" spans="1:29">
      <c r="A1155" s="186"/>
      <c r="B1155" s="187"/>
      <c r="C1155" s="258"/>
      <c r="D1155" s="258"/>
      <c r="E1155" s="438" t="e">
        <f>IF(AND(ISBLANK(B1155),ISBLANK(C1155)),NA(),IF(B1155&lt;=Parameters!$K$3,0,IF(C1155&lt;0.1,Parameters!$K$4,C1155)))</f>
        <v>#N/A</v>
      </c>
      <c r="F1155" s="439"/>
      <c r="G1155" s="149">
        <f>B1155*Parameters!$K$5</f>
        <v>0</v>
      </c>
      <c r="H1155" s="383">
        <f>IF(B1155&lt;Parameters!$K$6,B1155*Parameters!$K$5,Parameters!$K$5*Parameters!$K$6+(B1155-Parameters!$K$6)*(Parameters!$K$5-10))</f>
        <v>0</v>
      </c>
      <c r="I1155" s="151" t="str">
        <f>IF(ISBLANK(D1155),"",IF(D1155&gt;Parameters!$K$7,"Clay","Sand"))</f>
        <v/>
      </c>
      <c r="J1155" s="152">
        <f t="shared" si="291"/>
        <v>0.12850097275896397</v>
      </c>
      <c r="K1155" s="320">
        <f t="shared" si="292"/>
        <v>1</v>
      </c>
      <c r="L1155" s="320">
        <f t="shared" si="300"/>
        <v>0</v>
      </c>
      <c r="M1155" s="275" t="e">
        <f t="shared" si="293"/>
        <v>#N/A</v>
      </c>
      <c r="N1155" s="153" t="e">
        <f t="shared" si="294"/>
        <v>#N/A</v>
      </c>
      <c r="O1155" s="175" t="e">
        <f t="shared" si="295"/>
        <v>#N/A</v>
      </c>
      <c r="P1155" s="149">
        <f>IF(B1155&lt;=Parameters!$K$3,0,IF(I1155="Sand",0,O1155/Parameters!$K$8*1000))</f>
        <v>0</v>
      </c>
      <c r="Q1155" s="127" t="e">
        <f t="shared" si="296"/>
        <v>#DIV/0!</v>
      </c>
      <c r="R1155" s="175" t="e">
        <f t="shared" si="297"/>
        <v>#DIV/0!</v>
      </c>
      <c r="S1155" s="175" t="e">
        <f t="shared" si="298"/>
        <v>#DIV/0!</v>
      </c>
      <c r="T1155" s="149" t="e">
        <f t="shared" si="305"/>
        <v>#DIV/0!</v>
      </c>
      <c r="U1155" s="383">
        <f>IF(B1155&lt;=Parameters!$K$3,0,IF(I1155="Sand",(B1155-B1154)*$O$5*N1155,(B1155-B1154)*$O$5*T1155))</f>
        <v>0</v>
      </c>
      <c r="V1155" s="157">
        <f t="shared" si="306"/>
        <v>41073.252496893809</v>
      </c>
      <c r="W1155" s="175" t="e">
        <f t="shared" si="301"/>
        <v>#N/A</v>
      </c>
      <c r="X1155" s="149" t="e">
        <f t="shared" si="302"/>
        <v>#N/A</v>
      </c>
      <c r="Y1155" s="127" t="e">
        <f t="shared" si="303"/>
        <v>#DIV/0!</v>
      </c>
      <c r="Z1155" s="175" t="e">
        <f t="shared" si="304"/>
        <v>#N/A</v>
      </c>
      <c r="AA1155" s="149" t="e">
        <f t="shared" si="299"/>
        <v>#DIV/0!</v>
      </c>
      <c r="AB1155" s="383">
        <f>IF(ISERROR(AA1155),0,IF(B1155&lt;=Parameters!$K$3,0,(B1155-B1154)*$O$5*AA1155))</f>
        <v>0</v>
      </c>
      <c r="AC1155" s="157">
        <f t="shared" si="307"/>
        <v>26468.056265524985</v>
      </c>
    </row>
    <row r="1156" spans="1:29">
      <c r="A1156" s="186"/>
      <c r="B1156" s="187"/>
      <c r="C1156" s="258"/>
      <c r="D1156" s="258"/>
      <c r="E1156" s="438" t="e">
        <f>IF(AND(ISBLANK(B1156),ISBLANK(C1156)),NA(),IF(B1156&lt;=Parameters!$K$3,0,IF(C1156&lt;0.1,Parameters!$K$4,C1156)))</f>
        <v>#N/A</v>
      </c>
      <c r="F1156" s="439"/>
      <c r="G1156" s="149">
        <f>B1156*Parameters!$K$5</f>
        <v>0</v>
      </c>
      <c r="H1156" s="383">
        <f>IF(B1156&lt;Parameters!$K$6,B1156*Parameters!$K$5,Parameters!$K$5*Parameters!$K$6+(B1156-Parameters!$K$6)*(Parameters!$K$5-10))</f>
        <v>0</v>
      </c>
      <c r="I1156" s="151" t="str">
        <f>IF(ISBLANK(D1156),"",IF(D1156&gt;Parameters!$K$7,"Clay","Sand"))</f>
        <v/>
      </c>
      <c r="J1156" s="152">
        <f t="shared" si="291"/>
        <v>0.12850097275896397</v>
      </c>
      <c r="K1156" s="320">
        <f t="shared" si="292"/>
        <v>1</v>
      </c>
      <c r="L1156" s="320">
        <f t="shared" si="300"/>
        <v>0</v>
      </c>
      <c r="M1156" s="275" t="e">
        <f t="shared" si="293"/>
        <v>#N/A</v>
      </c>
      <c r="N1156" s="153" t="e">
        <f t="shared" si="294"/>
        <v>#N/A</v>
      </c>
      <c r="O1156" s="175" t="e">
        <f t="shared" si="295"/>
        <v>#N/A</v>
      </c>
      <c r="P1156" s="149">
        <f>IF(B1156&lt;=Parameters!$K$3,0,IF(I1156="Sand",0,O1156/Parameters!$K$8*1000))</f>
        <v>0</v>
      </c>
      <c r="Q1156" s="127" t="e">
        <f t="shared" si="296"/>
        <v>#DIV/0!</v>
      </c>
      <c r="R1156" s="175" t="e">
        <f t="shared" si="297"/>
        <v>#DIV/0!</v>
      </c>
      <c r="S1156" s="175" t="e">
        <f t="shared" si="298"/>
        <v>#DIV/0!</v>
      </c>
      <c r="T1156" s="149" t="e">
        <f t="shared" si="305"/>
        <v>#DIV/0!</v>
      </c>
      <c r="U1156" s="383">
        <f>IF(B1156&lt;=Parameters!$K$3,0,IF(I1156="Sand",(B1156-B1155)*$O$5*N1156,(B1156-B1155)*$O$5*T1156))</f>
        <v>0</v>
      </c>
      <c r="V1156" s="157">
        <f t="shared" si="306"/>
        <v>41073.252496893809</v>
      </c>
      <c r="W1156" s="175" t="e">
        <f t="shared" si="301"/>
        <v>#N/A</v>
      </c>
      <c r="X1156" s="149" t="e">
        <f t="shared" si="302"/>
        <v>#N/A</v>
      </c>
      <c r="Y1156" s="127" t="e">
        <f t="shared" si="303"/>
        <v>#DIV/0!</v>
      </c>
      <c r="Z1156" s="175" t="e">
        <f t="shared" si="304"/>
        <v>#N/A</v>
      </c>
      <c r="AA1156" s="149" t="e">
        <f t="shared" si="299"/>
        <v>#DIV/0!</v>
      </c>
      <c r="AB1156" s="383">
        <f>IF(ISERROR(AA1156),0,IF(B1156&lt;=Parameters!$K$3,0,(B1156-B1155)*$O$5*AA1156))</f>
        <v>0</v>
      </c>
      <c r="AC1156" s="157">
        <f t="shared" si="307"/>
        <v>26468.056265524985</v>
      </c>
    </row>
    <row r="1157" spans="1:29">
      <c r="A1157" s="186"/>
      <c r="B1157" s="187"/>
      <c r="C1157" s="258"/>
      <c r="D1157" s="258"/>
      <c r="E1157" s="438" t="e">
        <f>IF(AND(ISBLANK(B1157),ISBLANK(C1157)),NA(),IF(B1157&lt;=Parameters!$K$3,0,IF(C1157&lt;0.1,Parameters!$K$4,C1157)))</f>
        <v>#N/A</v>
      </c>
      <c r="F1157" s="439"/>
      <c r="G1157" s="149">
        <f>B1157*Parameters!$K$5</f>
        <v>0</v>
      </c>
      <c r="H1157" s="383">
        <f>IF(B1157&lt;Parameters!$K$6,B1157*Parameters!$K$5,Parameters!$K$5*Parameters!$K$6+(B1157-Parameters!$K$6)*(Parameters!$K$5-10))</f>
        <v>0</v>
      </c>
      <c r="I1157" s="151" t="str">
        <f>IF(ISBLANK(D1157),"",IF(D1157&gt;Parameters!$K$7,"Clay","Sand"))</f>
        <v/>
      </c>
      <c r="J1157" s="152">
        <f t="shared" si="291"/>
        <v>0.12850097275896397</v>
      </c>
      <c r="K1157" s="320">
        <f t="shared" si="292"/>
        <v>1</v>
      </c>
      <c r="L1157" s="320">
        <f t="shared" si="300"/>
        <v>0</v>
      </c>
      <c r="M1157" s="275" t="e">
        <f t="shared" si="293"/>
        <v>#N/A</v>
      </c>
      <c r="N1157" s="153" t="e">
        <f t="shared" si="294"/>
        <v>#N/A</v>
      </c>
      <c r="O1157" s="175" t="e">
        <f t="shared" si="295"/>
        <v>#N/A</v>
      </c>
      <c r="P1157" s="149">
        <f>IF(B1157&lt;=Parameters!$K$3,0,IF(I1157="Sand",0,O1157/Parameters!$K$8*1000))</f>
        <v>0</v>
      </c>
      <c r="Q1157" s="127" t="e">
        <f t="shared" si="296"/>
        <v>#DIV/0!</v>
      </c>
      <c r="R1157" s="175" t="e">
        <f t="shared" si="297"/>
        <v>#DIV/0!</v>
      </c>
      <c r="S1157" s="175" t="e">
        <f t="shared" si="298"/>
        <v>#DIV/0!</v>
      </c>
      <c r="T1157" s="149" t="e">
        <f t="shared" si="305"/>
        <v>#DIV/0!</v>
      </c>
      <c r="U1157" s="383">
        <f>IF(B1157&lt;=Parameters!$K$3,0,IF(I1157="Sand",(B1157-B1156)*$O$5*N1157,(B1157-B1156)*$O$5*T1157))</f>
        <v>0</v>
      </c>
      <c r="V1157" s="157">
        <f t="shared" si="306"/>
        <v>41073.252496893809</v>
      </c>
      <c r="W1157" s="175" t="e">
        <f t="shared" si="301"/>
        <v>#N/A</v>
      </c>
      <c r="X1157" s="149" t="e">
        <f t="shared" si="302"/>
        <v>#N/A</v>
      </c>
      <c r="Y1157" s="127" t="e">
        <f t="shared" si="303"/>
        <v>#DIV/0!</v>
      </c>
      <c r="Z1157" s="175" t="e">
        <f t="shared" si="304"/>
        <v>#N/A</v>
      </c>
      <c r="AA1157" s="149" t="e">
        <f t="shared" si="299"/>
        <v>#DIV/0!</v>
      </c>
      <c r="AB1157" s="383">
        <f>IF(ISERROR(AA1157),0,IF(B1157&lt;=Parameters!$K$3,0,(B1157-B1156)*$O$5*AA1157))</f>
        <v>0</v>
      </c>
      <c r="AC1157" s="157">
        <f t="shared" si="307"/>
        <v>26468.056265524985</v>
      </c>
    </row>
    <row r="1158" spans="1:29">
      <c r="A1158" s="186"/>
      <c r="B1158" s="187"/>
      <c r="C1158" s="258"/>
      <c r="D1158" s="258"/>
      <c r="E1158" s="438" t="e">
        <f>IF(AND(ISBLANK(B1158),ISBLANK(C1158)),NA(),IF(B1158&lt;=Parameters!$K$3,0,IF(C1158&lt;0.1,Parameters!$K$4,C1158)))</f>
        <v>#N/A</v>
      </c>
      <c r="F1158" s="439"/>
      <c r="G1158" s="149">
        <f>B1158*Parameters!$K$5</f>
        <v>0</v>
      </c>
      <c r="H1158" s="383">
        <f>IF(B1158&lt;Parameters!$K$6,B1158*Parameters!$K$5,Parameters!$K$5*Parameters!$K$6+(B1158-Parameters!$K$6)*(Parameters!$K$5-10))</f>
        <v>0</v>
      </c>
      <c r="I1158" s="151" t="str">
        <f>IF(ISBLANK(D1158),"",IF(D1158&gt;Parameters!$K$7,"Clay","Sand"))</f>
        <v/>
      </c>
      <c r="J1158" s="152">
        <f t="shared" si="291"/>
        <v>0.12850097275896397</v>
      </c>
      <c r="K1158" s="320">
        <f t="shared" si="292"/>
        <v>1</v>
      </c>
      <c r="L1158" s="320">
        <f t="shared" si="300"/>
        <v>0</v>
      </c>
      <c r="M1158" s="275" t="e">
        <f t="shared" si="293"/>
        <v>#N/A</v>
      </c>
      <c r="N1158" s="153" t="e">
        <f t="shared" si="294"/>
        <v>#N/A</v>
      </c>
      <c r="O1158" s="175" t="e">
        <f t="shared" si="295"/>
        <v>#N/A</v>
      </c>
      <c r="P1158" s="149">
        <f>IF(B1158&lt;=Parameters!$K$3,0,IF(I1158="Sand",0,O1158/Parameters!$K$8*1000))</f>
        <v>0</v>
      </c>
      <c r="Q1158" s="127" t="e">
        <f t="shared" si="296"/>
        <v>#DIV/0!</v>
      </c>
      <c r="R1158" s="175" t="e">
        <f t="shared" si="297"/>
        <v>#DIV/0!</v>
      </c>
      <c r="S1158" s="175" t="e">
        <f t="shared" si="298"/>
        <v>#DIV/0!</v>
      </c>
      <c r="T1158" s="149" t="e">
        <f t="shared" si="305"/>
        <v>#DIV/0!</v>
      </c>
      <c r="U1158" s="383">
        <f>IF(B1158&lt;=Parameters!$K$3,0,IF(I1158="Sand",(B1158-B1157)*$O$5*N1158,(B1158-B1157)*$O$5*T1158))</f>
        <v>0</v>
      </c>
      <c r="V1158" s="157">
        <f t="shared" si="306"/>
        <v>41073.252496893809</v>
      </c>
      <c r="W1158" s="175" t="e">
        <f t="shared" si="301"/>
        <v>#N/A</v>
      </c>
      <c r="X1158" s="149" t="e">
        <f t="shared" si="302"/>
        <v>#N/A</v>
      </c>
      <c r="Y1158" s="127" t="e">
        <f t="shared" si="303"/>
        <v>#DIV/0!</v>
      </c>
      <c r="Z1158" s="175" t="e">
        <f t="shared" si="304"/>
        <v>#N/A</v>
      </c>
      <c r="AA1158" s="149" t="e">
        <f t="shared" si="299"/>
        <v>#DIV/0!</v>
      </c>
      <c r="AB1158" s="383">
        <f>IF(ISERROR(AA1158),0,IF(B1158&lt;=Parameters!$K$3,0,(B1158-B1157)*$O$5*AA1158))</f>
        <v>0</v>
      </c>
      <c r="AC1158" s="157">
        <f t="shared" si="307"/>
        <v>26468.056265524985</v>
      </c>
    </row>
    <row r="1159" spans="1:29">
      <c r="A1159" s="186"/>
      <c r="B1159" s="187"/>
      <c r="C1159" s="258"/>
      <c r="D1159" s="258"/>
      <c r="E1159" s="438" t="e">
        <f>IF(AND(ISBLANK(B1159),ISBLANK(C1159)),NA(),IF(B1159&lt;=Parameters!$K$3,0,IF(C1159&lt;0.1,Parameters!$K$4,C1159)))</f>
        <v>#N/A</v>
      </c>
      <c r="F1159" s="439"/>
      <c r="G1159" s="149">
        <f>B1159*Parameters!$K$5</f>
        <v>0</v>
      </c>
      <c r="H1159" s="383">
        <f>IF(B1159&lt;Parameters!$K$6,B1159*Parameters!$K$5,Parameters!$K$5*Parameters!$K$6+(B1159-Parameters!$K$6)*(Parameters!$K$5-10))</f>
        <v>0</v>
      </c>
      <c r="I1159" s="151" t="str">
        <f>IF(ISBLANK(D1159),"",IF(D1159&gt;Parameters!$K$7,"Clay","Sand"))</f>
        <v/>
      </c>
      <c r="J1159" s="152">
        <f t="shared" si="291"/>
        <v>0.12850097275896397</v>
      </c>
      <c r="K1159" s="320">
        <f t="shared" si="292"/>
        <v>1</v>
      </c>
      <c r="L1159" s="320">
        <f t="shared" si="300"/>
        <v>0</v>
      </c>
      <c r="M1159" s="275" t="e">
        <f t="shared" si="293"/>
        <v>#N/A</v>
      </c>
      <c r="N1159" s="153" t="e">
        <f t="shared" si="294"/>
        <v>#N/A</v>
      </c>
      <c r="O1159" s="175" t="e">
        <f t="shared" si="295"/>
        <v>#N/A</v>
      </c>
      <c r="P1159" s="149">
        <f>IF(B1159&lt;=Parameters!$K$3,0,IF(I1159="Sand",0,O1159/Parameters!$K$8*1000))</f>
        <v>0</v>
      </c>
      <c r="Q1159" s="127" t="e">
        <f t="shared" si="296"/>
        <v>#DIV/0!</v>
      </c>
      <c r="R1159" s="175" t="e">
        <f t="shared" si="297"/>
        <v>#DIV/0!</v>
      </c>
      <c r="S1159" s="175" t="e">
        <f t="shared" si="298"/>
        <v>#DIV/0!</v>
      </c>
      <c r="T1159" s="149" t="e">
        <f t="shared" si="305"/>
        <v>#DIV/0!</v>
      </c>
      <c r="U1159" s="383">
        <f>IF(B1159&lt;=Parameters!$K$3,0,IF(I1159="Sand",(B1159-B1158)*$O$5*N1159,(B1159-B1158)*$O$5*T1159))</f>
        <v>0</v>
      </c>
      <c r="V1159" s="157">
        <f t="shared" si="306"/>
        <v>41073.252496893809</v>
      </c>
      <c r="W1159" s="175" t="e">
        <f t="shared" si="301"/>
        <v>#N/A</v>
      </c>
      <c r="X1159" s="149" t="e">
        <f t="shared" si="302"/>
        <v>#N/A</v>
      </c>
      <c r="Y1159" s="127" t="e">
        <f t="shared" si="303"/>
        <v>#DIV/0!</v>
      </c>
      <c r="Z1159" s="175" t="e">
        <f t="shared" si="304"/>
        <v>#N/A</v>
      </c>
      <c r="AA1159" s="149" t="e">
        <f t="shared" si="299"/>
        <v>#DIV/0!</v>
      </c>
      <c r="AB1159" s="383">
        <f>IF(ISERROR(AA1159),0,IF(B1159&lt;=Parameters!$K$3,0,(B1159-B1158)*$O$5*AA1159))</f>
        <v>0</v>
      </c>
      <c r="AC1159" s="157">
        <f t="shared" si="307"/>
        <v>26468.056265524985</v>
      </c>
    </row>
    <row r="1160" spans="1:29">
      <c r="A1160" s="186"/>
      <c r="B1160" s="187"/>
      <c r="C1160" s="258"/>
      <c r="D1160" s="258"/>
      <c r="E1160" s="438" t="e">
        <f>IF(AND(ISBLANK(B1160),ISBLANK(C1160)),NA(),IF(B1160&lt;=Parameters!$K$3,0,IF(C1160&lt;0.1,Parameters!$K$4,C1160)))</f>
        <v>#N/A</v>
      </c>
      <c r="F1160" s="439"/>
      <c r="G1160" s="149">
        <f>B1160*Parameters!$K$5</f>
        <v>0</v>
      </c>
      <c r="H1160" s="383">
        <f>IF(B1160&lt;Parameters!$K$6,B1160*Parameters!$K$5,Parameters!$K$5*Parameters!$K$6+(B1160-Parameters!$K$6)*(Parameters!$K$5-10))</f>
        <v>0</v>
      </c>
      <c r="I1160" s="151" t="str">
        <f>IF(ISBLANK(D1160),"",IF(D1160&gt;Parameters!$K$7,"Clay","Sand"))</f>
        <v/>
      </c>
      <c r="J1160" s="152">
        <f t="shared" si="291"/>
        <v>0.12850097275896397</v>
      </c>
      <c r="K1160" s="320">
        <f t="shared" si="292"/>
        <v>1</v>
      </c>
      <c r="L1160" s="320">
        <f t="shared" si="300"/>
        <v>0</v>
      </c>
      <c r="M1160" s="275" t="e">
        <f t="shared" si="293"/>
        <v>#N/A</v>
      </c>
      <c r="N1160" s="153" t="e">
        <f t="shared" si="294"/>
        <v>#N/A</v>
      </c>
      <c r="O1160" s="175" t="e">
        <f t="shared" si="295"/>
        <v>#N/A</v>
      </c>
      <c r="P1160" s="149">
        <f>IF(B1160&lt;=Parameters!$K$3,0,IF(I1160="Sand",0,O1160/Parameters!$K$8*1000))</f>
        <v>0</v>
      </c>
      <c r="Q1160" s="127" t="e">
        <f t="shared" si="296"/>
        <v>#DIV/0!</v>
      </c>
      <c r="R1160" s="175" t="e">
        <f t="shared" si="297"/>
        <v>#DIV/0!</v>
      </c>
      <c r="S1160" s="175" t="e">
        <f t="shared" si="298"/>
        <v>#DIV/0!</v>
      </c>
      <c r="T1160" s="149" t="e">
        <f t="shared" si="305"/>
        <v>#DIV/0!</v>
      </c>
      <c r="U1160" s="383">
        <f>IF(B1160&lt;=Parameters!$K$3,0,IF(I1160="Sand",(B1160-B1159)*$O$5*N1160,(B1160-B1159)*$O$5*T1160))</f>
        <v>0</v>
      </c>
      <c r="V1160" s="157">
        <f t="shared" si="306"/>
        <v>41073.252496893809</v>
      </c>
      <c r="W1160" s="175" t="e">
        <f t="shared" si="301"/>
        <v>#N/A</v>
      </c>
      <c r="X1160" s="149" t="e">
        <f t="shared" si="302"/>
        <v>#N/A</v>
      </c>
      <c r="Y1160" s="127" t="e">
        <f t="shared" si="303"/>
        <v>#DIV/0!</v>
      </c>
      <c r="Z1160" s="175" t="e">
        <f t="shared" si="304"/>
        <v>#N/A</v>
      </c>
      <c r="AA1160" s="149" t="e">
        <f t="shared" si="299"/>
        <v>#DIV/0!</v>
      </c>
      <c r="AB1160" s="383">
        <f>IF(ISERROR(AA1160),0,IF(B1160&lt;=Parameters!$K$3,0,(B1160-B1159)*$O$5*AA1160))</f>
        <v>0</v>
      </c>
      <c r="AC1160" s="157">
        <f t="shared" si="307"/>
        <v>26468.056265524985</v>
      </c>
    </row>
    <row r="1161" spans="1:29">
      <c r="A1161" s="186"/>
      <c r="B1161" s="187"/>
      <c r="C1161" s="258"/>
      <c r="D1161" s="258"/>
      <c r="E1161" s="438" t="e">
        <f>IF(AND(ISBLANK(B1161),ISBLANK(C1161)),NA(),IF(B1161&lt;=Parameters!$K$3,0,IF(C1161&lt;0.1,Parameters!$K$4,C1161)))</f>
        <v>#N/A</v>
      </c>
      <c r="F1161" s="439"/>
      <c r="G1161" s="149">
        <f>B1161*Parameters!$K$5</f>
        <v>0</v>
      </c>
      <c r="H1161" s="383">
        <f>IF(B1161&lt;Parameters!$K$6,B1161*Parameters!$K$5,Parameters!$K$5*Parameters!$K$6+(B1161-Parameters!$K$6)*(Parameters!$K$5-10))</f>
        <v>0</v>
      </c>
      <c r="I1161" s="151" t="str">
        <f>IF(ISBLANK(D1161),"",IF(D1161&gt;Parameters!$K$7,"Clay","Sand"))</f>
        <v/>
      </c>
      <c r="J1161" s="152">
        <f t="shared" si="291"/>
        <v>0.12850097275896397</v>
      </c>
      <c r="K1161" s="320">
        <f t="shared" si="292"/>
        <v>1</v>
      </c>
      <c r="L1161" s="320">
        <f t="shared" si="300"/>
        <v>0</v>
      </c>
      <c r="M1161" s="275" t="e">
        <f t="shared" si="293"/>
        <v>#N/A</v>
      </c>
      <c r="N1161" s="153" t="e">
        <f t="shared" si="294"/>
        <v>#N/A</v>
      </c>
      <c r="O1161" s="175" t="e">
        <f t="shared" si="295"/>
        <v>#N/A</v>
      </c>
      <c r="P1161" s="149">
        <f>IF(B1161&lt;=Parameters!$K$3,0,IF(I1161="Sand",0,O1161/Parameters!$K$8*1000))</f>
        <v>0</v>
      </c>
      <c r="Q1161" s="127" t="e">
        <f t="shared" si="296"/>
        <v>#DIV/0!</v>
      </c>
      <c r="R1161" s="175" t="e">
        <f t="shared" si="297"/>
        <v>#DIV/0!</v>
      </c>
      <c r="S1161" s="175" t="e">
        <f t="shared" si="298"/>
        <v>#DIV/0!</v>
      </c>
      <c r="T1161" s="149" t="e">
        <f t="shared" si="305"/>
        <v>#DIV/0!</v>
      </c>
      <c r="U1161" s="383">
        <f>IF(B1161&lt;=Parameters!$K$3,0,IF(I1161="Sand",(B1161-B1160)*$O$5*N1161,(B1161-B1160)*$O$5*T1161))</f>
        <v>0</v>
      </c>
      <c r="V1161" s="157">
        <f t="shared" si="306"/>
        <v>41073.252496893809</v>
      </c>
      <c r="W1161" s="175" t="e">
        <f t="shared" si="301"/>
        <v>#N/A</v>
      </c>
      <c r="X1161" s="149" t="e">
        <f t="shared" si="302"/>
        <v>#N/A</v>
      </c>
      <c r="Y1161" s="127" t="e">
        <f t="shared" si="303"/>
        <v>#DIV/0!</v>
      </c>
      <c r="Z1161" s="175" t="e">
        <f t="shared" si="304"/>
        <v>#N/A</v>
      </c>
      <c r="AA1161" s="149" t="e">
        <f t="shared" si="299"/>
        <v>#DIV/0!</v>
      </c>
      <c r="AB1161" s="383">
        <f>IF(ISERROR(AA1161),0,IF(B1161&lt;=Parameters!$K$3,0,(B1161-B1160)*$O$5*AA1161))</f>
        <v>0</v>
      </c>
      <c r="AC1161" s="157">
        <f t="shared" si="307"/>
        <v>26468.056265524985</v>
      </c>
    </row>
    <row r="1162" spans="1:29">
      <c r="A1162" s="186"/>
      <c r="B1162" s="187"/>
      <c r="C1162" s="258"/>
      <c r="D1162" s="258"/>
      <c r="E1162" s="438" t="e">
        <f>IF(AND(ISBLANK(B1162),ISBLANK(C1162)),NA(),IF(B1162&lt;=Parameters!$K$3,0,IF(C1162&lt;0.1,Parameters!$K$4,C1162)))</f>
        <v>#N/A</v>
      </c>
      <c r="F1162" s="439"/>
      <c r="G1162" s="149">
        <f>B1162*Parameters!$K$5</f>
        <v>0</v>
      </c>
      <c r="H1162" s="383">
        <f>IF(B1162&lt;Parameters!$K$6,B1162*Parameters!$K$5,Parameters!$K$5*Parameters!$K$6+(B1162-Parameters!$K$6)*(Parameters!$K$5-10))</f>
        <v>0</v>
      </c>
      <c r="I1162" s="151" t="str">
        <f>IF(ISBLANK(D1162),"",IF(D1162&gt;Parameters!$K$7,"Clay","Sand"))</f>
        <v/>
      </c>
      <c r="J1162" s="152">
        <f t="shared" si="291"/>
        <v>0.12850097275896397</v>
      </c>
      <c r="K1162" s="320">
        <f t="shared" si="292"/>
        <v>1</v>
      </c>
      <c r="L1162" s="320">
        <f t="shared" si="300"/>
        <v>0</v>
      </c>
      <c r="M1162" s="275" t="e">
        <f t="shared" si="293"/>
        <v>#N/A</v>
      </c>
      <c r="N1162" s="153" t="e">
        <f t="shared" si="294"/>
        <v>#N/A</v>
      </c>
      <c r="O1162" s="175" t="e">
        <f t="shared" si="295"/>
        <v>#N/A</v>
      </c>
      <c r="P1162" s="149">
        <f>IF(B1162&lt;=Parameters!$K$3,0,IF(I1162="Sand",0,O1162/Parameters!$K$8*1000))</f>
        <v>0</v>
      </c>
      <c r="Q1162" s="127" t="e">
        <f t="shared" si="296"/>
        <v>#DIV/0!</v>
      </c>
      <c r="R1162" s="175" t="e">
        <f t="shared" si="297"/>
        <v>#DIV/0!</v>
      </c>
      <c r="S1162" s="175" t="e">
        <f t="shared" si="298"/>
        <v>#DIV/0!</v>
      </c>
      <c r="T1162" s="149" t="e">
        <f t="shared" si="305"/>
        <v>#DIV/0!</v>
      </c>
      <c r="U1162" s="383">
        <f>IF(B1162&lt;=Parameters!$K$3,0,IF(I1162="Sand",(B1162-B1161)*$O$5*N1162,(B1162-B1161)*$O$5*T1162))</f>
        <v>0</v>
      </c>
      <c r="V1162" s="157">
        <f t="shared" si="306"/>
        <v>41073.252496893809</v>
      </c>
      <c r="W1162" s="175" t="e">
        <f t="shared" si="301"/>
        <v>#N/A</v>
      </c>
      <c r="X1162" s="149" t="e">
        <f t="shared" si="302"/>
        <v>#N/A</v>
      </c>
      <c r="Y1162" s="127" t="e">
        <f t="shared" si="303"/>
        <v>#DIV/0!</v>
      </c>
      <c r="Z1162" s="175" t="e">
        <f t="shared" si="304"/>
        <v>#N/A</v>
      </c>
      <c r="AA1162" s="149" t="e">
        <f t="shared" si="299"/>
        <v>#DIV/0!</v>
      </c>
      <c r="AB1162" s="383">
        <f>IF(ISERROR(AA1162),0,IF(B1162&lt;=Parameters!$K$3,0,(B1162-B1161)*$O$5*AA1162))</f>
        <v>0</v>
      </c>
      <c r="AC1162" s="157">
        <f t="shared" si="307"/>
        <v>26468.056265524985</v>
      </c>
    </row>
    <row r="1163" spans="1:29">
      <c r="A1163" s="186"/>
      <c r="B1163" s="187"/>
      <c r="C1163" s="258"/>
      <c r="D1163" s="258"/>
      <c r="E1163" s="438" t="e">
        <f>IF(AND(ISBLANK(B1163),ISBLANK(C1163)),NA(),IF(B1163&lt;=Parameters!$K$3,0,IF(C1163&lt;0.1,Parameters!$K$4,C1163)))</f>
        <v>#N/A</v>
      </c>
      <c r="F1163" s="439"/>
      <c r="G1163" s="149">
        <f>B1163*Parameters!$K$5</f>
        <v>0</v>
      </c>
      <c r="H1163" s="383">
        <f>IF(B1163&lt;Parameters!$K$6,B1163*Parameters!$K$5,Parameters!$K$5*Parameters!$K$6+(B1163-Parameters!$K$6)*(Parameters!$K$5-10))</f>
        <v>0</v>
      </c>
      <c r="I1163" s="151" t="str">
        <f>IF(ISBLANK(D1163),"",IF(D1163&gt;Parameters!$K$7,"Clay","Sand"))</f>
        <v/>
      </c>
      <c r="J1163" s="152">
        <f t="shared" si="291"/>
        <v>0.12850097275896397</v>
      </c>
      <c r="K1163" s="320">
        <f t="shared" si="292"/>
        <v>1</v>
      </c>
      <c r="L1163" s="320">
        <f t="shared" si="300"/>
        <v>0</v>
      </c>
      <c r="M1163" s="275" t="e">
        <f t="shared" si="293"/>
        <v>#N/A</v>
      </c>
      <c r="N1163" s="153" t="e">
        <f t="shared" si="294"/>
        <v>#N/A</v>
      </c>
      <c r="O1163" s="175" t="e">
        <f t="shared" si="295"/>
        <v>#N/A</v>
      </c>
      <c r="P1163" s="149">
        <f>IF(B1163&lt;=Parameters!$K$3,0,IF(I1163="Sand",0,O1163/Parameters!$K$8*1000))</f>
        <v>0</v>
      </c>
      <c r="Q1163" s="127" t="e">
        <f t="shared" si="296"/>
        <v>#DIV/0!</v>
      </c>
      <c r="R1163" s="175" t="e">
        <f t="shared" si="297"/>
        <v>#DIV/0!</v>
      </c>
      <c r="S1163" s="175" t="e">
        <f t="shared" si="298"/>
        <v>#DIV/0!</v>
      </c>
      <c r="T1163" s="149" t="e">
        <f t="shared" si="305"/>
        <v>#DIV/0!</v>
      </c>
      <c r="U1163" s="383">
        <f>IF(B1163&lt;=Parameters!$K$3,0,IF(I1163="Sand",(B1163-B1162)*$O$5*N1163,(B1163-B1162)*$O$5*T1163))</f>
        <v>0</v>
      </c>
      <c r="V1163" s="157">
        <f t="shared" si="306"/>
        <v>41073.252496893809</v>
      </c>
      <c r="W1163" s="175" t="e">
        <f t="shared" si="301"/>
        <v>#N/A</v>
      </c>
      <c r="X1163" s="149" t="e">
        <f t="shared" si="302"/>
        <v>#N/A</v>
      </c>
      <c r="Y1163" s="127" t="e">
        <f t="shared" si="303"/>
        <v>#DIV/0!</v>
      </c>
      <c r="Z1163" s="175" t="e">
        <f t="shared" si="304"/>
        <v>#N/A</v>
      </c>
      <c r="AA1163" s="149" t="e">
        <f t="shared" si="299"/>
        <v>#DIV/0!</v>
      </c>
      <c r="AB1163" s="383">
        <f>IF(ISERROR(AA1163),0,IF(B1163&lt;=Parameters!$K$3,0,(B1163-B1162)*$O$5*AA1163))</f>
        <v>0</v>
      </c>
      <c r="AC1163" s="157">
        <f t="shared" si="307"/>
        <v>26468.056265524985</v>
      </c>
    </row>
    <row r="1164" spans="1:29">
      <c r="A1164" s="186"/>
      <c r="B1164" s="187"/>
      <c r="C1164" s="258"/>
      <c r="D1164" s="258"/>
      <c r="E1164" s="438" t="e">
        <f>IF(AND(ISBLANK(B1164),ISBLANK(C1164)),NA(),IF(B1164&lt;=Parameters!$K$3,0,IF(C1164&lt;0.1,Parameters!$K$4,C1164)))</f>
        <v>#N/A</v>
      </c>
      <c r="F1164" s="439"/>
      <c r="G1164" s="149">
        <f>B1164*Parameters!$K$5</f>
        <v>0</v>
      </c>
      <c r="H1164" s="383">
        <f>IF(B1164&lt;Parameters!$K$6,B1164*Parameters!$K$5,Parameters!$K$5*Parameters!$K$6+(B1164-Parameters!$K$6)*(Parameters!$K$5-10))</f>
        <v>0</v>
      </c>
      <c r="I1164" s="151" t="str">
        <f>IF(ISBLANK(D1164),"",IF(D1164&gt;Parameters!$K$7,"Clay","Sand"))</f>
        <v/>
      </c>
      <c r="J1164" s="152">
        <f t="shared" si="291"/>
        <v>0.12850097275896397</v>
      </c>
      <c r="K1164" s="320">
        <f t="shared" si="292"/>
        <v>1</v>
      </c>
      <c r="L1164" s="320">
        <f t="shared" si="300"/>
        <v>0</v>
      </c>
      <c r="M1164" s="275" t="e">
        <f t="shared" si="293"/>
        <v>#N/A</v>
      </c>
      <c r="N1164" s="153" t="e">
        <f t="shared" si="294"/>
        <v>#N/A</v>
      </c>
      <c r="O1164" s="175" t="e">
        <f t="shared" si="295"/>
        <v>#N/A</v>
      </c>
      <c r="P1164" s="149">
        <f>IF(B1164&lt;=Parameters!$K$3,0,IF(I1164="Sand",0,O1164/Parameters!$K$8*1000))</f>
        <v>0</v>
      </c>
      <c r="Q1164" s="127" t="e">
        <f t="shared" si="296"/>
        <v>#DIV/0!</v>
      </c>
      <c r="R1164" s="175" t="e">
        <f t="shared" si="297"/>
        <v>#DIV/0!</v>
      </c>
      <c r="S1164" s="175" t="e">
        <f t="shared" si="298"/>
        <v>#DIV/0!</v>
      </c>
      <c r="T1164" s="149" t="e">
        <f t="shared" si="305"/>
        <v>#DIV/0!</v>
      </c>
      <c r="U1164" s="383">
        <f>IF(B1164&lt;=Parameters!$K$3,0,IF(I1164="Sand",(B1164-B1163)*$O$5*N1164,(B1164-B1163)*$O$5*T1164))</f>
        <v>0</v>
      </c>
      <c r="V1164" s="157">
        <f t="shared" si="306"/>
        <v>41073.252496893809</v>
      </c>
      <c r="W1164" s="175" t="e">
        <f t="shared" si="301"/>
        <v>#N/A</v>
      </c>
      <c r="X1164" s="149" t="e">
        <f t="shared" si="302"/>
        <v>#N/A</v>
      </c>
      <c r="Y1164" s="127" t="e">
        <f t="shared" si="303"/>
        <v>#DIV/0!</v>
      </c>
      <c r="Z1164" s="175" t="e">
        <f t="shared" si="304"/>
        <v>#N/A</v>
      </c>
      <c r="AA1164" s="149" t="e">
        <f t="shared" si="299"/>
        <v>#DIV/0!</v>
      </c>
      <c r="AB1164" s="383">
        <f>IF(ISERROR(AA1164),0,IF(B1164&lt;=Parameters!$K$3,0,(B1164-B1163)*$O$5*AA1164))</f>
        <v>0</v>
      </c>
      <c r="AC1164" s="157">
        <f t="shared" si="307"/>
        <v>26468.056265524985</v>
      </c>
    </row>
    <row r="1165" spans="1:29">
      <c r="A1165" s="186"/>
      <c r="B1165" s="187"/>
      <c r="C1165" s="258"/>
      <c r="D1165" s="258"/>
      <c r="E1165" s="438" t="e">
        <f>IF(AND(ISBLANK(B1165),ISBLANK(C1165)),NA(),IF(B1165&lt;=Parameters!$K$3,0,IF(C1165&lt;0.1,Parameters!$K$4,C1165)))</f>
        <v>#N/A</v>
      </c>
      <c r="F1165" s="439"/>
      <c r="G1165" s="149">
        <f>B1165*Parameters!$K$5</f>
        <v>0</v>
      </c>
      <c r="H1165" s="383">
        <f>IF(B1165&lt;Parameters!$K$6,B1165*Parameters!$K$5,Parameters!$K$5*Parameters!$K$6+(B1165-Parameters!$K$6)*(Parameters!$K$5-10))</f>
        <v>0</v>
      </c>
      <c r="I1165" s="151" t="str">
        <f>IF(ISBLANK(D1165),"",IF(D1165&gt;Parameters!$K$7,"Clay","Sand"))</f>
        <v/>
      </c>
      <c r="J1165" s="152">
        <f t="shared" si="291"/>
        <v>0.12850097275896397</v>
      </c>
      <c r="K1165" s="320">
        <f t="shared" si="292"/>
        <v>1</v>
      </c>
      <c r="L1165" s="320">
        <f t="shared" si="300"/>
        <v>0</v>
      </c>
      <c r="M1165" s="275" t="e">
        <f t="shared" si="293"/>
        <v>#N/A</v>
      </c>
      <c r="N1165" s="153" t="e">
        <f t="shared" si="294"/>
        <v>#N/A</v>
      </c>
      <c r="O1165" s="175" t="e">
        <f t="shared" si="295"/>
        <v>#N/A</v>
      </c>
      <c r="P1165" s="149">
        <f>IF(B1165&lt;=Parameters!$K$3,0,IF(I1165="Sand",0,O1165/Parameters!$K$8*1000))</f>
        <v>0</v>
      </c>
      <c r="Q1165" s="127" t="e">
        <f t="shared" si="296"/>
        <v>#DIV/0!</v>
      </c>
      <c r="R1165" s="175" t="e">
        <f t="shared" si="297"/>
        <v>#DIV/0!</v>
      </c>
      <c r="S1165" s="175" t="e">
        <f t="shared" si="298"/>
        <v>#DIV/0!</v>
      </c>
      <c r="T1165" s="149" t="e">
        <f t="shared" si="305"/>
        <v>#DIV/0!</v>
      </c>
      <c r="U1165" s="383">
        <f>IF(B1165&lt;=Parameters!$K$3,0,IF(I1165="Sand",(B1165-B1164)*$O$5*N1165,(B1165-B1164)*$O$5*T1165))</f>
        <v>0</v>
      </c>
      <c r="V1165" s="157">
        <f t="shared" si="306"/>
        <v>41073.252496893809</v>
      </c>
      <c r="W1165" s="175" t="e">
        <f t="shared" si="301"/>
        <v>#N/A</v>
      </c>
      <c r="X1165" s="149" t="e">
        <f t="shared" si="302"/>
        <v>#N/A</v>
      </c>
      <c r="Y1165" s="127" t="e">
        <f t="shared" si="303"/>
        <v>#DIV/0!</v>
      </c>
      <c r="Z1165" s="175" t="e">
        <f t="shared" si="304"/>
        <v>#N/A</v>
      </c>
      <c r="AA1165" s="149" t="e">
        <f t="shared" si="299"/>
        <v>#DIV/0!</v>
      </c>
      <c r="AB1165" s="383">
        <f>IF(ISERROR(AA1165),0,IF(B1165&lt;=Parameters!$K$3,0,(B1165-B1164)*$O$5*AA1165))</f>
        <v>0</v>
      </c>
      <c r="AC1165" s="157">
        <f t="shared" si="307"/>
        <v>26468.056265524985</v>
      </c>
    </row>
    <row r="1166" spans="1:29">
      <c r="A1166" s="186"/>
      <c r="B1166" s="187"/>
      <c r="C1166" s="258"/>
      <c r="D1166" s="258"/>
      <c r="E1166" s="438" t="e">
        <f>IF(AND(ISBLANK(B1166),ISBLANK(C1166)),NA(),IF(B1166&lt;=Parameters!$K$3,0,IF(C1166&lt;0.1,Parameters!$K$4,C1166)))</f>
        <v>#N/A</v>
      </c>
      <c r="F1166" s="439"/>
      <c r="G1166" s="149">
        <f>B1166*Parameters!$K$5</f>
        <v>0</v>
      </c>
      <c r="H1166" s="383">
        <f>IF(B1166&lt;Parameters!$K$6,B1166*Parameters!$K$5,Parameters!$K$5*Parameters!$K$6+(B1166-Parameters!$K$6)*(Parameters!$K$5-10))</f>
        <v>0</v>
      </c>
      <c r="I1166" s="151" t="str">
        <f>IF(ISBLANK(D1166),"",IF(D1166&gt;Parameters!$K$7,"Clay","Sand"))</f>
        <v/>
      </c>
      <c r="J1166" s="152">
        <f t="shared" si="291"/>
        <v>0.12850097275896397</v>
      </c>
      <c r="K1166" s="320">
        <f t="shared" si="292"/>
        <v>1</v>
      </c>
      <c r="L1166" s="320">
        <f t="shared" si="300"/>
        <v>0</v>
      </c>
      <c r="M1166" s="275" t="e">
        <f t="shared" si="293"/>
        <v>#N/A</v>
      </c>
      <c r="N1166" s="153" t="e">
        <f t="shared" si="294"/>
        <v>#N/A</v>
      </c>
      <c r="O1166" s="175" t="e">
        <f t="shared" si="295"/>
        <v>#N/A</v>
      </c>
      <c r="P1166" s="149">
        <f>IF(B1166&lt;=Parameters!$K$3,0,IF(I1166="Sand",0,O1166/Parameters!$K$8*1000))</f>
        <v>0</v>
      </c>
      <c r="Q1166" s="127" t="e">
        <f t="shared" si="296"/>
        <v>#DIV/0!</v>
      </c>
      <c r="R1166" s="175" t="e">
        <f t="shared" si="297"/>
        <v>#DIV/0!</v>
      </c>
      <c r="S1166" s="175" t="e">
        <f t="shared" si="298"/>
        <v>#DIV/0!</v>
      </c>
      <c r="T1166" s="149" t="e">
        <f t="shared" si="305"/>
        <v>#DIV/0!</v>
      </c>
      <c r="U1166" s="383">
        <f>IF(B1166&lt;=Parameters!$K$3,0,IF(I1166="Sand",(B1166-B1165)*$O$5*N1166,(B1166-B1165)*$O$5*T1166))</f>
        <v>0</v>
      </c>
      <c r="V1166" s="157">
        <f t="shared" si="306"/>
        <v>41073.252496893809</v>
      </c>
      <c r="W1166" s="175" t="e">
        <f t="shared" si="301"/>
        <v>#N/A</v>
      </c>
      <c r="X1166" s="149" t="e">
        <f t="shared" si="302"/>
        <v>#N/A</v>
      </c>
      <c r="Y1166" s="127" t="e">
        <f t="shared" si="303"/>
        <v>#DIV/0!</v>
      </c>
      <c r="Z1166" s="175" t="e">
        <f t="shared" si="304"/>
        <v>#N/A</v>
      </c>
      <c r="AA1166" s="149" t="e">
        <f t="shared" si="299"/>
        <v>#DIV/0!</v>
      </c>
      <c r="AB1166" s="383">
        <f>IF(ISERROR(AA1166),0,IF(B1166&lt;=Parameters!$K$3,0,(B1166-B1165)*$O$5*AA1166))</f>
        <v>0</v>
      </c>
      <c r="AC1166" s="157">
        <f t="shared" si="307"/>
        <v>26468.056265524985</v>
      </c>
    </row>
    <row r="1167" spans="1:29">
      <c r="A1167" s="186"/>
      <c r="B1167" s="187"/>
      <c r="C1167" s="258"/>
      <c r="D1167" s="258"/>
      <c r="E1167" s="438" t="e">
        <f>IF(AND(ISBLANK(B1167),ISBLANK(C1167)),NA(),IF(B1167&lt;=Parameters!$K$3,0,IF(C1167&lt;0.1,Parameters!$K$4,C1167)))</f>
        <v>#N/A</v>
      </c>
      <c r="F1167" s="439"/>
      <c r="G1167" s="149">
        <f>B1167*Parameters!$K$5</f>
        <v>0</v>
      </c>
      <c r="H1167" s="383">
        <f>IF(B1167&lt;Parameters!$K$6,B1167*Parameters!$K$5,Parameters!$K$5*Parameters!$K$6+(B1167-Parameters!$K$6)*(Parameters!$K$5-10))</f>
        <v>0</v>
      </c>
      <c r="I1167" s="151" t="str">
        <f>IF(ISBLANK(D1167),"",IF(D1167&gt;Parameters!$K$7,"Clay","Sand"))</f>
        <v/>
      </c>
      <c r="J1167" s="152">
        <f t="shared" si="291"/>
        <v>0.12850097275896397</v>
      </c>
      <c r="K1167" s="320">
        <f t="shared" si="292"/>
        <v>1</v>
      </c>
      <c r="L1167" s="320">
        <f t="shared" si="300"/>
        <v>0</v>
      </c>
      <c r="M1167" s="275" t="e">
        <f t="shared" si="293"/>
        <v>#N/A</v>
      </c>
      <c r="N1167" s="153" t="e">
        <f t="shared" si="294"/>
        <v>#N/A</v>
      </c>
      <c r="O1167" s="175" t="e">
        <f t="shared" si="295"/>
        <v>#N/A</v>
      </c>
      <c r="P1167" s="149">
        <f>IF(B1167&lt;=Parameters!$K$3,0,IF(I1167="Sand",0,O1167/Parameters!$K$8*1000))</f>
        <v>0</v>
      </c>
      <c r="Q1167" s="127" t="e">
        <f t="shared" si="296"/>
        <v>#DIV/0!</v>
      </c>
      <c r="R1167" s="175" t="e">
        <f t="shared" si="297"/>
        <v>#DIV/0!</v>
      </c>
      <c r="S1167" s="175" t="e">
        <f t="shared" si="298"/>
        <v>#DIV/0!</v>
      </c>
      <c r="T1167" s="149" t="e">
        <f t="shared" si="305"/>
        <v>#DIV/0!</v>
      </c>
      <c r="U1167" s="383">
        <f>IF(B1167&lt;=Parameters!$K$3,0,IF(I1167="Sand",(B1167-B1166)*$O$5*N1167,(B1167-B1166)*$O$5*T1167))</f>
        <v>0</v>
      </c>
      <c r="V1167" s="157">
        <f t="shared" si="306"/>
        <v>41073.252496893809</v>
      </c>
      <c r="W1167" s="175" t="e">
        <f t="shared" si="301"/>
        <v>#N/A</v>
      </c>
      <c r="X1167" s="149" t="e">
        <f t="shared" si="302"/>
        <v>#N/A</v>
      </c>
      <c r="Y1167" s="127" t="e">
        <f t="shared" si="303"/>
        <v>#DIV/0!</v>
      </c>
      <c r="Z1167" s="175" t="e">
        <f t="shared" si="304"/>
        <v>#N/A</v>
      </c>
      <c r="AA1167" s="149" t="e">
        <f t="shared" si="299"/>
        <v>#DIV/0!</v>
      </c>
      <c r="AB1167" s="383">
        <f>IF(ISERROR(AA1167),0,IF(B1167&lt;=Parameters!$K$3,0,(B1167-B1166)*$O$5*AA1167))</f>
        <v>0</v>
      </c>
      <c r="AC1167" s="157">
        <f t="shared" si="307"/>
        <v>26468.056265524985</v>
      </c>
    </row>
    <row r="1168" spans="1:29">
      <c r="A1168" s="186"/>
      <c r="B1168" s="187"/>
      <c r="C1168" s="258"/>
      <c r="D1168" s="258"/>
      <c r="E1168" s="438" t="e">
        <f>IF(AND(ISBLANK(B1168),ISBLANK(C1168)),NA(),IF(B1168&lt;=Parameters!$K$3,0,IF(C1168&lt;0.1,Parameters!$K$4,C1168)))</f>
        <v>#N/A</v>
      </c>
      <c r="F1168" s="439"/>
      <c r="G1168" s="149">
        <f>B1168*Parameters!$K$5</f>
        <v>0</v>
      </c>
      <c r="H1168" s="383">
        <f>IF(B1168&lt;Parameters!$K$6,B1168*Parameters!$K$5,Parameters!$K$5*Parameters!$K$6+(B1168-Parameters!$K$6)*(Parameters!$K$5-10))</f>
        <v>0</v>
      </c>
      <c r="I1168" s="151" t="str">
        <f>IF(ISBLANK(D1168),"",IF(D1168&gt;Parameters!$K$7,"Clay","Sand"))</f>
        <v/>
      </c>
      <c r="J1168" s="152">
        <f t="shared" si="291"/>
        <v>0.12850097275896397</v>
      </c>
      <c r="K1168" s="320">
        <f t="shared" si="292"/>
        <v>1</v>
      </c>
      <c r="L1168" s="320">
        <f t="shared" si="300"/>
        <v>0</v>
      </c>
      <c r="M1168" s="275" t="e">
        <f t="shared" si="293"/>
        <v>#N/A</v>
      </c>
      <c r="N1168" s="153" t="e">
        <f t="shared" si="294"/>
        <v>#N/A</v>
      </c>
      <c r="O1168" s="175" t="e">
        <f t="shared" si="295"/>
        <v>#N/A</v>
      </c>
      <c r="P1168" s="149">
        <f>IF(B1168&lt;=Parameters!$K$3,0,IF(I1168="Sand",0,O1168/Parameters!$K$8*1000))</f>
        <v>0</v>
      </c>
      <c r="Q1168" s="127" t="e">
        <f t="shared" si="296"/>
        <v>#DIV/0!</v>
      </c>
      <c r="R1168" s="175" t="e">
        <f t="shared" si="297"/>
        <v>#DIV/0!</v>
      </c>
      <c r="S1168" s="175" t="e">
        <f t="shared" si="298"/>
        <v>#DIV/0!</v>
      </c>
      <c r="T1168" s="149" t="e">
        <f t="shared" si="305"/>
        <v>#DIV/0!</v>
      </c>
      <c r="U1168" s="383">
        <f>IF(B1168&lt;=Parameters!$K$3,0,IF(I1168="Sand",(B1168-B1167)*$O$5*N1168,(B1168-B1167)*$O$5*T1168))</f>
        <v>0</v>
      </c>
      <c r="V1168" s="157">
        <f t="shared" si="306"/>
        <v>41073.252496893809</v>
      </c>
      <c r="W1168" s="175" t="e">
        <f t="shared" si="301"/>
        <v>#N/A</v>
      </c>
      <c r="X1168" s="149" t="e">
        <f t="shared" si="302"/>
        <v>#N/A</v>
      </c>
      <c r="Y1168" s="127" t="e">
        <f t="shared" si="303"/>
        <v>#DIV/0!</v>
      </c>
      <c r="Z1168" s="175" t="e">
        <f t="shared" si="304"/>
        <v>#N/A</v>
      </c>
      <c r="AA1168" s="149" t="e">
        <f t="shared" si="299"/>
        <v>#DIV/0!</v>
      </c>
      <c r="AB1168" s="383">
        <f>IF(ISERROR(AA1168),0,IF(B1168&lt;=Parameters!$K$3,0,(B1168-B1167)*$O$5*AA1168))</f>
        <v>0</v>
      </c>
      <c r="AC1168" s="157">
        <f t="shared" si="307"/>
        <v>26468.056265524985</v>
      </c>
    </row>
    <row r="1169" spans="1:29">
      <c r="A1169" s="186"/>
      <c r="B1169" s="187"/>
      <c r="C1169" s="258"/>
      <c r="D1169" s="258"/>
      <c r="E1169" s="438" t="e">
        <f>IF(AND(ISBLANK(B1169),ISBLANK(C1169)),NA(),IF(B1169&lt;=Parameters!$K$3,0,IF(C1169&lt;0.1,Parameters!$K$4,C1169)))</f>
        <v>#N/A</v>
      </c>
      <c r="F1169" s="439"/>
      <c r="G1169" s="149">
        <f>B1169*Parameters!$K$5</f>
        <v>0</v>
      </c>
      <c r="H1169" s="383">
        <f>IF(B1169&lt;Parameters!$K$6,B1169*Parameters!$K$5,Parameters!$K$5*Parameters!$K$6+(B1169-Parameters!$K$6)*(Parameters!$K$5-10))</f>
        <v>0</v>
      </c>
      <c r="I1169" s="151" t="str">
        <f>IF(ISBLANK(D1169),"",IF(D1169&gt;Parameters!$K$7,"Clay","Sand"))</f>
        <v/>
      </c>
      <c r="J1169" s="152">
        <f t="shared" si="291"/>
        <v>0.12850097275896397</v>
      </c>
      <c r="K1169" s="320">
        <f t="shared" si="292"/>
        <v>1</v>
      </c>
      <c r="L1169" s="320">
        <f t="shared" si="300"/>
        <v>0</v>
      </c>
      <c r="M1169" s="275" t="e">
        <f t="shared" si="293"/>
        <v>#N/A</v>
      </c>
      <c r="N1169" s="153" t="e">
        <f t="shared" si="294"/>
        <v>#N/A</v>
      </c>
      <c r="O1169" s="175" t="e">
        <f t="shared" si="295"/>
        <v>#N/A</v>
      </c>
      <c r="P1169" s="149">
        <f>IF(B1169&lt;=Parameters!$K$3,0,IF(I1169="Sand",0,O1169/Parameters!$K$8*1000))</f>
        <v>0</v>
      </c>
      <c r="Q1169" s="127" t="e">
        <f t="shared" si="296"/>
        <v>#DIV/0!</v>
      </c>
      <c r="R1169" s="175" t="e">
        <f t="shared" si="297"/>
        <v>#DIV/0!</v>
      </c>
      <c r="S1169" s="175" t="e">
        <f t="shared" si="298"/>
        <v>#DIV/0!</v>
      </c>
      <c r="T1169" s="149" t="e">
        <f t="shared" si="305"/>
        <v>#DIV/0!</v>
      </c>
      <c r="U1169" s="383">
        <f>IF(B1169&lt;=Parameters!$K$3,0,IF(I1169="Sand",(B1169-B1168)*$O$5*N1169,(B1169-B1168)*$O$5*T1169))</f>
        <v>0</v>
      </c>
      <c r="V1169" s="157">
        <f t="shared" si="306"/>
        <v>41073.252496893809</v>
      </c>
      <c r="W1169" s="175" t="e">
        <f t="shared" si="301"/>
        <v>#N/A</v>
      </c>
      <c r="X1169" s="149" t="e">
        <f t="shared" si="302"/>
        <v>#N/A</v>
      </c>
      <c r="Y1169" s="127" t="e">
        <f t="shared" si="303"/>
        <v>#DIV/0!</v>
      </c>
      <c r="Z1169" s="175" t="e">
        <f t="shared" si="304"/>
        <v>#N/A</v>
      </c>
      <c r="AA1169" s="149" t="e">
        <f t="shared" si="299"/>
        <v>#DIV/0!</v>
      </c>
      <c r="AB1169" s="383">
        <f>IF(ISERROR(AA1169),0,IF(B1169&lt;=Parameters!$K$3,0,(B1169-B1168)*$O$5*AA1169))</f>
        <v>0</v>
      </c>
      <c r="AC1169" s="157">
        <f t="shared" si="307"/>
        <v>26468.056265524985</v>
      </c>
    </row>
    <row r="1170" spans="1:29">
      <c r="A1170" s="186"/>
      <c r="B1170" s="187"/>
      <c r="C1170" s="258"/>
      <c r="D1170" s="258"/>
      <c r="E1170" s="438" t="e">
        <f>IF(AND(ISBLANK(B1170),ISBLANK(C1170)),NA(),IF(B1170&lt;=Parameters!$K$3,0,IF(C1170&lt;0.1,Parameters!$K$4,C1170)))</f>
        <v>#N/A</v>
      </c>
      <c r="F1170" s="439"/>
      <c r="G1170" s="149">
        <f>B1170*Parameters!$K$5</f>
        <v>0</v>
      </c>
      <c r="H1170" s="383">
        <f>IF(B1170&lt;Parameters!$K$6,B1170*Parameters!$K$5,Parameters!$K$5*Parameters!$K$6+(B1170-Parameters!$K$6)*(Parameters!$K$5-10))</f>
        <v>0</v>
      </c>
      <c r="I1170" s="151" t="str">
        <f>IF(ISBLANK(D1170),"",IF(D1170&gt;Parameters!$K$7,"Clay","Sand"))</f>
        <v/>
      </c>
      <c r="J1170" s="152">
        <f t="shared" si="291"/>
        <v>0.12850097275896397</v>
      </c>
      <c r="K1170" s="320">
        <f t="shared" si="292"/>
        <v>1</v>
      </c>
      <c r="L1170" s="320">
        <f t="shared" si="300"/>
        <v>0</v>
      </c>
      <c r="M1170" s="275" t="e">
        <f t="shared" si="293"/>
        <v>#N/A</v>
      </c>
      <c r="N1170" s="153" t="e">
        <f t="shared" si="294"/>
        <v>#N/A</v>
      </c>
      <c r="O1170" s="175" t="e">
        <f t="shared" si="295"/>
        <v>#N/A</v>
      </c>
      <c r="P1170" s="149">
        <f>IF(B1170&lt;=Parameters!$K$3,0,IF(I1170="Sand",0,O1170/Parameters!$K$8*1000))</f>
        <v>0</v>
      </c>
      <c r="Q1170" s="127" t="e">
        <f t="shared" si="296"/>
        <v>#DIV/0!</v>
      </c>
      <c r="R1170" s="175" t="e">
        <f t="shared" si="297"/>
        <v>#DIV/0!</v>
      </c>
      <c r="S1170" s="175" t="e">
        <f t="shared" si="298"/>
        <v>#DIV/0!</v>
      </c>
      <c r="T1170" s="149" t="e">
        <f t="shared" si="305"/>
        <v>#DIV/0!</v>
      </c>
      <c r="U1170" s="383">
        <f>IF(B1170&lt;=Parameters!$K$3,0,IF(I1170="Sand",(B1170-B1169)*$O$5*N1170,(B1170-B1169)*$O$5*T1170))</f>
        <v>0</v>
      </c>
      <c r="V1170" s="157">
        <f t="shared" si="306"/>
        <v>41073.252496893809</v>
      </c>
      <c r="W1170" s="175" t="e">
        <f t="shared" si="301"/>
        <v>#N/A</v>
      </c>
      <c r="X1170" s="149" t="e">
        <f t="shared" si="302"/>
        <v>#N/A</v>
      </c>
      <c r="Y1170" s="127" t="e">
        <f t="shared" si="303"/>
        <v>#DIV/0!</v>
      </c>
      <c r="Z1170" s="175" t="e">
        <f t="shared" si="304"/>
        <v>#N/A</v>
      </c>
      <c r="AA1170" s="149" t="e">
        <f t="shared" si="299"/>
        <v>#DIV/0!</v>
      </c>
      <c r="AB1170" s="383">
        <f>IF(ISERROR(AA1170),0,IF(B1170&lt;=Parameters!$K$3,0,(B1170-B1169)*$O$5*AA1170))</f>
        <v>0</v>
      </c>
      <c r="AC1170" s="157">
        <f t="shared" si="307"/>
        <v>26468.056265524985</v>
      </c>
    </row>
    <row r="1171" spans="1:29">
      <c r="A1171" s="186"/>
      <c r="B1171" s="187"/>
      <c r="C1171" s="258"/>
      <c r="D1171" s="258"/>
      <c r="E1171" s="438" t="e">
        <f>IF(AND(ISBLANK(B1171),ISBLANK(C1171)),NA(),IF(B1171&lt;=Parameters!$K$3,0,IF(C1171&lt;0.1,Parameters!$K$4,C1171)))</f>
        <v>#N/A</v>
      </c>
      <c r="F1171" s="439"/>
      <c r="G1171" s="149">
        <f>B1171*Parameters!$K$5</f>
        <v>0</v>
      </c>
      <c r="H1171" s="383">
        <f>IF(B1171&lt;Parameters!$K$6,B1171*Parameters!$K$5,Parameters!$K$5*Parameters!$K$6+(B1171-Parameters!$K$6)*(Parameters!$K$5-10))</f>
        <v>0</v>
      </c>
      <c r="I1171" s="151" t="str">
        <f>IF(ISBLANK(D1171),"",IF(D1171&gt;Parameters!$K$7,"Clay","Sand"))</f>
        <v/>
      </c>
      <c r="J1171" s="152">
        <f t="shared" ref="J1171:J1234" si="308">(MAX(($O$3-B1171)/$O$1,G$8))^(-C$8)</f>
        <v>0.12850097275896397</v>
      </c>
      <c r="K1171" s="320">
        <f t="shared" ref="K1171:K1234" si="309">(MIN(($O$3-B1171)/($O$1*$G$8),1))^$E$8</f>
        <v>1</v>
      </c>
      <c r="L1171" s="320">
        <f t="shared" si="300"/>
        <v>0</v>
      </c>
      <c r="M1171" s="275" t="e">
        <f t="shared" ref="M1171:M1234" si="310">$F$8*E1171*1000*$O$9^$B$8*J1171</f>
        <v>#N/A</v>
      </c>
      <c r="N1171" s="153" t="e">
        <f t="shared" ref="N1171:N1234" si="311">(M1171)*$S$2^$D$8</f>
        <v>#N/A</v>
      </c>
      <c r="O1171" s="175" t="e">
        <f t="shared" ref="O1171:O1234" si="312">IF(E1171=0,0,ABS(E1171-G1171/1000))</f>
        <v>#N/A</v>
      </c>
      <c r="P1171" s="149">
        <f>IF(B1171&lt;=Parameters!$K$3,0,IF(I1171="Sand",0,O1171/Parameters!$K$8*1000))</f>
        <v>0</v>
      </c>
      <c r="Q1171" s="127" t="e">
        <f t="shared" ref="Q1171:Q1234" si="313">IF(P1171="","",P1171/H1171)</f>
        <v>#DIV/0!</v>
      </c>
      <c r="R1171" s="175" t="e">
        <f t="shared" ref="R1171:R1234" si="314">IF(P1171="","",IF(Q1171&lt;=1,0.5*(Q1171^(-0.5)),0.5*(Q1171^(-0.25))))</f>
        <v>#DIV/0!</v>
      </c>
      <c r="S1171" s="175" t="e">
        <f t="shared" ref="S1171:S1234" si="315">IF(R1171="","",IF(R1171&lt;1,R1171,1))</f>
        <v>#DIV/0!</v>
      </c>
      <c r="T1171" s="149" t="e">
        <f t="shared" si="305"/>
        <v>#DIV/0!</v>
      </c>
      <c r="U1171" s="383">
        <f>IF(B1171&lt;=Parameters!$K$3,0,IF(I1171="Sand",(B1171-B1170)*$O$5*N1171,(B1171-B1170)*$O$5*T1171))</f>
        <v>0</v>
      </c>
      <c r="V1171" s="157">
        <f t="shared" si="306"/>
        <v>41073.252496893809</v>
      </c>
      <c r="W1171" s="175" t="e">
        <f t="shared" si="301"/>
        <v>#N/A</v>
      </c>
      <c r="X1171" s="149" t="e">
        <f t="shared" si="302"/>
        <v>#N/A</v>
      </c>
      <c r="Y1171" s="127" t="e">
        <f t="shared" si="303"/>
        <v>#DIV/0!</v>
      </c>
      <c r="Z1171" s="175" t="e">
        <f t="shared" si="304"/>
        <v>#N/A</v>
      </c>
      <c r="AA1171" s="149" t="e">
        <f t="shared" ref="AA1171:AA1234" si="316">IF(I1171="Sand",IF(Z1171&gt;0.1*H1171,Z1171,0.1*H1171),T1171)</f>
        <v>#DIV/0!</v>
      </c>
      <c r="AB1171" s="383">
        <f>IF(ISERROR(AA1171),0,IF(B1171&lt;=Parameters!$K$3,0,(B1171-B1170)*$O$5*AA1171))</f>
        <v>0</v>
      </c>
      <c r="AC1171" s="157">
        <f t="shared" si="307"/>
        <v>26468.056265524985</v>
      </c>
    </row>
    <row r="1172" spans="1:29">
      <c r="A1172" s="186"/>
      <c r="B1172" s="187"/>
      <c r="C1172" s="258"/>
      <c r="D1172" s="258"/>
      <c r="E1172" s="438" t="e">
        <f>IF(AND(ISBLANK(B1172),ISBLANK(C1172)),NA(),IF(B1172&lt;=Parameters!$K$3,0,IF(C1172&lt;0.1,Parameters!$K$4,C1172)))</f>
        <v>#N/A</v>
      </c>
      <c r="F1172" s="439"/>
      <c r="G1172" s="149">
        <f>B1172*Parameters!$K$5</f>
        <v>0</v>
      </c>
      <c r="H1172" s="383">
        <f>IF(B1172&lt;Parameters!$K$6,B1172*Parameters!$K$5,Parameters!$K$5*Parameters!$K$6+(B1172-Parameters!$K$6)*(Parameters!$K$5-10))</f>
        <v>0</v>
      </c>
      <c r="I1172" s="151" t="str">
        <f>IF(ISBLANK(D1172),"",IF(D1172&gt;Parameters!$K$7,"Clay","Sand"))</f>
        <v/>
      </c>
      <c r="J1172" s="152">
        <f t="shared" si="308"/>
        <v>0.12850097275896397</v>
      </c>
      <c r="K1172" s="320">
        <f t="shared" si="309"/>
        <v>1</v>
      </c>
      <c r="L1172" s="320">
        <f t="shared" ref="L1172:L1235" si="317">H1172/100</f>
        <v>0</v>
      </c>
      <c r="M1172" s="275" t="e">
        <f t="shared" si="310"/>
        <v>#N/A</v>
      </c>
      <c r="N1172" s="153" t="e">
        <f t="shared" si="311"/>
        <v>#N/A</v>
      </c>
      <c r="O1172" s="175" t="e">
        <f t="shared" si="312"/>
        <v>#N/A</v>
      </c>
      <c r="P1172" s="149">
        <f>IF(B1172&lt;=Parameters!$K$3,0,IF(I1172="Sand",0,O1172/Parameters!$K$8*1000))</f>
        <v>0</v>
      </c>
      <c r="Q1172" s="127" t="e">
        <f t="shared" si="313"/>
        <v>#DIV/0!</v>
      </c>
      <c r="R1172" s="175" t="e">
        <f t="shared" si="314"/>
        <v>#DIV/0!</v>
      </c>
      <c r="S1172" s="175" t="e">
        <f t="shared" si="315"/>
        <v>#DIV/0!</v>
      </c>
      <c r="T1172" s="149" t="e">
        <f t="shared" si="305"/>
        <v>#DIV/0!</v>
      </c>
      <c r="U1172" s="383">
        <f>IF(B1172&lt;=Parameters!$K$3,0,IF(I1172="Sand",(B1172-B1171)*$O$5*N1172,(B1172-B1171)*$O$5*T1172))</f>
        <v>0</v>
      </c>
      <c r="V1172" s="157">
        <f t="shared" si="306"/>
        <v>41073.252496893809</v>
      </c>
      <c r="W1172" s="175" t="e">
        <f t="shared" ref="W1172:W1235" si="318">0.4*LN(E1172*1000/(22*SQRT(H1172*100)))</f>
        <v>#N/A</v>
      </c>
      <c r="X1172" s="149" t="e">
        <f t="shared" ref="X1172:X1235" si="319">2.1*(W1172-0.1)^1.7</f>
        <v>#N/A</v>
      </c>
      <c r="Y1172" s="127" t="e">
        <f t="shared" ref="Y1172:Y1235" si="320">(H1172/100)^(-0.25)</f>
        <v>#DIV/0!</v>
      </c>
      <c r="Z1172" s="175" t="e">
        <f t="shared" ref="Z1172:Z1235" si="321">$F$8*(B1172/$O$3)*100*X1172*Y1172</f>
        <v>#N/A</v>
      </c>
      <c r="AA1172" s="149" t="e">
        <f t="shared" si="316"/>
        <v>#DIV/0!</v>
      </c>
      <c r="AB1172" s="383">
        <f>IF(ISERROR(AA1172),0,IF(B1172&lt;=Parameters!$K$3,0,(B1172-B1171)*$O$5*AA1172))</f>
        <v>0</v>
      </c>
      <c r="AC1172" s="157">
        <f t="shared" si="307"/>
        <v>26468.056265524985</v>
      </c>
    </row>
    <row r="1173" spans="1:29">
      <c r="A1173" s="186"/>
      <c r="B1173" s="187"/>
      <c r="C1173" s="258"/>
      <c r="D1173" s="258"/>
      <c r="E1173" s="438" t="e">
        <f>IF(AND(ISBLANK(B1173),ISBLANK(C1173)),NA(),IF(B1173&lt;=Parameters!$K$3,0,IF(C1173&lt;0.1,Parameters!$K$4,C1173)))</f>
        <v>#N/A</v>
      </c>
      <c r="F1173" s="439"/>
      <c r="G1173" s="149">
        <f>B1173*Parameters!$K$5</f>
        <v>0</v>
      </c>
      <c r="H1173" s="383">
        <f>IF(B1173&lt;Parameters!$K$6,B1173*Parameters!$K$5,Parameters!$K$5*Parameters!$K$6+(B1173-Parameters!$K$6)*(Parameters!$K$5-10))</f>
        <v>0</v>
      </c>
      <c r="I1173" s="151" t="str">
        <f>IF(ISBLANK(D1173),"",IF(D1173&gt;Parameters!$K$7,"Clay","Sand"))</f>
        <v/>
      </c>
      <c r="J1173" s="152">
        <f t="shared" si="308"/>
        <v>0.12850097275896397</v>
      </c>
      <c r="K1173" s="320">
        <f t="shared" si="309"/>
        <v>1</v>
      </c>
      <c r="L1173" s="320">
        <f t="shared" si="317"/>
        <v>0</v>
      </c>
      <c r="M1173" s="275" t="e">
        <f t="shared" si="310"/>
        <v>#N/A</v>
      </c>
      <c r="N1173" s="153" t="e">
        <f t="shared" si="311"/>
        <v>#N/A</v>
      </c>
      <c r="O1173" s="175" t="e">
        <f t="shared" si="312"/>
        <v>#N/A</v>
      </c>
      <c r="P1173" s="149">
        <f>IF(B1173&lt;=Parameters!$K$3,0,IF(I1173="Sand",0,O1173/Parameters!$K$8*1000))</f>
        <v>0</v>
      </c>
      <c r="Q1173" s="127" t="e">
        <f t="shared" si="313"/>
        <v>#DIV/0!</v>
      </c>
      <c r="R1173" s="175" t="e">
        <f t="shared" si="314"/>
        <v>#DIV/0!</v>
      </c>
      <c r="S1173" s="175" t="e">
        <f t="shared" si="315"/>
        <v>#DIV/0!</v>
      </c>
      <c r="T1173" s="149" t="e">
        <f t="shared" ref="T1173:T1236" si="322">IF(P1173="","",S1173*P1173)</f>
        <v>#DIV/0!</v>
      </c>
      <c r="U1173" s="383">
        <f>IF(B1173&lt;=Parameters!$K$3,0,IF(I1173="Sand",(B1173-B1172)*$O$5*N1173,(B1173-B1172)*$O$5*T1173))</f>
        <v>0</v>
      </c>
      <c r="V1173" s="157">
        <f t="shared" ref="V1173:V1236" si="323">V1172+U1173</f>
        <v>41073.252496893809</v>
      </c>
      <c r="W1173" s="175" t="e">
        <f t="shared" si="318"/>
        <v>#N/A</v>
      </c>
      <c r="X1173" s="149" t="e">
        <f t="shared" si="319"/>
        <v>#N/A</v>
      </c>
      <c r="Y1173" s="127" t="e">
        <f t="shared" si="320"/>
        <v>#DIV/0!</v>
      </c>
      <c r="Z1173" s="175" t="e">
        <f t="shared" si="321"/>
        <v>#N/A</v>
      </c>
      <c r="AA1173" s="149" t="e">
        <f t="shared" si="316"/>
        <v>#DIV/0!</v>
      </c>
      <c r="AB1173" s="383">
        <f>IF(ISERROR(AA1173),0,IF(B1173&lt;=Parameters!$K$3,0,(B1173-B1172)*$O$5*AA1173))</f>
        <v>0</v>
      </c>
      <c r="AC1173" s="157">
        <f t="shared" si="307"/>
        <v>26468.056265524985</v>
      </c>
    </row>
    <row r="1174" spans="1:29">
      <c r="A1174" s="186"/>
      <c r="B1174" s="187"/>
      <c r="C1174" s="258"/>
      <c r="D1174" s="258"/>
      <c r="E1174" s="438" t="e">
        <f>IF(AND(ISBLANK(B1174),ISBLANK(C1174)),NA(),IF(B1174&lt;=Parameters!$K$3,0,IF(C1174&lt;0.1,Parameters!$K$4,C1174)))</f>
        <v>#N/A</v>
      </c>
      <c r="F1174" s="439"/>
      <c r="G1174" s="149">
        <f>B1174*Parameters!$K$5</f>
        <v>0</v>
      </c>
      <c r="H1174" s="383">
        <f>IF(B1174&lt;Parameters!$K$6,B1174*Parameters!$K$5,Parameters!$K$5*Parameters!$K$6+(B1174-Parameters!$K$6)*(Parameters!$K$5-10))</f>
        <v>0</v>
      </c>
      <c r="I1174" s="151" t="str">
        <f>IF(ISBLANK(D1174),"",IF(D1174&gt;Parameters!$K$7,"Clay","Sand"))</f>
        <v/>
      </c>
      <c r="J1174" s="152">
        <f t="shared" si="308"/>
        <v>0.12850097275896397</v>
      </c>
      <c r="K1174" s="320">
        <f t="shared" si="309"/>
        <v>1</v>
      </c>
      <c r="L1174" s="320">
        <f t="shared" si="317"/>
        <v>0</v>
      </c>
      <c r="M1174" s="275" t="e">
        <f t="shared" si="310"/>
        <v>#N/A</v>
      </c>
      <c r="N1174" s="153" t="e">
        <f t="shared" si="311"/>
        <v>#N/A</v>
      </c>
      <c r="O1174" s="175" t="e">
        <f t="shared" si="312"/>
        <v>#N/A</v>
      </c>
      <c r="P1174" s="149">
        <f>IF(B1174&lt;=Parameters!$K$3,0,IF(I1174="Sand",0,O1174/Parameters!$K$8*1000))</f>
        <v>0</v>
      </c>
      <c r="Q1174" s="127" t="e">
        <f t="shared" si="313"/>
        <v>#DIV/0!</v>
      </c>
      <c r="R1174" s="175" t="e">
        <f t="shared" si="314"/>
        <v>#DIV/0!</v>
      </c>
      <c r="S1174" s="175" t="e">
        <f t="shared" si="315"/>
        <v>#DIV/0!</v>
      </c>
      <c r="T1174" s="149" t="e">
        <f t="shared" si="322"/>
        <v>#DIV/0!</v>
      </c>
      <c r="U1174" s="383">
        <f>IF(B1174&lt;=Parameters!$K$3,0,IF(I1174="Sand",(B1174-B1173)*$O$5*N1174,(B1174-B1173)*$O$5*T1174))</f>
        <v>0</v>
      </c>
      <c r="V1174" s="157">
        <f t="shared" si="323"/>
        <v>41073.252496893809</v>
      </c>
      <c r="W1174" s="175" t="e">
        <f t="shared" si="318"/>
        <v>#N/A</v>
      </c>
      <c r="X1174" s="149" t="e">
        <f t="shared" si="319"/>
        <v>#N/A</v>
      </c>
      <c r="Y1174" s="127" t="e">
        <f t="shared" si="320"/>
        <v>#DIV/0!</v>
      </c>
      <c r="Z1174" s="175" t="e">
        <f t="shared" si="321"/>
        <v>#N/A</v>
      </c>
      <c r="AA1174" s="149" t="e">
        <f t="shared" si="316"/>
        <v>#DIV/0!</v>
      </c>
      <c r="AB1174" s="383">
        <f>IF(ISERROR(AA1174),0,IF(B1174&lt;=Parameters!$K$3,0,(B1174-B1173)*$O$5*AA1174))</f>
        <v>0</v>
      </c>
      <c r="AC1174" s="157">
        <f t="shared" si="307"/>
        <v>26468.056265524985</v>
      </c>
    </row>
    <row r="1175" spans="1:29">
      <c r="A1175" s="186"/>
      <c r="B1175" s="187"/>
      <c r="C1175" s="258"/>
      <c r="D1175" s="258"/>
      <c r="E1175" s="438" t="e">
        <f>IF(AND(ISBLANK(B1175),ISBLANK(C1175)),NA(),IF(B1175&lt;=Parameters!$K$3,0,IF(C1175&lt;0.1,Parameters!$K$4,C1175)))</f>
        <v>#N/A</v>
      </c>
      <c r="F1175" s="439"/>
      <c r="G1175" s="149">
        <f>B1175*Parameters!$K$5</f>
        <v>0</v>
      </c>
      <c r="H1175" s="383">
        <f>IF(B1175&lt;Parameters!$K$6,B1175*Parameters!$K$5,Parameters!$K$5*Parameters!$K$6+(B1175-Parameters!$K$6)*(Parameters!$K$5-10))</f>
        <v>0</v>
      </c>
      <c r="I1175" s="151" t="str">
        <f>IF(ISBLANK(D1175),"",IF(D1175&gt;Parameters!$K$7,"Clay","Sand"))</f>
        <v/>
      </c>
      <c r="J1175" s="152">
        <f t="shared" si="308"/>
        <v>0.12850097275896397</v>
      </c>
      <c r="K1175" s="320">
        <f t="shared" si="309"/>
        <v>1</v>
      </c>
      <c r="L1175" s="320">
        <f t="shared" si="317"/>
        <v>0</v>
      </c>
      <c r="M1175" s="275" t="e">
        <f t="shared" si="310"/>
        <v>#N/A</v>
      </c>
      <c r="N1175" s="153" t="e">
        <f t="shared" si="311"/>
        <v>#N/A</v>
      </c>
      <c r="O1175" s="175" t="e">
        <f t="shared" si="312"/>
        <v>#N/A</v>
      </c>
      <c r="P1175" s="149">
        <f>IF(B1175&lt;=Parameters!$K$3,0,IF(I1175="Sand",0,O1175/Parameters!$K$8*1000))</f>
        <v>0</v>
      </c>
      <c r="Q1175" s="127" t="e">
        <f t="shared" si="313"/>
        <v>#DIV/0!</v>
      </c>
      <c r="R1175" s="175" t="e">
        <f t="shared" si="314"/>
        <v>#DIV/0!</v>
      </c>
      <c r="S1175" s="175" t="e">
        <f t="shared" si="315"/>
        <v>#DIV/0!</v>
      </c>
      <c r="T1175" s="149" t="e">
        <f t="shared" si="322"/>
        <v>#DIV/0!</v>
      </c>
      <c r="U1175" s="383">
        <f>IF(B1175&lt;=Parameters!$K$3,0,IF(I1175="Sand",(B1175-B1174)*$O$5*N1175,(B1175-B1174)*$O$5*T1175))</f>
        <v>0</v>
      </c>
      <c r="V1175" s="157">
        <f t="shared" si="323"/>
        <v>41073.252496893809</v>
      </c>
      <c r="W1175" s="175" t="e">
        <f t="shared" si="318"/>
        <v>#N/A</v>
      </c>
      <c r="X1175" s="149" t="e">
        <f t="shared" si="319"/>
        <v>#N/A</v>
      </c>
      <c r="Y1175" s="127" t="e">
        <f t="shared" si="320"/>
        <v>#DIV/0!</v>
      </c>
      <c r="Z1175" s="175" t="e">
        <f t="shared" si="321"/>
        <v>#N/A</v>
      </c>
      <c r="AA1175" s="149" t="e">
        <f t="shared" si="316"/>
        <v>#DIV/0!</v>
      </c>
      <c r="AB1175" s="383">
        <f>IF(ISERROR(AA1175),0,IF(B1175&lt;=Parameters!$K$3,0,(B1175-B1174)*$O$5*AA1175))</f>
        <v>0</v>
      </c>
      <c r="AC1175" s="157">
        <f t="shared" si="307"/>
        <v>26468.056265524985</v>
      </c>
    </row>
    <row r="1176" spans="1:29">
      <c r="A1176" s="186"/>
      <c r="B1176" s="187"/>
      <c r="C1176" s="258"/>
      <c r="D1176" s="258"/>
      <c r="E1176" s="438" t="e">
        <f>IF(AND(ISBLANK(B1176),ISBLANK(C1176)),NA(),IF(B1176&lt;=Parameters!$K$3,0,IF(C1176&lt;0.1,Parameters!$K$4,C1176)))</f>
        <v>#N/A</v>
      </c>
      <c r="F1176" s="439"/>
      <c r="G1176" s="149">
        <f>B1176*Parameters!$K$5</f>
        <v>0</v>
      </c>
      <c r="H1176" s="383">
        <f>IF(B1176&lt;Parameters!$K$6,B1176*Parameters!$K$5,Parameters!$K$5*Parameters!$K$6+(B1176-Parameters!$K$6)*(Parameters!$K$5-10))</f>
        <v>0</v>
      </c>
      <c r="I1176" s="151" t="str">
        <f>IF(ISBLANK(D1176),"",IF(D1176&gt;Parameters!$K$7,"Clay","Sand"))</f>
        <v/>
      </c>
      <c r="J1176" s="152">
        <f t="shared" si="308"/>
        <v>0.12850097275896397</v>
      </c>
      <c r="K1176" s="320">
        <f t="shared" si="309"/>
        <v>1</v>
      </c>
      <c r="L1176" s="320">
        <f t="shared" si="317"/>
        <v>0</v>
      </c>
      <c r="M1176" s="275" t="e">
        <f t="shared" si="310"/>
        <v>#N/A</v>
      </c>
      <c r="N1176" s="153" t="e">
        <f t="shared" si="311"/>
        <v>#N/A</v>
      </c>
      <c r="O1176" s="175" t="e">
        <f t="shared" si="312"/>
        <v>#N/A</v>
      </c>
      <c r="P1176" s="149">
        <f>IF(B1176&lt;=Parameters!$K$3,0,IF(I1176="Sand",0,O1176/Parameters!$K$8*1000))</f>
        <v>0</v>
      </c>
      <c r="Q1176" s="127" t="e">
        <f t="shared" si="313"/>
        <v>#DIV/0!</v>
      </c>
      <c r="R1176" s="175" t="e">
        <f t="shared" si="314"/>
        <v>#DIV/0!</v>
      </c>
      <c r="S1176" s="175" t="e">
        <f t="shared" si="315"/>
        <v>#DIV/0!</v>
      </c>
      <c r="T1176" s="149" t="e">
        <f t="shared" si="322"/>
        <v>#DIV/0!</v>
      </c>
      <c r="U1176" s="383">
        <f>IF(B1176&lt;=Parameters!$K$3,0,IF(I1176="Sand",(B1176-B1175)*$O$5*N1176,(B1176-B1175)*$O$5*T1176))</f>
        <v>0</v>
      </c>
      <c r="V1176" s="157">
        <f t="shared" si="323"/>
        <v>41073.252496893809</v>
      </c>
      <c r="W1176" s="175" t="e">
        <f t="shared" si="318"/>
        <v>#N/A</v>
      </c>
      <c r="X1176" s="149" t="e">
        <f t="shared" si="319"/>
        <v>#N/A</v>
      </c>
      <c r="Y1176" s="127" t="e">
        <f t="shared" si="320"/>
        <v>#DIV/0!</v>
      </c>
      <c r="Z1176" s="175" t="e">
        <f t="shared" si="321"/>
        <v>#N/A</v>
      </c>
      <c r="AA1176" s="149" t="e">
        <f t="shared" si="316"/>
        <v>#DIV/0!</v>
      </c>
      <c r="AB1176" s="383">
        <f>IF(ISERROR(AA1176),0,IF(B1176&lt;=Parameters!$K$3,0,(B1176-B1175)*$O$5*AA1176))</f>
        <v>0</v>
      </c>
      <c r="AC1176" s="157">
        <f t="shared" si="307"/>
        <v>26468.056265524985</v>
      </c>
    </row>
    <row r="1177" spans="1:29">
      <c r="A1177" s="186"/>
      <c r="B1177" s="187"/>
      <c r="C1177" s="258"/>
      <c r="D1177" s="258"/>
      <c r="E1177" s="438" t="e">
        <f>IF(AND(ISBLANK(B1177),ISBLANK(C1177)),NA(),IF(B1177&lt;=Parameters!$K$3,0,IF(C1177&lt;0.1,Parameters!$K$4,C1177)))</f>
        <v>#N/A</v>
      </c>
      <c r="F1177" s="439"/>
      <c r="G1177" s="149">
        <f>B1177*Parameters!$K$5</f>
        <v>0</v>
      </c>
      <c r="H1177" s="383">
        <f>IF(B1177&lt;Parameters!$K$6,B1177*Parameters!$K$5,Parameters!$K$5*Parameters!$K$6+(B1177-Parameters!$K$6)*(Parameters!$K$5-10))</f>
        <v>0</v>
      </c>
      <c r="I1177" s="151" t="str">
        <f>IF(ISBLANK(D1177),"",IF(D1177&gt;Parameters!$K$7,"Clay","Sand"))</f>
        <v/>
      </c>
      <c r="J1177" s="152">
        <f t="shared" si="308"/>
        <v>0.12850097275896397</v>
      </c>
      <c r="K1177" s="320">
        <f t="shared" si="309"/>
        <v>1</v>
      </c>
      <c r="L1177" s="320">
        <f t="shared" si="317"/>
        <v>0</v>
      </c>
      <c r="M1177" s="275" t="e">
        <f t="shared" si="310"/>
        <v>#N/A</v>
      </c>
      <c r="N1177" s="153" t="e">
        <f t="shared" si="311"/>
        <v>#N/A</v>
      </c>
      <c r="O1177" s="175" t="e">
        <f t="shared" si="312"/>
        <v>#N/A</v>
      </c>
      <c r="P1177" s="149">
        <f>IF(B1177&lt;=Parameters!$K$3,0,IF(I1177="Sand",0,O1177/Parameters!$K$8*1000))</f>
        <v>0</v>
      </c>
      <c r="Q1177" s="127" t="e">
        <f t="shared" si="313"/>
        <v>#DIV/0!</v>
      </c>
      <c r="R1177" s="175" t="e">
        <f t="shared" si="314"/>
        <v>#DIV/0!</v>
      </c>
      <c r="S1177" s="175" t="e">
        <f t="shared" si="315"/>
        <v>#DIV/0!</v>
      </c>
      <c r="T1177" s="149" t="e">
        <f t="shared" si="322"/>
        <v>#DIV/0!</v>
      </c>
      <c r="U1177" s="383">
        <f>IF(B1177&lt;=Parameters!$K$3,0,IF(I1177="Sand",(B1177-B1176)*$O$5*N1177,(B1177-B1176)*$O$5*T1177))</f>
        <v>0</v>
      </c>
      <c r="V1177" s="157">
        <f t="shared" si="323"/>
        <v>41073.252496893809</v>
      </c>
      <c r="W1177" s="175" t="e">
        <f t="shared" si="318"/>
        <v>#N/A</v>
      </c>
      <c r="X1177" s="149" t="e">
        <f t="shared" si="319"/>
        <v>#N/A</v>
      </c>
      <c r="Y1177" s="127" t="e">
        <f t="shared" si="320"/>
        <v>#DIV/0!</v>
      </c>
      <c r="Z1177" s="175" t="e">
        <f t="shared" si="321"/>
        <v>#N/A</v>
      </c>
      <c r="AA1177" s="149" t="e">
        <f t="shared" si="316"/>
        <v>#DIV/0!</v>
      </c>
      <c r="AB1177" s="383">
        <f>IF(ISERROR(AA1177),0,IF(B1177&lt;=Parameters!$K$3,0,(B1177-B1176)*$O$5*AA1177))</f>
        <v>0</v>
      </c>
      <c r="AC1177" s="157">
        <f t="shared" si="307"/>
        <v>26468.056265524985</v>
      </c>
    </row>
    <row r="1178" spans="1:29">
      <c r="A1178" s="186"/>
      <c r="B1178" s="187"/>
      <c r="C1178" s="258"/>
      <c r="D1178" s="258"/>
      <c r="E1178" s="438" t="e">
        <f>IF(AND(ISBLANK(B1178),ISBLANK(C1178)),NA(),IF(B1178&lt;=Parameters!$K$3,0,IF(C1178&lt;0.1,Parameters!$K$4,C1178)))</f>
        <v>#N/A</v>
      </c>
      <c r="F1178" s="439"/>
      <c r="G1178" s="149">
        <f>B1178*Parameters!$K$5</f>
        <v>0</v>
      </c>
      <c r="H1178" s="383">
        <f>IF(B1178&lt;Parameters!$K$6,B1178*Parameters!$K$5,Parameters!$K$5*Parameters!$K$6+(B1178-Parameters!$K$6)*(Parameters!$K$5-10))</f>
        <v>0</v>
      </c>
      <c r="I1178" s="151" t="str">
        <f>IF(ISBLANK(D1178),"",IF(D1178&gt;Parameters!$K$7,"Clay","Sand"))</f>
        <v/>
      </c>
      <c r="J1178" s="152">
        <f t="shared" si="308"/>
        <v>0.12850097275896397</v>
      </c>
      <c r="K1178" s="320">
        <f t="shared" si="309"/>
        <v>1</v>
      </c>
      <c r="L1178" s="320">
        <f t="shared" si="317"/>
        <v>0</v>
      </c>
      <c r="M1178" s="275" t="e">
        <f t="shared" si="310"/>
        <v>#N/A</v>
      </c>
      <c r="N1178" s="153" t="e">
        <f t="shared" si="311"/>
        <v>#N/A</v>
      </c>
      <c r="O1178" s="175" t="e">
        <f t="shared" si="312"/>
        <v>#N/A</v>
      </c>
      <c r="P1178" s="149">
        <f>IF(B1178&lt;=Parameters!$K$3,0,IF(I1178="Sand",0,O1178/Parameters!$K$8*1000))</f>
        <v>0</v>
      </c>
      <c r="Q1178" s="127" t="e">
        <f t="shared" si="313"/>
        <v>#DIV/0!</v>
      </c>
      <c r="R1178" s="175" t="e">
        <f t="shared" si="314"/>
        <v>#DIV/0!</v>
      </c>
      <c r="S1178" s="175" t="e">
        <f t="shared" si="315"/>
        <v>#DIV/0!</v>
      </c>
      <c r="T1178" s="149" t="e">
        <f t="shared" si="322"/>
        <v>#DIV/0!</v>
      </c>
      <c r="U1178" s="383">
        <f>IF(B1178&lt;=Parameters!$K$3,0,IF(I1178="Sand",(B1178-B1177)*$O$5*N1178,(B1178-B1177)*$O$5*T1178))</f>
        <v>0</v>
      </c>
      <c r="V1178" s="157">
        <f t="shared" si="323"/>
        <v>41073.252496893809</v>
      </c>
      <c r="W1178" s="175" t="e">
        <f t="shared" si="318"/>
        <v>#N/A</v>
      </c>
      <c r="X1178" s="149" t="e">
        <f t="shared" si="319"/>
        <v>#N/A</v>
      </c>
      <c r="Y1178" s="127" t="e">
        <f t="shared" si="320"/>
        <v>#DIV/0!</v>
      </c>
      <c r="Z1178" s="175" t="e">
        <f t="shared" si="321"/>
        <v>#N/A</v>
      </c>
      <c r="AA1178" s="149" t="e">
        <f t="shared" si="316"/>
        <v>#DIV/0!</v>
      </c>
      <c r="AB1178" s="383">
        <f>IF(ISERROR(AA1178),0,IF(B1178&lt;=Parameters!$K$3,0,(B1178-B1177)*$O$5*AA1178))</f>
        <v>0</v>
      </c>
      <c r="AC1178" s="157">
        <f t="shared" si="307"/>
        <v>26468.056265524985</v>
      </c>
    </row>
    <row r="1179" spans="1:29">
      <c r="A1179" s="186"/>
      <c r="B1179" s="187"/>
      <c r="C1179" s="258"/>
      <c r="D1179" s="258"/>
      <c r="E1179" s="438" t="e">
        <f>IF(AND(ISBLANK(B1179),ISBLANK(C1179)),NA(),IF(B1179&lt;=Parameters!$K$3,0,IF(C1179&lt;0.1,Parameters!$K$4,C1179)))</f>
        <v>#N/A</v>
      </c>
      <c r="F1179" s="439"/>
      <c r="G1179" s="149">
        <f>B1179*Parameters!$K$5</f>
        <v>0</v>
      </c>
      <c r="H1179" s="383">
        <f>IF(B1179&lt;Parameters!$K$6,B1179*Parameters!$K$5,Parameters!$K$5*Parameters!$K$6+(B1179-Parameters!$K$6)*(Parameters!$K$5-10))</f>
        <v>0</v>
      </c>
      <c r="I1179" s="151" t="str">
        <f>IF(ISBLANK(D1179),"",IF(D1179&gt;Parameters!$K$7,"Clay","Sand"))</f>
        <v/>
      </c>
      <c r="J1179" s="152">
        <f t="shared" si="308"/>
        <v>0.12850097275896397</v>
      </c>
      <c r="K1179" s="320">
        <f t="shared" si="309"/>
        <v>1</v>
      </c>
      <c r="L1179" s="320">
        <f t="shared" si="317"/>
        <v>0</v>
      </c>
      <c r="M1179" s="275" t="e">
        <f t="shared" si="310"/>
        <v>#N/A</v>
      </c>
      <c r="N1179" s="153" t="e">
        <f t="shared" si="311"/>
        <v>#N/A</v>
      </c>
      <c r="O1179" s="175" t="e">
        <f t="shared" si="312"/>
        <v>#N/A</v>
      </c>
      <c r="P1179" s="149">
        <f>IF(B1179&lt;=Parameters!$K$3,0,IF(I1179="Sand",0,O1179/Parameters!$K$8*1000))</f>
        <v>0</v>
      </c>
      <c r="Q1179" s="127" t="e">
        <f t="shared" si="313"/>
        <v>#DIV/0!</v>
      </c>
      <c r="R1179" s="175" t="e">
        <f t="shared" si="314"/>
        <v>#DIV/0!</v>
      </c>
      <c r="S1179" s="175" t="e">
        <f t="shared" si="315"/>
        <v>#DIV/0!</v>
      </c>
      <c r="T1179" s="149" t="e">
        <f t="shared" si="322"/>
        <v>#DIV/0!</v>
      </c>
      <c r="U1179" s="383">
        <f>IF(B1179&lt;=Parameters!$K$3,0,IF(I1179="Sand",(B1179-B1178)*$O$5*N1179,(B1179-B1178)*$O$5*T1179))</f>
        <v>0</v>
      </c>
      <c r="V1179" s="157">
        <f t="shared" si="323"/>
        <v>41073.252496893809</v>
      </c>
      <c r="W1179" s="175" t="e">
        <f t="shared" si="318"/>
        <v>#N/A</v>
      </c>
      <c r="X1179" s="149" t="e">
        <f t="shared" si="319"/>
        <v>#N/A</v>
      </c>
      <c r="Y1179" s="127" t="e">
        <f t="shared" si="320"/>
        <v>#DIV/0!</v>
      </c>
      <c r="Z1179" s="175" t="e">
        <f t="shared" si="321"/>
        <v>#N/A</v>
      </c>
      <c r="AA1179" s="149" t="e">
        <f t="shared" si="316"/>
        <v>#DIV/0!</v>
      </c>
      <c r="AB1179" s="383">
        <f>IF(ISERROR(AA1179),0,IF(B1179&lt;=Parameters!$K$3,0,(B1179-B1178)*$O$5*AA1179))</f>
        <v>0</v>
      </c>
      <c r="AC1179" s="157">
        <f t="shared" si="307"/>
        <v>26468.056265524985</v>
      </c>
    </row>
    <row r="1180" spans="1:29">
      <c r="A1180" s="186"/>
      <c r="B1180" s="187"/>
      <c r="C1180" s="258"/>
      <c r="D1180" s="258"/>
      <c r="E1180" s="438" t="e">
        <f>IF(AND(ISBLANK(B1180),ISBLANK(C1180)),NA(),IF(B1180&lt;=Parameters!$K$3,0,IF(C1180&lt;0.1,Parameters!$K$4,C1180)))</f>
        <v>#N/A</v>
      </c>
      <c r="F1180" s="439"/>
      <c r="G1180" s="149">
        <f>B1180*Parameters!$K$5</f>
        <v>0</v>
      </c>
      <c r="H1180" s="383">
        <f>IF(B1180&lt;Parameters!$K$6,B1180*Parameters!$K$5,Parameters!$K$5*Parameters!$K$6+(B1180-Parameters!$K$6)*(Parameters!$K$5-10))</f>
        <v>0</v>
      </c>
      <c r="I1180" s="151" t="str">
        <f>IF(ISBLANK(D1180),"",IF(D1180&gt;Parameters!$K$7,"Clay","Sand"))</f>
        <v/>
      </c>
      <c r="J1180" s="152">
        <f t="shared" si="308"/>
        <v>0.12850097275896397</v>
      </c>
      <c r="K1180" s="320">
        <f t="shared" si="309"/>
        <v>1</v>
      </c>
      <c r="L1180" s="320">
        <f t="shared" si="317"/>
        <v>0</v>
      </c>
      <c r="M1180" s="275" t="e">
        <f t="shared" si="310"/>
        <v>#N/A</v>
      </c>
      <c r="N1180" s="153" t="e">
        <f t="shared" si="311"/>
        <v>#N/A</v>
      </c>
      <c r="O1180" s="175" t="e">
        <f t="shared" si="312"/>
        <v>#N/A</v>
      </c>
      <c r="P1180" s="149">
        <f>IF(B1180&lt;=Parameters!$K$3,0,IF(I1180="Sand",0,O1180/Parameters!$K$8*1000))</f>
        <v>0</v>
      </c>
      <c r="Q1180" s="127" t="e">
        <f t="shared" si="313"/>
        <v>#DIV/0!</v>
      </c>
      <c r="R1180" s="175" t="e">
        <f t="shared" si="314"/>
        <v>#DIV/0!</v>
      </c>
      <c r="S1180" s="175" t="e">
        <f t="shared" si="315"/>
        <v>#DIV/0!</v>
      </c>
      <c r="T1180" s="149" t="e">
        <f t="shared" si="322"/>
        <v>#DIV/0!</v>
      </c>
      <c r="U1180" s="383">
        <f>IF(B1180&lt;=Parameters!$K$3,0,IF(I1180="Sand",(B1180-B1179)*$O$5*N1180,(B1180-B1179)*$O$5*T1180))</f>
        <v>0</v>
      </c>
      <c r="V1180" s="157">
        <f t="shared" si="323"/>
        <v>41073.252496893809</v>
      </c>
      <c r="W1180" s="175" t="e">
        <f t="shared" si="318"/>
        <v>#N/A</v>
      </c>
      <c r="X1180" s="149" t="e">
        <f t="shared" si="319"/>
        <v>#N/A</v>
      </c>
      <c r="Y1180" s="127" t="e">
        <f t="shared" si="320"/>
        <v>#DIV/0!</v>
      </c>
      <c r="Z1180" s="175" t="e">
        <f t="shared" si="321"/>
        <v>#N/A</v>
      </c>
      <c r="AA1180" s="149" t="e">
        <f t="shared" si="316"/>
        <v>#DIV/0!</v>
      </c>
      <c r="AB1180" s="383">
        <f>IF(ISERROR(AA1180),0,IF(B1180&lt;=Parameters!$K$3,0,(B1180-B1179)*$O$5*AA1180))</f>
        <v>0</v>
      </c>
      <c r="AC1180" s="157">
        <f t="shared" si="307"/>
        <v>26468.056265524985</v>
      </c>
    </row>
    <row r="1181" spans="1:29">
      <c r="A1181" s="186"/>
      <c r="B1181" s="187"/>
      <c r="C1181" s="258"/>
      <c r="D1181" s="258"/>
      <c r="E1181" s="438" t="e">
        <f>IF(AND(ISBLANK(B1181),ISBLANK(C1181)),NA(),IF(B1181&lt;=Parameters!$K$3,0,IF(C1181&lt;0.1,Parameters!$K$4,C1181)))</f>
        <v>#N/A</v>
      </c>
      <c r="F1181" s="439"/>
      <c r="G1181" s="149">
        <f>B1181*Parameters!$K$5</f>
        <v>0</v>
      </c>
      <c r="H1181" s="383">
        <f>IF(B1181&lt;Parameters!$K$6,B1181*Parameters!$K$5,Parameters!$K$5*Parameters!$K$6+(B1181-Parameters!$K$6)*(Parameters!$K$5-10))</f>
        <v>0</v>
      </c>
      <c r="I1181" s="151" t="str">
        <f>IF(ISBLANK(D1181),"",IF(D1181&gt;Parameters!$K$7,"Clay","Sand"))</f>
        <v/>
      </c>
      <c r="J1181" s="152">
        <f t="shared" si="308"/>
        <v>0.12850097275896397</v>
      </c>
      <c r="K1181" s="320">
        <f t="shared" si="309"/>
        <v>1</v>
      </c>
      <c r="L1181" s="320">
        <f t="shared" si="317"/>
        <v>0</v>
      </c>
      <c r="M1181" s="275" t="e">
        <f t="shared" si="310"/>
        <v>#N/A</v>
      </c>
      <c r="N1181" s="153" t="e">
        <f t="shared" si="311"/>
        <v>#N/A</v>
      </c>
      <c r="O1181" s="175" t="e">
        <f t="shared" si="312"/>
        <v>#N/A</v>
      </c>
      <c r="P1181" s="149">
        <f>IF(B1181&lt;=Parameters!$K$3,0,IF(I1181="Sand",0,O1181/Parameters!$K$8*1000))</f>
        <v>0</v>
      </c>
      <c r="Q1181" s="127" t="e">
        <f t="shared" si="313"/>
        <v>#DIV/0!</v>
      </c>
      <c r="R1181" s="175" t="e">
        <f t="shared" si="314"/>
        <v>#DIV/0!</v>
      </c>
      <c r="S1181" s="175" t="e">
        <f t="shared" si="315"/>
        <v>#DIV/0!</v>
      </c>
      <c r="T1181" s="149" t="e">
        <f t="shared" si="322"/>
        <v>#DIV/0!</v>
      </c>
      <c r="U1181" s="383">
        <f>IF(B1181&lt;=Parameters!$K$3,0,IF(I1181="Sand",(B1181-B1180)*$O$5*N1181,(B1181-B1180)*$O$5*T1181))</f>
        <v>0</v>
      </c>
      <c r="V1181" s="157">
        <f t="shared" si="323"/>
        <v>41073.252496893809</v>
      </c>
      <c r="W1181" s="175" t="e">
        <f t="shared" si="318"/>
        <v>#N/A</v>
      </c>
      <c r="X1181" s="149" t="e">
        <f t="shared" si="319"/>
        <v>#N/A</v>
      </c>
      <c r="Y1181" s="127" t="e">
        <f t="shared" si="320"/>
        <v>#DIV/0!</v>
      </c>
      <c r="Z1181" s="175" t="e">
        <f t="shared" si="321"/>
        <v>#N/A</v>
      </c>
      <c r="AA1181" s="149" t="e">
        <f t="shared" si="316"/>
        <v>#DIV/0!</v>
      </c>
      <c r="AB1181" s="383">
        <f>IF(ISERROR(AA1181),0,IF(B1181&lt;=Parameters!$K$3,0,(B1181-B1180)*$O$5*AA1181))</f>
        <v>0</v>
      </c>
      <c r="AC1181" s="157">
        <f t="shared" si="307"/>
        <v>26468.056265524985</v>
      </c>
    </row>
    <row r="1182" spans="1:29">
      <c r="A1182" s="186"/>
      <c r="B1182" s="187"/>
      <c r="C1182" s="258"/>
      <c r="D1182" s="258"/>
      <c r="E1182" s="438" t="e">
        <f>IF(AND(ISBLANK(B1182),ISBLANK(C1182)),NA(),IF(B1182&lt;=Parameters!$K$3,0,IF(C1182&lt;0.1,Parameters!$K$4,C1182)))</f>
        <v>#N/A</v>
      </c>
      <c r="F1182" s="439"/>
      <c r="G1182" s="149">
        <f>B1182*Parameters!$K$5</f>
        <v>0</v>
      </c>
      <c r="H1182" s="383">
        <f>IF(B1182&lt;Parameters!$K$6,B1182*Parameters!$K$5,Parameters!$K$5*Parameters!$K$6+(B1182-Parameters!$K$6)*(Parameters!$K$5-10))</f>
        <v>0</v>
      </c>
      <c r="I1182" s="151" t="str">
        <f>IF(ISBLANK(D1182),"",IF(D1182&gt;Parameters!$K$7,"Clay","Sand"))</f>
        <v/>
      </c>
      <c r="J1182" s="152">
        <f t="shared" si="308"/>
        <v>0.12850097275896397</v>
      </c>
      <c r="K1182" s="320">
        <f t="shared" si="309"/>
        <v>1</v>
      </c>
      <c r="L1182" s="320">
        <f t="shared" si="317"/>
        <v>0</v>
      </c>
      <c r="M1182" s="275" t="e">
        <f t="shared" si="310"/>
        <v>#N/A</v>
      </c>
      <c r="N1182" s="153" t="e">
        <f t="shared" si="311"/>
        <v>#N/A</v>
      </c>
      <c r="O1182" s="175" t="e">
        <f t="shared" si="312"/>
        <v>#N/A</v>
      </c>
      <c r="P1182" s="149">
        <f>IF(B1182&lt;=Parameters!$K$3,0,IF(I1182="Sand",0,O1182/Parameters!$K$8*1000))</f>
        <v>0</v>
      </c>
      <c r="Q1182" s="127" t="e">
        <f t="shared" si="313"/>
        <v>#DIV/0!</v>
      </c>
      <c r="R1182" s="175" t="e">
        <f t="shared" si="314"/>
        <v>#DIV/0!</v>
      </c>
      <c r="S1182" s="175" t="e">
        <f t="shared" si="315"/>
        <v>#DIV/0!</v>
      </c>
      <c r="T1182" s="149" t="e">
        <f t="shared" si="322"/>
        <v>#DIV/0!</v>
      </c>
      <c r="U1182" s="383">
        <f>IF(B1182&lt;=Parameters!$K$3,0,IF(I1182="Sand",(B1182-B1181)*$O$5*N1182,(B1182-B1181)*$O$5*T1182))</f>
        <v>0</v>
      </c>
      <c r="V1182" s="157">
        <f t="shared" si="323"/>
        <v>41073.252496893809</v>
      </c>
      <c r="W1182" s="175" t="e">
        <f t="shared" si="318"/>
        <v>#N/A</v>
      </c>
      <c r="X1182" s="149" t="e">
        <f t="shared" si="319"/>
        <v>#N/A</v>
      </c>
      <c r="Y1182" s="127" t="e">
        <f t="shared" si="320"/>
        <v>#DIV/0!</v>
      </c>
      <c r="Z1182" s="175" t="e">
        <f t="shared" si="321"/>
        <v>#N/A</v>
      </c>
      <c r="AA1182" s="149" t="e">
        <f t="shared" si="316"/>
        <v>#DIV/0!</v>
      </c>
      <c r="AB1182" s="383">
        <f>IF(ISERROR(AA1182),0,IF(B1182&lt;=Parameters!$K$3,0,(B1182-B1181)*$O$5*AA1182))</f>
        <v>0</v>
      </c>
      <c r="AC1182" s="157">
        <f t="shared" si="307"/>
        <v>26468.056265524985</v>
      </c>
    </row>
    <row r="1183" spans="1:29">
      <c r="A1183" s="186"/>
      <c r="B1183" s="187"/>
      <c r="C1183" s="258"/>
      <c r="D1183" s="258"/>
      <c r="E1183" s="438" t="e">
        <f>IF(AND(ISBLANK(B1183),ISBLANK(C1183)),NA(),IF(B1183&lt;=Parameters!$K$3,0,IF(C1183&lt;0.1,Parameters!$K$4,C1183)))</f>
        <v>#N/A</v>
      </c>
      <c r="F1183" s="439"/>
      <c r="G1183" s="149">
        <f>B1183*Parameters!$K$5</f>
        <v>0</v>
      </c>
      <c r="H1183" s="383">
        <f>IF(B1183&lt;Parameters!$K$6,B1183*Parameters!$K$5,Parameters!$K$5*Parameters!$K$6+(B1183-Parameters!$K$6)*(Parameters!$K$5-10))</f>
        <v>0</v>
      </c>
      <c r="I1183" s="151" t="str">
        <f>IF(ISBLANK(D1183),"",IF(D1183&gt;Parameters!$K$7,"Clay","Sand"))</f>
        <v/>
      </c>
      <c r="J1183" s="152">
        <f t="shared" si="308"/>
        <v>0.12850097275896397</v>
      </c>
      <c r="K1183" s="320">
        <f t="shared" si="309"/>
        <v>1</v>
      </c>
      <c r="L1183" s="320">
        <f t="shared" si="317"/>
        <v>0</v>
      </c>
      <c r="M1183" s="275" t="e">
        <f t="shared" si="310"/>
        <v>#N/A</v>
      </c>
      <c r="N1183" s="153" t="e">
        <f t="shared" si="311"/>
        <v>#N/A</v>
      </c>
      <c r="O1183" s="175" t="e">
        <f t="shared" si="312"/>
        <v>#N/A</v>
      </c>
      <c r="P1183" s="149">
        <f>IF(B1183&lt;=Parameters!$K$3,0,IF(I1183="Sand",0,O1183/Parameters!$K$8*1000))</f>
        <v>0</v>
      </c>
      <c r="Q1183" s="127" t="e">
        <f t="shared" si="313"/>
        <v>#DIV/0!</v>
      </c>
      <c r="R1183" s="175" t="e">
        <f t="shared" si="314"/>
        <v>#DIV/0!</v>
      </c>
      <c r="S1183" s="175" t="e">
        <f t="shared" si="315"/>
        <v>#DIV/0!</v>
      </c>
      <c r="T1183" s="149" t="e">
        <f t="shared" si="322"/>
        <v>#DIV/0!</v>
      </c>
      <c r="U1183" s="383">
        <f>IF(B1183&lt;=Parameters!$K$3,0,IF(I1183="Sand",(B1183-B1182)*$O$5*N1183,(B1183-B1182)*$O$5*T1183))</f>
        <v>0</v>
      </c>
      <c r="V1183" s="157">
        <f t="shared" si="323"/>
        <v>41073.252496893809</v>
      </c>
      <c r="W1183" s="175" t="e">
        <f t="shared" si="318"/>
        <v>#N/A</v>
      </c>
      <c r="X1183" s="149" t="e">
        <f t="shared" si="319"/>
        <v>#N/A</v>
      </c>
      <c r="Y1183" s="127" t="e">
        <f t="shared" si="320"/>
        <v>#DIV/0!</v>
      </c>
      <c r="Z1183" s="175" t="e">
        <f t="shared" si="321"/>
        <v>#N/A</v>
      </c>
      <c r="AA1183" s="149" t="e">
        <f t="shared" si="316"/>
        <v>#DIV/0!</v>
      </c>
      <c r="AB1183" s="383">
        <f>IF(ISERROR(AA1183),0,IF(B1183&lt;=Parameters!$K$3,0,(B1183-B1182)*$O$5*AA1183))</f>
        <v>0</v>
      </c>
      <c r="AC1183" s="157">
        <f t="shared" si="307"/>
        <v>26468.056265524985</v>
      </c>
    </row>
    <row r="1184" spans="1:29">
      <c r="A1184" s="186"/>
      <c r="B1184" s="187"/>
      <c r="C1184" s="258"/>
      <c r="D1184" s="258"/>
      <c r="E1184" s="438" t="e">
        <f>IF(AND(ISBLANK(B1184),ISBLANK(C1184)),NA(),IF(B1184&lt;=Parameters!$K$3,0,IF(C1184&lt;0.1,Parameters!$K$4,C1184)))</f>
        <v>#N/A</v>
      </c>
      <c r="F1184" s="439"/>
      <c r="G1184" s="149">
        <f>B1184*Parameters!$K$5</f>
        <v>0</v>
      </c>
      <c r="H1184" s="383">
        <f>IF(B1184&lt;Parameters!$K$6,B1184*Parameters!$K$5,Parameters!$K$5*Parameters!$K$6+(B1184-Parameters!$K$6)*(Parameters!$K$5-10))</f>
        <v>0</v>
      </c>
      <c r="I1184" s="151" t="str">
        <f>IF(ISBLANK(D1184),"",IF(D1184&gt;Parameters!$K$7,"Clay","Sand"))</f>
        <v/>
      </c>
      <c r="J1184" s="152">
        <f t="shared" si="308"/>
        <v>0.12850097275896397</v>
      </c>
      <c r="K1184" s="320">
        <f t="shared" si="309"/>
        <v>1</v>
      </c>
      <c r="L1184" s="320">
        <f t="shared" si="317"/>
        <v>0</v>
      </c>
      <c r="M1184" s="275" t="e">
        <f t="shared" si="310"/>
        <v>#N/A</v>
      </c>
      <c r="N1184" s="153" t="e">
        <f t="shared" si="311"/>
        <v>#N/A</v>
      </c>
      <c r="O1184" s="175" t="e">
        <f t="shared" si="312"/>
        <v>#N/A</v>
      </c>
      <c r="P1184" s="149">
        <f>IF(B1184&lt;=Parameters!$K$3,0,IF(I1184="Sand",0,O1184/Parameters!$K$8*1000))</f>
        <v>0</v>
      </c>
      <c r="Q1184" s="127" t="e">
        <f t="shared" si="313"/>
        <v>#DIV/0!</v>
      </c>
      <c r="R1184" s="175" t="e">
        <f t="shared" si="314"/>
        <v>#DIV/0!</v>
      </c>
      <c r="S1184" s="175" t="e">
        <f t="shared" si="315"/>
        <v>#DIV/0!</v>
      </c>
      <c r="T1184" s="149" t="e">
        <f t="shared" si="322"/>
        <v>#DIV/0!</v>
      </c>
      <c r="U1184" s="383">
        <f>IF(B1184&lt;=Parameters!$K$3,0,IF(I1184="Sand",(B1184-B1183)*$O$5*N1184,(B1184-B1183)*$O$5*T1184))</f>
        <v>0</v>
      </c>
      <c r="V1184" s="157">
        <f t="shared" si="323"/>
        <v>41073.252496893809</v>
      </c>
      <c r="W1184" s="175" t="e">
        <f t="shared" si="318"/>
        <v>#N/A</v>
      </c>
      <c r="X1184" s="149" t="e">
        <f t="shared" si="319"/>
        <v>#N/A</v>
      </c>
      <c r="Y1184" s="127" t="e">
        <f t="shared" si="320"/>
        <v>#DIV/0!</v>
      </c>
      <c r="Z1184" s="175" t="e">
        <f t="shared" si="321"/>
        <v>#N/A</v>
      </c>
      <c r="AA1184" s="149" t="e">
        <f t="shared" si="316"/>
        <v>#DIV/0!</v>
      </c>
      <c r="AB1184" s="383">
        <f>IF(ISERROR(AA1184),0,IF(B1184&lt;=Parameters!$K$3,0,(B1184-B1183)*$O$5*AA1184))</f>
        <v>0</v>
      </c>
      <c r="AC1184" s="157">
        <f t="shared" si="307"/>
        <v>26468.056265524985</v>
      </c>
    </row>
    <row r="1185" spans="1:29">
      <c r="A1185" s="186"/>
      <c r="B1185" s="187"/>
      <c r="C1185" s="258"/>
      <c r="D1185" s="258"/>
      <c r="E1185" s="438" t="e">
        <f>IF(AND(ISBLANK(B1185),ISBLANK(C1185)),NA(),IF(B1185&lt;=Parameters!$K$3,0,IF(C1185&lt;0.1,Parameters!$K$4,C1185)))</f>
        <v>#N/A</v>
      </c>
      <c r="F1185" s="439"/>
      <c r="G1185" s="149">
        <f>B1185*Parameters!$K$5</f>
        <v>0</v>
      </c>
      <c r="H1185" s="383">
        <f>IF(B1185&lt;Parameters!$K$6,B1185*Parameters!$K$5,Parameters!$K$5*Parameters!$K$6+(B1185-Parameters!$K$6)*(Parameters!$K$5-10))</f>
        <v>0</v>
      </c>
      <c r="I1185" s="151" t="str">
        <f>IF(ISBLANK(D1185),"",IF(D1185&gt;Parameters!$K$7,"Clay","Sand"))</f>
        <v/>
      </c>
      <c r="J1185" s="152">
        <f t="shared" si="308"/>
        <v>0.12850097275896397</v>
      </c>
      <c r="K1185" s="320">
        <f t="shared" si="309"/>
        <v>1</v>
      </c>
      <c r="L1185" s="320">
        <f t="shared" si="317"/>
        <v>0</v>
      </c>
      <c r="M1185" s="275" t="e">
        <f t="shared" si="310"/>
        <v>#N/A</v>
      </c>
      <c r="N1185" s="153" t="e">
        <f t="shared" si="311"/>
        <v>#N/A</v>
      </c>
      <c r="O1185" s="175" t="e">
        <f t="shared" si="312"/>
        <v>#N/A</v>
      </c>
      <c r="P1185" s="149">
        <f>IF(B1185&lt;=Parameters!$K$3,0,IF(I1185="Sand",0,O1185/Parameters!$K$8*1000))</f>
        <v>0</v>
      </c>
      <c r="Q1185" s="127" t="e">
        <f t="shared" si="313"/>
        <v>#DIV/0!</v>
      </c>
      <c r="R1185" s="175" t="e">
        <f t="shared" si="314"/>
        <v>#DIV/0!</v>
      </c>
      <c r="S1185" s="175" t="e">
        <f t="shared" si="315"/>
        <v>#DIV/0!</v>
      </c>
      <c r="T1185" s="149" t="e">
        <f t="shared" si="322"/>
        <v>#DIV/0!</v>
      </c>
      <c r="U1185" s="383">
        <f>IF(B1185&lt;=Parameters!$K$3,0,IF(I1185="Sand",(B1185-B1184)*$O$5*N1185,(B1185-B1184)*$O$5*T1185))</f>
        <v>0</v>
      </c>
      <c r="V1185" s="157">
        <f t="shared" si="323"/>
        <v>41073.252496893809</v>
      </c>
      <c r="W1185" s="175" t="e">
        <f t="shared" si="318"/>
        <v>#N/A</v>
      </c>
      <c r="X1185" s="149" t="e">
        <f t="shared" si="319"/>
        <v>#N/A</v>
      </c>
      <c r="Y1185" s="127" t="e">
        <f t="shared" si="320"/>
        <v>#DIV/0!</v>
      </c>
      <c r="Z1185" s="175" t="e">
        <f t="shared" si="321"/>
        <v>#N/A</v>
      </c>
      <c r="AA1185" s="149" t="e">
        <f t="shared" si="316"/>
        <v>#DIV/0!</v>
      </c>
      <c r="AB1185" s="383">
        <f>IF(ISERROR(AA1185),0,IF(B1185&lt;=Parameters!$K$3,0,(B1185-B1184)*$O$5*AA1185))</f>
        <v>0</v>
      </c>
      <c r="AC1185" s="157">
        <f t="shared" si="307"/>
        <v>26468.056265524985</v>
      </c>
    </row>
    <row r="1186" spans="1:29">
      <c r="A1186" s="186"/>
      <c r="B1186" s="187"/>
      <c r="C1186" s="258"/>
      <c r="D1186" s="258"/>
      <c r="E1186" s="438" t="e">
        <f>IF(AND(ISBLANK(B1186),ISBLANK(C1186)),NA(),IF(B1186&lt;=Parameters!$K$3,0,IF(C1186&lt;0.1,Parameters!$K$4,C1186)))</f>
        <v>#N/A</v>
      </c>
      <c r="F1186" s="439"/>
      <c r="G1186" s="149">
        <f>B1186*Parameters!$K$5</f>
        <v>0</v>
      </c>
      <c r="H1186" s="383">
        <f>IF(B1186&lt;Parameters!$K$6,B1186*Parameters!$K$5,Parameters!$K$5*Parameters!$K$6+(B1186-Parameters!$K$6)*(Parameters!$K$5-10))</f>
        <v>0</v>
      </c>
      <c r="I1186" s="151" t="str">
        <f>IF(ISBLANK(D1186),"",IF(D1186&gt;Parameters!$K$7,"Clay","Sand"))</f>
        <v/>
      </c>
      <c r="J1186" s="152">
        <f t="shared" si="308"/>
        <v>0.12850097275896397</v>
      </c>
      <c r="K1186" s="320">
        <f t="shared" si="309"/>
        <v>1</v>
      </c>
      <c r="L1186" s="320">
        <f t="shared" si="317"/>
        <v>0</v>
      </c>
      <c r="M1186" s="275" t="e">
        <f t="shared" si="310"/>
        <v>#N/A</v>
      </c>
      <c r="N1186" s="153" t="e">
        <f t="shared" si="311"/>
        <v>#N/A</v>
      </c>
      <c r="O1186" s="175" t="e">
        <f t="shared" si="312"/>
        <v>#N/A</v>
      </c>
      <c r="P1186" s="149">
        <f>IF(B1186&lt;=Parameters!$K$3,0,IF(I1186="Sand",0,O1186/Parameters!$K$8*1000))</f>
        <v>0</v>
      </c>
      <c r="Q1186" s="127" t="e">
        <f t="shared" si="313"/>
        <v>#DIV/0!</v>
      </c>
      <c r="R1186" s="175" t="e">
        <f t="shared" si="314"/>
        <v>#DIV/0!</v>
      </c>
      <c r="S1186" s="175" t="e">
        <f t="shared" si="315"/>
        <v>#DIV/0!</v>
      </c>
      <c r="T1186" s="149" t="e">
        <f t="shared" si="322"/>
        <v>#DIV/0!</v>
      </c>
      <c r="U1186" s="383">
        <f>IF(B1186&lt;=Parameters!$K$3,0,IF(I1186="Sand",(B1186-B1185)*$O$5*N1186,(B1186-B1185)*$O$5*T1186))</f>
        <v>0</v>
      </c>
      <c r="V1186" s="157">
        <f t="shared" si="323"/>
        <v>41073.252496893809</v>
      </c>
      <c r="W1186" s="175" t="e">
        <f t="shared" si="318"/>
        <v>#N/A</v>
      </c>
      <c r="X1186" s="149" t="e">
        <f t="shared" si="319"/>
        <v>#N/A</v>
      </c>
      <c r="Y1186" s="127" t="e">
        <f t="shared" si="320"/>
        <v>#DIV/0!</v>
      </c>
      <c r="Z1186" s="175" t="e">
        <f t="shared" si="321"/>
        <v>#N/A</v>
      </c>
      <c r="AA1186" s="149" t="e">
        <f t="shared" si="316"/>
        <v>#DIV/0!</v>
      </c>
      <c r="AB1186" s="383">
        <f>IF(ISERROR(AA1186),0,IF(B1186&lt;=Parameters!$K$3,0,(B1186-B1185)*$O$5*AA1186))</f>
        <v>0</v>
      </c>
      <c r="AC1186" s="157">
        <f t="shared" si="307"/>
        <v>26468.056265524985</v>
      </c>
    </row>
    <row r="1187" spans="1:29">
      <c r="A1187" s="186"/>
      <c r="B1187" s="187"/>
      <c r="C1187" s="258"/>
      <c r="D1187" s="258"/>
      <c r="E1187" s="438" t="e">
        <f>IF(AND(ISBLANK(B1187),ISBLANK(C1187)),NA(),IF(B1187&lt;=Parameters!$K$3,0,IF(C1187&lt;0.1,Parameters!$K$4,C1187)))</f>
        <v>#N/A</v>
      </c>
      <c r="F1187" s="439"/>
      <c r="G1187" s="149">
        <f>B1187*Parameters!$K$5</f>
        <v>0</v>
      </c>
      <c r="H1187" s="383">
        <f>IF(B1187&lt;Parameters!$K$6,B1187*Parameters!$K$5,Parameters!$K$5*Parameters!$K$6+(B1187-Parameters!$K$6)*(Parameters!$K$5-10))</f>
        <v>0</v>
      </c>
      <c r="I1187" s="151" t="str">
        <f>IF(ISBLANK(D1187),"",IF(D1187&gt;Parameters!$K$7,"Clay","Sand"))</f>
        <v/>
      </c>
      <c r="J1187" s="152">
        <f t="shared" si="308"/>
        <v>0.12850097275896397</v>
      </c>
      <c r="K1187" s="320">
        <f t="shared" si="309"/>
        <v>1</v>
      </c>
      <c r="L1187" s="320">
        <f t="shared" si="317"/>
        <v>0</v>
      </c>
      <c r="M1187" s="275" t="e">
        <f t="shared" si="310"/>
        <v>#N/A</v>
      </c>
      <c r="N1187" s="153" t="e">
        <f t="shared" si="311"/>
        <v>#N/A</v>
      </c>
      <c r="O1187" s="175" t="e">
        <f t="shared" si="312"/>
        <v>#N/A</v>
      </c>
      <c r="P1187" s="149">
        <f>IF(B1187&lt;=Parameters!$K$3,0,IF(I1187="Sand",0,O1187/Parameters!$K$8*1000))</f>
        <v>0</v>
      </c>
      <c r="Q1187" s="127" t="e">
        <f t="shared" si="313"/>
        <v>#DIV/0!</v>
      </c>
      <c r="R1187" s="175" t="e">
        <f t="shared" si="314"/>
        <v>#DIV/0!</v>
      </c>
      <c r="S1187" s="175" t="e">
        <f t="shared" si="315"/>
        <v>#DIV/0!</v>
      </c>
      <c r="T1187" s="149" t="e">
        <f t="shared" si="322"/>
        <v>#DIV/0!</v>
      </c>
      <c r="U1187" s="383">
        <f>IF(B1187&lt;=Parameters!$K$3,0,IF(I1187="Sand",(B1187-B1186)*$O$5*N1187,(B1187-B1186)*$O$5*T1187))</f>
        <v>0</v>
      </c>
      <c r="V1187" s="157">
        <f t="shared" si="323"/>
        <v>41073.252496893809</v>
      </c>
      <c r="W1187" s="175" t="e">
        <f t="shared" si="318"/>
        <v>#N/A</v>
      </c>
      <c r="X1187" s="149" t="e">
        <f t="shared" si="319"/>
        <v>#N/A</v>
      </c>
      <c r="Y1187" s="127" t="e">
        <f t="shared" si="320"/>
        <v>#DIV/0!</v>
      </c>
      <c r="Z1187" s="175" t="e">
        <f t="shared" si="321"/>
        <v>#N/A</v>
      </c>
      <c r="AA1187" s="149" t="e">
        <f t="shared" si="316"/>
        <v>#DIV/0!</v>
      </c>
      <c r="AB1187" s="383">
        <f>IF(ISERROR(AA1187),0,IF(B1187&lt;=Parameters!$K$3,0,(B1187-B1186)*$O$5*AA1187))</f>
        <v>0</v>
      </c>
      <c r="AC1187" s="157">
        <f t="shared" si="307"/>
        <v>26468.056265524985</v>
      </c>
    </row>
    <row r="1188" spans="1:29">
      <c r="A1188" s="186"/>
      <c r="B1188" s="187"/>
      <c r="C1188" s="258"/>
      <c r="D1188" s="258"/>
      <c r="E1188" s="438" t="e">
        <f>IF(AND(ISBLANK(B1188),ISBLANK(C1188)),NA(),IF(B1188&lt;=Parameters!$K$3,0,IF(C1188&lt;0.1,Parameters!$K$4,C1188)))</f>
        <v>#N/A</v>
      </c>
      <c r="F1188" s="439"/>
      <c r="G1188" s="149">
        <f>B1188*Parameters!$K$5</f>
        <v>0</v>
      </c>
      <c r="H1188" s="383">
        <f>IF(B1188&lt;Parameters!$K$6,B1188*Parameters!$K$5,Parameters!$K$5*Parameters!$K$6+(B1188-Parameters!$K$6)*(Parameters!$K$5-10))</f>
        <v>0</v>
      </c>
      <c r="I1188" s="151" t="str">
        <f>IF(ISBLANK(D1188),"",IF(D1188&gt;Parameters!$K$7,"Clay","Sand"))</f>
        <v/>
      </c>
      <c r="J1188" s="152">
        <f t="shared" si="308"/>
        <v>0.12850097275896397</v>
      </c>
      <c r="K1188" s="320">
        <f t="shared" si="309"/>
        <v>1</v>
      </c>
      <c r="L1188" s="320">
        <f t="shared" si="317"/>
        <v>0</v>
      </c>
      <c r="M1188" s="275" t="e">
        <f t="shared" si="310"/>
        <v>#N/A</v>
      </c>
      <c r="N1188" s="153" t="e">
        <f t="shared" si="311"/>
        <v>#N/A</v>
      </c>
      <c r="O1188" s="175" t="e">
        <f t="shared" si="312"/>
        <v>#N/A</v>
      </c>
      <c r="P1188" s="149">
        <f>IF(B1188&lt;=Parameters!$K$3,0,IF(I1188="Sand",0,O1188/Parameters!$K$8*1000))</f>
        <v>0</v>
      </c>
      <c r="Q1188" s="127" t="e">
        <f t="shared" si="313"/>
        <v>#DIV/0!</v>
      </c>
      <c r="R1188" s="175" t="e">
        <f t="shared" si="314"/>
        <v>#DIV/0!</v>
      </c>
      <c r="S1188" s="175" t="e">
        <f t="shared" si="315"/>
        <v>#DIV/0!</v>
      </c>
      <c r="T1188" s="149" t="e">
        <f t="shared" si="322"/>
        <v>#DIV/0!</v>
      </c>
      <c r="U1188" s="383">
        <f>IF(B1188&lt;=Parameters!$K$3,0,IF(I1188="Sand",(B1188-B1187)*$O$5*N1188,(B1188-B1187)*$O$5*T1188))</f>
        <v>0</v>
      </c>
      <c r="V1188" s="157">
        <f t="shared" si="323"/>
        <v>41073.252496893809</v>
      </c>
      <c r="W1188" s="175" t="e">
        <f t="shared" si="318"/>
        <v>#N/A</v>
      </c>
      <c r="X1188" s="149" t="e">
        <f t="shared" si="319"/>
        <v>#N/A</v>
      </c>
      <c r="Y1188" s="127" t="e">
        <f t="shared" si="320"/>
        <v>#DIV/0!</v>
      </c>
      <c r="Z1188" s="175" t="e">
        <f t="shared" si="321"/>
        <v>#N/A</v>
      </c>
      <c r="AA1188" s="149" t="e">
        <f t="shared" si="316"/>
        <v>#DIV/0!</v>
      </c>
      <c r="AB1188" s="383">
        <f>IF(ISERROR(AA1188),0,IF(B1188&lt;=Parameters!$K$3,0,(B1188-B1187)*$O$5*AA1188))</f>
        <v>0</v>
      </c>
      <c r="AC1188" s="157">
        <f t="shared" si="307"/>
        <v>26468.056265524985</v>
      </c>
    </row>
    <row r="1189" spans="1:29">
      <c r="A1189" s="186"/>
      <c r="B1189" s="187"/>
      <c r="C1189" s="258"/>
      <c r="D1189" s="258"/>
      <c r="E1189" s="438" t="e">
        <f>IF(AND(ISBLANK(B1189),ISBLANK(C1189)),NA(),IF(B1189&lt;=Parameters!$K$3,0,IF(C1189&lt;0.1,Parameters!$K$4,C1189)))</f>
        <v>#N/A</v>
      </c>
      <c r="F1189" s="439"/>
      <c r="G1189" s="149">
        <f>B1189*Parameters!$K$5</f>
        <v>0</v>
      </c>
      <c r="H1189" s="383">
        <f>IF(B1189&lt;Parameters!$K$6,B1189*Parameters!$K$5,Parameters!$K$5*Parameters!$K$6+(B1189-Parameters!$K$6)*(Parameters!$K$5-10))</f>
        <v>0</v>
      </c>
      <c r="I1189" s="151" t="str">
        <f>IF(ISBLANK(D1189),"",IF(D1189&gt;Parameters!$K$7,"Clay","Sand"))</f>
        <v/>
      </c>
      <c r="J1189" s="152">
        <f t="shared" si="308"/>
        <v>0.12850097275896397</v>
      </c>
      <c r="K1189" s="320">
        <f t="shared" si="309"/>
        <v>1</v>
      </c>
      <c r="L1189" s="320">
        <f t="shared" si="317"/>
        <v>0</v>
      </c>
      <c r="M1189" s="275" t="e">
        <f t="shared" si="310"/>
        <v>#N/A</v>
      </c>
      <c r="N1189" s="153" t="e">
        <f t="shared" si="311"/>
        <v>#N/A</v>
      </c>
      <c r="O1189" s="175" t="e">
        <f t="shared" si="312"/>
        <v>#N/A</v>
      </c>
      <c r="P1189" s="149">
        <f>IF(B1189&lt;=Parameters!$K$3,0,IF(I1189="Sand",0,O1189/Parameters!$K$8*1000))</f>
        <v>0</v>
      </c>
      <c r="Q1189" s="127" t="e">
        <f t="shared" si="313"/>
        <v>#DIV/0!</v>
      </c>
      <c r="R1189" s="175" t="e">
        <f t="shared" si="314"/>
        <v>#DIV/0!</v>
      </c>
      <c r="S1189" s="175" t="e">
        <f t="shared" si="315"/>
        <v>#DIV/0!</v>
      </c>
      <c r="T1189" s="149" t="e">
        <f t="shared" si="322"/>
        <v>#DIV/0!</v>
      </c>
      <c r="U1189" s="383">
        <f>IF(B1189&lt;=Parameters!$K$3,0,IF(I1189="Sand",(B1189-B1188)*$O$5*N1189,(B1189-B1188)*$O$5*T1189))</f>
        <v>0</v>
      </c>
      <c r="V1189" s="157">
        <f t="shared" si="323"/>
        <v>41073.252496893809</v>
      </c>
      <c r="W1189" s="175" t="e">
        <f t="shared" si="318"/>
        <v>#N/A</v>
      </c>
      <c r="X1189" s="149" t="e">
        <f t="shared" si="319"/>
        <v>#N/A</v>
      </c>
      <c r="Y1189" s="127" t="e">
        <f t="shared" si="320"/>
        <v>#DIV/0!</v>
      </c>
      <c r="Z1189" s="175" t="e">
        <f t="shared" si="321"/>
        <v>#N/A</v>
      </c>
      <c r="AA1189" s="149" t="e">
        <f t="shared" si="316"/>
        <v>#DIV/0!</v>
      </c>
      <c r="AB1189" s="383">
        <f>IF(ISERROR(AA1189),0,IF(B1189&lt;=Parameters!$K$3,0,(B1189-B1188)*$O$5*AA1189))</f>
        <v>0</v>
      </c>
      <c r="AC1189" s="157">
        <f t="shared" si="307"/>
        <v>26468.056265524985</v>
      </c>
    </row>
    <row r="1190" spans="1:29">
      <c r="A1190" s="186"/>
      <c r="B1190" s="187"/>
      <c r="C1190" s="258"/>
      <c r="D1190" s="258"/>
      <c r="E1190" s="438" t="e">
        <f>IF(AND(ISBLANK(B1190),ISBLANK(C1190)),NA(),IF(B1190&lt;=Parameters!$K$3,0,IF(C1190&lt;0.1,Parameters!$K$4,C1190)))</f>
        <v>#N/A</v>
      </c>
      <c r="F1190" s="439"/>
      <c r="G1190" s="149">
        <f>B1190*Parameters!$K$5</f>
        <v>0</v>
      </c>
      <c r="H1190" s="383">
        <f>IF(B1190&lt;Parameters!$K$6,B1190*Parameters!$K$5,Parameters!$K$5*Parameters!$K$6+(B1190-Parameters!$K$6)*(Parameters!$K$5-10))</f>
        <v>0</v>
      </c>
      <c r="I1190" s="151" t="str">
        <f>IF(ISBLANK(D1190),"",IF(D1190&gt;Parameters!$K$7,"Clay","Sand"))</f>
        <v/>
      </c>
      <c r="J1190" s="152">
        <f t="shared" si="308"/>
        <v>0.12850097275896397</v>
      </c>
      <c r="K1190" s="320">
        <f t="shared" si="309"/>
        <v>1</v>
      </c>
      <c r="L1190" s="320">
        <f t="shared" si="317"/>
        <v>0</v>
      </c>
      <c r="M1190" s="275" t="e">
        <f t="shared" si="310"/>
        <v>#N/A</v>
      </c>
      <c r="N1190" s="153" t="e">
        <f t="shared" si="311"/>
        <v>#N/A</v>
      </c>
      <c r="O1190" s="175" t="e">
        <f t="shared" si="312"/>
        <v>#N/A</v>
      </c>
      <c r="P1190" s="149">
        <f>IF(B1190&lt;=Parameters!$K$3,0,IF(I1190="Sand",0,O1190/Parameters!$K$8*1000))</f>
        <v>0</v>
      </c>
      <c r="Q1190" s="127" t="e">
        <f t="shared" si="313"/>
        <v>#DIV/0!</v>
      </c>
      <c r="R1190" s="175" t="e">
        <f t="shared" si="314"/>
        <v>#DIV/0!</v>
      </c>
      <c r="S1190" s="175" t="e">
        <f t="shared" si="315"/>
        <v>#DIV/0!</v>
      </c>
      <c r="T1190" s="149" t="e">
        <f t="shared" si="322"/>
        <v>#DIV/0!</v>
      </c>
      <c r="U1190" s="383">
        <f>IF(B1190&lt;=Parameters!$K$3,0,IF(I1190="Sand",(B1190-B1189)*$O$5*N1190,(B1190-B1189)*$O$5*T1190))</f>
        <v>0</v>
      </c>
      <c r="V1190" s="157">
        <f t="shared" si="323"/>
        <v>41073.252496893809</v>
      </c>
      <c r="W1190" s="175" t="e">
        <f t="shared" si="318"/>
        <v>#N/A</v>
      </c>
      <c r="X1190" s="149" t="e">
        <f t="shared" si="319"/>
        <v>#N/A</v>
      </c>
      <c r="Y1190" s="127" t="e">
        <f t="shared" si="320"/>
        <v>#DIV/0!</v>
      </c>
      <c r="Z1190" s="175" t="e">
        <f t="shared" si="321"/>
        <v>#N/A</v>
      </c>
      <c r="AA1190" s="149" t="e">
        <f t="shared" si="316"/>
        <v>#DIV/0!</v>
      </c>
      <c r="AB1190" s="383">
        <f>IF(ISERROR(AA1190),0,IF(B1190&lt;=Parameters!$K$3,0,(B1190-B1189)*$O$5*AA1190))</f>
        <v>0</v>
      </c>
      <c r="AC1190" s="157">
        <f t="shared" si="307"/>
        <v>26468.056265524985</v>
      </c>
    </row>
    <row r="1191" spans="1:29">
      <c r="A1191" s="186"/>
      <c r="B1191" s="187"/>
      <c r="C1191" s="258"/>
      <c r="D1191" s="258"/>
      <c r="E1191" s="438" t="e">
        <f>IF(AND(ISBLANK(B1191),ISBLANK(C1191)),NA(),IF(B1191&lt;=Parameters!$K$3,0,IF(C1191&lt;0.1,Parameters!$K$4,C1191)))</f>
        <v>#N/A</v>
      </c>
      <c r="F1191" s="439"/>
      <c r="G1191" s="149">
        <f>B1191*Parameters!$K$5</f>
        <v>0</v>
      </c>
      <c r="H1191" s="383">
        <f>IF(B1191&lt;Parameters!$K$6,B1191*Parameters!$K$5,Parameters!$K$5*Parameters!$K$6+(B1191-Parameters!$K$6)*(Parameters!$K$5-10))</f>
        <v>0</v>
      </c>
      <c r="I1191" s="151" t="str">
        <f>IF(ISBLANK(D1191),"",IF(D1191&gt;Parameters!$K$7,"Clay","Sand"))</f>
        <v/>
      </c>
      <c r="J1191" s="152">
        <f t="shared" si="308"/>
        <v>0.12850097275896397</v>
      </c>
      <c r="K1191" s="320">
        <f t="shared" si="309"/>
        <v>1</v>
      </c>
      <c r="L1191" s="320">
        <f t="shared" si="317"/>
        <v>0</v>
      </c>
      <c r="M1191" s="275" t="e">
        <f t="shared" si="310"/>
        <v>#N/A</v>
      </c>
      <c r="N1191" s="153" t="e">
        <f t="shared" si="311"/>
        <v>#N/A</v>
      </c>
      <c r="O1191" s="175" t="e">
        <f t="shared" si="312"/>
        <v>#N/A</v>
      </c>
      <c r="P1191" s="149">
        <f>IF(B1191&lt;=Parameters!$K$3,0,IF(I1191="Sand",0,O1191/Parameters!$K$8*1000))</f>
        <v>0</v>
      </c>
      <c r="Q1191" s="127" t="e">
        <f t="shared" si="313"/>
        <v>#DIV/0!</v>
      </c>
      <c r="R1191" s="175" t="e">
        <f t="shared" si="314"/>
        <v>#DIV/0!</v>
      </c>
      <c r="S1191" s="175" t="e">
        <f t="shared" si="315"/>
        <v>#DIV/0!</v>
      </c>
      <c r="T1191" s="149" t="e">
        <f t="shared" si="322"/>
        <v>#DIV/0!</v>
      </c>
      <c r="U1191" s="383">
        <f>IF(B1191&lt;=Parameters!$K$3,0,IF(I1191="Sand",(B1191-B1190)*$O$5*N1191,(B1191-B1190)*$O$5*T1191))</f>
        <v>0</v>
      </c>
      <c r="V1191" s="157">
        <f t="shared" si="323"/>
        <v>41073.252496893809</v>
      </c>
      <c r="W1191" s="175" t="e">
        <f t="shared" si="318"/>
        <v>#N/A</v>
      </c>
      <c r="X1191" s="149" t="e">
        <f t="shared" si="319"/>
        <v>#N/A</v>
      </c>
      <c r="Y1191" s="127" t="e">
        <f t="shared" si="320"/>
        <v>#DIV/0!</v>
      </c>
      <c r="Z1191" s="175" t="e">
        <f t="shared" si="321"/>
        <v>#N/A</v>
      </c>
      <c r="AA1191" s="149" t="e">
        <f t="shared" si="316"/>
        <v>#DIV/0!</v>
      </c>
      <c r="AB1191" s="383">
        <f>IF(ISERROR(AA1191),0,IF(B1191&lt;=Parameters!$K$3,0,(B1191-B1190)*$O$5*AA1191))</f>
        <v>0</v>
      </c>
      <c r="AC1191" s="157">
        <f t="shared" si="307"/>
        <v>26468.056265524985</v>
      </c>
    </row>
    <row r="1192" spans="1:29">
      <c r="A1192" s="186"/>
      <c r="B1192" s="187"/>
      <c r="C1192" s="258"/>
      <c r="D1192" s="258"/>
      <c r="E1192" s="438" t="e">
        <f>IF(AND(ISBLANK(B1192),ISBLANK(C1192)),NA(),IF(B1192&lt;=Parameters!$K$3,0,IF(C1192&lt;0.1,Parameters!$K$4,C1192)))</f>
        <v>#N/A</v>
      </c>
      <c r="F1192" s="439"/>
      <c r="G1192" s="149">
        <f>B1192*Parameters!$K$5</f>
        <v>0</v>
      </c>
      <c r="H1192" s="383">
        <f>IF(B1192&lt;Parameters!$K$6,B1192*Parameters!$K$5,Parameters!$K$5*Parameters!$K$6+(B1192-Parameters!$K$6)*(Parameters!$K$5-10))</f>
        <v>0</v>
      </c>
      <c r="I1192" s="151" t="str">
        <f>IF(ISBLANK(D1192),"",IF(D1192&gt;Parameters!$K$7,"Clay","Sand"))</f>
        <v/>
      </c>
      <c r="J1192" s="152">
        <f t="shared" si="308"/>
        <v>0.12850097275896397</v>
      </c>
      <c r="K1192" s="320">
        <f t="shared" si="309"/>
        <v>1</v>
      </c>
      <c r="L1192" s="320">
        <f t="shared" si="317"/>
        <v>0</v>
      </c>
      <c r="M1192" s="275" t="e">
        <f t="shared" si="310"/>
        <v>#N/A</v>
      </c>
      <c r="N1192" s="153" t="e">
        <f t="shared" si="311"/>
        <v>#N/A</v>
      </c>
      <c r="O1192" s="175" t="e">
        <f t="shared" si="312"/>
        <v>#N/A</v>
      </c>
      <c r="P1192" s="149">
        <f>IF(B1192&lt;=Parameters!$K$3,0,IF(I1192="Sand",0,O1192/Parameters!$K$8*1000))</f>
        <v>0</v>
      </c>
      <c r="Q1192" s="127" t="e">
        <f t="shared" si="313"/>
        <v>#DIV/0!</v>
      </c>
      <c r="R1192" s="175" t="e">
        <f t="shared" si="314"/>
        <v>#DIV/0!</v>
      </c>
      <c r="S1192" s="175" t="e">
        <f t="shared" si="315"/>
        <v>#DIV/0!</v>
      </c>
      <c r="T1192" s="149" t="e">
        <f t="shared" si="322"/>
        <v>#DIV/0!</v>
      </c>
      <c r="U1192" s="383">
        <f>IF(B1192&lt;=Parameters!$K$3,0,IF(I1192="Sand",(B1192-B1191)*$O$5*N1192,(B1192-B1191)*$O$5*T1192))</f>
        <v>0</v>
      </c>
      <c r="V1192" s="157">
        <f t="shared" si="323"/>
        <v>41073.252496893809</v>
      </c>
      <c r="W1192" s="175" t="e">
        <f t="shared" si="318"/>
        <v>#N/A</v>
      </c>
      <c r="X1192" s="149" t="e">
        <f t="shared" si="319"/>
        <v>#N/A</v>
      </c>
      <c r="Y1192" s="127" t="e">
        <f t="shared" si="320"/>
        <v>#DIV/0!</v>
      </c>
      <c r="Z1192" s="175" t="e">
        <f t="shared" si="321"/>
        <v>#N/A</v>
      </c>
      <c r="AA1192" s="149" t="e">
        <f t="shared" si="316"/>
        <v>#DIV/0!</v>
      </c>
      <c r="AB1192" s="383">
        <f>IF(ISERROR(AA1192),0,IF(B1192&lt;=Parameters!$K$3,0,(B1192-B1191)*$O$5*AA1192))</f>
        <v>0</v>
      </c>
      <c r="AC1192" s="157">
        <f t="shared" si="307"/>
        <v>26468.056265524985</v>
      </c>
    </row>
    <row r="1193" spans="1:29">
      <c r="A1193" s="186"/>
      <c r="B1193" s="187"/>
      <c r="C1193" s="258"/>
      <c r="D1193" s="258"/>
      <c r="E1193" s="438" t="e">
        <f>IF(AND(ISBLANK(B1193),ISBLANK(C1193)),NA(),IF(B1193&lt;=Parameters!$K$3,0,IF(C1193&lt;0.1,Parameters!$K$4,C1193)))</f>
        <v>#N/A</v>
      </c>
      <c r="F1193" s="439"/>
      <c r="G1193" s="149">
        <f>B1193*Parameters!$K$5</f>
        <v>0</v>
      </c>
      <c r="H1193" s="383">
        <f>IF(B1193&lt;Parameters!$K$6,B1193*Parameters!$K$5,Parameters!$K$5*Parameters!$K$6+(B1193-Parameters!$K$6)*(Parameters!$K$5-10))</f>
        <v>0</v>
      </c>
      <c r="I1193" s="151" t="str">
        <f>IF(ISBLANK(D1193),"",IF(D1193&gt;Parameters!$K$7,"Clay","Sand"))</f>
        <v/>
      </c>
      <c r="J1193" s="152">
        <f t="shared" si="308"/>
        <v>0.12850097275896397</v>
      </c>
      <c r="K1193" s="320">
        <f t="shared" si="309"/>
        <v>1</v>
      </c>
      <c r="L1193" s="320">
        <f t="shared" si="317"/>
        <v>0</v>
      </c>
      <c r="M1193" s="275" t="e">
        <f t="shared" si="310"/>
        <v>#N/A</v>
      </c>
      <c r="N1193" s="153" t="e">
        <f t="shared" si="311"/>
        <v>#N/A</v>
      </c>
      <c r="O1193" s="175" t="e">
        <f t="shared" si="312"/>
        <v>#N/A</v>
      </c>
      <c r="P1193" s="149">
        <f>IF(B1193&lt;=Parameters!$K$3,0,IF(I1193="Sand",0,O1193/Parameters!$K$8*1000))</f>
        <v>0</v>
      </c>
      <c r="Q1193" s="127" t="e">
        <f t="shared" si="313"/>
        <v>#DIV/0!</v>
      </c>
      <c r="R1193" s="175" t="e">
        <f t="shared" si="314"/>
        <v>#DIV/0!</v>
      </c>
      <c r="S1193" s="175" t="e">
        <f t="shared" si="315"/>
        <v>#DIV/0!</v>
      </c>
      <c r="T1193" s="149" t="e">
        <f t="shared" si="322"/>
        <v>#DIV/0!</v>
      </c>
      <c r="U1193" s="383">
        <f>IF(B1193&lt;=Parameters!$K$3,0,IF(I1193="Sand",(B1193-B1192)*$O$5*N1193,(B1193-B1192)*$O$5*T1193))</f>
        <v>0</v>
      </c>
      <c r="V1193" s="157">
        <f t="shared" si="323"/>
        <v>41073.252496893809</v>
      </c>
      <c r="W1193" s="175" t="e">
        <f t="shared" si="318"/>
        <v>#N/A</v>
      </c>
      <c r="X1193" s="149" t="e">
        <f t="shared" si="319"/>
        <v>#N/A</v>
      </c>
      <c r="Y1193" s="127" t="e">
        <f t="shared" si="320"/>
        <v>#DIV/0!</v>
      </c>
      <c r="Z1193" s="175" t="e">
        <f t="shared" si="321"/>
        <v>#N/A</v>
      </c>
      <c r="AA1193" s="149" t="e">
        <f t="shared" si="316"/>
        <v>#DIV/0!</v>
      </c>
      <c r="AB1193" s="383">
        <f>IF(ISERROR(AA1193),0,IF(B1193&lt;=Parameters!$K$3,0,(B1193-B1192)*$O$5*AA1193))</f>
        <v>0</v>
      </c>
      <c r="AC1193" s="157">
        <f t="shared" si="307"/>
        <v>26468.056265524985</v>
      </c>
    </row>
    <row r="1194" spans="1:29">
      <c r="A1194" s="186"/>
      <c r="B1194" s="187"/>
      <c r="C1194" s="258"/>
      <c r="D1194" s="258"/>
      <c r="E1194" s="438" t="e">
        <f>IF(AND(ISBLANK(B1194),ISBLANK(C1194)),NA(),IF(B1194&lt;=Parameters!$K$3,0,IF(C1194&lt;0.1,Parameters!$K$4,C1194)))</f>
        <v>#N/A</v>
      </c>
      <c r="F1194" s="439"/>
      <c r="G1194" s="149">
        <f>B1194*Parameters!$K$5</f>
        <v>0</v>
      </c>
      <c r="H1194" s="383">
        <f>IF(B1194&lt;Parameters!$K$6,B1194*Parameters!$K$5,Parameters!$K$5*Parameters!$K$6+(B1194-Parameters!$K$6)*(Parameters!$K$5-10))</f>
        <v>0</v>
      </c>
      <c r="I1194" s="151" t="str">
        <f>IF(ISBLANK(D1194),"",IF(D1194&gt;Parameters!$K$7,"Clay","Sand"))</f>
        <v/>
      </c>
      <c r="J1194" s="152">
        <f t="shared" si="308"/>
        <v>0.12850097275896397</v>
      </c>
      <c r="K1194" s="320">
        <f t="shared" si="309"/>
        <v>1</v>
      </c>
      <c r="L1194" s="320">
        <f t="shared" si="317"/>
        <v>0</v>
      </c>
      <c r="M1194" s="275" t="e">
        <f t="shared" si="310"/>
        <v>#N/A</v>
      </c>
      <c r="N1194" s="153" t="e">
        <f t="shared" si="311"/>
        <v>#N/A</v>
      </c>
      <c r="O1194" s="175" t="e">
        <f t="shared" si="312"/>
        <v>#N/A</v>
      </c>
      <c r="P1194" s="149">
        <f>IF(B1194&lt;=Parameters!$K$3,0,IF(I1194="Sand",0,O1194/Parameters!$K$8*1000))</f>
        <v>0</v>
      </c>
      <c r="Q1194" s="127" t="e">
        <f t="shared" si="313"/>
        <v>#DIV/0!</v>
      </c>
      <c r="R1194" s="175" t="e">
        <f t="shared" si="314"/>
        <v>#DIV/0!</v>
      </c>
      <c r="S1194" s="175" t="e">
        <f t="shared" si="315"/>
        <v>#DIV/0!</v>
      </c>
      <c r="T1194" s="149" t="e">
        <f t="shared" si="322"/>
        <v>#DIV/0!</v>
      </c>
      <c r="U1194" s="383">
        <f>IF(B1194&lt;=Parameters!$K$3,0,IF(I1194="Sand",(B1194-B1193)*$O$5*N1194,(B1194-B1193)*$O$5*T1194))</f>
        <v>0</v>
      </c>
      <c r="V1194" s="157">
        <f t="shared" si="323"/>
        <v>41073.252496893809</v>
      </c>
      <c r="W1194" s="175" t="e">
        <f t="shared" si="318"/>
        <v>#N/A</v>
      </c>
      <c r="X1194" s="149" t="e">
        <f t="shared" si="319"/>
        <v>#N/A</v>
      </c>
      <c r="Y1194" s="127" t="e">
        <f t="shared" si="320"/>
        <v>#DIV/0!</v>
      </c>
      <c r="Z1194" s="175" t="e">
        <f t="shared" si="321"/>
        <v>#N/A</v>
      </c>
      <c r="AA1194" s="149" t="e">
        <f t="shared" si="316"/>
        <v>#DIV/0!</v>
      </c>
      <c r="AB1194" s="383">
        <f>IF(ISERROR(AA1194),0,IF(B1194&lt;=Parameters!$K$3,0,(B1194-B1193)*$O$5*AA1194))</f>
        <v>0</v>
      </c>
      <c r="AC1194" s="157">
        <f t="shared" si="307"/>
        <v>26468.056265524985</v>
      </c>
    </row>
    <row r="1195" spans="1:29">
      <c r="A1195" s="186"/>
      <c r="B1195" s="187"/>
      <c r="C1195" s="258"/>
      <c r="D1195" s="258"/>
      <c r="E1195" s="438" t="e">
        <f>IF(AND(ISBLANK(B1195),ISBLANK(C1195)),NA(),IF(B1195&lt;=Parameters!$K$3,0,IF(C1195&lt;0.1,Parameters!$K$4,C1195)))</f>
        <v>#N/A</v>
      </c>
      <c r="F1195" s="439"/>
      <c r="G1195" s="149">
        <f>B1195*Parameters!$K$5</f>
        <v>0</v>
      </c>
      <c r="H1195" s="383">
        <f>IF(B1195&lt;Parameters!$K$6,B1195*Parameters!$K$5,Parameters!$K$5*Parameters!$K$6+(B1195-Parameters!$K$6)*(Parameters!$K$5-10))</f>
        <v>0</v>
      </c>
      <c r="I1195" s="151" t="str">
        <f>IF(ISBLANK(D1195),"",IF(D1195&gt;Parameters!$K$7,"Clay","Sand"))</f>
        <v/>
      </c>
      <c r="J1195" s="152">
        <f t="shared" si="308"/>
        <v>0.12850097275896397</v>
      </c>
      <c r="K1195" s="320">
        <f t="shared" si="309"/>
        <v>1</v>
      </c>
      <c r="L1195" s="320">
        <f t="shared" si="317"/>
        <v>0</v>
      </c>
      <c r="M1195" s="275" t="e">
        <f t="shared" si="310"/>
        <v>#N/A</v>
      </c>
      <c r="N1195" s="153" t="e">
        <f t="shared" si="311"/>
        <v>#N/A</v>
      </c>
      <c r="O1195" s="175" t="e">
        <f t="shared" si="312"/>
        <v>#N/A</v>
      </c>
      <c r="P1195" s="149">
        <f>IF(B1195&lt;=Parameters!$K$3,0,IF(I1195="Sand",0,O1195/Parameters!$K$8*1000))</f>
        <v>0</v>
      </c>
      <c r="Q1195" s="127" t="e">
        <f t="shared" si="313"/>
        <v>#DIV/0!</v>
      </c>
      <c r="R1195" s="175" t="e">
        <f t="shared" si="314"/>
        <v>#DIV/0!</v>
      </c>
      <c r="S1195" s="175" t="e">
        <f t="shared" si="315"/>
        <v>#DIV/0!</v>
      </c>
      <c r="T1195" s="149" t="e">
        <f t="shared" si="322"/>
        <v>#DIV/0!</v>
      </c>
      <c r="U1195" s="383">
        <f>IF(B1195&lt;=Parameters!$K$3,0,IF(I1195="Sand",(B1195-B1194)*$O$5*N1195,(B1195-B1194)*$O$5*T1195))</f>
        <v>0</v>
      </c>
      <c r="V1195" s="157">
        <f t="shared" si="323"/>
        <v>41073.252496893809</v>
      </c>
      <c r="W1195" s="175" t="e">
        <f t="shared" si="318"/>
        <v>#N/A</v>
      </c>
      <c r="X1195" s="149" t="e">
        <f t="shared" si="319"/>
        <v>#N/A</v>
      </c>
      <c r="Y1195" s="127" t="e">
        <f t="shared" si="320"/>
        <v>#DIV/0!</v>
      </c>
      <c r="Z1195" s="175" t="e">
        <f t="shared" si="321"/>
        <v>#N/A</v>
      </c>
      <c r="AA1195" s="149" t="e">
        <f t="shared" si="316"/>
        <v>#DIV/0!</v>
      </c>
      <c r="AB1195" s="383">
        <f>IF(ISERROR(AA1195),0,IF(B1195&lt;=Parameters!$K$3,0,(B1195-B1194)*$O$5*AA1195))</f>
        <v>0</v>
      </c>
      <c r="AC1195" s="157">
        <f t="shared" si="307"/>
        <v>26468.056265524985</v>
      </c>
    </row>
    <row r="1196" spans="1:29">
      <c r="A1196" s="186"/>
      <c r="B1196" s="187"/>
      <c r="C1196" s="258"/>
      <c r="D1196" s="258"/>
      <c r="E1196" s="438" t="e">
        <f>IF(AND(ISBLANK(B1196),ISBLANK(C1196)),NA(),IF(B1196&lt;=Parameters!$K$3,0,IF(C1196&lt;0.1,Parameters!$K$4,C1196)))</f>
        <v>#N/A</v>
      </c>
      <c r="F1196" s="439"/>
      <c r="G1196" s="149">
        <f>B1196*Parameters!$K$5</f>
        <v>0</v>
      </c>
      <c r="H1196" s="383">
        <f>IF(B1196&lt;Parameters!$K$6,B1196*Parameters!$K$5,Parameters!$K$5*Parameters!$K$6+(B1196-Parameters!$K$6)*(Parameters!$K$5-10))</f>
        <v>0</v>
      </c>
      <c r="I1196" s="151" t="str">
        <f>IF(ISBLANK(D1196),"",IF(D1196&gt;Parameters!$K$7,"Clay","Sand"))</f>
        <v/>
      </c>
      <c r="J1196" s="152">
        <f t="shared" si="308"/>
        <v>0.12850097275896397</v>
      </c>
      <c r="K1196" s="320">
        <f t="shared" si="309"/>
        <v>1</v>
      </c>
      <c r="L1196" s="320">
        <f t="shared" si="317"/>
        <v>0</v>
      </c>
      <c r="M1196" s="275" t="e">
        <f t="shared" si="310"/>
        <v>#N/A</v>
      </c>
      <c r="N1196" s="153" t="e">
        <f t="shared" si="311"/>
        <v>#N/A</v>
      </c>
      <c r="O1196" s="175" t="e">
        <f t="shared" si="312"/>
        <v>#N/A</v>
      </c>
      <c r="P1196" s="149">
        <f>IF(B1196&lt;=Parameters!$K$3,0,IF(I1196="Sand",0,O1196/Parameters!$K$8*1000))</f>
        <v>0</v>
      </c>
      <c r="Q1196" s="127" t="e">
        <f t="shared" si="313"/>
        <v>#DIV/0!</v>
      </c>
      <c r="R1196" s="175" t="e">
        <f t="shared" si="314"/>
        <v>#DIV/0!</v>
      </c>
      <c r="S1196" s="175" t="e">
        <f t="shared" si="315"/>
        <v>#DIV/0!</v>
      </c>
      <c r="T1196" s="149" t="e">
        <f t="shared" si="322"/>
        <v>#DIV/0!</v>
      </c>
      <c r="U1196" s="383">
        <f>IF(B1196&lt;=Parameters!$K$3,0,IF(I1196="Sand",(B1196-B1195)*$O$5*N1196,(B1196-B1195)*$O$5*T1196))</f>
        <v>0</v>
      </c>
      <c r="V1196" s="157">
        <f t="shared" si="323"/>
        <v>41073.252496893809</v>
      </c>
      <c r="W1196" s="175" t="e">
        <f t="shared" si="318"/>
        <v>#N/A</v>
      </c>
      <c r="X1196" s="149" t="e">
        <f t="shared" si="319"/>
        <v>#N/A</v>
      </c>
      <c r="Y1196" s="127" t="e">
        <f t="shared" si="320"/>
        <v>#DIV/0!</v>
      </c>
      <c r="Z1196" s="175" t="e">
        <f t="shared" si="321"/>
        <v>#N/A</v>
      </c>
      <c r="AA1196" s="149" t="e">
        <f t="shared" si="316"/>
        <v>#DIV/0!</v>
      </c>
      <c r="AB1196" s="383">
        <f>IF(ISERROR(AA1196),0,IF(B1196&lt;=Parameters!$K$3,0,(B1196-B1195)*$O$5*AA1196))</f>
        <v>0</v>
      </c>
      <c r="AC1196" s="157">
        <f t="shared" si="307"/>
        <v>26468.056265524985</v>
      </c>
    </row>
    <row r="1197" spans="1:29">
      <c r="A1197" s="186"/>
      <c r="B1197" s="187"/>
      <c r="C1197" s="258"/>
      <c r="D1197" s="258"/>
      <c r="E1197" s="438" t="e">
        <f>IF(AND(ISBLANK(B1197),ISBLANK(C1197)),NA(),IF(B1197&lt;=Parameters!$K$3,0,IF(C1197&lt;0.1,Parameters!$K$4,C1197)))</f>
        <v>#N/A</v>
      </c>
      <c r="F1197" s="439"/>
      <c r="G1197" s="149">
        <f>B1197*Parameters!$K$5</f>
        <v>0</v>
      </c>
      <c r="H1197" s="383">
        <f>IF(B1197&lt;Parameters!$K$6,B1197*Parameters!$K$5,Parameters!$K$5*Parameters!$K$6+(B1197-Parameters!$K$6)*(Parameters!$K$5-10))</f>
        <v>0</v>
      </c>
      <c r="I1197" s="151" t="str">
        <f>IF(ISBLANK(D1197),"",IF(D1197&gt;Parameters!$K$7,"Clay","Sand"))</f>
        <v/>
      </c>
      <c r="J1197" s="152">
        <f t="shared" si="308"/>
        <v>0.12850097275896397</v>
      </c>
      <c r="K1197" s="320">
        <f t="shared" si="309"/>
        <v>1</v>
      </c>
      <c r="L1197" s="320">
        <f t="shared" si="317"/>
        <v>0</v>
      </c>
      <c r="M1197" s="275" t="e">
        <f t="shared" si="310"/>
        <v>#N/A</v>
      </c>
      <c r="N1197" s="153" t="e">
        <f t="shared" si="311"/>
        <v>#N/A</v>
      </c>
      <c r="O1197" s="175" t="e">
        <f t="shared" si="312"/>
        <v>#N/A</v>
      </c>
      <c r="P1197" s="149">
        <f>IF(B1197&lt;=Parameters!$K$3,0,IF(I1197="Sand",0,O1197/Parameters!$K$8*1000))</f>
        <v>0</v>
      </c>
      <c r="Q1197" s="127" t="e">
        <f t="shared" si="313"/>
        <v>#DIV/0!</v>
      </c>
      <c r="R1197" s="175" t="e">
        <f t="shared" si="314"/>
        <v>#DIV/0!</v>
      </c>
      <c r="S1197" s="175" t="e">
        <f t="shared" si="315"/>
        <v>#DIV/0!</v>
      </c>
      <c r="T1197" s="149" t="e">
        <f t="shared" si="322"/>
        <v>#DIV/0!</v>
      </c>
      <c r="U1197" s="383">
        <f>IF(B1197&lt;=Parameters!$K$3,0,IF(I1197="Sand",(B1197-B1196)*$O$5*N1197,(B1197-B1196)*$O$5*T1197))</f>
        <v>0</v>
      </c>
      <c r="V1197" s="157">
        <f t="shared" si="323"/>
        <v>41073.252496893809</v>
      </c>
      <c r="W1197" s="175" t="e">
        <f t="shared" si="318"/>
        <v>#N/A</v>
      </c>
      <c r="X1197" s="149" t="e">
        <f t="shared" si="319"/>
        <v>#N/A</v>
      </c>
      <c r="Y1197" s="127" t="e">
        <f t="shared" si="320"/>
        <v>#DIV/0!</v>
      </c>
      <c r="Z1197" s="175" t="e">
        <f t="shared" si="321"/>
        <v>#N/A</v>
      </c>
      <c r="AA1197" s="149" t="e">
        <f t="shared" si="316"/>
        <v>#DIV/0!</v>
      </c>
      <c r="AB1197" s="383">
        <f>IF(ISERROR(AA1197),0,IF(B1197&lt;=Parameters!$K$3,0,(B1197-B1196)*$O$5*AA1197))</f>
        <v>0</v>
      </c>
      <c r="AC1197" s="157">
        <f t="shared" ref="AC1197:AC1260" si="324">AC1196+AB1197</f>
        <v>26468.056265524985</v>
      </c>
    </row>
    <row r="1198" spans="1:29">
      <c r="A1198" s="186"/>
      <c r="B1198" s="187"/>
      <c r="C1198" s="258"/>
      <c r="D1198" s="258"/>
      <c r="E1198" s="438" t="e">
        <f>IF(AND(ISBLANK(B1198),ISBLANK(C1198)),NA(),IF(B1198&lt;=Parameters!$K$3,0,IF(C1198&lt;0.1,Parameters!$K$4,C1198)))</f>
        <v>#N/A</v>
      </c>
      <c r="F1198" s="439"/>
      <c r="G1198" s="149">
        <f>B1198*Parameters!$K$5</f>
        <v>0</v>
      </c>
      <c r="H1198" s="383">
        <f>IF(B1198&lt;Parameters!$K$6,B1198*Parameters!$K$5,Parameters!$K$5*Parameters!$K$6+(B1198-Parameters!$K$6)*(Parameters!$K$5-10))</f>
        <v>0</v>
      </c>
      <c r="I1198" s="151" t="str">
        <f>IF(ISBLANK(D1198),"",IF(D1198&gt;Parameters!$K$7,"Clay","Sand"))</f>
        <v/>
      </c>
      <c r="J1198" s="152">
        <f t="shared" si="308"/>
        <v>0.12850097275896397</v>
      </c>
      <c r="K1198" s="320">
        <f t="shared" si="309"/>
        <v>1</v>
      </c>
      <c r="L1198" s="320">
        <f t="shared" si="317"/>
        <v>0</v>
      </c>
      <c r="M1198" s="275" t="e">
        <f t="shared" si="310"/>
        <v>#N/A</v>
      </c>
      <c r="N1198" s="153" t="e">
        <f t="shared" si="311"/>
        <v>#N/A</v>
      </c>
      <c r="O1198" s="175" t="e">
        <f t="shared" si="312"/>
        <v>#N/A</v>
      </c>
      <c r="P1198" s="149">
        <f>IF(B1198&lt;=Parameters!$K$3,0,IF(I1198="Sand",0,O1198/Parameters!$K$8*1000))</f>
        <v>0</v>
      </c>
      <c r="Q1198" s="127" t="e">
        <f t="shared" si="313"/>
        <v>#DIV/0!</v>
      </c>
      <c r="R1198" s="175" t="e">
        <f t="shared" si="314"/>
        <v>#DIV/0!</v>
      </c>
      <c r="S1198" s="175" t="e">
        <f t="shared" si="315"/>
        <v>#DIV/0!</v>
      </c>
      <c r="T1198" s="149" t="e">
        <f t="shared" si="322"/>
        <v>#DIV/0!</v>
      </c>
      <c r="U1198" s="383">
        <f>IF(B1198&lt;=Parameters!$K$3,0,IF(I1198="Sand",(B1198-B1197)*$O$5*N1198,(B1198-B1197)*$O$5*T1198))</f>
        <v>0</v>
      </c>
      <c r="V1198" s="157">
        <f t="shared" si="323"/>
        <v>41073.252496893809</v>
      </c>
      <c r="W1198" s="175" t="e">
        <f t="shared" si="318"/>
        <v>#N/A</v>
      </c>
      <c r="X1198" s="149" t="e">
        <f t="shared" si="319"/>
        <v>#N/A</v>
      </c>
      <c r="Y1198" s="127" t="e">
        <f t="shared" si="320"/>
        <v>#DIV/0!</v>
      </c>
      <c r="Z1198" s="175" t="e">
        <f t="shared" si="321"/>
        <v>#N/A</v>
      </c>
      <c r="AA1198" s="149" t="e">
        <f t="shared" si="316"/>
        <v>#DIV/0!</v>
      </c>
      <c r="AB1198" s="383">
        <f>IF(ISERROR(AA1198),0,IF(B1198&lt;=Parameters!$K$3,0,(B1198-B1197)*$O$5*AA1198))</f>
        <v>0</v>
      </c>
      <c r="AC1198" s="157">
        <f t="shared" si="324"/>
        <v>26468.056265524985</v>
      </c>
    </row>
    <row r="1199" spans="1:29">
      <c r="A1199" s="186"/>
      <c r="B1199" s="187"/>
      <c r="C1199" s="258"/>
      <c r="D1199" s="258"/>
      <c r="E1199" s="438" t="e">
        <f>IF(AND(ISBLANK(B1199),ISBLANK(C1199)),NA(),IF(B1199&lt;=Parameters!$K$3,0,IF(C1199&lt;0.1,Parameters!$K$4,C1199)))</f>
        <v>#N/A</v>
      </c>
      <c r="F1199" s="439"/>
      <c r="G1199" s="149">
        <f>B1199*Parameters!$K$5</f>
        <v>0</v>
      </c>
      <c r="H1199" s="383">
        <f>IF(B1199&lt;Parameters!$K$6,B1199*Parameters!$K$5,Parameters!$K$5*Parameters!$K$6+(B1199-Parameters!$K$6)*(Parameters!$K$5-10))</f>
        <v>0</v>
      </c>
      <c r="I1199" s="151" t="str">
        <f>IF(ISBLANK(D1199),"",IF(D1199&gt;Parameters!$K$7,"Clay","Sand"))</f>
        <v/>
      </c>
      <c r="J1199" s="152">
        <f t="shared" si="308"/>
        <v>0.12850097275896397</v>
      </c>
      <c r="K1199" s="320">
        <f t="shared" si="309"/>
        <v>1</v>
      </c>
      <c r="L1199" s="320">
        <f t="shared" si="317"/>
        <v>0</v>
      </c>
      <c r="M1199" s="275" t="e">
        <f t="shared" si="310"/>
        <v>#N/A</v>
      </c>
      <c r="N1199" s="153" t="e">
        <f t="shared" si="311"/>
        <v>#N/A</v>
      </c>
      <c r="O1199" s="175" t="e">
        <f t="shared" si="312"/>
        <v>#N/A</v>
      </c>
      <c r="P1199" s="149">
        <f>IF(B1199&lt;=Parameters!$K$3,0,IF(I1199="Sand",0,O1199/Parameters!$K$8*1000))</f>
        <v>0</v>
      </c>
      <c r="Q1199" s="127" t="e">
        <f t="shared" si="313"/>
        <v>#DIV/0!</v>
      </c>
      <c r="R1199" s="175" t="e">
        <f t="shared" si="314"/>
        <v>#DIV/0!</v>
      </c>
      <c r="S1199" s="175" t="e">
        <f t="shared" si="315"/>
        <v>#DIV/0!</v>
      </c>
      <c r="T1199" s="149" t="e">
        <f t="shared" si="322"/>
        <v>#DIV/0!</v>
      </c>
      <c r="U1199" s="383">
        <f>IF(B1199&lt;=Parameters!$K$3,0,IF(I1199="Sand",(B1199-B1198)*$O$5*N1199,(B1199-B1198)*$O$5*T1199))</f>
        <v>0</v>
      </c>
      <c r="V1199" s="157">
        <f t="shared" si="323"/>
        <v>41073.252496893809</v>
      </c>
      <c r="W1199" s="175" t="e">
        <f t="shared" si="318"/>
        <v>#N/A</v>
      </c>
      <c r="X1199" s="149" t="e">
        <f t="shared" si="319"/>
        <v>#N/A</v>
      </c>
      <c r="Y1199" s="127" t="e">
        <f t="shared" si="320"/>
        <v>#DIV/0!</v>
      </c>
      <c r="Z1199" s="175" t="e">
        <f t="shared" si="321"/>
        <v>#N/A</v>
      </c>
      <c r="AA1199" s="149" t="e">
        <f t="shared" si="316"/>
        <v>#DIV/0!</v>
      </c>
      <c r="AB1199" s="383">
        <f>IF(ISERROR(AA1199),0,IF(B1199&lt;=Parameters!$K$3,0,(B1199-B1198)*$O$5*AA1199))</f>
        <v>0</v>
      </c>
      <c r="AC1199" s="157">
        <f t="shared" si="324"/>
        <v>26468.056265524985</v>
      </c>
    </row>
    <row r="1200" spans="1:29">
      <c r="A1200" s="186"/>
      <c r="B1200" s="187"/>
      <c r="C1200" s="258"/>
      <c r="D1200" s="258"/>
      <c r="E1200" s="438" t="e">
        <f>IF(AND(ISBLANK(B1200),ISBLANK(C1200)),NA(),IF(B1200&lt;=Parameters!$K$3,0,IF(C1200&lt;0.1,Parameters!$K$4,C1200)))</f>
        <v>#N/A</v>
      </c>
      <c r="F1200" s="439"/>
      <c r="G1200" s="149">
        <f>B1200*Parameters!$K$5</f>
        <v>0</v>
      </c>
      <c r="H1200" s="383">
        <f>IF(B1200&lt;Parameters!$K$6,B1200*Parameters!$K$5,Parameters!$K$5*Parameters!$K$6+(B1200-Parameters!$K$6)*(Parameters!$K$5-10))</f>
        <v>0</v>
      </c>
      <c r="I1200" s="151" t="str">
        <f>IF(ISBLANK(D1200),"",IF(D1200&gt;Parameters!$K$7,"Clay","Sand"))</f>
        <v/>
      </c>
      <c r="J1200" s="152">
        <f t="shared" si="308"/>
        <v>0.12850097275896397</v>
      </c>
      <c r="K1200" s="320">
        <f t="shared" si="309"/>
        <v>1</v>
      </c>
      <c r="L1200" s="320">
        <f t="shared" si="317"/>
        <v>0</v>
      </c>
      <c r="M1200" s="275" t="e">
        <f t="shared" si="310"/>
        <v>#N/A</v>
      </c>
      <c r="N1200" s="153" t="e">
        <f t="shared" si="311"/>
        <v>#N/A</v>
      </c>
      <c r="O1200" s="175" t="e">
        <f t="shared" si="312"/>
        <v>#N/A</v>
      </c>
      <c r="P1200" s="149">
        <f>IF(B1200&lt;=Parameters!$K$3,0,IF(I1200="Sand",0,O1200/Parameters!$K$8*1000))</f>
        <v>0</v>
      </c>
      <c r="Q1200" s="127" t="e">
        <f t="shared" si="313"/>
        <v>#DIV/0!</v>
      </c>
      <c r="R1200" s="175" t="e">
        <f t="shared" si="314"/>
        <v>#DIV/0!</v>
      </c>
      <c r="S1200" s="175" t="e">
        <f t="shared" si="315"/>
        <v>#DIV/0!</v>
      </c>
      <c r="T1200" s="149" t="e">
        <f t="shared" si="322"/>
        <v>#DIV/0!</v>
      </c>
      <c r="U1200" s="383">
        <f>IF(B1200&lt;=Parameters!$K$3,0,IF(I1200="Sand",(B1200-B1199)*$O$5*N1200,(B1200-B1199)*$O$5*T1200))</f>
        <v>0</v>
      </c>
      <c r="V1200" s="157">
        <f t="shared" si="323"/>
        <v>41073.252496893809</v>
      </c>
      <c r="W1200" s="175" t="e">
        <f t="shared" si="318"/>
        <v>#N/A</v>
      </c>
      <c r="X1200" s="149" t="e">
        <f t="shared" si="319"/>
        <v>#N/A</v>
      </c>
      <c r="Y1200" s="127" t="e">
        <f t="shared" si="320"/>
        <v>#DIV/0!</v>
      </c>
      <c r="Z1200" s="175" t="e">
        <f t="shared" si="321"/>
        <v>#N/A</v>
      </c>
      <c r="AA1200" s="149" t="e">
        <f t="shared" si="316"/>
        <v>#DIV/0!</v>
      </c>
      <c r="AB1200" s="383">
        <f>IF(ISERROR(AA1200),0,IF(B1200&lt;=Parameters!$K$3,0,(B1200-B1199)*$O$5*AA1200))</f>
        <v>0</v>
      </c>
      <c r="AC1200" s="157">
        <f t="shared" si="324"/>
        <v>26468.056265524985</v>
      </c>
    </row>
    <row r="1201" spans="1:29">
      <c r="A1201" s="186"/>
      <c r="B1201" s="187"/>
      <c r="C1201" s="258"/>
      <c r="D1201" s="258"/>
      <c r="E1201" s="438" t="e">
        <f>IF(AND(ISBLANK(B1201),ISBLANK(C1201)),NA(),IF(B1201&lt;=Parameters!$K$3,0,IF(C1201&lt;0.1,Parameters!$K$4,C1201)))</f>
        <v>#N/A</v>
      </c>
      <c r="F1201" s="439"/>
      <c r="G1201" s="149">
        <f>B1201*Parameters!$K$5</f>
        <v>0</v>
      </c>
      <c r="H1201" s="383">
        <f>IF(B1201&lt;Parameters!$K$6,B1201*Parameters!$K$5,Parameters!$K$5*Parameters!$K$6+(B1201-Parameters!$K$6)*(Parameters!$K$5-10))</f>
        <v>0</v>
      </c>
      <c r="I1201" s="151" t="str">
        <f>IF(ISBLANK(D1201),"",IF(D1201&gt;Parameters!$K$7,"Clay","Sand"))</f>
        <v/>
      </c>
      <c r="J1201" s="152">
        <f t="shared" si="308"/>
        <v>0.12850097275896397</v>
      </c>
      <c r="K1201" s="320">
        <f t="shared" si="309"/>
        <v>1</v>
      </c>
      <c r="L1201" s="320">
        <f t="shared" si="317"/>
        <v>0</v>
      </c>
      <c r="M1201" s="275" t="e">
        <f t="shared" si="310"/>
        <v>#N/A</v>
      </c>
      <c r="N1201" s="153" t="e">
        <f t="shared" si="311"/>
        <v>#N/A</v>
      </c>
      <c r="O1201" s="175" t="e">
        <f t="shared" si="312"/>
        <v>#N/A</v>
      </c>
      <c r="P1201" s="149">
        <f>IF(B1201&lt;=Parameters!$K$3,0,IF(I1201="Sand",0,O1201/Parameters!$K$8*1000))</f>
        <v>0</v>
      </c>
      <c r="Q1201" s="127" t="e">
        <f t="shared" si="313"/>
        <v>#DIV/0!</v>
      </c>
      <c r="R1201" s="175" t="e">
        <f t="shared" si="314"/>
        <v>#DIV/0!</v>
      </c>
      <c r="S1201" s="175" t="e">
        <f t="shared" si="315"/>
        <v>#DIV/0!</v>
      </c>
      <c r="T1201" s="149" t="e">
        <f t="shared" si="322"/>
        <v>#DIV/0!</v>
      </c>
      <c r="U1201" s="383">
        <f>IF(B1201&lt;=Parameters!$K$3,0,IF(I1201="Sand",(B1201-B1200)*$O$5*N1201,(B1201-B1200)*$O$5*T1201))</f>
        <v>0</v>
      </c>
      <c r="V1201" s="157">
        <f t="shared" si="323"/>
        <v>41073.252496893809</v>
      </c>
      <c r="W1201" s="175" t="e">
        <f t="shared" si="318"/>
        <v>#N/A</v>
      </c>
      <c r="X1201" s="149" t="e">
        <f t="shared" si="319"/>
        <v>#N/A</v>
      </c>
      <c r="Y1201" s="127" t="e">
        <f t="shared" si="320"/>
        <v>#DIV/0!</v>
      </c>
      <c r="Z1201" s="175" t="e">
        <f t="shared" si="321"/>
        <v>#N/A</v>
      </c>
      <c r="AA1201" s="149" t="e">
        <f t="shared" si="316"/>
        <v>#DIV/0!</v>
      </c>
      <c r="AB1201" s="383">
        <f>IF(ISERROR(AA1201),0,IF(B1201&lt;=Parameters!$K$3,0,(B1201-B1200)*$O$5*AA1201))</f>
        <v>0</v>
      </c>
      <c r="AC1201" s="157">
        <f t="shared" si="324"/>
        <v>26468.056265524985</v>
      </c>
    </row>
    <row r="1202" spans="1:29">
      <c r="A1202" s="186"/>
      <c r="B1202" s="187"/>
      <c r="C1202" s="258"/>
      <c r="D1202" s="258"/>
      <c r="E1202" s="438" t="e">
        <f>IF(AND(ISBLANK(B1202),ISBLANK(C1202)),NA(),IF(B1202&lt;=Parameters!$K$3,0,IF(C1202&lt;0.1,Parameters!$K$4,C1202)))</f>
        <v>#N/A</v>
      </c>
      <c r="F1202" s="439"/>
      <c r="G1202" s="149">
        <f>B1202*Parameters!$K$5</f>
        <v>0</v>
      </c>
      <c r="H1202" s="383">
        <f>IF(B1202&lt;Parameters!$K$6,B1202*Parameters!$K$5,Parameters!$K$5*Parameters!$K$6+(B1202-Parameters!$K$6)*(Parameters!$K$5-10))</f>
        <v>0</v>
      </c>
      <c r="I1202" s="151" t="str">
        <f>IF(ISBLANK(D1202),"",IF(D1202&gt;Parameters!$K$7,"Clay","Sand"))</f>
        <v/>
      </c>
      <c r="J1202" s="152">
        <f t="shared" si="308"/>
        <v>0.12850097275896397</v>
      </c>
      <c r="K1202" s="320">
        <f t="shared" si="309"/>
        <v>1</v>
      </c>
      <c r="L1202" s="320">
        <f t="shared" si="317"/>
        <v>0</v>
      </c>
      <c r="M1202" s="275" t="e">
        <f t="shared" si="310"/>
        <v>#N/A</v>
      </c>
      <c r="N1202" s="153" t="e">
        <f t="shared" si="311"/>
        <v>#N/A</v>
      </c>
      <c r="O1202" s="175" t="e">
        <f t="shared" si="312"/>
        <v>#N/A</v>
      </c>
      <c r="P1202" s="149">
        <f>IF(B1202&lt;=Parameters!$K$3,0,IF(I1202="Sand",0,O1202/Parameters!$K$8*1000))</f>
        <v>0</v>
      </c>
      <c r="Q1202" s="127" t="e">
        <f t="shared" si="313"/>
        <v>#DIV/0!</v>
      </c>
      <c r="R1202" s="175" t="e">
        <f t="shared" si="314"/>
        <v>#DIV/0!</v>
      </c>
      <c r="S1202" s="175" t="e">
        <f t="shared" si="315"/>
        <v>#DIV/0!</v>
      </c>
      <c r="T1202" s="149" t="e">
        <f t="shared" si="322"/>
        <v>#DIV/0!</v>
      </c>
      <c r="U1202" s="383">
        <f>IF(B1202&lt;=Parameters!$K$3,0,IF(I1202="Sand",(B1202-B1201)*$O$5*N1202,(B1202-B1201)*$O$5*T1202))</f>
        <v>0</v>
      </c>
      <c r="V1202" s="157">
        <f t="shared" si="323"/>
        <v>41073.252496893809</v>
      </c>
      <c r="W1202" s="175" t="e">
        <f t="shared" si="318"/>
        <v>#N/A</v>
      </c>
      <c r="X1202" s="149" t="e">
        <f t="shared" si="319"/>
        <v>#N/A</v>
      </c>
      <c r="Y1202" s="127" t="e">
        <f t="shared" si="320"/>
        <v>#DIV/0!</v>
      </c>
      <c r="Z1202" s="175" t="e">
        <f t="shared" si="321"/>
        <v>#N/A</v>
      </c>
      <c r="AA1202" s="149" t="e">
        <f t="shared" si="316"/>
        <v>#DIV/0!</v>
      </c>
      <c r="AB1202" s="383">
        <f>IF(ISERROR(AA1202),0,IF(B1202&lt;=Parameters!$K$3,0,(B1202-B1201)*$O$5*AA1202))</f>
        <v>0</v>
      </c>
      <c r="AC1202" s="157">
        <f t="shared" si="324"/>
        <v>26468.056265524985</v>
      </c>
    </row>
    <row r="1203" spans="1:29">
      <c r="A1203" s="186"/>
      <c r="B1203" s="187"/>
      <c r="C1203" s="258"/>
      <c r="D1203" s="258"/>
      <c r="E1203" s="438" t="e">
        <f>IF(AND(ISBLANK(B1203),ISBLANK(C1203)),NA(),IF(B1203&lt;=Parameters!$K$3,0,IF(C1203&lt;0.1,Parameters!$K$4,C1203)))</f>
        <v>#N/A</v>
      </c>
      <c r="F1203" s="439"/>
      <c r="G1203" s="149">
        <f>B1203*Parameters!$K$5</f>
        <v>0</v>
      </c>
      <c r="H1203" s="383">
        <f>IF(B1203&lt;Parameters!$K$6,B1203*Parameters!$K$5,Parameters!$K$5*Parameters!$K$6+(B1203-Parameters!$K$6)*(Parameters!$K$5-10))</f>
        <v>0</v>
      </c>
      <c r="I1203" s="151" t="str">
        <f>IF(ISBLANK(D1203),"",IF(D1203&gt;Parameters!$K$7,"Clay","Sand"))</f>
        <v/>
      </c>
      <c r="J1203" s="152">
        <f t="shared" si="308"/>
        <v>0.12850097275896397</v>
      </c>
      <c r="K1203" s="320">
        <f t="shared" si="309"/>
        <v>1</v>
      </c>
      <c r="L1203" s="320">
        <f t="shared" si="317"/>
        <v>0</v>
      </c>
      <c r="M1203" s="275" t="e">
        <f t="shared" si="310"/>
        <v>#N/A</v>
      </c>
      <c r="N1203" s="153" t="e">
        <f t="shared" si="311"/>
        <v>#N/A</v>
      </c>
      <c r="O1203" s="175" t="e">
        <f t="shared" si="312"/>
        <v>#N/A</v>
      </c>
      <c r="P1203" s="149">
        <f>IF(B1203&lt;=Parameters!$K$3,0,IF(I1203="Sand",0,O1203/Parameters!$K$8*1000))</f>
        <v>0</v>
      </c>
      <c r="Q1203" s="127" t="e">
        <f t="shared" si="313"/>
        <v>#DIV/0!</v>
      </c>
      <c r="R1203" s="175" t="e">
        <f t="shared" si="314"/>
        <v>#DIV/0!</v>
      </c>
      <c r="S1203" s="175" t="e">
        <f t="shared" si="315"/>
        <v>#DIV/0!</v>
      </c>
      <c r="T1203" s="149" t="e">
        <f t="shared" si="322"/>
        <v>#DIV/0!</v>
      </c>
      <c r="U1203" s="383">
        <f>IF(B1203&lt;=Parameters!$K$3,0,IF(I1203="Sand",(B1203-B1202)*$O$5*N1203,(B1203-B1202)*$O$5*T1203))</f>
        <v>0</v>
      </c>
      <c r="V1203" s="157">
        <f t="shared" si="323"/>
        <v>41073.252496893809</v>
      </c>
      <c r="W1203" s="175" t="e">
        <f t="shared" si="318"/>
        <v>#N/A</v>
      </c>
      <c r="X1203" s="149" t="e">
        <f t="shared" si="319"/>
        <v>#N/A</v>
      </c>
      <c r="Y1203" s="127" t="e">
        <f t="shared" si="320"/>
        <v>#DIV/0!</v>
      </c>
      <c r="Z1203" s="175" t="e">
        <f t="shared" si="321"/>
        <v>#N/A</v>
      </c>
      <c r="AA1203" s="149" t="e">
        <f t="shared" si="316"/>
        <v>#DIV/0!</v>
      </c>
      <c r="AB1203" s="383">
        <f>IF(ISERROR(AA1203),0,IF(B1203&lt;=Parameters!$K$3,0,(B1203-B1202)*$O$5*AA1203))</f>
        <v>0</v>
      </c>
      <c r="AC1203" s="157">
        <f t="shared" si="324"/>
        <v>26468.056265524985</v>
      </c>
    </row>
    <row r="1204" spans="1:29">
      <c r="A1204" s="186"/>
      <c r="B1204" s="187"/>
      <c r="C1204" s="258"/>
      <c r="D1204" s="258"/>
      <c r="E1204" s="438" t="e">
        <f>IF(AND(ISBLANK(B1204),ISBLANK(C1204)),NA(),IF(B1204&lt;=Parameters!$K$3,0,IF(C1204&lt;0.1,Parameters!$K$4,C1204)))</f>
        <v>#N/A</v>
      </c>
      <c r="F1204" s="439"/>
      <c r="G1204" s="149">
        <f>B1204*Parameters!$K$5</f>
        <v>0</v>
      </c>
      <c r="H1204" s="383">
        <f>IF(B1204&lt;Parameters!$K$6,B1204*Parameters!$K$5,Parameters!$K$5*Parameters!$K$6+(B1204-Parameters!$K$6)*(Parameters!$K$5-10))</f>
        <v>0</v>
      </c>
      <c r="I1204" s="151" t="str">
        <f>IF(ISBLANK(D1204),"",IF(D1204&gt;Parameters!$K$7,"Clay","Sand"))</f>
        <v/>
      </c>
      <c r="J1204" s="152">
        <f t="shared" si="308"/>
        <v>0.12850097275896397</v>
      </c>
      <c r="K1204" s="320">
        <f t="shared" si="309"/>
        <v>1</v>
      </c>
      <c r="L1204" s="320">
        <f t="shared" si="317"/>
        <v>0</v>
      </c>
      <c r="M1204" s="275" t="e">
        <f t="shared" si="310"/>
        <v>#N/A</v>
      </c>
      <c r="N1204" s="153" t="e">
        <f t="shared" si="311"/>
        <v>#N/A</v>
      </c>
      <c r="O1204" s="175" t="e">
        <f t="shared" si="312"/>
        <v>#N/A</v>
      </c>
      <c r="P1204" s="149">
        <f>IF(B1204&lt;=Parameters!$K$3,0,IF(I1204="Sand",0,O1204/Parameters!$K$8*1000))</f>
        <v>0</v>
      </c>
      <c r="Q1204" s="127" t="e">
        <f t="shared" si="313"/>
        <v>#DIV/0!</v>
      </c>
      <c r="R1204" s="175" t="e">
        <f t="shared" si="314"/>
        <v>#DIV/0!</v>
      </c>
      <c r="S1204" s="175" t="e">
        <f t="shared" si="315"/>
        <v>#DIV/0!</v>
      </c>
      <c r="T1204" s="149" t="e">
        <f t="shared" si="322"/>
        <v>#DIV/0!</v>
      </c>
      <c r="U1204" s="383">
        <f>IF(B1204&lt;=Parameters!$K$3,0,IF(I1204="Sand",(B1204-B1203)*$O$5*N1204,(B1204-B1203)*$O$5*T1204))</f>
        <v>0</v>
      </c>
      <c r="V1204" s="157">
        <f t="shared" si="323"/>
        <v>41073.252496893809</v>
      </c>
      <c r="W1204" s="175" t="e">
        <f t="shared" si="318"/>
        <v>#N/A</v>
      </c>
      <c r="X1204" s="149" t="e">
        <f t="shared" si="319"/>
        <v>#N/A</v>
      </c>
      <c r="Y1204" s="127" t="e">
        <f t="shared" si="320"/>
        <v>#DIV/0!</v>
      </c>
      <c r="Z1204" s="175" t="e">
        <f t="shared" si="321"/>
        <v>#N/A</v>
      </c>
      <c r="AA1204" s="149" t="e">
        <f t="shared" si="316"/>
        <v>#DIV/0!</v>
      </c>
      <c r="AB1204" s="383">
        <f>IF(ISERROR(AA1204),0,IF(B1204&lt;=Parameters!$K$3,0,(B1204-B1203)*$O$5*AA1204))</f>
        <v>0</v>
      </c>
      <c r="AC1204" s="157">
        <f t="shared" si="324"/>
        <v>26468.056265524985</v>
      </c>
    </row>
    <row r="1205" spans="1:29">
      <c r="A1205" s="186"/>
      <c r="B1205" s="187"/>
      <c r="C1205" s="258"/>
      <c r="D1205" s="258"/>
      <c r="E1205" s="438" t="e">
        <f>IF(AND(ISBLANK(B1205),ISBLANK(C1205)),NA(),IF(B1205&lt;=Parameters!$K$3,0,IF(C1205&lt;0.1,Parameters!$K$4,C1205)))</f>
        <v>#N/A</v>
      </c>
      <c r="F1205" s="439"/>
      <c r="G1205" s="149">
        <f>B1205*Parameters!$K$5</f>
        <v>0</v>
      </c>
      <c r="H1205" s="383">
        <f>IF(B1205&lt;Parameters!$K$6,B1205*Parameters!$K$5,Parameters!$K$5*Parameters!$K$6+(B1205-Parameters!$K$6)*(Parameters!$K$5-10))</f>
        <v>0</v>
      </c>
      <c r="I1205" s="151" t="str">
        <f>IF(ISBLANK(D1205),"",IF(D1205&gt;Parameters!$K$7,"Clay","Sand"))</f>
        <v/>
      </c>
      <c r="J1205" s="152">
        <f t="shared" si="308"/>
        <v>0.12850097275896397</v>
      </c>
      <c r="K1205" s="320">
        <f t="shared" si="309"/>
        <v>1</v>
      </c>
      <c r="L1205" s="320">
        <f t="shared" si="317"/>
        <v>0</v>
      </c>
      <c r="M1205" s="275" t="e">
        <f t="shared" si="310"/>
        <v>#N/A</v>
      </c>
      <c r="N1205" s="153" t="e">
        <f t="shared" si="311"/>
        <v>#N/A</v>
      </c>
      <c r="O1205" s="175" t="e">
        <f t="shared" si="312"/>
        <v>#N/A</v>
      </c>
      <c r="P1205" s="149">
        <f>IF(B1205&lt;=Parameters!$K$3,0,IF(I1205="Sand",0,O1205/Parameters!$K$8*1000))</f>
        <v>0</v>
      </c>
      <c r="Q1205" s="127" t="e">
        <f t="shared" si="313"/>
        <v>#DIV/0!</v>
      </c>
      <c r="R1205" s="175" t="e">
        <f t="shared" si="314"/>
        <v>#DIV/0!</v>
      </c>
      <c r="S1205" s="175" t="e">
        <f t="shared" si="315"/>
        <v>#DIV/0!</v>
      </c>
      <c r="T1205" s="149" t="e">
        <f t="shared" si="322"/>
        <v>#DIV/0!</v>
      </c>
      <c r="U1205" s="383">
        <f>IF(B1205&lt;=Parameters!$K$3,0,IF(I1205="Sand",(B1205-B1204)*$O$5*N1205,(B1205-B1204)*$O$5*T1205))</f>
        <v>0</v>
      </c>
      <c r="V1205" s="157">
        <f t="shared" si="323"/>
        <v>41073.252496893809</v>
      </c>
      <c r="W1205" s="175" t="e">
        <f t="shared" si="318"/>
        <v>#N/A</v>
      </c>
      <c r="X1205" s="149" t="e">
        <f t="shared" si="319"/>
        <v>#N/A</v>
      </c>
      <c r="Y1205" s="127" t="e">
        <f t="shared" si="320"/>
        <v>#DIV/0!</v>
      </c>
      <c r="Z1205" s="175" t="e">
        <f t="shared" si="321"/>
        <v>#N/A</v>
      </c>
      <c r="AA1205" s="149" t="e">
        <f t="shared" si="316"/>
        <v>#DIV/0!</v>
      </c>
      <c r="AB1205" s="383">
        <f>IF(ISERROR(AA1205),0,IF(B1205&lt;=Parameters!$K$3,0,(B1205-B1204)*$O$5*AA1205))</f>
        <v>0</v>
      </c>
      <c r="AC1205" s="157">
        <f t="shared" si="324"/>
        <v>26468.056265524985</v>
      </c>
    </row>
    <row r="1206" spans="1:29">
      <c r="A1206" s="186"/>
      <c r="B1206" s="187"/>
      <c r="C1206" s="258"/>
      <c r="D1206" s="258"/>
      <c r="E1206" s="438" t="e">
        <f>IF(AND(ISBLANK(B1206),ISBLANK(C1206)),NA(),IF(B1206&lt;=Parameters!$K$3,0,IF(C1206&lt;0.1,Parameters!$K$4,C1206)))</f>
        <v>#N/A</v>
      </c>
      <c r="F1206" s="439"/>
      <c r="G1206" s="149">
        <f>B1206*Parameters!$K$5</f>
        <v>0</v>
      </c>
      <c r="H1206" s="383">
        <f>IF(B1206&lt;Parameters!$K$6,B1206*Parameters!$K$5,Parameters!$K$5*Parameters!$K$6+(B1206-Parameters!$K$6)*(Parameters!$K$5-10))</f>
        <v>0</v>
      </c>
      <c r="I1206" s="151" t="str">
        <f>IF(ISBLANK(D1206),"",IF(D1206&gt;Parameters!$K$7,"Clay","Sand"))</f>
        <v/>
      </c>
      <c r="J1206" s="152">
        <f t="shared" si="308"/>
        <v>0.12850097275896397</v>
      </c>
      <c r="K1206" s="320">
        <f t="shared" si="309"/>
        <v>1</v>
      </c>
      <c r="L1206" s="320">
        <f t="shared" si="317"/>
        <v>0</v>
      </c>
      <c r="M1206" s="275" t="e">
        <f t="shared" si="310"/>
        <v>#N/A</v>
      </c>
      <c r="N1206" s="153" t="e">
        <f t="shared" si="311"/>
        <v>#N/A</v>
      </c>
      <c r="O1206" s="175" t="e">
        <f t="shared" si="312"/>
        <v>#N/A</v>
      </c>
      <c r="P1206" s="149">
        <f>IF(B1206&lt;=Parameters!$K$3,0,IF(I1206="Sand",0,O1206/Parameters!$K$8*1000))</f>
        <v>0</v>
      </c>
      <c r="Q1206" s="127" t="e">
        <f t="shared" si="313"/>
        <v>#DIV/0!</v>
      </c>
      <c r="R1206" s="175" t="e">
        <f t="shared" si="314"/>
        <v>#DIV/0!</v>
      </c>
      <c r="S1206" s="175" t="e">
        <f t="shared" si="315"/>
        <v>#DIV/0!</v>
      </c>
      <c r="T1206" s="149" t="e">
        <f t="shared" si="322"/>
        <v>#DIV/0!</v>
      </c>
      <c r="U1206" s="383">
        <f>IF(B1206&lt;=Parameters!$K$3,0,IF(I1206="Sand",(B1206-B1205)*$O$5*N1206,(B1206-B1205)*$O$5*T1206))</f>
        <v>0</v>
      </c>
      <c r="V1206" s="157">
        <f t="shared" si="323"/>
        <v>41073.252496893809</v>
      </c>
      <c r="W1206" s="175" t="e">
        <f t="shared" si="318"/>
        <v>#N/A</v>
      </c>
      <c r="X1206" s="149" t="e">
        <f t="shared" si="319"/>
        <v>#N/A</v>
      </c>
      <c r="Y1206" s="127" t="e">
        <f t="shared" si="320"/>
        <v>#DIV/0!</v>
      </c>
      <c r="Z1206" s="175" t="e">
        <f t="shared" si="321"/>
        <v>#N/A</v>
      </c>
      <c r="AA1206" s="149" t="e">
        <f t="shared" si="316"/>
        <v>#DIV/0!</v>
      </c>
      <c r="AB1206" s="383">
        <f>IF(ISERROR(AA1206),0,IF(B1206&lt;=Parameters!$K$3,0,(B1206-B1205)*$O$5*AA1206))</f>
        <v>0</v>
      </c>
      <c r="AC1206" s="157">
        <f t="shared" si="324"/>
        <v>26468.056265524985</v>
      </c>
    </row>
    <row r="1207" spans="1:29">
      <c r="A1207" s="186"/>
      <c r="B1207" s="187"/>
      <c r="C1207" s="258"/>
      <c r="D1207" s="258"/>
      <c r="E1207" s="438" t="e">
        <f>IF(AND(ISBLANK(B1207),ISBLANK(C1207)),NA(),IF(B1207&lt;=Parameters!$K$3,0,IF(C1207&lt;0.1,Parameters!$K$4,C1207)))</f>
        <v>#N/A</v>
      </c>
      <c r="F1207" s="439"/>
      <c r="G1207" s="149">
        <f>B1207*Parameters!$K$5</f>
        <v>0</v>
      </c>
      <c r="H1207" s="383">
        <f>IF(B1207&lt;Parameters!$K$6,B1207*Parameters!$K$5,Parameters!$K$5*Parameters!$K$6+(B1207-Parameters!$K$6)*(Parameters!$K$5-10))</f>
        <v>0</v>
      </c>
      <c r="I1207" s="151" t="str">
        <f>IF(ISBLANK(D1207),"",IF(D1207&gt;Parameters!$K$7,"Clay","Sand"))</f>
        <v/>
      </c>
      <c r="J1207" s="152">
        <f t="shared" si="308"/>
        <v>0.12850097275896397</v>
      </c>
      <c r="K1207" s="320">
        <f t="shared" si="309"/>
        <v>1</v>
      </c>
      <c r="L1207" s="320">
        <f t="shared" si="317"/>
        <v>0</v>
      </c>
      <c r="M1207" s="275" t="e">
        <f t="shared" si="310"/>
        <v>#N/A</v>
      </c>
      <c r="N1207" s="153" t="e">
        <f t="shared" si="311"/>
        <v>#N/A</v>
      </c>
      <c r="O1207" s="175" t="e">
        <f t="shared" si="312"/>
        <v>#N/A</v>
      </c>
      <c r="P1207" s="149">
        <f>IF(B1207&lt;=Parameters!$K$3,0,IF(I1207="Sand",0,O1207/Parameters!$K$8*1000))</f>
        <v>0</v>
      </c>
      <c r="Q1207" s="127" t="e">
        <f t="shared" si="313"/>
        <v>#DIV/0!</v>
      </c>
      <c r="R1207" s="175" t="e">
        <f t="shared" si="314"/>
        <v>#DIV/0!</v>
      </c>
      <c r="S1207" s="175" t="e">
        <f t="shared" si="315"/>
        <v>#DIV/0!</v>
      </c>
      <c r="T1207" s="149" t="e">
        <f t="shared" si="322"/>
        <v>#DIV/0!</v>
      </c>
      <c r="U1207" s="383">
        <f>IF(B1207&lt;=Parameters!$K$3,0,IF(I1207="Sand",(B1207-B1206)*$O$5*N1207,(B1207-B1206)*$O$5*T1207))</f>
        <v>0</v>
      </c>
      <c r="V1207" s="157">
        <f t="shared" si="323"/>
        <v>41073.252496893809</v>
      </c>
      <c r="W1207" s="175" t="e">
        <f t="shared" si="318"/>
        <v>#N/A</v>
      </c>
      <c r="X1207" s="149" t="e">
        <f t="shared" si="319"/>
        <v>#N/A</v>
      </c>
      <c r="Y1207" s="127" t="e">
        <f t="shared" si="320"/>
        <v>#DIV/0!</v>
      </c>
      <c r="Z1207" s="175" t="e">
        <f t="shared" si="321"/>
        <v>#N/A</v>
      </c>
      <c r="AA1207" s="149" t="e">
        <f t="shared" si="316"/>
        <v>#DIV/0!</v>
      </c>
      <c r="AB1207" s="383">
        <f>IF(ISERROR(AA1207),0,IF(B1207&lt;=Parameters!$K$3,0,(B1207-B1206)*$O$5*AA1207))</f>
        <v>0</v>
      </c>
      <c r="AC1207" s="157">
        <f t="shared" si="324"/>
        <v>26468.056265524985</v>
      </c>
    </row>
    <row r="1208" spans="1:29">
      <c r="A1208" s="186"/>
      <c r="B1208" s="187"/>
      <c r="C1208" s="258"/>
      <c r="D1208" s="258"/>
      <c r="E1208" s="438" t="e">
        <f>IF(AND(ISBLANK(B1208),ISBLANK(C1208)),NA(),IF(B1208&lt;=Parameters!$K$3,0,IF(C1208&lt;0.1,Parameters!$K$4,C1208)))</f>
        <v>#N/A</v>
      </c>
      <c r="F1208" s="439"/>
      <c r="G1208" s="149">
        <f>B1208*Parameters!$K$5</f>
        <v>0</v>
      </c>
      <c r="H1208" s="383">
        <f>IF(B1208&lt;Parameters!$K$6,B1208*Parameters!$K$5,Parameters!$K$5*Parameters!$K$6+(B1208-Parameters!$K$6)*(Parameters!$K$5-10))</f>
        <v>0</v>
      </c>
      <c r="I1208" s="151" t="str">
        <f>IF(ISBLANK(D1208),"",IF(D1208&gt;Parameters!$K$7,"Clay","Sand"))</f>
        <v/>
      </c>
      <c r="J1208" s="152">
        <f t="shared" si="308"/>
        <v>0.12850097275896397</v>
      </c>
      <c r="K1208" s="320">
        <f t="shared" si="309"/>
        <v>1</v>
      </c>
      <c r="L1208" s="320">
        <f t="shared" si="317"/>
        <v>0</v>
      </c>
      <c r="M1208" s="275" t="e">
        <f t="shared" si="310"/>
        <v>#N/A</v>
      </c>
      <c r="N1208" s="153" t="e">
        <f t="shared" si="311"/>
        <v>#N/A</v>
      </c>
      <c r="O1208" s="175" t="e">
        <f t="shared" si="312"/>
        <v>#N/A</v>
      </c>
      <c r="P1208" s="149">
        <f>IF(B1208&lt;=Parameters!$K$3,0,IF(I1208="Sand",0,O1208/Parameters!$K$8*1000))</f>
        <v>0</v>
      </c>
      <c r="Q1208" s="127" t="e">
        <f t="shared" si="313"/>
        <v>#DIV/0!</v>
      </c>
      <c r="R1208" s="175" t="e">
        <f t="shared" si="314"/>
        <v>#DIV/0!</v>
      </c>
      <c r="S1208" s="175" t="e">
        <f t="shared" si="315"/>
        <v>#DIV/0!</v>
      </c>
      <c r="T1208" s="149" t="e">
        <f t="shared" si="322"/>
        <v>#DIV/0!</v>
      </c>
      <c r="U1208" s="383">
        <f>IF(B1208&lt;=Parameters!$K$3,0,IF(I1208="Sand",(B1208-B1207)*$O$5*N1208,(B1208-B1207)*$O$5*T1208))</f>
        <v>0</v>
      </c>
      <c r="V1208" s="157">
        <f t="shared" si="323"/>
        <v>41073.252496893809</v>
      </c>
      <c r="W1208" s="175" t="e">
        <f t="shared" si="318"/>
        <v>#N/A</v>
      </c>
      <c r="X1208" s="149" t="e">
        <f t="shared" si="319"/>
        <v>#N/A</v>
      </c>
      <c r="Y1208" s="127" t="e">
        <f t="shared" si="320"/>
        <v>#DIV/0!</v>
      </c>
      <c r="Z1208" s="175" t="e">
        <f t="shared" si="321"/>
        <v>#N/A</v>
      </c>
      <c r="AA1208" s="149" t="e">
        <f t="shared" si="316"/>
        <v>#DIV/0!</v>
      </c>
      <c r="AB1208" s="383">
        <f>IF(ISERROR(AA1208),0,IF(B1208&lt;=Parameters!$K$3,0,(B1208-B1207)*$O$5*AA1208))</f>
        <v>0</v>
      </c>
      <c r="AC1208" s="157">
        <f t="shared" si="324"/>
        <v>26468.056265524985</v>
      </c>
    </row>
    <row r="1209" spans="1:29">
      <c r="A1209" s="186"/>
      <c r="B1209" s="187"/>
      <c r="C1209" s="258"/>
      <c r="D1209" s="258"/>
      <c r="E1209" s="438" t="e">
        <f>IF(AND(ISBLANK(B1209),ISBLANK(C1209)),NA(),IF(B1209&lt;=Parameters!$K$3,0,IF(C1209&lt;0.1,Parameters!$K$4,C1209)))</f>
        <v>#N/A</v>
      </c>
      <c r="F1209" s="439"/>
      <c r="G1209" s="149">
        <f>B1209*Parameters!$K$5</f>
        <v>0</v>
      </c>
      <c r="H1209" s="383">
        <f>IF(B1209&lt;Parameters!$K$6,B1209*Parameters!$K$5,Parameters!$K$5*Parameters!$K$6+(B1209-Parameters!$K$6)*(Parameters!$K$5-10))</f>
        <v>0</v>
      </c>
      <c r="I1209" s="151" t="str">
        <f>IF(ISBLANK(D1209),"",IF(D1209&gt;Parameters!$K$7,"Clay","Sand"))</f>
        <v/>
      </c>
      <c r="J1209" s="152">
        <f t="shared" si="308"/>
        <v>0.12850097275896397</v>
      </c>
      <c r="K1209" s="320">
        <f t="shared" si="309"/>
        <v>1</v>
      </c>
      <c r="L1209" s="320">
        <f t="shared" si="317"/>
        <v>0</v>
      </c>
      <c r="M1209" s="275" t="e">
        <f t="shared" si="310"/>
        <v>#N/A</v>
      </c>
      <c r="N1209" s="153" t="e">
        <f t="shared" si="311"/>
        <v>#N/A</v>
      </c>
      <c r="O1209" s="175" t="e">
        <f t="shared" si="312"/>
        <v>#N/A</v>
      </c>
      <c r="P1209" s="149">
        <f>IF(B1209&lt;=Parameters!$K$3,0,IF(I1209="Sand",0,O1209/Parameters!$K$8*1000))</f>
        <v>0</v>
      </c>
      <c r="Q1209" s="127" t="e">
        <f t="shared" si="313"/>
        <v>#DIV/0!</v>
      </c>
      <c r="R1209" s="175" t="e">
        <f t="shared" si="314"/>
        <v>#DIV/0!</v>
      </c>
      <c r="S1209" s="175" t="e">
        <f t="shared" si="315"/>
        <v>#DIV/0!</v>
      </c>
      <c r="T1209" s="149" t="e">
        <f t="shared" si="322"/>
        <v>#DIV/0!</v>
      </c>
      <c r="U1209" s="383">
        <f>IF(B1209&lt;=Parameters!$K$3,0,IF(I1209="Sand",(B1209-B1208)*$O$5*N1209,(B1209-B1208)*$O$5*T1209))</f>
        <v>0</v>
      </c>
      <c r="V1209" s="157">
        <f t="shared" si="323"/>
        <v>41073.252496893809</v>
      </c>
      <c r="W1209" s="175" t="e">
        <f t="shared" si="318"/>
        <v>#N/A</v>
      </c>
      <c r="X1209" s="149" t="e">
        <f t="shared" si="319"/>
        <v>#N/A</v>
      </c>
      <c r="Y1209" s="127" t="e">
        <f t="shared" si="320"/>
        <v>#DIV/0!</v>
      </c>
      <c r="Z1209" s="175" t="e">
        <f t="shared" si="321"/>
        <v>#N/A</v>
      </c>
      <c r="AA1209" s="149" t="e">
        <f t="shared" si="316"/>
        <v>#DIV/0!</v>
      </c>
      <c r="AB1209" s="383">
        <f>IF(ISERROR(AA1209),0,IF(B1209&lt;=Parameters!$K$3,0,(B1209-B1208)*$O$5*AA1209))</f>
        <v>0</v>
      </c>
      <c r="AC1209" s="157">
        <f t="shared" si="324"/>
        <v>26468.056265524985</v>
      </c>
    </row>
    <row r="1210" spans="1:29">
      <c r="A1210" s="186"/>
      <c r="B1210" s="187"/>
      <c r="C1210" s="258"/>
      <c r="D1210" s="258"/>
      <c r="E1210" s="438" t="e">
        <f>IF(AND(ISBLANK(B1210),ISBLANK(C1210)),NA(),IF(B1210&lt;=Parameters!$K$3,0,IF(C1210&lt;0.1,Parameters!$K$4,C1210)))</f>
        <v>#N/A</v>
      </c>
      <c r="F1210" s="439"/>
      <c r="G1210" s="149">
        <f>B1210*Parameters!$K$5</f>
        <v>0</v>
      </c>
      <c r="H1210" s="383">
        <f>IF(B1210&lt;Parameters!$K$6,B1210*Parameters!$K$5,Parameters!$K$5*Parameters!$K$6+(B1210-Parameters!$K$6)*(Parameters!$K$5-10))</f>
        <v>0</v>
      </c>
      <c r="I1210" s="151" t="str">
        <f>IF(ISBLANK(D1210),"",IF(D1210&gt;Parameters!$K$7,"Clay","Sand"))</f>
        <v/>
      </c>
      <c r="J1210" s="152">
        <f t="shared" si="308"/>
        <v>0.12850097275896397</v>
      </c>
      <c r="K1210" s="320">
        <f t="shared" si="309"/>
        <v>1</v>
      </c>
      <c r="L1210" s="320">
        <f t="shared" si="317"/>
        <v>0</v>
      </c>
      <c r="M1210" s="275" t="e">
        <f t="shared" si="310"/>
        <v>#N/A</v>
      </c>
      <c r="N1210" s="153" t="e">
        <f t="shared" si="311"/>
        <v>#N/A</v>
      </c>
      <c r="O1210" s="175" t="e">
        <f t="shared" si="312"/>
        <v>#N/A</v>
      </c>
      <c r="P1210" s="149">
        <f>IF(B1210&lt;=Parameters!$K$3,0,IF(I1210="Sand",0,O1210/Parameters!$K$8*1000))</f>
        <v>0</v>
      </c>
      <c r="Q1210" s="127" t="e">
        <f t="shared" si="313"/>
        <v>#DIV/0!</v>
      </c>
      <c r="R1210" s="175" t="e">
        <f t="shared" si="314"/>
        <v>#DIV/0!</v>
      </c>
      <c r="S1210" s="175" t="e">
        <f t="shared" si="315"/>
        <v>#DIV/0!</v>
      </c>
      <c r="T1210" s="149" t="e">
        <f t="shared" si="322"/>
        <v>#DIV/0!</v>
      </c>
      <c r="U1210" s="383">
        <f>IF(B1210&lt;=Parameters!$K$3,0,IF(I1210="Sand",(B1210-B1209)*$O$5*N1210,(B1210-B1209)*$O$5*T1210))</f>
        <v>0</v>
      </c>
      <c r="V1210" s="157">
        <f t="shared" si="323"/>
        <v>41073.252496893809</v>
      </c>
      <c r="W1210" s="175" t="e">
        <f t="shared" si="318"/>
        <v>#N/A</v>
      </c>
      <c r="X1210" s="149" t="e">
        <f t="shared" si="319"/>
        <v>#N/A</v>
      </c>
      <c r="Y1210" s="127" t="e">
        <f t="shared" si="320"/>
        <v>#DIV/0!</v>
      </c>
      <c r="Z1210" s="175" t="e">
        <f t="shared" si="321"/>
        <v>#N/A</v>
      </c>
      <c r="AA1210" s="149" t="e">
        <f t="shared" si="316"/>
        <v>#DIV/0!</v>
      </c>
      <c r="AB1210" s="383">
        <f>IF(ISERROR(AA1210),0,IF(B1210&lt;=Parameters!$K$3,0,(B1210-B1209)*$O$5*AA1210))</f>
        <v>0</v>
      </c>
      <c r="AC1210" s="157">
        <f t="shared" si="324"/>
        <v>26468.056265524985</v>
      </c>
    </row>
    <row r="1211" spans="1:29">
      <c r="A1211" s="186"/>
      <c r="B1211" s="187"/>
      <c r="C1211" s="258"/>
      <c r="D1211" s="258"/>
      <c r="E1211" s="438" t="e">
        <f>IF(AND(ISBLANK(B1211),ISBLANK(C1211)),NA(),IF(B1211&lt;=Parameters!$K$3,0,IF(C1211&lt;0.1,Parameters!$K$4,C1211)))</f>
        <v>#N/A</v>
      </c>
      <c r="F1211" s="439"/>
      <c r="G1211" s="149">
        <f>B1211*Parameters!$K$5</f>
        <v>0</v>
      </c>
      <c r="H1211" s="383">
        <f>IF(B1211&lt;Parameters!$K$6,B1211*Parameters!$K$5,Parameters!$K$5*Parameters!$K$6+(B1211-Parameters!$K$6)*(Parameters!$K$5-10))</f>
        <v>0</v>
      </c>
      <c r="I1211" s="151" t="str">
        <f>IF(ISBLANK(D1211),"",IF(D1211&gt;Parameters!$K$7,"Clay","Sand"))</f>
        <v/>
      </c>
      <c r="J1211" s="152">
        <f t="shared" si="308"/>
        <v>0.12850097275896397</v>
      </c>
      <c r="K1211" s="320">
        <f t="shared" si="309"/>
        <v>1</v>
      </c>
      <c r="L1211" s="320">
        <f t="shared" si="317"/>
        <v>0</v>
      </c>
      <c r="M1211" s="275" t="e">
        <f t="shared" si="310"/>
        <v>#N/A</v>
      </c>
      <c r="N1211" s="153" t="e">
        <f t="shared" si="311"/>
        <v>#N/A</v>
      </c>
      <c r="O1211" s="175" t="e">
        <f t="shared" si="312"/>
        <v>#N/A</v>
      </c>
      <c r="P1211" s="149">
        <f>IF(B1211&lt;=Parameters!$K$3,0,IF(I1211="Sand",0,O1211/Parameters!$K$8*1000))</f>
        <v>0</v>
      </c>
      <c r="Q1211" s="127" t="e">
        <f t="shared" si="313"/>
        <v>#DIV/0!</v>
      </c>
      <c r="R1211" s="175" t="e">
        <f t="shared" si="314"/>
        <v>#DIV/0!</v>
      </c>
      <c r="S1211" s="175" t="e">
        <f t="shared" si="315"/>
        <v>#DIV/0!</v>
      </c>
      <c r="T1211" s="149" t="e">
        <f t="shared" si="322"/>
        <v>#DIV/0!</v>
      </c>
      <c r="U1211" s="383">
        <f>IF(B1211&lt;=Parameters!$K$3,0,IF(I1211="Sand",(B1211-B1210)*$O$5*N1211,(B1211-B1210)*$O$5*T1211))</f>
        <v>0</v>
      </c>
      <c r="V1211" s="157">
        <f t="shared" si="323"/>
        <v>41073.252496893809</v>
      </c>
      <c r="W1211" s="175" t="e">
        <f t="shared" si="318"/>
        <v>#N/A</v>
      </c>
      <c r="X1211" s="149" t="e">
        <f t="shared" si="319"/>
        <v>#N/A</v>
      </c>
      <c r="Y1211" s="127" t="e">
        <f t="shared" si="320"/>
        <v>#DIV/0!</v>
      </c>
      <c r="Z1211" s="175" t="e">
        <f t="shared" si="321"/>
        <v>#N/A</v>
      </c>
      <c r="AA1211" s="149" t="e">
        <f t="shared" si="316"/>
        <v>#DIV/0!</v>
      </c>
      <c r="AB1211" s="383">
        <f>IF(ISERROR(AA1211),0,IF(B1211&lt;=Parameters!$K$3,0,(B1211-B1210)*$O$5*AA1211))</f>
        <v>0</v>
      </c>
      <c r="AC1211" s="157">
        <f t="shared" si="324"/>
        <v>26468.056265524985</v>
      </c>
    </row>
    <row r="1212" spans="1:29">
      <c r="A1212" s="186"/>
      <c r="B1212" s="187"/>
      <c r="C1212" s="258"/>
      <c r="D1212" s="258"/>
      <c r="E1212" s="438" t="e">
        <f>IF(AND(ISBLANK(B1212),ISBLANK(C1212)),NA(),IF(B1212&lt;=Parameters!$K$3,0,IF(C1212&lt;0.1,Parameters!$K$4,C1212)))</f>
        <v>#N/A</v>
      </c>
      <c r="F1212" s="439"/>
      <c r="G1212" s="149">
        <f>B1212*Parameters!$K$5</f>
        <v>0</v>
      </c>
      <c r="H1212" s="383">
        <f>IF(B1212&lt;Parameters!$K$6,B1212*Parameters!$K$5,Parameters!$K$5*Parameters!$K$6+(B1212-Parameters!$K$6)*(Parameters!$K$5-10))</f>
        <v>0</v>
      </c>
      <c r="I1212" s="151" t="str">
        <f>IF(ISBLANK(D1212),"",IF(D1212&gt;Parameters!$K$7,"Clay","Sand"))</f>
        <v/>
      </c>
      <c r="J1212" s="152">
        <f t="shared" si="308"/>
        <v>0.12850097275896397</v>
      </c>
      <c r="K1212" s="320">
        <f t="shared" si="309"/>
        <v>1</v>
      </c>
      <c r="L1212" s="320">
        <f t="shared" si="317"/>
        <v>0</v>
      </c>
      <c r="M1212" s="275" t="e">
        <f t="shared" si="310"/>
        <v>#N/A</v>
      </c>
      <c r="N1212" s="153" t="e">
        <f t="shared" si="311"/>
        <v>#N/A</v>
      </c>
      <c r="O1212" s="175" t="e">
        <f t="shared" si="312"/>
        <v>#N/A</v>
      </c>
      <c r="P1212" s="149">
        <f>IF(B1212&lt;=Parameters!$K$3,0,IF(I1212="Sand",0,O1212/Parameters!$K$8*1000))</f>
        <v>0</v>
      </c>
      <c r="Q1212" s="127" t="e">
        <f t="shared" si="313"/>
        <v>#DIV/0!</v>
      </c>
      <c r="R1212" s="175" t="e">
        <f t="shared" si="314"/>
        <v>#DIV/0!</v>
      </c>
      <c r="S1212" s="175" t="e">
        <f t="shared" si="315"/>
        <v>#DIV/0!</v>
      </c>
      <c r="T1212" s="149" t="e">
        <f t="shared" si="322"/>
        <v>#DIV/0!</v>
      </c>
      <c r="U1212" s="383">
        <f>IF(B1212&lt;=Parameters!$K$3,0,IF(I1212="Sand",(B1212-B1211)*$O$5*N1212,(B1212-B1211)*$O$5*T1212))</f>
        <v>0</v>
      </c>
      <c r="V1212" s="157">
        <f t="shared" si="323"/>
        <v>41073.252496893809</v>
      </c>
      <c r="W1212" s="175" t="e">
        <f t="shared" si="318"/>
        <v>#N/A</v>
      </c>
      <c r="X1212" s="149" t="e">
        <f t="shared" si="319"/>
        <v>#N/A</v>
      </c>
      <c r="Y1212" s="127" t="e">
        <f t="shared" si="320"/>
        <v>#DIV/0!</v>
      </c>
      <c r="Z1212" s="175" t="e">
        <f t="shared" si="321"/>
        <v>#N/A</v>
      </c>
      <c r="AA1212" s="149" t="e">
        <f t="shared" si="316"/>
        <v>#DIV/0!</v>
      </c>
      <c r="AB1212" s="383">
        <f>IF(ISERROR(AA1212),0,IF(B1212&lt;=Parameters!$K$3,0,(B1212-B1211)*$O$5*AA1212))</f>
        <v>0</v>
      </c>
      <c r="AC1212" s="157">
        <f t="shared" si="324"/>
        <v>26468.056265524985</v>
      </c>
    </row>
    <row r="1213" spans="1:29">
      <c r="A1213" s="186"/>
      <c r="B1213" s="187"/>
      <c r="C1213" s="258"/>
      <c r="D1213" s="258"/>
      <c r="E1213" s="438" t="e">
        <f>IF(AND(ISBLANK(B1213),ISBLANK(C1213)),NA(),IF(B1213&lt;=Parameters!$K$3,0,IF(C1213&lt;0.1,Parameters!$K$4,C1213)))</f>
        <v>#N/A</v>
      </c>
      <c r="F1213" s="439"/>
      <c r="G1213" s="149">
        <f>B1213*Parameters!$K$5</f>
        <v>0</v>
      </c>
      <c r="H1213" s="383">
        <f>IF(B1213&lt;Parameters!$K$6,B1213*Parameters!$K$5,Parameters!$K$5*Parameters!$K$6+(B1213-Parameters!$K$6)*(Parameters!$K$5-10))</f>
        <v>0</v>
      </c>
      <c r="I1213" s="151" t="str">
        <f>IF(ISBLANK(D1213),"",IF(D1213&gt;Parameters!$K$7,"Clay","Sand"))</f>
        <v/>
      </c>
      <c r="J1213" s="152">
        <f t="shared" si="308"/>
        <v>0.12850097275896397</v>
      </c>
      <c r="K1213" s="320">
        <f t="shared" si="309"/>
        <v>1</v>
      </c>
      <c r="L1213" s="320">
        <f t="shared" si="317"/>
        <v>0</v>
      </c>
      <c r="M1213" s="275" t="e">
        <f t="shared" si="310"/>
        <v>#N/A</v>
      </c>
      <c r="N1213" s="153" t="e">
        <f t="shared" si="311"/>
        <v>#N/A</v>
      </c>
      <c r="O1213" s="175" t="e">
        <f t="shared" si="312"/>
        <v>#N/A</v>
      </c>
      <c r="P1213" s="149">
        <f>IF(B1213&lt;=Parameters!$K$3,0,IF(I1213="Sand",0,O1213/Parameters!$K$8*1000))</f>
        <v>0</v>
      </c>
      <c r="Q1213" s="127" t="e">
        <f t="shared" si="313"/>
        <v>#DIV/0!</v>
      </c>
      <c r="R1213" s="175" t="e">
        <f t="shared" si="314"/>
        <v>#DIV/0!</v>
      </c>
      <c r="S1213" s="175" t="e">
        <f t="shared" si="315"/>
        <v>#DIV/0!</v>
      </c>
      <c r="T1213" s="149" t="e">
        <f t="shared" si="322"/>
        <v>#DIV/0!</v>
      </c>
      <c r="U1213" s="383">
        <f>IF(B1213&lt;=Parameters!$K$3,0,IF(I1213="Sand",(B1213-B1212)*$O$5*N1213,(B1213-B1212)*$O$5*T1213))</f>
        <v>0</v>
      </c>
      <c r="V1213" s="157">
        <f t="shared" si="323"/>
        <v>41073.252496893809</v>
      </c>
      <c r="W1213" s="175" t="e">
        <f t="shared" si="318"/>
        <v>#N/A</v>
      </c>
      <c r="X1213" s="149" t="e">
        <f t="shared" si="319"/>
        <v>#N/A</v>
      </c>
      <c r="Y1213" s="127" t="e">
        <f t="shared" si="320"/>
        <v>#DIV/0!</v>
      </c>
      <c r="Z1213" s="175" t="e">
        <f t="shared" si="321"/>
        <v>#N/A</v>
      </c>
      <c r="AA1213" s="149" t="e">
        <f t="shared" si="316"/>
        <v>#DIV/0!</v>
      </c>
      <c r="AB1213" s="383">
        <f>IF(ISERROR(AA1213),0,IF(B1213&lt;=Parameters!$K$3,0,(B1213-B1212)*$O$5*AA1213))</f>
        <v>0</v>
      </c>
      <c r="AC1213" s="157">
        <f t="shared" si="324"/>
        <v>26468.056265524985</v>
      </c>
    </row>
    <row r="1214" spans="1:29">
      <c r="A1214" s="186"/>
      <c r="B1214" s="187"/>
      <c r="C1214" s="258"/>
      <c r="D1214" s="258"/>
      <c r="E1214" s="438" t="e">
        <f>IF(AND(ISBLANK(B1214),ISBLANK(C1214)),NA(),IF(B1214&lt;=Parameters!$K$3,0,IF(C1214&lt;0.1,Parameters!$K$4,C1214)))</f>
        <v>#N/A</v>
      </c>
      <c r="F1214" s="439"/>
      <c r="G1214" s="149">
        <f>B1214*Parameters!$K$5</f>
        <v>0</v>
      </c>
      <c r="H1214" s="383">
        <f>IF(B1214&lt;Parameters!$K$6,B1214*Parameters!$K$5,Parameters!$K$5*Parameters!$K$6+(B1214-Parameters!$K$6)*(Parameters!$K$5-10))</f>
        <v>0</v>
      </c>
      <c r="I1214" s="151" t="str">
        <f>IF(ISBLANK(D1214),"",IF(D1214&gt;Parameters!$K$7,"Clay","Sand"))</f>
        <v/>
      </c>
      <c r="J1214" s="152">
        <f t="shared" si="308"/>
        <v>0.12850097275896397</v>
      </c>
      <c r="K1214" s="320">
        <f t="shared" si="309"/>
        <v>1</v>
      </c>
      <c r="L1214" s="320">
        <f t="shared" si="317"/>
        <v>0</v>
      </c>
      <c r="M1214" s="275" t="e">
        <f t="shared" si="310"/>
        <v>#N/A</v>
      </c>
      <c r="N1214" s="153" t="e">
        <f t="shared" si="311"/>
        <v>#N/A</v>
      </c>
      <c r="O1214" s="175" t="e">
        <f t="shared" si="312"/>
        <v>#N/A</v>
      </c>
      <c r="P1214" s="149">
        <f>IF(B1214&lt;=Parameters!$K$3,0,IF(I1214="Sand",0,O1214/Parameters!$K$8*1000))</f>
        <v>0</v>
      </c>
      <c r="Q1214" s="127" t="e">
        <f t="shared" si="313"/>
        <v>#DIV/0!</v>
      </c>
      <c r="R1214" s="175" t="e">
        <f t="shared" si="314"/>
        <v>#DIV/0!</v>
      </c>
      <c r="S1214" s="175" t="e">
        <f t="shared" si="315"/>
        <v>#DIV/0!</v>
      </c>
      <c r="T1214" s="149" t="e">
        <f t="shared" si="322"/>
        <v>#DIV/0!</v>
      </c>
      <c r="U1214" s="383">
        <f>IF(B1214&lt;=Parameters!$K$3,0,IF(I1214="Sand",(B1214-B1213)*$O$5*N1214,(B1214-B1213)*$O$5*T1214))</f>
        <v>0</v>
      </c>
      <c r="V1214" s="157">
        <f t="shared" si="323"/>
        <v>41073.252496893809</v>
      </c>
      <c r="W1214" s="175" t="e">
        <f t="shared" si="318"/>
        <v>#N/A</v>
      </c>
      <c r="X1214" s="149" t="e">
        <f t="shared" si="319"/>
        <v>#N/A</v>
      </c>
      <c r="Y1214" s="127" t="e">
        <f t="shared" si="320"/>
        <v>#DIV/0!</v>
      </c>
      <c r="Z1214" s="175" t="e">
        <f t="shared" si="321"/>
        <v>#N/A</v>
      </c>
      <c r="AA1214" s="149" t="e">
        <f t="shared" si="316"/>
        <v>#DIV/0!</v>
      </c>
      <c r="AB1214" s="383">
        <f>IF(ISERROR(AA1214),0,IF(B1214&lt;=Parameters!$K$3,0,(B1214-B1213)*$O$5*AA1214))</f>
        <v>0</v>
      </c>
      <c r="AC1214" s="157">
        <f t="shared" si="324"/>
        <v>26468.056265524985</v>
      </c>
    </row>
    <row r="1215" spans="1:29">
      <c r="A1215" s="186"/>
      <c r="B1215" s="187"/>
      <c r="C1215" s="258"/>
      <c r="D1215" s="258"/>
      <c r="E1215" s="438" t="e">
        <f>IF(AND(ISBLANK(B1215),ISBLANK(C1215)),NA(),IF(B1215&lt;=Parameters!$K$3,0,IF(C1215&lt;0.1,Parameters!$K$4,C1215)))</f>
        <v>#N/A</v>
      </c>
      <c r="F1215" s="439"/>
      <c r="G1215" s="149">
        <f>B1215*Parameters!$K$5</f>
        <v>0</v>
      </c>
      <c r="H1215" s="383">
        <f>IF(B1215&lt;Parameters!$K$6,B1215*Parameters!$K$5,Parameters!$K$5*Parameters!$K$6+(B1215-Parameters!$K$6)*(Parameters!$K$5-10))</f>
        <v>0</v>
      </c>
      <c r="I1215" s="151" t="str">
        <f>IF(ISBLANK(D1215),"",IF(D1215&gt;Parameters!$K$7,"Clay","Sand"))</f>
        <v/>
      </c>
      <c r="J1215" s="152">
        <f t="shared" si="308"/>
        <v>0.12850097275896397</v>
      </c>
      <c r="K1215" s="320">
        <f t="shared" si="309"/>
        <v>1</v>
      </c>
      <c r="L1215" s="320">
        <f t="shared" si="317"/>
        <v>0</v>
      </c>
      <c r="M1215" s="275" t="e">
        <f t="shared" si="310"/>
        <v>#N/A</v>
      </c>
      <c r="N1215" s="153" t="e">
        <f t="shared" si="311"/>
        <v>#N/A</v>
      </c>
      <c r="O1215" s="175" t="e">
        <f t="shared" si="312"/>
        <v>#N/A</v>
      </c>
      <c r="P1215" s="149">
        <f>IF(B1215&lt;=Parameters!$K$3,0,IF(I1215="Sand",0,O1215/Parameters!$K$8*1000))</f>
        <v>0</v>
      </c>
      <c r="Q1215" s="127" t="e">
        <f t="shared" si="313"/>
        <v>#DIV/0!</v>
      </c>
      <c r="R1215" s="175" t="e">
        <f t="shared" si="314"/>
        <v>#DIV/0!</v>
      </c>
      <c r="S1215" s="175" t="e">
        <f t="shared" si="315"/>
        <v>#DIV/0!</v>
      </c>
      <c r="T1215" s="149" t="e">
        <f t="shared" si="322"/>
        <v>#DIV/0!</v>
      </c>
      <c r="U1215" s="383">
        <f>IF(B1215&lt;=Parameters!$K$3,0,IF(I1215="Sand",(B1215-B1214)*$O$5*N1215,(B1215-B1214)*$O$5*T1215))</f>
        <v>0</v>
      </c>
      <c r="V1215" s="157">
        <f t="shared" si="323"/>
        <v>41073.252496893809</v>
      </c>
      <c r="W1215" s="175" t="e">
        <f t="shared" si="318"/>
        <v>#N/A</v>
      </c>
      <c r="X1215" s="149" t="e">
        <f t="shared" si="319"/>
        <v>#N/A</v>
      </c>
      <c r="Y1215" s="127" t="e">
        <f t="shared" si="320"/>
        <v>#DIV/0!</v>
      </c>
      <c r="Z1215" s="175" t="e">
        <f t="shared" si="321"/>
        <v>#N/A</v>
      </c>
      <c r="AA1215" s="149" t="e">
        <f t="shared" si="316"/>
        <v>#DIV/0!</v>
      </c>
      <c r="AB1215" s="383">
        <f>IF(ISERROR(AA1215),0,IF(B1215&lt;=Parameters!$K$3,0,(B1215-B1214)*$O$5*AA1215))</f>
        <v>0</v>
      </c>
      <c r="AC1215" s="157">
        <f t="shared" si="324"/>
        <v>26468.056265524985</v>
      </c>
    </row>
    <row r="1216" spans="1:29">
      <c r="A1216" s="186"/>
      <c r="B1216" s="187"/>
      <c r="C1216" s="258"/>
      <c r="D1216" s="258"/>
      <c r="E1216" s="438" t="e">
        <f>IF(AND(ISBLANK(B1216),ISBLANK(C1216)),NA(),IF(B1216&lt;=Parameters!$K$3,0,IF(C1216&lt;0.1,Parameters!$K$4,C1216)))</f>
        <v>#N/A</v>
      </c>
      <c r="F1216" s="439"/>
      <c r="G1216" s="149">
        <f>B1216*Parameters!$K$5</f>
        <v>0</v>
      </c>
      <c r="H1216" s="383">
        <f>IF(B1216&lt;Parameters!$K$6,B1216*Parameters!$K$5,Parameters!$K$5*Parameters!$K$6+(B1216-Parameters!$K$6)*(Parameters!$K$5-10))</f>
        <v>0</v>
      </c>
      <c r="I1216" s="151" t="str">
        <f>IF(ISBLANK(D1216),"",IF(D1216&gt;Parameters!$K$7,"Clay","Sand"))</f>
        <v/>
      </c>
      <c r="J1216" s="152">
        <f t="shared" si="308"/>
        <v>0.12850097275896397</v>
      </c>
      <c r="K1216" s="320">
        <f t="shared" si="309"/>
        <v>1</v>
      </c>
      <c r="L1216" s="320">
        <f t="shared" si="317"/>
        <v>0</v>
      </c>
      <c r="M1216" s="275" t="e">
        <f t="shared" si="310"/>
        <v>#N/A</v>
      </c>
      <c r="N1216" s="153" t="e">
        <f t="shared" si="311"/>
        <v>#N/A</v>
      </c>
      <c r="O1216" s="175" t="e">
        <f t="shared" si="312"/>
        <v>#N/A</v>
      </c>
      <c r="P1216" s="149">
        <f>IF(B1216&lt;=Parameters!$K$3,0,IF(I1216="Sand",0,O1216/Parameters!$K$8*1000))</f>
        <v>0</v>
      </c>
      <c r="Q1216" s="127" t="e">
        <f t="shared" si="313"/>
        <v>#DIV/0!</v>
      </c>
      <c r="R1216" s="175" t="e">
        <f t="shared" si="314"/>
        <v>#DIV/0!</v>
      </c>
      <c r="S1216" s="175" t="e">
        <f t="shared" si="315"/>
        <v>#DIV/0!</v>
      </c>
      <c r="T1216" s="149" t="e">
        <f t="shared" si="322"/>
        <v>#DIV/0!</v>
      </c>
      <c r="U1216" s="383">
        <f>IF(B1216&lt;=Parameters!$K$3,0,IF(I1216="Sand",(B1216-B1215)*$O$5*N1216,(B1216-B1215)*$O$5*T1216))</f>
        <v>0</v>
      </c>
      <c r="V1216" s="157">
        <f t="shared" si="323"/>
        <v>41073.252496893809</v>
      </c>
      <c r="W1216" s="175" t="e">
        <f t="shared" si="318"/>
        <v>#N/A</v>
      </c>
      <c r="X1216" s="149" t="e">
        <f t="shared" si="319"/>
        <v>#N/A</v>
      </c>
      <c r="Y1216" s="127" t="e">
        <f t="shared" si="320"/>
        <v>#DIV/0!</v>
      </c>
      <c r="Z1216" s="175" t="e">
        <f t="shared" si="321"/>
        <v>#N/A</v>
      </c>
      <c r="AA1216" s="149" t="e">
        <f t="shared" si="316"/>
        <v>#DIV/0!</v>
      </c>
      <c r="AB1216" s="383">
        <f>IF(ISERROR(AA1216),0,IF(B1216&lt;=Parameters!$K$3,0,(B1216-B1215)*$O$5*AA1216))</f>
        <v>0</v>
      </c>
      <c r="AC1216" s="157">
        <f t="shared" si="324"/>
        <v>26468.056265524985</v>
      </c>
    </row>
    <row r="1217" spans="1:29">
      <c r="A1217" s="186"/>
      <c r="B1217" s="187"/>
      <c r="C1217" s="258"/>
      <c r="D1217" s="258"/>
      <c r="E1217" s="438" t="e">
        <f>IF(AND(ISBLANK(B1217),ISBLANK(C1217)),NA(),IF(B1217&lt;=Parameters!$K$3,0,IF(C1217&lt;0.1,Parameters!$K$4,C1217)))</f>
        <v>#N/A</v>
      </c>
      <c r="F1217" s="439"/>
      <c r="G1217" s="149">
        <f>B1217*Parameters!$K$5</f>
        <v>0</v>
      </c>
      <c r="H1217" s="383">
        <f>IF(B1217&lt;Parameters!$K$6,B1217*Parameters!$K$5,Parameters!$K$5*Parameters!$K$6+(B1217-Parameters!$K$6)*(Parameters!$K$5-10))</f>
        <v>0</v>
      </c>
      <c r="I1217" s="151" t="str">
        <f>IF(ISBLANK(D1217),"",IF(D1217&gt;Parameters!$K$7,"Clay","Sand"))</f>
        <v/>
      </c>
      <c r="J1217" s="152">
        <f t="shared" si="308"/>
        <v>0.12850097275896397</v>
      </c>
      <c r="K1217" s="320">
        <f t="shared" si="309"/>
        <v>1</v>
      </c>
      <c r="L1217" s="320">
        <f t="shared" si="317"/>
        <v>0</v>
      </c>
      <c r="M1217" s="275" t="e">
        <f t="shared" si="310"/>
        <v>#N/A</v>
      </c>
      <c r="N1217" s="153" t="e">
        <f t="shared" si="311"/>
        <v>#N/A</v>
      </c>
      <c r="O1217" s="175" t="e">
        <f t="shared" si="312"/>
        <v>#N/A</v>
      </c>
      <c r="P1217" s="149">
        <f>IF(B1217&lt;=Parameters!$K$3,0,IF(I1217="Sand",0,O1217/Parameters!$K$8*1000))</f>
        <v>0</v>
      </c>
      <c r="Q1217" s="127" t="e">
        <f t="shared" si="313"/>
        <v>#DIV/0!</v>
      </c>
      <c r="R1217" s="175" t="e">
        <f t="shared" si="314"/>
        <v>#DIV/0!</v>
      </c>
      <c r="S1217" s="175" t="e">
        <f t="shared" si="315"/>
        <v>#DIV/0!</v>
      </c>
      <c r="T1217" s="149" t="e">
        <f t="shared" si="322"/>
        <v>#DIV/0!</v>
      </c>
      <c r="U1217" s="383">
        <f>IF(B1217&lt;=Parameters!$K$3,0,IF(I1217="Sand",(B1217-B1216)*$O$5*N1217,(B1217-B1216)*$O$5*T1217))</f>
        <v>0</v>
      </c>
      <c r="V1217" s="157">
        <f t="shared" si="323"/>
        <v>41073.252496893809</v>
      </c>
      <c r="W1217" s="175" t="e">
        <f t="shared" si="318"/>
        <v>#N/A</v>
      </c>
      <c r="X1217" s="149" t="e">
        <f t="shared" si="319"/>
        <v>#N/A</v>
      </c>
      <c r="Y1217" s="127" t="e">
        <f t="shared" si="320"/>
        <v>#DIV/0!</v>
      </c>
      <c r="Z1217" s="175" t="e">
        <f t="shared" si="321"/>
        <v>#N/A</v>
      </c>
      <c r="AA1217" s="149" t="e">
        <f t="shared" si="316"/>
        <v>#DIV/0!</v>
      </c>
      <c r="AB1217" s="383">
        <f>IF(ISERROR(AA1217),0,IF(B1217&lt;=Parameters!$K$3,0,(B1217-B1216)*$O$5*AA1217))</f>
        <v>0</v>
      </c>
      <c r="AC1217" s="157">
        <f t="shared" si="324"/>
        <v>26468.056265524985</v>
      </c>
    </row>
    <row r="1218" spans="1:29">
      <c r="A1218" s="186"/>
      <c r="B1218" s="187"/>
      <c r="C1218" s="258"/>
      <c r="D1218" s="258"/>
      <c r="E1218" s="438" t="e">
        <f>IF(AND(ISBLANK(B1218),ISBLANK(C1218)),NA(),IF(B1218&lt;=Parameters!$K$3,0,IF(C1218&lt;0.1,Parameters!$K$4,C1218)))</f>
        <v>#N/A</v>
      </c>
      <c r="F1218" s="439"/>
      <c r="G1218" s="149">
        <f>B1218*Parameters!$K$5</f>
        <v>0</v>
      </c>
      <c r="H1218" s="383">
        <f>IF(B1218&lt;Parameters!$K$6,B1218*Parameters!$K$5,Parameters!$K$5*Parameters!$K$6+(B1218-Parameters!$K$6)*(Parameters!$K$5-10))</f>
        <v>0</v>
      </c>
      <c r="I1218" s="151" t="str">
        <f>IF(ISBLANK(D1218),"",IF(D1218&gt;Parameters!$K$7,"Clay","Sand"))</f>
        <v/>
      </c>
      <c r="J1218" s="152">
        <f t="shared" si="308"/>
        <v>0.12850097275896397</v>
      </c>
      <c r="K1218" s="320">
        <f t="shared" si="309"/>
        <v>1</v>
      </c>
      <c r="L1218" s="320">
        <f t="shared" si="317"/>
        <v>0</v>
      </c>
      <c r="M1218" s="275" t="e">
        <f t="shared" si="310"/>
        <v>#N/A</v>
      </c>
      <c r="N1218" s="153" t="e">
        <f t="shared" si="311"/>
        <v>#N/A</v>
      </c>
      <c r="O1218" s="175" t="e">
        <f t="shared" si="312"/>
        <v>#N/A</v>
      </c>
      <c r="P1218" s="149">
        <f>IF(B1218&lt;=Parameters!$K$3,0,IF(I1218="Sand",0,O1218/Parameters!$K$8*1000))</f>
        <v>0</v>
      </c>
      <c r="Q1218" s="127" t="e">
        <f t="shared" si="313"/>
        <v>#DIV/0!</v>
      </c>
      <c r="R1218" s="175" t="e">
        <f t="shared" si="314"/>
        <v>#DIV/0!</v>
      </c>
      <c r="S1218" s="175" t="e">
        <f t="shared" si="315"/>
        <v>#DIV/0!</v>
      </c>
      <c r="T1218" s="149" t="e">
        <f t="shared" si="322"/>
        <v>#DIV/0!</v>
      </c>
      <c r="U1218" s="383">
        <f>IF(B1218&lt;=Parameters!$K$3,0,IF(I1218="Sand",(B1218-B1217)*$O$5*N1218,(B1218-B1217)*$O$5*T1218))</f>
        <v>0</v>
      </c>
      <c r="V1218" s="157">
        <f t="shared" si="323"/>
        <v>41073.252496893809</v>
      </c>
      <c r="W1218" s="175" t="e">
        <f t="shared" si="318"/>
        <v>#N/A</v>
      </c>
      <c r="X1218" s="149" t="e">
        <f t="shared" si="319"/>
        <v>#N/A</v>
      </c>
      <c r="Y1218" s="127" t="e">
        <f t="shared" si="320"/>
        <v>#DIV/0!</v>
      </c>
      <c r="Z1218" s="175" t="e">
        <f t="shared" si="321"/>
        <v>#N/A</v>
      </c>
      <c r="AA1218" s="149" t="e">
        <f t="shared" si="316"/>
        <v>#DIV/0!</v>
      </c>
      <c r="AB1218" s="383">
        <f>IF(ISERROR(AA1218),0,IF(B1218&lt;=Parameters!$K$3,0,(B1218-B1217)*$O$5*AA1218))</f>
        <v>0</v>
      </c>
      <c r="AC1218" s="157">
        <f t="shared" si="324"/>
        <v>26468.056265524985</v>
      </c>
    </row>
    <row r="1219" spans="1:29">
      <c r="A1219" s="186"/>
      <c r="B1219" s="187"/>
      <c r="C1219" s="258"/>
      <c r="D1219" s="258"/>
      <c r="E1219" s="438" t="e">
        <f>IF(AND(ISBLANK(B1219),ISBLANK(C1219)),NA(),IF(B1219&lt;=Parameters!$K$3,0,IF(C1219&lt;0.1,Parameters!$K$4,C1219)))</f>
        <v>#N/A</v>
      </c>
      <c r="F1219" s="439"/>
      <c r="G1219" s="149">
        <f>B1219*Parameters!$K$5</f>
        <v>0</v>
      </c>
      <c r="H1219" s="383">
        <f>IF(B1219&lt;Parameters!$K$6,B1219*Parameters!$K$5,Parameters!$K$5*Parameters!$K$6+(B1219-Parameters!$K$6)*(Parameters!$K$5-10))</f>
        <v>0</v>
      </c>
      <c r="I1219" s="151" t="str">
        <f>IF(ISBLANK(D1219),"",IF(D1219&gt;Parameters!$K$7,"Clay","Sand"))</f>
        <v/>
      </c>
      <c r="J1219" s="152">
        <f t="shared" si="308"/>
        <v>0.12850097275896397</v>
      </c>
      <c r="K1219" s="320">
        <f t="shared" si="309"/>
        <v>1</v>
      </c>
      <c r="L1219" s="320">
        <f t="shared" si="317"/>
        <v>0</v>
      </c>
      <c r="M1219" s="275" t="e">
        <f t="shared" si="310"/>
        <v>#N/A</v>
      </c>
      <c r="N1219" s="153" t="e">
        <f t="shared" si="311"/>
        <v>#N/A</v>
      </c>
      <c r="O1219" s="175" t="e">
        <f t="shared" si="312"/>
        <v>#N/A</v>
      </c>
      <c r="P1219" s="149">
        <f>IF(B1219&lt;=Parameters!$K$3,0,IF(I1219="Sand",0,O1219/Parameters!$K$8*1000))</f>
        <v>0</v>
      </c>
      <c r="Q1219" s="127" t="e">
        <f t="shared" si="313"/>
        <v>#DIV/0!</v>
      </c>
      <c r="R1219" s="175" t="e">
        <f t="shared" si="314"/>
        <v>#DIV/0!</v>
      </c>
      <c r="S1219" s="175" t="e">
        <f t="shared" si="315"/>
        <v>#DIV/0!</v>
      </c>
      <c r="T1219" s="149" t="e">
        <f t="shared" si="322"/>
        <v>#DIV/0!</v>
      </c>
      <c r="U1219" s="383">
        <f>IF(B1219&lt;=Parameters!$K$3,0,IF(I1219="Sand",(B1219-B1218)*$O$5*N1219,(B1219-B1218)*$O$5*T1219))</f>
        <v>0</v>
      </c>
      <c r="V1219" s="157">
        <f t="shared" si="323"/>
        <v>41073.252496893809</v>
      </c>
      <c r="W1219" s="175" t="e">
        <f t="shared" si="318"/>
        <v>#N/A</v>
      </c>
      <c r="X1219" s="149" t="e">
        <f t="shared" si="319"/>
        <v>#N/A</v>
      </c>
      <c r="Y1219" s="127" t="e">
        <f t="shared" si="320"/>
        <v>#DIV/0!</v>
      </c>
      <c r="Z1219" s="175" t="e">
        <f t="shared" si="321"/>
        <v>#N/A</v>
      </c>
      <c r="AA1219" s="149" t="e">
        <f t="shared" si="316"/>
        <v>#DIV/0!</v>
      </c>
      <c r="AB1219" s="383">
        <f>IF(ISERROR(AA1219),0,IF(B1219&lt;=Parameters!$K$3,0,(B1219-B1218)*$O$5*AA1219))</f>
        <v>0</v>
      </c>
      <c r="AC1219" s="157">
        <f t="shared" si="324"/>
        <v>26468.056265524985</v>
      </c>
    </row>
    <row r="1220" spans="1:29">
      <c r="A1220" s="186"/>
      <c r="B1220" s="187"/>
      <c r="C1220" s="258"/>
      <c r="D1220" s="258"/>
      <c r="E1220" s="438" t="e">
        <f>IF(AND(ISBLANK(B1220),ISBLANK(C1220)),NA(),IF(B1220&lt;=Parameters!$K$3,0,IF(C1220&lt;0.1,Parameters!$K$4,C1220)))</f>
        <v>#N/A</v>
      </c>
      <c r="F1220" s="439"/>
      <c r="G1220" s="149">
        <f>B1220*Parameters!$K$5</f>
        <v>0</v>
      </c>
      <c r="H1220" s="383">
        <f>IF(B1220&lt;Parameters!$K$6,B1220*Parameters!$K$5,Parameters!$K$5*Parameters!$K$6+(B1220-Parameters!$K$6)*(Parameters!$K$5-10))</f>
        <v>0</v>
      </c>
      <c r="I1220" s="151" t="str">
        <f>IF(ISBLANK(D1220),"",IF(D1220&gt;Parameters!$K$7,"Clay","Sand"))</f>
        <v/>
      </c>
      <c r="J1220" s="152">
        <f t="shared" si="308"/>
        <v>0.12850097275896397</v>
      </c>
      <c r="K1220" s="320">
        <f t="shared" si="309"/>
        <v>1</v>
      </c>
      <c r="L1220" s="320">
        <f t="shared" si="317"/>
        <v>0</v>
      </c>
      <c r="M1220" s="275" t="e">
        <f t="shared" si="310"/>
        <v>#N/A</v>
      </c>
      <c r="N1220" s="153" t="e">
        <f t="shared" si="311"/>
        <v>#N/A</v>
      </c>
      <c r="O1220" s="175" t="e">
        <f t="shared" si="312"/>
        <v>#N/A</v>
      </c>
      <c r="P1220" s="149">
        <f>IF(B1220&lt;=Parameters!$K$3,0,IF(I1220="Sand",0,O1220/Parameters!$K$8*1000))</f>
        <v>0</v>
      </c>
      <c r="Q1220" s="127" t="e">
        <f t="shared" si="313"/>
        <v>#DIV/0!</v>
      </c>
      <c r="R1220" s="175" t="e">
        <f t="shared" si="314"/>
        <v>#DIV/0!</v>
      </c>
      <c r="S1220" s="175" t="e">
        <f t="shared" si="315"/>
        <v>#DIV/0!</v>
      </c>
      <c r="T1220" s="149" t="e">
        <f t="shared" si="322"/>
        <v>#DIV/0!</v>
      </c>
      <c r="U1220" s="383">
        <f>IF(B1220&lt;=Parameters!$K$3,0,IF(I1220="Sand",(B1220-B1219)*$O$5*N1220,(B1220-B1219)*$O$5*T1220))</f>
        <v>0</v>
      </c>
      <c r="V1220" s="157">
        <f t="shared" si="323"/>
        <v>41073.252496893809</v>
      </c>
      <c r="W1220" s="175" t="e">
        <f t="shared" si="318"/>
        <v>#N/A</v>
      </c>
      <c r="X1220" s="149" t="e">
        <f t="shared" si="319"/>
        <v>#N/A</v>
      </c>
      <c r="Y1220" s="127" t="e">
        <f t="shared" si="320"/>
        <v>#DIV/0!</v>
      </c>
      <c r="Z1220" s="175" t="e">
        <f t="shared" si="321"/>
        <v>#N/A</v>
      </c>
      <c r="AA1220" s="149" t="e">
        <f t="shared" si="316"/>
        <v>#DIV/0!</v>
      </c>
      <c r="AB1220" s="383">
        <f>IF(ISERROR(AA1220),0,IF(B1220&lt;=Parameters!$K$3,0,(B1220-B1219)*$O$5*AA1220))</f>
        <v>0</v>
      </c>
      <c r="AC1220" s="157">
        <f t="shared" si="324"/>
        <v>26468.056265524985</v>
      </c>
    </row>
    <row r="1221" spans="1:29">
      <c r="A1221" s="186"/>
      <c r="B1221" s="187"/>
      <c r="C1221" s="258"/>
      <c r="D1221" s="258"/>
      <c r="E1221" s="438" t="e">
        <f>IF(AND(ISBLANK(B1221),ISBLANK(C1221)),NA(),IF(B1221&lt;=Parameters!$K$3,0,IF(C1221&lt;0.1,Parameters!$K$4,C1221)))</f>
        <v>#N/A</v>
      </c>
      <c r="F1221" s="439"/>
      <c r="G1221" s="149">
        <f>B1221*Parameters!$K$5</f>
        <v>0</v>
      </c>
      <c r="H1221" s="383">
        <f>IF(B1221&lt;Parameters!$K$6,B1221*Parameters!$K$5,Parameters!$K$5*Parameters!$K$6+(B1221-Parameters!$K$6)*(Parameters!$K$5-10))</f>
        <v>0</v>
      </c>
      <c r="I1221" s="151" t="str">
        <f>IF(ISBLANK(D1221),"",IF(D1221&gt;Parameters!$K$7,"Clay","Sand"))</f>
        <v/>
      </c>
      <c r="J1221" s="152">
        <f t="shared" si="308"/>
        <v>0.12850097275896397</v>
      </c>
      <c r="K1221" s="320">
        <f t="shared" si="309"/>
        <v>1</v>
      </c>
      <c r="L1221" s="320">
        <f t="shared" si="317"/>
        <v>0</v>
      </c>
      <c r="M1221" s="275" t="e">
        <f t="shared" si="310"/>
        <v>#N/A</v>
      </c>
      <c r="N1221" s="153" t="e">
        <f t="shared" si="311"/>
        <v>#N/A</v>
      </c>
      <c r="O1221" s="175" t="e">
        <f t="shared" si="312"/>
        <v>#N/A</v>
      </c>
      <c r="P1221" s="149">
        <f>IF(B1221&lt;=Parameters!$K$3,0,IF(I1221="Sand",0,O1221/Parameters!$K$8*1000))</f>
        <v>0</v>
      </c>
      <c r="Q1221" s="127" t="e">
        <f t="shared" si="313"/>
        <v>#DIV/0!</v>
      </c>
      <c r="R1221" s="175" t="e">
        <f t="shared" si="314"/>
        <v>#DIV/0!</v>
      </c>
      <c r="S1221" s="175" t="e">
        <f t="shared" si="315"/>
        <v>#DIV/0!</v>
      </c>
      <c r="T1221" s="149" t="e">
        <f t="shared" si="322"/>
        <v>#DIV/0!</v>
      </c>
      <c r="U1221" s="383">
        <f>IF(B1221&lt;=Parameters!$K$3,0,IF(I1221="Sand",(B1221-B1220)*$O$5*N1221,(B1221-B1220)*$O$5*T1221))</f>
        <v>0</v>
      </c>
      <c r="V1221" s="157">
        <f t="shared" si="323"/>
        <v>41073.252496893809</v>
      </c>
      <c r="W1221" s="175" t="e">
        <f t="shared" si="318"/>
        <v>#N/A</v>
      </c>
      <c r="X1221" s="149" t="e">
        <f t="shared" si="319"/>
        <v>#N/A</v>
      </c>
      <c r="Y1221" s="127" t="e">
        <f t="shared" si="320"/>
        <v>#DIV/0!</v>
      </c>
      <c r="Z1221" s="175" t="e">
        <f t="shared" si="321"/>
        <v>#N/A</v>
      </c>
      <c r="AA1221" s="149" t="e">
        <f t="shared" si="316"/>
        <v>#DIV/0!</v>
      </c>
      <c r="AB1221" s="383">
        <f>IF(ISERROR(AA1221),0,IF(B1221&lt;=Parameters!$K$3,0,(B1221-B1220)*$O$5*AA1221))</f>
        <v>0</v>
      </c>
      <c r="AC1221" s="157">
        <f t="shared" si="324"/>
        <v>26468.056265524985</v>
      </c>
    </row>
    <row r="1222" spans="1:29">
      <c r="A1222" s="186"/>
      <c r="B1222" s="187"/>
      <c r="C1222" s="258"/>
      <c r="D1222" s="258"/>
      <c r="E1222" s="438" t="e">
        <f>IF(AND(ISBLANK(B1222),ISBLANK(C1222)),NA(),IF(B1222&lt;=Parameters!$K$3,0,IF(C1222&lt;0.1,Parameters!$K$4,C1222)))</f>
        <v>#N/A</v>
      </c>
      <c r="F1222" s="439"/>
      <c r="G1222" s="149">
        <f>B1222*Parameters!$K$5</f>
        <v>0</v>
      </c>
      <c r="H1222" s="383">
        <f>IF(B1222&lt;Parameters!$K$6,B1222*Parameters!$K$5,Parameters!$K$5*Parameters!$K$6+(B1222-Parameters!$K$6)*(Parameters!$K$5-10))</f>
        <v>0</v>
      </c>
      <c r="I1222" s="151" t="str">
        <f>IF(ISBLANK(D1222),"",IF(D1222&gt;Parameters!$K$7,"Clay","Sand"))</f>
        <v/>
      </c>
      <c r="J1222" s="152">
        <f t="shared" si="308"/>
        <v>0.12850097275896397</v>
      </c>
      <c r="K1222" s="320">
        <f t="shared" si="309"/>
        <v>1</v>
      </c>
      <c r="L1222" s="320">
        <f t="shared" si="317"/>
        <v>0</v>
      </c>
      <c r="M1222" s="275" t="e">
        <f t="shared" si="310"/>
        <v>#N/A</v>
      </c>
      <c r="N1222" s="153" t="e">
        <f t="shared" si="311"/>
        <v>#N/A</v>
      </c>
      <c r="O1222" s="175" t="e">
        <f t="shared" si="312"/>
        <v>#N/A</v>
      </c>
      <c r="P1222" s="149">
        <f>IF(B1222&lt;=Parameters!$K$3,0,IF(I1222="Sand",0,O1222/Parameters!$K$8*1000))</f>
        <v>0</v>
      </c>
      <c r="Q1222" s="127" t="e">
        <f t="shared" si="313"/>
        <v>#DIV/0!</v>
      </c>
      <c r="R1222" s="175" t="e">
        <f t="shared" si="314"/>
        <v>#DIV/0!</v>
      </c>
      <c r="S1222" s="175" t="e">
        <f t="shared" si="315"/>
        <v>#DIV/0!</v>
      </c>
      <c r="T1222" s="149" t="e">
        <f t="shared" si="322"/>
        <v>#DIV/0!</v>
      </c>
      <c r="U1222" s="383">
        <f>IF(B1222&lt;=Parameters!$K$3,0,IF(I1222="Sand",(B1222-B1221)*$O$5*N1222,(B1222-B1221)*$O$5*T1222))</f>
        <v>0</v>
      </c>
      <c r="V1222" s="157">
        <f t="shared" si="323"/>
        <v>41073.252496893809</v>
      </c>
      <c r="W1222" s="175" t="e">
        <f t="shared" si="318"/>
        <v>#N/A</v>
      </c>
      <c r="X1222" s="149" t="e">
        <f t="shared" si="319"/>
        <v>#N/A</v>
      </c>
      <c r="Y1222" s="127" t="e">
        <f t="shared" si="320"/>
        <v>#DIV/0!</v>
      </c>
      <c r="Z1222" s="175" t="e">
        <f t="shared" si="321"/>
        <v>#N/A</v>
      </c>
      <c r="AA1222" s="149" t="e">
        <f t="shared" si="316"/>
        <v>#DIV/0!</v>
      </c>
      <c r="AB1222" s="383">
        <f>IF(ISERROR(AA1222),0,IF(B1222&lt;=Parameters!$K$3,0,(B1222-B1221)*$O$5*AA1222))</f>
        <v>0</v>
      </c>
      <c r="AC1222" s="157">
        <f t="shared" si="324"/>
        <v>26468.056265524985</v>
      </c>
    </row>
    <row r="1223" spans="1:29">
      <c r="A1223" s="186"/>
      <c r="B1223" s="187"/>
      <c r="C1223" s="258"/>
      <c r="D1223" s="258"/>
      <c r="E1223" s="438" t="e">
        <f>IF(AND(ISBLANK(B1223),ISBLANK(C1223)),NA(),IF(B1223&lt;=Parameters!$K$3,0,IF(C1223&lt;0.1,Parameters!$K$4,C1223)))</f>
        <v>#N/A</v>
      </c>
      <c r="F1223" s="439"/>
      <c r="G1223" s="149">
        <f>B1223*Parameters!$K$5</f>
        <v>0</v>
      </c>
      <c r="H1223" s="383">
        <f>IF(B1223&lt;Parameters!$K$6,B1223*Parameters!$K$5,Parameters!$K$5*Parameters!$K$6+(B1223-Parameters!$K$6)*(Parameters!$K$5-10))</f>
        <v>0</v>
      </c>
      <c r="I1223" s="151" t="str">
        <f>IF(ISBLANK(D1223),"",IF(D1223&gt;Parameters!$K$7,"Clay","Sand"))</f>
        <v/>
      </c>
      <c r="J1223" s="152">
        <f t="shared" si="308"/>
        <v>0.12850097275896397</v>
      </c>
      <c r="K1223" s="320">
        <f t="shared" si="309"/>
        <v>1</v>
      </c>
      <c r="L1223" s="320">
        <f t="shared" si="317"/>
        <v>0</v>
      </c>
      <c r="M1223" s="275" t="e">
        <f t="shared" si="310"/>
        <v>#N/A</v>
      </c>
      <c r="N1223" s="153" t="e">
        <f t="shared" si="311"/>
        <v>#N/A</v>
      </c>
      <c r="O1223" s="175" t="e">
        <f t="shared" si="312"/>
        <v>#N/A</v>
      </c>
      <c r="P1223" s="149">
        <f>IF(B1223&lt;=Parameters!$K$3,0,IF(I1223="Sand",0,O1223/Parameters!$K$8*1000))</f>
        <v>0</v>
      </c>
      <c r="Q1223" s="127" t="e">
        <f t="shared" si="313"/>
        <v>#DIV/0!</v>
      </c>
      <c r="R1223" s="175" t="e">
        <f t="shared" si="314"/>
        <v>#DIV/0!</v>
      </c>
      <c r="S1223" s="175" t="e">
        <f t="shared" si="315"/>
        <v>#DIV/0!</v>
      </c>
      <c r="T1223" s="149" t="e">
        <f t="shared" si="322"/>
        <v>#DIV/0!</v>
      </c>
      <c r="U1223" s="383">
        <f>IF(B1223&lt;=Parameters!$K$3,0,IF(I1223="Sand",(B1223-B1222)*$O$5*N1223,(B1223-B1222)*$O$5*T1223))</f>
        <v>0</v>
      </c>
      <c r="V1223" s="157">
        <f t="shared" si="323"/>
        <v>41073.252496893809</v>
      </c>
      <c r="W1223" s="175" t="e">
        <f t="shared" si="318"/>
        <v>#N/A</v>
      </c>
      <c r="X1223" s="149" t="e">
        <f t="shared" si="319"/>
        <v>#N/A</v>
      </c>
      <c r="Y1223" s="127" t="e">
        <f t="shared" si="320"/>
        <v>#DIV/0!</v>
      </c>
      <c r="Z1223" s="175" t="e">
        <f t="shared" si="321"/>
        <v>#N/A</v>
      </c>
      <c r="AA1223" s="149" t="e">
        <f t="shared" si="316"/>
        <v>#DIV/0!</v>
      </c>
      <c r="AB1223" s="383">
        <f>IF(ISERROR(AA1223),0,IF(B1223&lt;=Parameters!$K$3,0,(B1223-B1222)*$O$5*AA1223))</f>
        <v>0</v>
      </c>
      <c r="AC1223" s="157">
        <f t="shared" si="324"/>
        <v>26468.056265524985</v>
      </c>
    </row>
    <row r="1224" spans="1:29">
      <c r="A1224" s="186"/>
      <c r="B1224" s="187"/>
      <c r="C1224" s="258"/>
      <c r="D1224" s="258"/>
      <c r="E1224" s="438" t="e">
        <f>IF(AND(ISBLANK(B1224),ISBLANK(C1224)),NA(),IF(B1224&lt;=Parameters!$K$3,0,IF(C1224&lt;0.1,Parameters!$K$4,C1224)))</f>
        <v>#N/A</v>
      </c>
      <c r="F1224" s="439"/>
      <c r="G1224" s="149">
        <f>B1224*Parameters!$K$5</f>
        <v>0</v>
      </c>
      <c r="H1224" s="383">
        <f>IF(B1224&lt;Parameters!$K$6,B1224*Parameters!$K$5,Parameters!$K$5*Parameters!$K$6+(B1224-Parameters!$K$6)*(Parameters!$K$5-10))</f>
        <v>0</v>
      </c>
      <c r="I1224" s="151" t="str">
        <f>IF(ISBLANK(D1224),"",IF(D1224&gt;Parameters!$K$7,"Clay","Sand"))</f>
        <v/>
      </c>
      <c r="J1224" s="152">
        <f t="shared" si="308"/>
        <v>0.12850097275896397</v>
      </c>
      <c r="K1224" s="320">
        <f t="shared" si="309"/>
        <v>1</v>
      </c>
      <c r="L1224" s="320">
        <f t="shared" si="317"/>
        <v>0</v>
      </c>
      <c r="M1224" s="275" t="e">
        <f t="shared" si="310"/>
        <v>#N/A</v>
      </c>
      <c r="N1224" s="153" t="e">
        <f t="shared" si="311"/>
        <v>#N/A</v>
      </c>
      <c r="O1224" s="175" t="e">
        <f t="shared" si="312"/>
        <v>#N/A</v>
      </c>
      <c r="P1224" s="149">
        <f>IF(B1224&lt;=Parameters!$K$3,0,IF(I1224="Sand",0,O1224/Parameters!$K$8*1000))</f>
        <v>0</v>
      </c>
      <c r="Q1224" s="127" t="e">
        <f t="shared" si="313"/>
        <v>#DIV/0!</v>
      </c>
      <c r="R1224" s="175" t="e">
        <f t="shared" si="314"/>
        <v>#DIV/0!</v>
      </c>
      <c r="S1224" s="175" t="e">
        <f t="shared" si="315"/>
        <v>#DIV/0!</v>
      </c>
      <c r="T1224" s="149" t="e">
        <f t="shared" si="322"/>
        <v>#DIV/0!</v>
      </c>
      <c r="U1224" s="383">
        <f>IF(B1224&lt;=Parameters!$K$3,0,IF(I1224="Sand",(B1224-B1223)*$O$5*N1224,(B1224-B1223)*$O$5*T1224))</f>
        <v>0</v>
      </c>
      <c r="V1224" s="157">
        <f t="shared" si="323"/>
        <v>41073.252496893809</v>
      </c>
      <c r="W1224" s="175" t="e">
        <f t="shared" si="318"/>
        <v>#N/A</v>
      </c>
      <c r="X1224" s="149" t="e">
        <f t="shared" si="319"/>
        <v>#N/A</v>
      </c>
      <c r="Y1224" s="127" t="e">
        <f t="shared" si="320"/>
        <v>#DIV/0!</v>
      </c>
      <c r="Z1224" s="175" t="e">
        <f t="shared" si="321"/>
        <v>#N/A</v>
      </c>
      <c r="AA1224" s="149" t="e">
        <f t="shared" si="316"/>
        <v>#DIV/0!</v>
      </c>
      <c r="AB1224" s="383">
        <f>IF(ISERROR(AA1224),0,IF(B1224&lt;=Parameters!$K$3,0,(B1224-B1223)*$O$5*AA1224))</f>
        <v>0</v>
      </c>
      <c r="AC1224" s="157">
        <f t="shared" si="324"/>
        <v>26468.056265524985</v>
      </c>
    </row>
    <row r="1225" spans="1:29">
      <c r="A1225" s="186"/>
      <c r="B1225" s="187"/>
      <c r="C1225" s="258"/>
      <c r="D1225" s="258"/>
      <c r="E1225" s="438" t="e">
        <f>IF(AND(ISBLANK(B1225),ISBLANK(C1225)),NA(),IF(B1225&lt;=Parameters!$K$3,0,IF(C1225&lt;0.1,Parameters!$K$4,C1225)))</f>
        <v>#N/A</v>
      </c>
      <c r="F1225" s="439"/>
      <c r="G1225" s="149">
        <f>B1225*Parameters!$K$5</f>
        <v>0</v>
      </c>
      <c r="H1225" s="383">
        <f>IF(B1225&lt;Parameters!$K$6,B1225*Parameters!$K$5,Parameters!$K$5*Parameters!$K$6+(B1225-Parameters!$K$6)*(Parameters!$K$5-10))</f>
        <v>0</v>
      </c>
      <c r="I1225" s="151" t="str">
        <f>IF(ISBLANK(D1225),"",IF(D1225&gt;Parameters!$K$7,"Clay","Sand"))</f>
        <v/>
      </c>
      <c r="J1225" s="152">
        <f t="shared" si="308"/>
        <v>0.12850097275896397</v>
      </c>
      <c r="K1225" s="320">
        <f t="shared" si="309"/>
        <v>1</v>
      </c>
      <c r="L1225" s="320">
        <f t="shared" si="317"/>
        <v>0</v>
      </c>
      <c r="M1225" s="275" t="e">
        <f t="shared" si="310"/>
        <v>#N/A</v>
      </c>
      <c r="N1225" s="153" t="e">
        <f t="shared" si="311"/>
        <v>#N/A</v>
      </c>
      <c r="O1225" s="175" t="e">
        <f t="shared" si="312"/>
        <v>#N/A</v>
      </c>
      <c r="P1225" s="149">
        <f>IF(B1225&lt;=Parameters!$K$3,0,IF(I1225="Sand",0,O1225/Parameters!$K$8*1000))</f>
        <v>0</v>
      </c>
      <c r="Q1225" s="127" t="e">
        <f t="shared" si="313"/>
        <v>#DIV/0!</v>
      </c>
      <c r="R1225" s="175" t="e">
        <f t="shared" si="314"/>
        <v>#DIV/0!</v>
      </c>
      <c r="S1225" s="175" t="e">
        <f t="shared" si="315"/>
        <v>#DIV/0!</v>
      </c>
      <c r="T1225" s="149" t="e">
        <f t="shared" si="322"/>
        <v>#DIV/0!</v>
      </c>
      <c r="U1225" s="383">
        <f>IF(B1225&lt;=Parameters!$K$3,0,IF(I1225="Sand",(B1225-B1224)*$O$5*N1225,(B1225-B1224)*$O$5*T1225))</f>
        <v>0</v>
      </c>
      <c r="V1225" s="157">
        <f t="shared" si="323"/>
        <v>41073.252496893809</v>
      </c>
      <c r="W1225" s="175" t="e">
        <f t="shared" si="318"/>
        <v>#N/A</v>
      </c>
      <c r="X1225" s="149" t="e">
        <f t="shared" si="319"/>
        <v>#N/A</v>
      </c>
      <c r="Y1225" s="127" t="e">
        <f t="shared" si="320"/>
        <v>#DIV/0!</v>
      </c>
      <c r="Z1225" s="175" t="e">
        <f t="shared" si="321"/>
        <v>#N/A</v>
      </c>
      <c r="AA1225" s="149" t="e">
        <f t="shared" si="316"/>
        <v>#DIV/0!</v>
      </c>
      <c r="AB1225" s="383">
        <f>IF(ISERROR(AA1225),0,IF(B1225&lt;=Parameters!$K$3,0,(B1225-B1224)*$O$5*AA1225))</f>
        <v>0</v>
      </c>
      <c r="AC1225" s="157">
        <f t="shared" si="324"/>
        <v>26468.056265524985</v>
      </c>
    </row>
    <row r="1226" spans="1:29">
      <c r="A1226" s="186"/>
      <c r="B1226" s="187"/>
      <c r="C1226" s="258"/>
      <c r="D1226" s="258"/>
      <c r="E1226" s="438" t="e">
        <f>IF(AND(ISBLANK(B1226),ISBLANK(C1226)),NA(),IF(B1226&lt;=Parameters!$K$3,0,IF(C1226&lt;0.1,Parameters!$K$4,C1226)))</f>
        <v>#N/A</v>
      </c>
      <c r="F1226" s="439"/>
      <c r="G1226" s="149">
        <f>B1226*Parameters!$K$5</f>
        <v>0</v>
      </c>
      <c r="H1226" s="383">
        <f>IF(B1226&lt;Parameters!$K$6,B1226*Parameters!$K$5,Parameters!$K$5*Parameters!$K$6+(B1226-Parameters!$K$6)*(Parameters!$K$5-10))</f>
        <v>0</v>
      </c>
      <c r="I1226" s="151" t="str">
        <f>IF(ISBLANK(D1226),"",IF(D1226&gt;Parameters!$K$7,"Clay","Sand"))</f>
        <v/>
      </c>
      <c r="J1226" s="152">
        <f t="shared" si="308"/>
        <v>0.12850097275896397</v>
      </c>
      <c r="K1226" s="320">
        <f t="shared" si="309"/>
        <v>1</v>
      </c>
      <c r="L1226" s="320">
        <f t="shared" si="317"/>
        <v>0</v>
      </c>
      <c r="M1226" s="275" t="e">
        <f t="shared" si="310"/>
        <v>#N/A</v>
      </c>
      <c r="N1226" s="153" t="e">
        <f t="shared" si="311"/>
        <v>#N/A</v>
      </c>
      <c r="O1226" s="175" t="e">
        <f t="shared" si="312"/>
        <v>#N/A</v>
      </c>
      <c r="P1226" s="149">
        <f>IF(B1226&lt;=Parameters!$K$3,0,IF(I1226="Sand",0,O1226/Parameters!$K$8*1000))</f>
        <v>0</v>
      </c>
      <c r="Q1226" s="127" t="e">
        <f t="shared" si="313"/>
        <v>#DIV/0!</v>
      </c>
      <c r="R1226" s="175" t="e">
        <f t="shared" si="314"/>
        <v>#DIV/0!</v>
      </c>
      <c r="S1226" s="175" t="e">
        <f t="shared" si="315"/>
        <v>#DIV/0!</v>
      </c>
      <c r="T1226" s="149" t="e">
        <f t="shared" si="322"/>
        <v>#DIV/0!</v>
      </c>
      <c r="U1226" s="383">
        <f>IF(B1226&lt;=Parameters!$K$3,0,IF(I1226="Sand",(B1226-B1225)*$O$5*N1226,(B1226-B1225)*$O$5*T1226))</f>
        <v>0</v>
      </c>
      <c r="V1226" s="157">
        <f t="shared" si="323"/>
        <v>41073.252496893809</v>
      </c>
      <c r="W1226" s="175" t="e">
        <f t="shared" si="318"/>
        <v>#N/A</v>
      </c>
      <c r="X1226" s="149" t="e">
        <f t="shared" si="319"/>
        <v>#N/A</v>
      </c>
      <c r="Y1226" s="127" t="e">
        <f t="shared" si="320"/>
        <v>#DIV/0!</v>
      </c>
      <c r="Z1226" s="175" t="e">
        <f t="shared" si="321"/>
        <v>#N/A</v>
      </c>
      <c r="AA1226" s="149" t="e">
        <f t="shared" si="316"/>
        <v>#DIV/0!</v>
      </c>
      <c r="AB1226" s="383">
        <f>IF(ISERROR(AA1226),0,IF(B1226&lt;=Parameters!$K$3,0,(B1226-B1225)*$O$5*AA1226))</f>
        <v>0</v>
      </c>
      <c r="AC1226" s="157">
        <f t="shared" si="324"/>
        <v>26468.056265524985</v>
      </c>
    </row>
    <row r="1227" spans="1:29">
      <c r="A1227" s="186"/>
      <c r="B1227" s="187"/>
      <c r="C1227" s="258"/>
      <c r="D1227" s="258"/>
      <c r="E1227" s="438" t="e">
        <f>IF(AND(ISBLANK(B1227),ISBLANK(C1227)),NA(),IF(B1227&lt;=Parameters!$K$3,0,IF(C1227&lt;0.1,Parameters!$K$4,C1227)))</f>
        <v>#N/A</v>
      </c>
      <c r="F1227" s="439"/>
      <c r="G1227" s="149">
        <f>B1227*Parameters!$K$5</f>
        <v>0</v>
      </c>
      <c r="H1227" s="383">
        <f>IF(B1227&lt;Parameters!$K$6,B1227*Parameters!$K$5,Parameters!$K$5*Parameters!$K$6+(B1227-Parameters!$K$6)*(Parameters!$K$5-10))</f>
        <v>0</v>
      </c>
      <c r="I1227" s="151" t="str">
        <f>IF(ISBLANK(D1227),"",IF(D1227&gt;Parameters!$K$7,"Clay","Sand"))</f>
        <v/>
      </c>
      <c r="J1227" s="152">
        <f t="shared" si="308"/>
        <v>0.12850097275896397</v>
      </c>
      <c r="K1227" s="320">
        <f t="shared" si="309"/>
        <v>1</v>
      </c>
      <c r="L1227" s="320">
        <f t="shared" si="317"/>
        <v>0</v>
      </c>
      <c r="M1227" s="275" t="e">
        <f t="shared" si="310"/>
        <v>#N/A</v>
      </c>
      <c r="N1227" s="153" t="e">
        <f t="shared" si="311"/>
        <v>#N/A</v>
      </c>
      <c r="O1227" s="175" t="e">
        <f t="shared" si="312"/>
        <v>#N/A</v>
      </c>
      <c r="P1227" s="149">
        <f>IF(B1227&lt;=Parameters!$K$3,0,IF(I1227="Sand",0,O1227/Parameters!$K$8*1000))</f>
        <v>0</v>
      </c>
      <c r="Q1227" s="127" t="e">
        <f t="shared" si="313"/>
        <v>#DIV/0!</v>
      </c>
      <c r="R1227" s="175" t="e">
        <f t="shared" si="314"/>
        <v>#DIV/0!</v>
      </c>
      <c r="S1227" s="175" t="e">
        <f t="shared" si="315"/>
        <v>#DIV/0!</v>
      </c>
      <c r="T1227" s="149" t="e">
        <f t="shared" si="322"/>
        <v>#DIV/0!</v>
      </c>
      <c r="U1227" s="383">
        <f>IF(B1227&lt;=Parameters!$K$3,0,IF(I1227="Sand",(B1227-B1226)*$O$5*N1227,(B1227-B1226)*$O$5*T1227))</f>
        <v>0</v>
      </c>
      <c r="V1227" s="157">
        <f t="shared" si="323"/>
        <v>41073.252496893809</v>
      </c>
      <c r="W1227" s="175" t="e">
        <f t="shared" si="318"/>
        <v>#N/A</v>
      </c>
      <c r="X1227" s="149" t="e">
        <f t="shared" si="319"/>
        <v>#N/A</v>
      </c>
      <c r="Y1227" s="127" t="e">
        <f t="shared" si="320"/>
        <v>#DIV/0!</v>
      </c>
      <c r="Z1227" s="175" t="e">
        <f t="shared" si="321"/>
        <v>#N/A</v>
      </c>
      <c r="AA1227" s="149" t="e">
        <f t="shared" si="316"/>
        <v>#DIV/0!</v>
      </c>
      <c r="AB1227" s="383">
        <f>IF(ISERROR(AA1227),0,IF(B1227&lt;=Parameters!$K$3,0,(B1227-B1226)*$O$5*AA1227))</f>
        <v>0</v>
      </c>
      <c r="AC1227" s="157">
        <f t="shared" si="324"/>
        <v>26468.056265524985</v>
      </c>
    </row>
    <row r="1228" spans="1:29">
      <c r="A1228" s="186"/>
      <c r="B1228" s="187"/>
      <c r="C1228" s="258"/>
      <c r="D1228" s="258"/>
      <c r="E1228" s="438" t="e">
        <f>IF(AND(ISBLANK(B1228),ISBLANK(C1228)),NA(),IF(B1228&lt;=Parameters!$K$3,0,IF(C1228&lt;0.1,Parameters!$K$4,C1228)))</f>
        <v>#N/A</v>
      </c>
      <c r="F1228" s="439"/>
      <c r="G1228" s="149">
        <f>B1228*Parameters!$K$5</f>
        <v>0</v>
      </c>
      <c r="H1228" s="383">
        <f>IF(B1228&lt;Parameters!$K$6,B1228*Parameters!$K$5,Parameters!$K$5*Parameters!$K$6+(B1228-Parameters!$K$6)*(Parameters!$K$5-10))</f>
        <v>0</v>
      </c>
      <c r="I1228" s="151" t="str">
        <f>IF(ISBLANK(D1228),"",IF(D1228&gt;Parameters!$K$7,"Clay","Sand"))</f>
        <v/>
      </c>
      <c r="J1228" s="152">
        <f t="shared" si="308"/>
        <v>0.12850097275896397</v>
      </c>
      <c r="K1228" s="320">
        <f t="shared" si="309"/>
        <v>1</v>
      </c>
      <c r="L1228" s="320">
        <f t="shared" si="317"/>
        <v>0</v>
      </c>
      <c r="M1228" s="275" t="e">
        <f t="shared" si="310"/>
        <v>#N/A</v>
      </c>
      <c r="N1228" s="153" t="e">
        <f t="shared" si="311"/>
        <v>#N/A</v>
      </c>
      <c r="O1228" s="175" t="e">
        <f t="shared" si="312"/>
        <v>#N/A</v>
      </c>
      <c r="P1228" s="149">
        <f>IF(B1228&lt;=Parameters!$K$3,0,IF(I1228="Sand",0,O1228/Parameters!$K$8*1000))</f>
        <v>0</v>
      </c>
      <c r="Q1228" s="127" t="e">
        <f t="shared" si="313"/>
        <v>#DIV/0!</v>
      </c>
      <c r="R1228" s="175" t="e">
        <f t="shared" si="314"/>
        <v>#DIV/0!</v>
      </c>
      <c r="S1228" s="175" t="e">
        <f t="shared" si="315"/>
        <v>#DIV/0!</v>
      </c>
      <c r="T1228" s="149" t="e">
        <f t="shared" si="322"/>
        <v>#DIV/0!</v>
      </c>
      <c r="U1228" s="383">
        <f>IF(B1228&lt;=Parameters!$K$3,0,IF(I1228="Sand",(B1228-B1227)*$O$5*N1228,(B1228-B1227)*$O$5*T1228))</f>
        <v>0</v>
      </c>
      <c r="V1228" s="157">
        <f t="shared" si="323"/>
        <v>41073.252496893809</v>
      </c>
      <c r="W1228" s="175" t="e">
        <f t="shared" si="318"/>
        <v>#N/A</v>
      </c>
      <c r="X1228" s="149" t="e">
        <f t="shared" si="319"/>
        <v>#N/A</v>
      </c>
      <c r="Y1228" s="127" t="e">
        <f t="shared" si="320"/>
        <v>#DIV/0!</v>
      </c>
      <c r="Z1228" s="175" t="e">
        <f t="shared" si="321"/>
        <v>#N/A</v>
      </c>
      <c r="AA1228" s="149" t="e">
        <f t="shared" si="316"/>
        <v>#DIV/0!</v>
      </c>
      <c r="AB1228" s="383">
        <f>IF(ISERROR(AA1228),0,IF(B1228&lt;=Parameters!$K$3,0,(B1228-B1227)*$O$5*AA1228))</f>
        <v>0</v>
      </c>
      <c r="AC1228" s="157">
        <f t="shared" si="324"/>
        <v>26468.056265524985</v>
      </c>
    </row>
    <row r="1229" spans="1:29">
      <c r="A1229" s="186"/>
      <c r="B1229" s="187"/>
      <c r="C1229" s="258"/>
      <c r="D1229" s="258"/>
      <c r="E1229" s="438" t="e">
        <f>IF(AND(ISBLANK(B1229),ISBLANK(C1229)),NA(),IF(B1229&lt;=Parameters!$K$3,0,IF(C1229&lt;0.1,Parameters!$K$4,C1229)))</f>
        <v>#N/A</v>
      </c>
      <c r="F1229" s="439"/>
      <c r="G1229" s="149">
        <f>B1229*Parameters!$K$5</f>
        <v>0</v>
      </c>
      <c r="H1229" s="383">
        <f>IF(B1229&lt;Parameters!$K$6,B1229*Parameters!$K$5,Parameters!$K$5*Parameters!$K$6+(B1229-Parameters!$K$6)*(Parameters!$K$5-10))</f>
        <v>0</v>
      </c>
      <c r="I1229" s="151" t="str">
        <f>IF(ISBLANK(D1229),"",IF(D1229&gt;Parameters!$K$7,"Clay","Sand"))</f>
        <v/>
      </c>
      <c r="J1229" s="152">
        <f t="shared" si="308"/>
        <v>0.12850097275896397</v>
      </c>
      <c r="K1229" s="320">
        <f t="shared" si="309"/>
        <v>1</v>
      </c>
      <c r="L1229" s="320">
        <f t="shared" si="317"/>
        <v>0</v>
      </c>
      <c r="M1229" s="275" t="e">
        <f t="shared" si="310"/>
        <v>#N/A</v>
      </c>
      <c r="N1229" s="153" t="e">
        <f t="shared" si="311"/>
        <v>#N/A</v>
      </c>
      <c r="O1229" s="175" t="e">
        <f t="shared" si="312"/>
        <v>#N/A</v>
      </c>
      <c r="P1229" s="149">
        <f>IF(B1229&lt;=Parameters!$K$3,0,IF(I1229="Sand",0,O1229/Parameters!$K$8*1000))</f>
        <v>0</v>
      </c>
      <c r="Q1229" s="127" t="e">
        <f t="shared" si="313"/>
        <v>#DIV/0!</v>
      </c>
      <c r="R1229" s="175" t="e">
        <f t="shared" si="314"/>
        <v>#DIV/0!</v>
      </c>
      <c r="S1229" s="175" t="e">
        <f t="shared" si="315"/>
        <v>#DIV/0!</v>
      </c>
      <c r="T1229" s="149" t="e">
        <f t="shared" si="322"/>
        <v>#DIV/0!</v>
      </c>
      <c r="U1229" s="383">
        <f>IF(B1229&lt;=Parameters!$K$3,0,IF(I1229="Sand",(B1229-B1228)*$O$5*N1229,(B1229-B1228)*$O$5*T1229))</f>
        <v>0</v>
      </c>
      <c r="V1229" s="157">
        <f t="shared" si="323"/>
        <v>41073.252496893809</v>
      </c>
      <c r="W1229" s="175" t="e">
        <f t="shared" si="318"/>
        <v>#N/A</v>
      </c>
      <c r="X1229" s="149" t="e">
        <f t="shared" si="319"/>
        <v>#N/A</v>
      </c>
      <c r="Y1229" s="127" t="e">
        <f t="shared" si="320"/>
        <v>#DIV/0!</v>
      </c>
      <c r="Z1229" s="175" t="e">
        <f t="shared" si="321"/>
        <v>#N/A</v>
      </c>
      <c r="AA1229" s="149" t="e">
        <f t="shared" si="316"/>
        <v>#DIV/0!</v>
      </c>
      <c r="AB1229" s="383">
        <f>IF(ISERROR(AA1229),0,IF(B1229&lt;=Parameters!$K$3,0,(B1229-B1228)*$O$5*AA1229))</f>
        <v>0</v>
      </c>
      <c r="AC1229" s="157">
        <f t="shared" si="324"/>
        <v>26468.056265524985</v>
      </c>
    </row>
    <row r="1230" spans="1:29">
      <c r="A1230" s="186"/>
      <c r="B1230" s="187"/>
      <c r="C1230" s="258"/>
      <c r="D1230" s="258"/>
      <c r="E1230" s="438" t="e">
        <f>IF(AND(ISBLANK(B1230),ISBLANK(C1230)),NA(),IF(B1230&lt;=Parameters!$K$3,0,IF(C1230&lt;0.1,Parameters!$K$4,C1230)))</f>
        <v>#N/A</v>
      </c>
      <c r="F1230" s="439"/>
      <c r="G1230" s="149">
        <f>B1230*Parameters!$K$5</f>
        <v>0</v>
      </c>
      <c r="H1230" s="383">
        <f>IF(B1230&lt;Parameters!$K$6,B1230*Parameters!$K$5,Parameters!$K$5*Parameters!$K$6+(B1230-Parameters!$K$6)*(Parameters!$K$5-10))</f>
        <v>0</v>
      </c>
      <c r="I1230" s="151" t="str">
        <f>IF(ISBLANK(D1230),"",IF(D1230&gt;Parameters!$K$7,"Clay","Sand"))</f>
        <v/>
      </c>
      <c r="J1230" s="152">
        <f t="shared" si="308"/>
        <v>0.12850097275896397</v>
      </c>
      <c r="K1230" s="320">
        <f t="shared" si="309"/>
        <v>1</v>
      </c>
      <c r="L1230" s="320">
        <f t="shared" si="317"/>
        <v>0</v>
      </c>
      <c r="M1230" s="275" t="e">
        <f t="shared" si="310"/>
        <v>#N/A</v>
      </c>
      <c r="N1230" s="153" t="e">
        <f t="shared" si="311"/>
        <v>#N/A</v>
      </c>
      <c r="O1230" s="175" t="e">
        <f t="shared" si="312"/>
        <v>#N/A</v>
      </c>
      <c r="P1230" s="149">
        <f>IF(B1230&lt;=Parameters!$K$3,0,IF(I1230="Sand",0,O1230/Parameters!$K$8*1000))</f>
        <v>0</v>
      </c>
      <c r="Q1230" s="127" t="e">
        <f t="shared" si="313"/>
        <v>#DIV/0!</v>
      </c>
      <c r="R1230" s="175" t="e">
        <f t="shared" si="314"/>
        <v>#DIV/0!</v>
      </c>
      <c r="S1230" s="175" t="e">
        <f t="shared" si="315"/>
        <v>#DIV/0!</v>
      </c>
      <c r="T1230" s="149" t="e">
        <f t="shared" si="322"/>
        <v>#DIV/0!</v>
      </c>
      <c r="U1230" s="383">
        <f>IF(B1230&lt;=Parameters!$K$3,0,IF(I1230="Sand",(B1230-B1229)*$O$5*N1230,(B1230-B1229)*$O$5*T1230))</f>
        <v>0</v>
      </c>
      <c r="V1230" s="157">
        <f t="shared" si="323"/>
        <v>41073.252496893809</v>
      </c>
      <c r="W1230" s="175" t="e">
        <f t="shared" si="318"/>
        <v>#N/A</v>
      </c>
      <c r="X1230" s="149" t="e">
        <f t="shared" si="319"/>
        <v>#N/A</v>
      </c>
      <c r="Y1230" s="127" t="e">
        <f t="shared" si="320"/>
        <v>#DIV/0!</v>
      </c>
      <c r="Z1230" s="175" t="e">
        <f t="shared" si="321"/>
        <v>#N/A</v>
      </c>
      <c r="AA1230" s="149" t="e">
        <f t="shared" si="316"/>
        <v>#DIV/0!</v>
      </c>
      <c r="AB1230" s="383">
        <f>IF(ISERROR(AA1230),0,IF(B1230&lt;=Parameters!$K$3,0,(B1230-B1229)*$O$5*AA1230))</f>
        <v>0</v>
      </c>
      <c r="AC1230" s="157">
        <f t="shared" si="324"/>
        <v>26468.056265524985</v>
      </c>
    </row>
    <row r="1231" spans="1:29">
      <c r="A1231" s="186"/>
      <c r="B1231" s="187"/>
      <c r="C1231" s="258"/>
      <c r="D1231" s="258"/>
      <c r="E1231" s="438" t="e">
        <f>IF(AND(ISBLANK(B1231),ISBLANK(C1231)),NA(),IF(B1231&lt;=Parameters!$K$3,0,IF(C1231&lt;0.1,Parameters!$K$4,C1231)))</f>
        <v>#N/A</v>
      </c>
      <c r="F1231" s="439"/>
      <c r="G1231" s="149">
        <f>B1231*Parameters!$K$5</f>
        <v>0</v>
      </c>
      <c r="H1231" s="383">
        <f>IF(B1231&lt;Parameters!$K$6,B1231*Parameters!$K$5,Parameters!$K$5*Parameters!$K$6+(B1231-Parameters!$K$6)*(Parameters!$K$5-10))</f>
        <v>0</v>
      </c>
      <c r="I1231" s="151" t="str">
        <f>IF(ISBLANK(D1231),"",IF(D1231&gt;Parameters!$K$7,"Clay","Sand"))</f>
        <v/>
      </c>
      <c r="J1231" s="152">
        <f t="shared" si="308"/>
        <v>0.12850097275896397</v>
      </c>
      <c r="K1231" s="320">
        <f t="shared" si="309"/>
        <v>1</v>
      </c>
      <c r="L1231" s="320">
        <f t="shared" si="317"/>
        <v>0</v>
      </c>
      <c r="M1231" s="275" t="e">
        <f t="shared" si="310"/>
        <v>#N/A</v>
      </c>
      <c r="N1231" s="153" t="e">
        <f t="shared" si="311"/>
        <v>#N/A</v>
      </c>
      <c r="O1231" s="175" t="e">
        <f t="shared" si="312"/>
        <v>#N/A</v>
      </c>
      <c r="P1231" s="149">
        <f>IF(B1231&lt;=Parameters!$K$3,0,IF(I1231="Sand",0,O1231/Parameters!$K$8*1000))</f>
        <v>0</v>
      </c>
      <c r="Q1231" s="127" t="e">
        <f t="shared" si="313"/>
        <v>#DIV/0!</v>
      </c>
      <c r="R1231" s="175" t="e">
        <f t="shared" si="314"/>
        <v>#DIV/0!</v>
      </c>
      <c r="S1231" s="175" t="e">
        <f t="shared" si="315"/>
        <v>#DIV/0!</v>
      </c>
      <c r="T1231" s="149" t="e">
        <f t="shared" si="322"/>
        <v>#DIV/0!</v>
      </c>
      <c r="U1231" s="383">
        <f>IF(B1231&lt;=Parameters!$K$3,0,IF(I1231="Sand",(B1231-B1230)*$O$5*N1231,(B1231-B1230)*$O$5*T1231))</f>
        <v>0</v>
      </c>
      <c r="V1231" s="157">
        <f t="shared" si="323"/>
        <v>41073.252496893809</v>
      </c>
      <c r="W1231" s="175" t="e">
        <f t="shared" si="318"/>
        <v>#N/A</v>
      </c>
      <c r="X1231" s="149" t="e">
        <f t="shared" si="319"/>
        <v>#N/A</v>
      </c>
      <c r="Y1231" s="127" t="e">
        <f t="shared" si="320"/>
        <v>#DIV/0!</v>
      </c>
      <c r="Z1231" s="175" t="e">
        <f t="shared" si="321"/>
        <v>#N/A</v>
      </c>
      <c r="AA1231" s="149" t="e">
        <f t="shared" si="316"/>
        <v>#DIV/0!</v>
      </c>
      <c r="AB1231" s="383">
        <f>IF(ISERROR(AA1231),0,IF(B1231&lt;=Parameters!$K$3,0,(B1231-B1230)*$O$5*AA1231))</f>
        <v>0</v>
      </c>
      <c r="AC1231" s="157">
        <f t="shared" si="324"/>
        <v>26468.056265524985</v>
      </c>
    </row>
    <row r="1232" spans="1:29">
      <c r="A1232" s="186"/>
      <c r="B1232" s="187"/>
      <c r="C1232" s="258"/>
      <c r="D1232" s="258"/>
      <c r="E1232" s="438" t="e">
        <f>IF(AND(ISBLANK(B1232),ISBLANK(C1232)),NA(),IF(B1232&lt;=Parameters!$K$3,0,IF(C1232&lt;0.1,Parameters!$K$4,C1232)))</f>
        <v>#N/A</v>
      </c>
      <c r="F1232" s="439"/>
      <c r="G1232" s="149">
        <f>B1232*Parameters!$K$5</f>
        <v>0</v>
      </c>
      <c r="H1232" s="383">
        <f>IF(B1232&lt;Parameters!$K$6,B1232*Parameters!$K$5,Parameters!$K$5*Parameters!$K$6+(B1232-Parameters!$K$6)*(Parameters!$K$5-10))</f>
        <v>0</v>
      </c>
      <c r="I1232" s="151" t="str">
        <f>IF(ISBLANK(D1232),"",IF(D1232&gt;Parameters!$K$7,"Clay","Sand"))</f>
        <v/>
      </c>
      <c r="J1232" s="152">
        <f t="shared" si="308"/>
        <v>0.12850097275896397</v>
      </c>
      <c r="K1232" s="320">
        <f t="shared" si="309"/>
        <v>1</v>
      </c>
      <c r="L1232" s="320">
        <f t="shared" si="317"/>
        <v>0</v>
      </c>
      <c r="M1232" s="275" t="e">
        <f t="shared" si="310"/>
        <v>#N/A</v>
      </c>
      <c r="N1232" s="153" t="e">
        <f t="shared" si="311"/>
        <v>#N/A</v>
      </c>
      <c r="O1232" s="175" t="e">
        <f t="shared" si="312"/>
        <v>#N/A</v>
      </c>
      <c r="P1232" s="149">
        <f>IF(B1232&lt;=Parameters!$K$3,0,IF(I1232="Sand",0,O1232/Parameters!$K$8*1000))</f>
        <v>0</v>
      </c>
      <c r="Q1232" s="127" t="e">
        <f t="shared" si="313"/>
        <v>#DIV/0!</v>
      </c>
      <c r="R1232" s="175" t="e">
        <f t="shared" si="314"/>
        <v>#DIV/0!</v>
      </c>
      <c r="S1232" s="175" t="e">
        <f t="shared" si="315"/>
        <v>#DIV/0!</v>
      </c>
      <c r="T1232" s="149" t="e">
        <f t="shared" si="322"/>
        <v>#DIV/0!</v>
      </c>
      <c r="U1232" s="383">
        <f>IF(B1232&lt;=Parameters!$K$3,0,IF(I1232="Sand",(B1232-B1231)*$O$5*N1232,(B1232-B1231)*$O$5*T1232))</f>
        <v>0</v>
      </c>
      <c r="V1232" s="157">
        <f t="shared" si="323"/>
        <v>41073.252496893809</v>
      </c>
      <c r="W1232" s="175" t="e">
        <f t="shared" si="318"/>
        <v>#N/A</v>
      </c>
      <c r="X1232" s="149" t="e">
        <f t="shared" si="319"/>
        <v>#N/A</v>
      </c>
      <c r="Y1232" s="127" t="e">
        <f t="shared" si="320"/>
        <v>#DIV/0!</v>
      </c>
      <c r="Z1232" s="175" t="e">
        <f t="shared" si="321"/>
        <v>#N/A</v>
      </c>
      <c r="AA1232" s="149" t="e">
        <f t="shared" si="316"/>
        <v>#DIV/0!</v>
      </c>
      <c r="AB1232" s="383">
        <f>IF(ISERROR(AA1232),0,IF(B1232&lt;=Parameters!$K$3,0,(B1232-B1231)*$O$5*AA1232))</f>
        <v>0</v>
      </c>
      <c r="AC1232" s="157">
        <f t="shared" si="324"/>
        <v>26468.056265524985</v>
      </c>
    </row>
    <row r="1233" spans="1:29">
      <c r="A1233" s="186"/>
      <c r="B1233" s="187"/>
      <c r="C1233" s="258"/>
      <c r="D1233" s="258"/>
      <c r="E1233" s="438" t="e">
        <f>IF(AND(ISBLANK(B1233),ISBLANK(C1233)),NA(),IF(B1233&lt;=Parameters!$K$3,0,IF(C1233&lt;0.1,Parameters!$K$4,C1233)))</f>
        <v>#N/A</v>
      </c>
      <c r="F1233" s="439"/>
      <c r="G1233" s="149">
        <f>B1233*Parameters!$K$5</f>
        <v>0</v>
      </c>
      <c r="H1233" s="383">
        <f>IF(B1233&lt;Parameters!$K$6,B1233*Parameters!$K$5,Parameters!$K$5*Parameters!$K$6+(B1233-Parameters!$K$6)*(Parameters!$K$5-10))</f>
        <v>0</v>
      </c>
      <c r="I1233" s="151" t="str">
        <f>IF(ISBLANK(D1233),"",IF(D1233&gt;Parameters!$K$7,"Clay","Sand"))</f>
        <v/>
      </c>
      <c r="J1233" s="152">
        <f t="shared" si="308"/>
        <v>0.12850097275896397</v>
      </c>
      <c r="K1233" s="320">
        <f t="shared" si="309"/>
        <v>1</v>
      </c>
      <c r="L1233" s="320">
        <f t="shared" si="317"/>
        <v>0</v>
      </c>
      <c r="M1233" s="275" t="e">
        <f t="shared" si="310"/>
        <v>#N/A</v>
      </c>
      <c r="N1233" s="153" t="e">
        <f t="shared" si="311"/>
        <v>#N/A</v>
      </c>
      <c r="O1233" s="175" t="e">
        <f t="shared" si="312"/>
        <v>#N/A</v>
      </c>
      <c r="P1233" s="149">
        <f>IF(B1233&lt;=Parameters!$K$3,0,IF(I1233="Sand",0,O1233/Parameters!$K$8*1000))</f>
        <v>0</v>
      </c>
      <c r="Q1233" s="127" t="e">
        <f t="shared" si="313"/>
        <v>#DIV/0!</v>
      </c>
      <c r="R1233" s="175" t="e">
        <f t="shared" si="314"/>
        <v>#DIV/0!</v>
      </c>
      <c r="S1233" s="175" t="e">
        <f t="shared" si="315"/>
        <v>#DIV/0!</v>
      </c>
      <c r="T1233" s="149" t="e">
        <f t="shared" si="322"/>
        <v>#DIV/0!</v>
      </c>
      <c r="U1233" s="383">
        <f>IF(B1233&lt;=Parameters!$K$3,0,IF(I1233="Sand",(B1233-B1232)*$O$5*N1233,(B1233-B1232)*$O$5*T1233))</f>
        <v>0</v>
      </c>
      <c r="V1233" s="157">
        <f t="shared" si="323"/>
        <v>41073.252496893809</v>
      </c>
      <c r="W1233" s="175" t="e">
        <f t="shared" si="318"/>
        <v>#N/A</v>
      </c>
      <c r="X1233" s="149" t="e">
        <f t="shared" si="319"/>
        <v>#N/A</v>
      </c>
      <c r="Y1233" s="127" t="e">
        <f t="shared" si="320"/>
        <v>#DIV/0!</v>
      </c>
      <c r="Z1233" s="175" t="e">
        <f t="shared" si="321"/>
        <v>#N/A</v>
      </c>
      <c r="AA1233" s="149" t="e">
        <f t="shared" si="316"/>
        <v>#DIV/0!</v>
      </c>
      <c r="AB1233" s="383">
        <f>IF(ISERROR(AA1233),0,IF(B1233&lt;=Parameters!$K$3,0,(B1233-B1232)*$O$5*AA1233))</f>
        <v>0</v>
      </c>
      <c r="AC1233" s="157">
        <f t="shared" si="324"/>
        <v>26468.056265524985</v>
      </c>
    </row>
    <row r="1234" spans="1:29">
      <c r="A1234" s="186"/>
      <c r="B1234" s="187"/>
      <c r="C1234" s="258"/>
      <c r="D1234" s="258"/>
      <c r="E1234" s="438" t="e">
        <f>IF(AND(ISBLANK(B1234),ISBLANK(C1234)),NA(),IF(B1234&lt;=Parameters!$K$3,0,IF(C1234&lt;0.1,Parameters!$K$4,C1234)))</f>
        <v>#N/A</v>
      </c>
      <c r="F1234" s="439"/>
      <c r="G1234" s="149">
        <f>B1234*Parameters!$K$5</f>
        <v>0</v>
      </c>
      <c r="H1234" s="383">
        <f>IF(B1234&lt;Parameters!$K$6,B1234*Parameters!$K$5,Parameters!$K$5*Parameters!$K$6+(B1234-Parameters!$K$6)*(Parameters!$K$5-10))</f>
        <v>0</v>
      </c>
      <c r="I1234" s="151" t="str">
        <f>IF(ISBLANK(D1234),"",IF(D1234&gt;Parameters!$K$7,"Clay","Sand"))</f>
        <v/>
      </c>
      <c r="J1234" s="152">
        <f t="shared" si="308"/>
        <v>0.12850097275896397</v>
      </c>
      <c r="K1234" s="320">
        <f t="shared" si="309"/>
        <v>1</v>
      </c>
      <c r="L1234" s="320">
        <f t="shared" si="317"/>
        <v>0</v>
      </c>
      <c r="M1234" s="275" t="e">
        <f t="shared" si="310"/>
        <v>#N/A</v>
      </c>
      <c r="N1234" s="153" t="e">
        <f t="shared" si="311"/>
        <v>#N/A</v>
      </c>
      <c r="O1234" s="175" t="e">
        <f t="shared" si="312"/>
        <v>#N/A</v>
      </c>
      <c r="P1234" s="149">
        <f>IF(B1234&lt;=Parameters!$K$3,0,IF(I1234="Sand",0,O1234/Parameters!$K$8*1000))</f>
        <v>0</v>
      </c>
      <c r="Q1234" s="127" t="e">
        <f t="shared" si="313"/>
        <v>#DIV/0!</v>
      </c>
      <c r="R1234" s="175" t="e">
        <f t="shared" si="314"/>
        <v>#DIV/0!</v>
      </c>
      <c r="S1234" s="175" t="e">
        <f t="shared" si="315"/>
        <v>#DIV/0!</v>
      </c>
      <c r="T1234" s="149" t="e">
        <f t="shared" si="322"/>
        <v>#DIV/0!</v>
      </c>
      <c r="U1234" s="383">
        <f>IF(B1234&lt;=Parameters!$K$3,0,IF(I1234="Sand",(B1234-B1233)*$O$5*N1234,(B1234-B1233)*$O$5*T1234))</f>
        <v>0</v>
      </c>
      <c r="V1234" s="157">
        <f t="shared" si="323"/>
        <v>41073.252496893809</v>
      </c>
      <c r="W1234" s="175" t="e">
        <f t="shared" si="318"/>
        <v>#N/A</v>
      </c>
      <c r="X1234" s="149" t="e">
        <f t="shared" si="319"/>
        <v>#N/A</v>
      </c>
      <c r="Y1234" s="127" t="e">
        <f t="shared" si="320"/>
        <v>#DIV/0!</v>
      </c>
      <c r="Z1234" s="175" t="e">
        <f t="shared" si="321"/>
        <v>#N/A</v>
      </c>
      <c r="AA1234" s="149" t="e">
        <f t="shared" si="316"/>
        <v>#DIV/0!</v>
      </c>
      <c r="AB1234" s="383">
        <f>IF(ISERROR(AA1234),0,IF(B1234&lt;=Parameters!$K$3,0,(B1234-B1233)*$O$5*AA1234))</f>
        <v>0</v>
      </c>
      <c r="AC1234" s="157">
        <f t="shared" si="324"/>
        <v>26468.056265524985</v>
      </c>
    </row>
    <row r="1235" spans="1:29">
      <c r="A1235" s="186"/>
      <c r="B1235" s="187"/>
      <c r="C1235" s="258"/>
      <c r="D1235" s="258"/>
      <c r="E1235" s="438" t="e">
        <f>IF(AND(ISBLANK(B1235),ISBLANK(C1235)),NA(),IF(B1235&lt;=Parameters!$K$3,0,IF(C1235&lt;0.1,Parameters!$K$4,C1235)))</f>
        <v>#N/A</v>
      </c>
      <c r="F1235" s="439"/>
      <c r="G1235" s="149">
        <f>B1235*Parameters!$K$5</f>
        <v>0</v>
      </c>
      <c r="H1235" s="383">
        <f>IF(B1235&lt;Parameters!$K$6,B1235*Parameters!$K$5,Parameters!$K$5*Parameters!$K$6+(B1235-Parameters!$K$6)*(Parameters!$K$5-10))</f>
        <v>0</v>
      </c>
      <c r="I1235" s="151" t="str">
        <f>IF(ISBLANK(D1235),"",IF(D1235&gt;Parameters!$K$7,"Clay","Sand"))</f>
        <v/>
      </c>
      <c r="J1235" s="152">
        <f t="shared" ref="J1235:J1298" si="325">(MAX(($O$3-B1235)/$O$1,G$8))^(-C$8)</f>
        <v>0.12850097275896397</v>
      </c>
      <c r="K1235" s="320">
        <f t="shared" ref="K1235:K1298" si="326">(MIN(($O$3-B1235)/($O$1*$G$8),1))^$E$8</f>
        <v>1</v>
      </c>
      <c r="L1235" s="320">
        <f t="shared" si="317"/>
        <v>0</v>
      </c>
      <c r="M1235" s="275" t="e">
        <f t="shared" ref="M1235:M1298" si="327">$F$8*E1235*1000*$O$9^$B$8*J1235</f>
        <v>#N/A</v>
      </c>
      <c r="N1235" s="153" t="e">
        <f t="shared" ref="N1235:N1298" si="328">(M1235)*$S$2^$D$8</f>
        <v>#N/A</v>
      </c>
      <c r="O1235" s="175" t="e">
        <f t="shared" ref="O1235:O1298" si="329">IF(E1235=0,0,ABS(E1235-G1235/1000))</f>
        <v>#N/A</v>
      </c>
      <c r="P1235" s="149">
        <f>IF(B1235&lt;=Parameters!$K$3,0,IF(I1235="Sand",0,O1235/Parameters!$K$8*1000))</f>
        <v>0</v>
      </c>
      <c r="Q1235" s="127" t="e">
        <f t="shared" ref="Q1235:Q1298" si="330">IF(P1235="","",P1235/H1235)</f>
        <v>#DIV/0!</v>
      </c>
      <c r="R1235" s="175" t="e">
        <f t="shared" ref="R1235:R1298" si="331">IF(P1235="","",IF(Q1235&lt;=1,0.5*(Q1235^(-0.5)),0.5*(Q1235^(-0.25))))</f>
        <v>#DIV/0!</v>
      </c>
      <c r="S1235" s="175" t="e">
        <f t="shared" ref="S1235:S1298" si="332">IF(R1235="","",IF(R1235&lt;1,R1235,1))</f>
        <v>#DIV/0!</v>
      </c>
      <c r="T1235" s="149" t="e">
        <f t="shared" si="322"/>
        <v>#DIV/0!</v>
      </c>
      <c r="U1235" s="383">
        <f>IF(B1235&lt;=Parameters!$K$3,0,IF(I1235="Sand",(B1235-B1234)*$O$5*N1235,(B1235-B1234)*$O$5*T1235))</f>
        <v>0</v>
      </c>
      <c r="V1235" s="157">
        <f t="shared" si="323"/>
        <v>41073.252496893809</v>
      </c>
      <c r="W1235" s="175" t="e">
        <f t="shared" si="318"/>
        <v>#N/A</v>
      </c>
      <c r="X1235" s="149" t="e">
        <f t="shared" si="319"/>
        <v>#N/A</v>
      </c>
      <c r="Y1235" s="127" t="e">
        <f t="shared" si="320"/>
        <v>#DIV/0!</v>
      </c>
      <c r="Z1235" s="175" t="e">
        <f t="shared" si="321"/>
        <v>#N/A</v>
      </c>
      <c r="AA1235" s="149" t="e">
        <f t="shared" ref="AA1235:AA1298" si="333">IF(I1235="Sand",IF(Z1235&gt;0.1*H1235,Z1235,0.1*H1235),T1235)</f>
        <v>#DIV/0!</v>
      </c>
      <c r="AB1235" s="383">
        <f>IF(ISERROR(AA1235),0,IF(B1235&lt;=Parameters!$K$3,0,(B1235-B1234)*$O$5*AA1235))</f>
        <v>0</v>
      </c>
      <c r="AC1235" s="157">
        <f t="shared" si="324"/>
        <v>26468.056265524985</v>
      </c>
    </row>
    <row r="1236" spans="1:29">
      <c r="A1236" s="186"/>
      <c r="B1236" s="187"/>
      <c r="C1236" s="258"/>
      <c r="D1236" s="258"/>
      <c r="E1236" s="438" t="e">
        <f>IF(AND(ISBLANK(B1236),ISBLANK(C1236)),NA(),IF(B1236&lt;=Parameters!$K$3,0,IF(C1236&lt;0.1,Parameters!$K$4,C1236)))</f>
        <v>#N/A</v>
      </c>
      <c r="F1236" s="439"/>
      <c r="G1236" s="149">
        <f>B1236*Parameters!$K$5</f>
        <v>0</v>
      </c>
      <c r="H1236" s="383">
        <f>IF(B1236&lt;Parameters!$K$6,B1236*Parameters!$K$5,Parameters!$K$5*Parameters!$K$6+(B1236-Parameters!$K$6)*(Parameters!$K$5-10))</f>
        <v>0</v>
      </c>
      <c r="I1236" s="151" t="str">
        <f>IF(ISBLANK(D1236),"",IF(D1236&gt;Parameters!$K$7,"Clay","Sand"))</f>
        <v/>
      </c>
      <c r="J1236" s="152">
        <f t="shared" si="325"/>
        <v>0.12850097275896397</v>
      </c>
      <c r="K1236" s="320">
        <f t="shared" si="326"/>
        <v>1</v>
      </c>
      <c r="L1236" s="320">
        <f t="shared" ref="L1236:L1299" si="334">H1236/100</f>
        <v>0</v>
      </c>
      <c r="M1236" s="275" t="e">
        <f t="shared" si="327"/>
        <v>#N/A</v>
      </c>
      <c r="N1236" s="153" t="e">
        <f t="shared" si="328"/>
        <v>#N/A</v>
      </c>
      <c r="O1236" s="175" t="e">
        <f t="shared" si="329"/>
        <v>#N/A</v>
      </c>
      <c r="P1236" s="149">
        <f>IF(B1236&lt;=Parameters!$K$3,0,IF(I1236="Sand",0,O1236/Parameters!$K$8*1000))</f>
        <v>0</v>
      </c>
      <c r="Q1236" s="127" t="e">
        <f t="shared" si="330"/>
        <v>#DIV/0!</v>
      </c>
      <c r="R1236" s="175" t="e">
        <f t="shared" si="331"/>
        <v>#DIV/0!</v>
      </c>
      <c r="S1236" s="175" t="e">
        <f t="shared" si="332"/>
        <v>#DIV/0!</v>
      </c>
      <c r="T1236" s="149" t="e">
        <f t="shared" si="322"/>
        <v>#DIV/0!</v>
      </c>
      <c r="U1236" s="383">
        <f>IF(B1236&lt;=Parameters!$K$3,0,IF(I1236="Sand",(B1236-B1235)*$O$5*N1236,(B1236-B1235)*$O$5*T1236))</f>
        <v>0</v>
      </c>
      <c r="V1236" s="157">
        <f t="shared" si="323"/>
        <v>41073.252496893809</v>
      </c>
      <c r="W1236" s="175" t="e">
        <f t="shared" ref="W1236:W1299" si="335">0.4*LN(E1236*1000/(22*SQRT(H1236*100)))</f>
        <v>#N/A</v>
      </c>
      <c r="X1236" s="149" t="e">
        <f t="shared" ref="X1236:X1299" si="336">2.1*(W1236-0.1)^1.7</f>
        <v>#N/A</v>
      </c>
      <c r="Y1236" s="127" t="e">
        <f t="shared" ref="Y1236:Y1299" si="337">(H1236/100)^(-0.25)</f>
        <v>#DIV/0!</v>
      </c>
      <c r="Z1236" s="175" t="e">
        <f t="shared" ref="Z1236:Z1299" si="338">$F$8*(B1236/$O$3)*100*X1236*Y1236</f>
        <v>#N/A</v>
      </c>
      <c r="AA1236" s="149" t="e">
        <f t="shared" si="333"/>
        <v>#DIV/0!</v>
      </c>
      <c r="AB1236" s="383">
        <f>IF(ISERROR(AA1236),0,IF(B1236&lt;=Parameters!$K$3,0,(B1236-B1235)*$O$5*AA1236))</f>
        <v>0</v>
      </c>
      <c r="AC1236" s="157">
        <f t="shared" si="324"/>
        <v>26468.056265524985</v>
      </c>
    </row>
    <row r="1237" spans="1:29">
      <c r="A1237" s="186"/>
      <c r="B1237" s="187"/>
      <c r="C1237" s="258"/>
      <c r="D1237" s="258"/>
      <c r="E1237" s="438" t="e">
        <f>IF(AND(ISBLANK(B1237),ISBLANK(C1237)),NA(),IF(B1237&lt;=Parameters!$K$3,0,IF(C1237&lt;0.1,Parameters!$K$4,C1237)))</f>
        <v>#N/A</v>
      </c>
      <c r="F1237" s="439"/>
      <c r="G1237" s="149">
        <f>B1237*Parameters!$K$5</f>
        <v>0</v>
      </c>
      <c r="H1237" s="383">
        <f>IF(B1237&lt;Parameters!$K$6,B1237*Parameters!$K$5,Parameters!$K$5*Parameters!$K$6+(B1237-Parameters!$K$6)*(Parameters!$K$5-10))</f>
        <v>0</v>
      </c>
      <c r="I1237" s="151" t="str">
        <f>IF(ISBLANK(D1237),"",IF(D1237&gt;Parameters!$K$7,"Clay","Sand"))</f>
        <v/>
      </c>
      <c r="J1237" s="152">
        <f t="shared" si="325"/>
        <v>0.12850097275896397</v>
      </c>
      <c r="K1237" s="320">
        <f t="shared" si="326"/>
        <v>1</v>
      </c>
      <c r="L1237" s="320">
        <f t="shared" si="334"/>
        <v>0</v>
      </c>
      <c r="M1237" s="275" t="e">
        <f t="shared" si="327"/>
        <v>#N/A</v>
      </c>
      <c r="N1237" s="153" t="e">
        <f t="shared" si="328"/>
        <v>#N/A</v>
      </c>
      <c r="O1237" s="175" t="e">
        <f t="shared" si="329"/>
        <v>#N/A</v>
      </c>
      <c r="P1237" s="149">
        <f>IF(B1237&lt;=Parameters!$K$3,0,IF(I1237="Sand",0,O1237/Parameters!$K$8*1000))</f>
        <v>0</v>
      </c>
      <c r="Q1237" s="127" t="e">
        <f t="shared" si="330"/>
        <v>#DIV/0!</v>
      </c>
      <c r="R1237" s="175" t="e">
        <f t="shared" si="331"/>
        <v>#DIV/0!</v>
      </c>
      <c r="S1237" s="175" t="e">
        <f t="shared" si="332"/>
        <v>#DIV/0!</v>
      </c>
      <c r="T1237" s="149" t="e">
        <f t="shared" ref="T1237:T1300" si="339">IF(P1237="","",S1237*P1237)</f>
        <v>#DIV/0!</v>
      </c>
      <c r="U1237" s="383">
        <f>IF(B1237&lt;=Parameters!$K$3,0,IF(I1237="Sand",(B1237-B1236)*$O$5*N1237,(B1237-B1236)*$O$5*T1237))</f>
        <v>0</v>
      </c>
      <c r="V1237" s="157">
        <f t="shared" ref="V1237:V1300" si="340">V1236+U1237</f>
        <v>41073.252496893809</v>
      </c>
      <c r="W1237" s="175" t="e">
        <f t="shared" si="335"/>
        <v>#N/A</v>
      </c>
      <c r="X1237" s="149" t="e">
        <f t="shared" si="336"/>
        <v>#N/A</v>
      </c>
      <c r="Y1237" s="127" t="e">
        <f t="shared" si="337"/>
        <v>#DIV/0!</v>
      </c>
      <c r="Z1237" s="175" t="e">
        <f t="shared" si="338"/>
        <v>#N/A</v>
      </c>
      <c r="AA1237" s="149" t="e">
        <f t="shared" si="333"/>
        <v>#DIV/0!</v>
      </c>
      <c r="AB1237" s="383">
        <f>IF(ISERROR(AA1237),0,IF(B1237&lt;=Parameters!$K$3,0,(B1237-B1236)*$O$5*AA1237))</f>
        <v>0</v>
      </c>
      <c r="AC1237" s="157">
        <f t="shared" si="324"/>
        <v>26468.056265524985</v>
      </c>
    </row>
    <row r="1238" spans="1:29">
      <c r="A1238" s="186"/>
      <c r="B1238" s="187"/>
      <c r="C1238" s="258"/>
      <c r="D1238" s="258"/>
      <c r="E1238" s="438" t="e">
        <f>IF(AND(ISBLANK(B1238),ISBLANK(C1238)),NA(),IF(B1238&lt;=Parameters!$K$3,0,IF(C1238&lt;0.1,Parameters!$K$4,C1238)))</f>
        <v>#N/A</v>
      </c>
      <c r="F1238" s="439"/>
      <c r="G1238" s="149">
        <f>B1238*Parameters!$K$5</f>
        <v>0</v>
      </c>
      <c r="H1238" s="383">
        <f>IF(B1238&lt;Parameters!$K$6,B1238*Parameters!$K$5,Parameters!$K$5*Parameters!$K$6+(B1238-Parameters!$K$6)*(Parameters!$K$5-10))</f>
        <v>0</v>
      </c>
      <c r="I1238" s="151" t="str">
        <f>IF(ISBLANK(D1238),"",IF(D1238&gt;Parameters!$K$7,"Clay","Sand"))</f>
        <v/>
      </c>
      <c r="J1238" s="152">
        <f t="shared" si="325"/>
        <v>0.12850097275896397</v>
      </c>
      <c r="K1238" s="320">
        <f t="shared" si="326"/>
        <v>1</v>
      </c>
      <c r="L1238" s="320">
        <f t="shared" si="334"/>
        <v>0</v>
      </c>
      <c r="M1238" s="275" t="e">
        <f t="shared" si="327"/>
        <v>#N/A</v>
      </c>
      <c r="N1238" s="153" t="e">
        <f t="shared" si="328"/>
        <v>#N/A</v>
      </c>
      <c r="O1238" s="175" t="e">
        <f t="shared" si="329"/>
        <v>#N/A</v>
      </c>
      <c r="P1238" s="149">
        <f>IF(B1238&lt;=Parameters!$K$3,0,IF(I1238="Sand",0,O1238/Parameters!$K$8*1000))</f>
        <v>0</v>
      </c>
      <c r="Q1238" s="127" t="e">
        <f t="shared" si="330"/>
        <v>#DIV/0!</v>
      </c>
      <c r="R1238" s="175" t="e">
        <f t="shared" si="331"/>
        <v>#DIV/0!</v>
      </c>
      <c r="S1238" s="175" t="e">
        <f t="shared" si="332"/>
        <v>#DIV/0!</v>
      </c>
      <c r="T1238" s="149" t="e">
        <f t="shared" si="339"/>
        <v>#DIV/0!</v>
      </c>
      <c r="U1238" s="383">
        <f>IF(B1238&lt;=Parameters!$K$3,0,IF(I1238="Sand",(B1238-B1237)*$O$5*N1238,(B1238-B1237)*$O$5*T1238))</f>
        <v>0</v>
      </c>
      <c r="V1238" s="157">
        <f t="shared" si="340"/>
        <v>41073.252496893809</v>
      </c>
      <c r="W1238" s="175" t="e">
        <f t="shared" si="335"/>
        <v>#N/A</v>
      </c>
      <c r="X1238" s="149" t="e">
        <f t="shared" si="336"/>
        <v>#N/A</v>
      </c>
      <c r="Y1238" s="127" t="e">
        <f t="shared" si="337"/>
        <v>#DIV/0!</v>
      </c>
      <c r="Z1238" s="175" t="e">
        <f t="shared" si="338"/>
        <v>#N/A</v>
      </c>
      <c r="AA1238" s="149" t="e">
        <f t="shared" si="333"/>
        <v>#DIV/0!</v>
      </c>
      <c r="AB1238" s="383">
        <f>IF(ISERROR(AA1238),0,IF(B1238&lt;=Parameters!$K$3,0,(B1238-B1237)*$O$5*AA1238))</f>
        <v>0</v>
      </c>
      <c r="AC1238" s="157">
        <f t="shared" si="324"/>
        <v>26468.056265524985</v>
      </c>
    </row>
    <row r="1239" spans="1:29">
      <c r="A1239" s="186"/>
      <c r="B1239" s="187"/>
      <c r="C1239" s="258"/>
      <c r="D1239" s="258"/>
      <c r="E1239" s="438" t="e">
        <f>IF(AND(ISBLANK(B1239),ISBLANK(C1239)),NA(),IF(B1239&lt;=Parameters!$K$3,0,IF(C1239&lt;0.1,Parameters!$K$4,C1239)))</f>
        <v>#N/A</v>
      </c>
      <c r="F1239" s="439"/>
      <c r="G1239" s="149">
        <f>B1239*Parameters!$K$5</f>
        <v>0</v>
      </c>
      <c r="H1239" s="383">
        <f>IF(B1239&lt;Parameters!$K$6,B1239*Parameters!$K$5,Parameters!$K$5*Parameters!$K$6+(B1239-Parameters!$K$6)*(Parameters!$K$5-10))</f>
        <v>0</v>
      </c>
      <c r="I1239" s="151" t="str">
        <f>IF(ISBLANK(D1239),"",IF(D1239&gt;Parameters!$K$7,"Clay","Sand"))</f>
        <v/>
      </c>
      <c r="J1239" s="152">
        <f t="shared" si="325"/>
        <v>0.12850097275896397</v>
      </c>
      <c r="K1239" s="320">
        <f t="shared" si="326"/>
        <v>1</v>
      </c>
      <c r="L1239" s="320">
        <f t="shared" si="334"/>
        <v>0</v>
      </c>
      <c r="M1239" s="275" t="e">
        <f t="shared" si="327"/>
        <v>#N/A</v>
      </c>
      <c r="N1239" s="153" t="e">
        <f t="shared" si="328"/>
        <v>#N/A</v>
      </c>
      <c r="O1239" s="175" t="e">
        <f t="shared" si="329"/>
        <v>#N/A</v>
      </c>
      <c r="P1239" s="149">
        <f>IF(B1239&lt;=Parameters!$K$3,0,IF(I1239="Sand",0,O1239/Parameters!$K$8*1000))</f>
        <v>0</v>
      </c>
      <c r="Q1239" s="127" t="e">
        <f t="shared" si="330"/>
        <v>#DIV/0!</v>
      </c>
      <c r="R1239" s="175" t="e">
        <f t="shared" si="331"/>
        <v>#DIV/0!</v>
      </c>
      <c r="S1239" s="175" t="e">
        <f t="shared" si="332"/>
        <v>#DIV/0!</v>
      </c>
      <c r="T1239" s="149" t="e">
        <f t="shared" si="339"/>
        <v>#DIV/0!</v>
      </c>
      <c r="U1239" s="383">
        <f>IF(B1239&lt;=Parameters!$K$3,0,IF(I1239="Sand",(B1239-B1238)*$O$5*N1239,(B1239-B1238)*$O$5*T1239))</f>
        <v>0</v>
      </c>
      <c r="V1239" s="157">
        <f t="shared" si="340"/>
        <v>41073.252496893809</v>
      </c>
      <c r="W1239" s="175" t="e">
        <f t="shared" si="335"/>
        <v>#N/A</v>
      </c>
      <c r="X1239" s="149" t="e">
        <f t="shared" si="336"/>
        <v>#N/A</v>
      </c>
      <c r="Y1239" s="127" t="e">
        <f t="shared" si="337"/>
        <v>#DIV/0!</v>
      </c>
      <c r="Z1239" s="175" t="e">
        <f t="shared" si="338"/>
        <v>#N/A</v>
      </c>
      <c r="AA1239" s="149" t="e">
        <f t="shared" si="333"/>
        <v>#DIV/0!</v>
      </c>
      <c r="AB1239" s="383">
        <f>IF(ISERROR(AA1239),0,IF(B1239&lt;=Parameters!$K$3,0,(B1239-B1238)*$O$5*AA1239))</f>
        <v>0</v>
      </c>
      <c r="AC1239" s="157">
        <f t="shared" si="324"/>
        <v>26468.056265524985</v>
      </c>
    </row>
    <row r="1240" spans="1:29">
      <c r="A1240" s="186"/>
      <c r="B1240" s="187"/>
      <c r="C1240" s="258"/>
      <c r="D1240" s="258"/>
      <c r="E1240" s="438" t="e">
        <f>IF(AND(ISBLANK(B1240),ISBLANK(C1240)),NA(),IF(B1240&lt;=Parameters!$K$3,0,IF(C1240&lt;0.1,Parameters!$K$4,C1240)))</f>
        <v>#N/A</v>
      </c>
      <c r="F1240" s="439"/>
      <c r="G1240" s="149">
        <f>B1240*Parameters!$K$5</f>
        <v>0</v>
      </c>
      <c r="H1240" s="383">
        <f>IF(B1240&lt;Parameters!$K$6,B1240*Parameters!$K$5,Parameters!$K$5*Parameters!$K$6+(B1240-Parameters!$K$6)*(Parameters!$K$5-10))</f>
        <v>0</v>
      </c>
      <c r="I1240" s="151" t="str">
        <f>IF(ISBLANK(D1240),"",IF(D1240&gt;Parameters!$K$7,"Clay","Sand"))</f>
        <v/>
      </c>
      <c r="J1240" s="152">
        <f t="shared" si="325"/>
        <v>0.12850097275896397</v>
      </c>
      <c r="K1240" s="320">
        <f t="shared" si="326"/>
        <v>1</v>
      </c>
      <c r="L1240" s="320">
        <f t="shared" si="334"/>
        <v>0</v>
      </c>
      <c r="M1240" s="275" t="e">
        <f t="shared" si="327"/>
        <v>#N/A</v>
      </c>
      <c r="N1240" s="153" t="e">
        <f t="shared" si="328"/>
        <v>#N/A</v>
      </c>
      <c r="O1240" s="175" t="e">
        <f t="shared" si="329"/>
        <v>#N/A</v>
      </c>
      <c r="P1240" s="149">
        <f>IF(B1240&lt;=Parameters!$K$3,0,IF(I1240="Sand",0,O1240/Parameters!$K$8*1000))</f>
        <v>0</v>
      </c>
      <c r="Q1240" s="127" t="e">
        <f t="shared" si="330"/>
        <v>#DIV/0!</v>
      </c>
      <c r="R1240" s="175" t="e">
        <f t="shared" si="331"/>
        <v>#DIV/0!</v>
      </c>
      <c r="S1240" s="175" t="e">
        <f t="shared" si="332"/>
        <v>#DIV/0!</v>
      </c>
      <c r="T1240" s="149" t="e">
        <f t="shared" si="339"/>
        <v>#DIV/0!</v>
      </c>
      <c r="U1240" s="383">
        <f>IF(B1240&lt;=Parameters!$K$3,0,IF(I1240="Sand",(B1240-B1239)*$O$5*N1240,(B1240-B1239)*$O$5*T1240))</f>
        <v>0</v>
      </c>
      <c r="V1240" s="157">
        <f t="shared" si="340"/>
        <v>41073.252496893809</v>
      </c>
      <c r="W1240" s="175" t="e">
        <f t="shared" si="335"/>
        <v>#N/A</v>
      </c>
      <c r="X1240" s="149" t="e">
        <f t="shared" si="336"/>
        <v>#N/A</v>
      </c>
      <c r="Y1240" s="127" t="e">
        <f t="shared" si="337"/>
        <v>#DIV/0!</v>
      </c>
      <c r="Z1240" s="175" t="e">
        <f t="shared" si="338"/>
        <v>#N/A</v>
      </c>
      <c r="AA1240" s="149" t="e">
        <f t="shared" si="333"/>
        <v>#DIV/0!</v>
      </c>
      <c r="AB1240" s="383">
        <f>IF(ISERROR(AA1240),0,IF(B1240&lt;=Parameters!$K$3,0,(B1240-B1239)*$O$5*AA1240))</f>
        <v>0</v>
      </c>
      <c r="AC1240" s="157">
        <f t="shared" si="324"/>
        <v>26468.056265524985</v>
      </c>
    </row>
    <row r="1241" spans="1:29">
      <c r="A1241" s="186"/>
      <c r="B1241" s="187"/>
      <c r="C1241" s="258"/>
      <c r="D1241" s="258"/>
      <c r="E1241" s="438" t="e">
        <f>IF(AND(ISBLANK(B1241),ISBLANK(C1241)),NA(),IF(B1241&lt;=Parameters!$K$3,0,IF(C1241&lt;0.1,Parameters!$K$4,C1241)))</f>
        <v>#N/A</v>
      </c>
      <c r="F1241" s="439"/>
      <c r="G1241" s="149">
        <f>B1241*Parameters!$K$5</f>
        <v>0</v>
      </c>
      <c r="H1241" s="383">
        <f>IF(B1241&lt;Parameters!$K$6,B1241*Parameters!$K$5,Parameters!$K$5*Parameters!$K$6+(B1241-Parameters!$K$6)*(Parameters!$K$5-10))</f>
        <v>0</v>
      </c>
      <c r="I1241" s="151" t="str">
        <f>IF(ISBLANK(D1241),"",IF(D1241&gt;Parameters!$K$7,"Clay","Sand"))</f>
        <v/>
      </c>
      <c r="J1241" s="152">
        <f t="shared" si="325"/>
        <v>0.12850097275896397</v>
      </c>
      <c r="K1241" s="320">
        <f t="shared" si="326"/>
        <v>1</v>
      </c>
      <c r="L1241" s="320">
        <f t="shared" si="334"/>
        <v>0</v>
      </c>
      <c r="M1241" s="275" t="e">
        <f t="shared" si="327"/>
        <v>#N/A</v>
      </c>
      <c r="N1241" s="153" t="e">
        <f t="shared" si="328"/>
        <v>#N/A</v>
      </c>
      <c r="O1241" s="175" t="e">
        <f t="shared" si="329"/>
        <v>#N/A</v>
      </c>
      <c r="P1241" s="149">
        <f>IF(B1241&lt;=Parameters!$K$3,0,IF(I1241="Sand",0,O1241/Parameters!$K$8*1000))</f>
        <v>0</v>
      </c>
      <c r="Q1241" s="127" t="e">
        <f t="shared" si="330"/>
        <v>#DIV/0!</v>
      </c>
      <c r="R1241" s="175" t="e">
        <f t="shared" si="331"/>
        <v>#DIV/0!</v>
      </c>
      <c r="S1241" s="175" t="e">
        <f t="shared" si="332"/>
        <v>#DIV/0!</v>
      </c>
      <c r="T1241" s="149" t="e">
        <f t="shared" si="339"/>
        <v>#DIV/0!</v>
      </c>
      <c r="U1241" s="383">
        <f>IF(B1241&lt;=Parameters!$K$3,0,IF(I1241="Sand",(B1241-B1240)*$O$5*N1241,(B1241-B1240)*$O$5*T1241))</f>
        <v>0</v>
      </c>
      <c r="V1241" s="157">
        <f t="shared" si="340"/>
        <v>41073.252496893809</v>
      </c>
      <c r="W1241" s="175" t="e">
        <f t="shared" si="335"/>
        <v>#N/A</v>
      </c>
      <c r="X1241" s="149" t="e">
        <f t="shared" si="336"/>
        <v>#N/A</v>
      </c>
      <c r="Y1241" s="127" t="e">
        <f t="shared" si="337"/>
        <v>#DIV/0!</v>
      </c>
      <c r="Z1241" s="175" t="e">
        <f t="shared" si="338"/>
        <v>#N/A</v>
      </c>
      <c r="AA1241" s="149" t="e">
        <f t="shared" si="333"/>
        <v>#DIV/0!</v>
      </c>
      <c r="AB1241" s="383">
        <f>IF(ISERROR(AA1241),0,IF(B1241&lt;=Parameters!$K$3,0,(B1241-B1240)*$O$5*AA1241))</f>
        <v>0</v>
      </c>
      <c r="AC1241" s="157">
        <f t="shared" si="324"/>
        <v>26468.056265524985</v>
      </c>
    </row>
    <row r="1242" spans="1:29">
      <c r="A1242" s="186"/>
      <c r="B1242" s="187"/>
      <c r="C1242" s="258"/>
      <c r="D1242" s="258"/>
      <c r="E1242" s="438" t="e">
        <f>IF(AND(ISBLANK(B1242),ISBLANK(C1242)),NA(),IF(B1242&lt;=Parameters!$K$3,0,IF(C1242&lt;0.1,Parameters!$K$4,C1242)))</f>
        <v>#N/A</v>
      </c>
      <c r="F1242" s="439"/>
      <c r="G1242" s="149">
        <f>B1242*Parameters!$K$5</f>
        <v>0</v>
      </c>
      <c r="H1242" s="383">
        <f>IF(B1242&lt;Parameters!$K$6,B1242*Parameters!$K$5,Parameters!$K$5*Parameters!$K$6+(B1242-Parameters!$K$6)*(Parameters!$K$5-10))</f>
        <v>0</v>
      </c>
      <c r="I1242" s="151" t="str">
        <f>IF(ISBLANK(D1242),"",IF(D1242&gt;Parameters!$K$7,"Clay","Sand"))</f>
        <v/>
      </c>
      <c r="J1242" s="152">
        <f t="shared" si="325"/>
        <v>0.12850097275896397</v>
      </c>
      <c r="K1242" s="320">
        <f t="shared" si="326"/>
        <v>1</v>
      </c>
      <c r="L1242" s="320">
        <f t="shared" si="334"/>
        <v>0</v>
      </c>
      <c r="M1242" s="275" t="e">
        <f t="shared" si="327"/>
        <v>#N/A</v>
      </c>
      <c r="N1242" s="153" t="e">
        <f t="shared" si="328"/>
        <v>#N/A</v>
      </c>
      <c r="O1242" s="175" t="e">
        <f t="shared" si="329"/>
        <v>#N/A</v>
      </c>
      <c r="P1242" s="149">
        <f>IF(B1242&lt;=Parameters!$K$3,0,IF(I1242="Sand",0,O1242/Parameters!$K$8*1000))</f>
        <v>0</v>
      </c>
      <c r="Q1242" s="127" t="e">
        <f t="shared" si="330"/>
        <v>#DIV/0!</v>
      </c>
      <c r="R1242" s="175" t="e">
        <f t="shared" si="331"/>
        <v>#DIV/0!</v>
      </c>
      <c r="S1242" s="175" t="e">
        <f t="shared" si="332"/>
        <v>#DIV/0!</v>
      </c>
      <c r="T1242" s="149" t="e">
        <f t="shared" si="339"/>
        <v>#DIV/0!</v>
      </c>
      <c r="U1242" s="383">
        <f>IF(B1242&lt;=Parameters!$K$3,0,IF(I1242="Sand",(B1242-B1241)*$O$5*N1242,(B1242-B1241)*$O$5*T1242))</f>
        <v>0</v>
      </c>
      <c r="V1242" s="157">
        <f t="shared" si="340"/>
        <v>41073.252496893809</v>
      </c>
      <c r="W1242" s="175" t="e">
        <f t="shared" si="335"/>
        <v>#N/A</v>
      </c>
      <c r="X1242" s="149" t="e">
        <f t="shared" si="336"/>
        <v>#N/A</v>
      </c>
      <c r="Y1242" s="127" t="e">
        <f t="shared" si="337"/>
        <v>#DIV/0!</v>
      </c>
      <c r="Z1242" s="175" t="e">
        <f t="shared" si="338"/>
        <v>#N/A</v>
      </c>
      <c r="AA1242" s="149" t="e">
        <f t="shared" si="333"/>
        <v>#DIV/0!</v>
      </c>
      <c r="AB1242" s="383">
        <f>IF(ISERROR(AA1242),0,IF(B1242&lt;=Parameters!$K$3,0,(B1242-B1241)*$O$5*AA1242))</f>
        <v>0</v>
      </c>
      <c r="AC1242" s="157">
        <f t="shared" si="324"/>
        <v>26468.056265524985</v>
      </c>
    </row>
    <row r="1243" spans="1:29">
      <c r="A1243" s="186"/>
      <c r="B1243" s="187"/>
      <c r="C1243" s="258"/>
      <c r="D1243" s="258"/>
      <c r="E1243" s="438" t="e">
        <f>IF(AND(ISBLANK(B1243),ISBLANK(C1243)),NA(),IF(B1243&lt;=Parameters!$K$3,0,IF(C1243&lt;0.1,Parameters!$K$4,C1243)))</f>
        <v>#N/A</v>
      </c>
      <c r="F1243" s="439"/>
      <c r="G1243" s="149">
        <f>B1243*Parameters!$K$5</f>
        <v>0</v>
      </c>
      <c r="H1243" s="383">
        <f>IF(B1243&lt;Parameters!$K$6,B1243*Parameters!$K$5,Parameters!$K$5*Parameters!$K$6+(B1243-Parameters!$K$6)*(Parameters!$K$5-10))</f>
        <v>0</v>
      </c>
      <c r="I1243" s="151" t="str">
        <f>IF(ISBLANK(D1243),"",IF(D1243&gt;Parameters!$K$7,"Clay","Sand"))</f>
        <v/>
      </c>
      <c r="J1243" s="152">
        <f t="shared" si="325"/>
        <v>0.12850097275896397</v>
      </c>
      <c r="K1243" s="320">
        <f t="shared" si="326"/>
        <v>1</v>
      </c>
      <c r="L1243" s="320">
        <f t="shared" si="334"/>
        <v>0</v>
      </c>
      <c r="M1243" s="275" t="e">
        <f t="shared" si="327"/>
        <v>#N/A</v>
      </c>
      <c r="N1243" s="153" t="e">
        <f t="shared" si="328"/>
        <v>#N/A</v>
      </c>
      <c r="O1243" s="175" t="e">
        <f t="shared" si="329"/>
        <v>#N/A</v>
      </c>
      <c r="P1243" s="149">
        <f>IF(B1243&lt;=Parameters!$K$3,0,IF(I1243="Sand",0,O1243/Parameters!$K$8*1000))</f>
        <v>0</v>
      </c>
      <c r="Q1243" s="127" t="e">
        <f t="shared" si="330"/>
        <v>#DIV/0!</v>
      </c>
      <c r="R1243" s="175" t="e">
        <f t="shared" si="331"/>
        <v>#DIV/0!</v>
      </c>
      <c r="S1243" s="175" t="e">
        <f t="shared" si="332"/>
        <v>#DIV/0!</v>
      </c>
      <c r="T1243" s="149" t="e">
        <f t="shared" si="339"/>
        <v>#DIV/0!</v>
      </c>
      <c r="U1243" s="383">
        <f>IF(B1243&lt;=Parameters!$K$3,0,IF(I1243="Sand",(B1243-B1242)*$O$5*N1243,(B1243-B1242)*$O$5*T1243))</f>
        <v>0</v>
      </c>
      <c r="V1243" s="157">
        <f t="shared" si="340"/>
        <v>41073.252496893809</v>
      </c>
      <c r="W1243" s="175" t="e">
        <f t="shared" si="335"/>
        <v>#N/A</v>
      </c>
      <c r="X1243" s="149" t="e">
        <f t="shared" si="336"/>
        <v>#N/A</v>
      </c>
      <c r="Y1243" s="127" t="e">
        <f t="shared" si="337"/>
        <v>#DIV/0!</v>
      </c>
      <c r="Z1243" s="175" t="e">
        <f t="shared" si="338"/>
        <v>#N/A</v>
      </c>
      <c r="AA1243" s="149" t="e">
        <f t="shared" si="333"/>
        <v>#DIV/0!</v>
      </c>
      <c r="AB1243" s="383">
        <f>IF(ISERROR(AA1243),0,IF(B1243&lt;=Parameters!$K$3,0,(B1243-B1242)*$O$5*AA1243))</f>
        <v>0</v>
      </c>
      <c r="AC1243" s="157">
        <f t="shared" si="324"/>
        <v>26468.056265524985</v>
      </c>
    </row>
    <row r="1244" spans="1:29">
      <c r="A1244" s="186"/>
      <c r="B1244" s="187"/>
      <c r="C1244" s="258"/>
      <c r="D1244" s="258"/>
      <c r="E1244" s="438" t="e">
        <f>IF(AND(ISBLANK(B1244),ISBLANK(C1244)),NA(),IF(B1244&lt;=Parameters!$K$3,0,IF(C1244&lt;0.1,Parameters!$K$4,C1244)))</f>
        <v>#N/A</v>
      </c>
      <c r="F1244" s="439"/>
      <c r="G1244" s="149">
        <f>B1244*Parameters!$K$5</f>
        <v>0</v>
      </c>
      <c r="H1244" s="383">
        <f>IF(B1244&lt;Parameters!$K$6,B1244*Parameters!$K$5,Parameters!$K$5*Parameters!$K$6+(B1244-Parameters!$K$6)*(Parameters!$K$5-10))</f>
        <v>0</v>
      </c>
      <c r="I1244" s="151" t="str">
        <f>IF(ISBLANK(D1244),"",IF(D1244&gt;Parameters!$K$7,"Clay","Sand"))</f>
        <v/>
      </c>
      <c r="J1244" s="152">
        <f t="shared" si="325"/>
        <v>0.12850097275896397</v>
      </c>
      <c r="K1244" s="320">
        <f t="shared" si="326"/>
        <v>1</v>
      </c>
      <c r="L1244" s="320">
        <f t="shared" si="334"/>
        <v>0</v>
      </c>
      <c r="M1244" s="275" t="e">
        <f t="shared" si="327"/>
        <v>#N/A</v>
      </c>
      <c r="N1244" s="153" t="e">
        <f t="shared" si="328"/>
        <v>#N/A</v>
      </c>
      <c r="O1244" s="175" t="e">
        <f t="shared" si="329"/>
        <v>#N/A</v>
      </c>
      <c r="P1244" s="149">
        <f>IF(B1244&lt;=Parameters!$K$3,0,IF(I1244="Sand",0,O1244/Parameters!$K$8*1000))</f>
        <v>0</v>
      </c>
      <c r="Q1244" s="127" t="e">
        <f t="shared" si="330"/>
        <v>#DIV/0!</v>
      </c>
      <c r="R1244" s="175" t="e">
        <f t="shared" si="331"/>
        <v>#DIV/0!</v>
      </c>
      <c r="S1244" s="175" t="e">
        <f t="shared" si="332"/>
        <v>#DIV/0!</v>
      </c>
      <c r="T1244" s="149" t="e">
        <f t="shared" si="339"/>
        <v>#DIV/0!</v>
      </c>
      <c r="U1244" s="383">
        <f>IF(B1244&lt;=Parameters!$K$3,0,IF(I1244="Sand",(B1244-B1243)*$O$5*N1244,(B1244-B1243)*$O$5*T1244))</f>
        <v>0</v>
      </c>
      <c r="V1244" s="157">
        <f t="shared" si="340"/>
        <v>41073.252496893809</v>
      </c>
      <c r="W1244" s="175" t="e">
        <f t="shared" si="335"/>
        <v>#N/A</v>
      </c>
      <c r="X1244" s="149" t="e">
        <f t="shared" si="336"/>
        <v>#N/A</v>
      </c>
      <c r="Y1244" s="127" t="e">
        <f t="shared" si="337"/>
        <v>#DIV/0!</v>
      </c>
      <c r="Z1244" s="175" t="e">
        <f t="shared" si="338"/>
        <v>#N/A</v>
      </c>
      <c r="AA1244" s="149" t="e">
        <f t="shared" si="333"/>
        <v>#DIV/0!</v>
      </c>
      <c r="AB1244" s="383">
        <f>IF(ISERROR(AA1244),0,IF(B1244&lt;=Parameters!$K$3,0,(B1244-B1243)*$O$5*AA1244))</f>
        <v>0</v>
      </c>
      <c r="AC1244" s="157">
        <f t="shared" si="324"/>
        <v>26468.056265524985</v>
      </c>
    </row>
    <row r="1245" spans="1:29">
      <c r="A1245" s="186"/>
      <c r="B1245" s="187"/>
      <c r="C1245" s="258"/>
      <c r="D1245" s="258"/>
      <c r="E1245" s="438" t="e">
        <f>IF(AND(ISBLANK(B1245),ISBLANK(C1245)),NA(),IF(B1245&lt;=Parameters!$K$3,0,IF(C1245&lt;0.1,Parameters!$K$4,C1245)))</f>
        <v>#N/A</v>
      </c>
      <c r="F1245" s="439"/>
      <c r="G1245" s="149">
        <f>B1245*Parameters!$K$5</f>
        <v>0</v>
      </c>
      <c r="H1245" s="383">
        <f>IF(B1245&lt;Parameters!$K$6,B1245*Parameters!$K$5,Parameters!$K$5*Parameters!$K$6+(B1245-Parameters!$K$6)*(Parameters!$K$5-10))</f>
        <v>0</v>
      </c>
      <c r="I1245" s="151" t="str">
        <f>IF(ISBLANK(D1245),"",IF(D1245&gt;Parameters!$K$7,"Clay","Sand"))</f>
        <v/>
      </c>
      <c r="J1245" s="152">
        <f t="shared" si="325"/>
        <v>0.12850097275896397</v>
      </c>
      <c r="K1245" s="320">
        <f t="shared" si="326"/>
        <v>1</v>
      </c>
      <c r="L1245" s="320">
        <f t="shared" si="334"/>
        <v>0</v>
      </c>
      <c r="M1245" s="275" t="e">
        <f t="shared" si="327"/>
        <v>#N/A</v>
      </c>
      <c r="N1245" s="153" t="e">
        <f t="shared" si="328"/>
        <v>#N/A</v>
      </c>
      <c r="O1245" s="175" t="e">
        <f t="shared" si="329"/>
        <v>#N/A</v>
      </c>
      <c r="P1245" s="149">
        <f>IF(B1245&lt;=Parameters!$K$3,0,IF(I1245="Sand",0,O1245/Parameters!$K$8*1000))</f>
        <v>0</v>
      </c>
      <c r="Q1245" s="127" t="e">
        <f t="shared" si="330"/>
        <v>#DIV/0!</v>
      </c>
      <c r="R1245" s="175" t="e">
        <f t="shared" si="331"/>
        <v>#DIV/0!</v>
      </c>
      <c r="S1245" s="175" t="e">
        <f t="shared" si="332"/>
        <v>#DIV/0!</v>
      </c>
      <c r="T1245" s="149" t="e">
        <f t="shared" si="339"/>
        <v>#DIV/0!</v>
      </c>
      <c r="U1245" s="383">
        <f>IF(B1245&lt;=Parameters!$K$3,0,IF(I1245="Sand",(B1245-B1244)*$O$5*N1245,(B1245-B1244)*$O$5*T1245))</f>
        <v>0</v>
      </c>
      <c r="V1245" s="157">
        <f t="shared" si="340"/>
        <v>41073.252496893809</v>
      </c>
      <c r="W1245" s="175" t="e">
        <f t="shared" si="335"/>
        <v>#N/A</v>
      </c>
      <c r="X1245" s="149" t="e">
        <f t="shared" si="336"/>
        <v>#N/A</v>
      </c>
      <c r="Y1245" s="127" t="e">
        <f t="shared" si="337"/>
        <v>#DIV/0!</v>
      </c>
      <c r="Z1245" s="175" t="e">
        <f t="shared" si="338"/>
        <v>#N/A</v>
      </c>
      <c r="AA1245" s="149" t="e">
        <f t="shared" si="333"/>
        <v>#DIV/0!</v>
      </c>
      <c r="AB1245" s="383">
        <f>IF(ISERROR(AA1245),0,IF(B1245&lt;=Parameters!$K$3,0,(B1245-B1244)*$O$5*AA1245))</f>
        <v>0</v>
      </c>
      <c r="AC1245" s="157">
        <f t="shared" si="324"/>
        <v>26468.056265524985</v>
      </c>
    </row>
    <row r="1246" spans="1:29">
      <c r="A1246" s="186"/>
      <c r="B1246" s="187"/>
      <c r="C1246" s="258"/>
      <c r="D1246" s="258"/>
      <c r="E1246" s="438" t="e">
        <f>IF(AND(ISBLANK(B1246),ISBLANK(C1246)),NA(),IF(B1246&lt;=Parameters!$K$3,0,IF(C1246&lt;0.1,Parameters!$K$4,C1246)))</f>
        <v>#N/A</v>
      </c>
      <c r="F1246" s="439"/>
      <c r="G1246" s="149">
        <f>B1246*Parameters!$K$5</f>
        <v>0</v>
      </c>
      <c r="H1246" s="383">
        <f>IF(B1246&lt;Parameters!$K$6,B1246*Parameters!$K$5,Parameters!$K$5*Parameters!$K$6+(B1246-Parameters!$K$6)*(Parameters!$K$5-10))</f>
        <v>0</v>
      </c>
      <c r="I1246" s="151" t="str">
        <f>IF(ISBLANK(D1246),"",IF(D1246&gt;Parameters!$K$7,"Clay","Sand"))</f>
        <v/>
      </c>
      <c r="J1246" s="152">
        <f t="shared" si="325"/>
        <v>0.12850097275896397</v>
      </c>
      <c r="K1246" s="320">
        <f t="shared" si="326"/>
        <v>1</v>
      </c>
      <c r="L1246" s="320">
        <f t="shared" si="334"/>
        <v>0</v>
      </c>
      <c r="M1246" s="275" t="e">
        <f t="shared" si="327"/>
        <v>#N/A</v>
      </c>
      <c r="N1246" s="153" t="e">
        <f t="shared" si="328"/>
        <v>#N/A</v>
      </c>
      <c r="O1246" s="175" t="e">
        <f t="shared" si="329"/>
        <v>#N/A</v>
      </c>
      <c r="P1246" s="149">
        <f>IF(B1246&lt;=Parameters!$K$3,0,IF(I1246="Sand",0,O1246/Parameters!$K$8*1000))</f>
        <v>0</v>
      </c>
      <c r="Q1246" s="127" t="e">
        <f t="shared" si="330"/>
        <v>#DIV/0!</v>
      </c>
      <c r="R1246" s="175" t="e">
        <f t="shared" si="331"/>
        <v>#DIV/0!</v>
      </c>
      <c r="S1246" s="175" t="e">
        <f t="shared" si="332"/>
        <v>#DIV/0!</v>
      </c>
      <c r="T1246" s="149" t="e">
        <f t="shared" si="339"/>
        <v>#DIV/0!</v>
      </c>
      <c r="U1246" s="383">
        <f>IF(B1246&lt;=Parameters!$K$3,0,IF(I1246="Sand",(B1246-B1245)*$O$5*N1246,(B1246-B1245)*$O$5*T1246))</f>
        <v>0</v>
      </c>
      <c r="V1246" s="157">
        <f t="shared" si="340"/>
        <v>41073.252496893809</v>
      </c>
      <c r="W1246" s="175" t="e">
        <f t="shared" si="335"/>
        <v>#N/A</v>
      </c>
      <c r="X1246" s="149" t="e">
        <f t="shared" si="336"/>
        <v>#N/A</v>
      </c>
      <c r="Y1246" s="127" t="e">
        <f t="shared" si="337"/>
        <v>#DIV/0!</v>
      </c>
      <c r="Z1246" s="175" t="e">
        <f t="shared" si="338"/>
        <v>#N/A</v>
      </c>
      <c r="AA1246" s="149" t="e">
        <f t="shared" si="333"/>
        <v>#DIV/0!</v>
      </c>
      <c r="AB1246" s="383">
        <f>IF(ISERROR(AA1246),0,IF(B1246&lt;=Parameters!$K$3,0,(B1246-B1245)*$O$5*AA1246))</f>
        <v>0</v>
      </c>
      <c r="AC1246" s="157">
        <f t="shared" si="324"/>
        <v>26468.056265524985</v>
      </c>
    </row>
    <row r="1247" spans="1:29">
      <c r="A1247" s="186"/>
      <c r="B1247" s="187"/>
      <c r="C1247" s="258"/>
      <c r="D1247" s="258"/>
      <c r="E1247" s="438" t="e">
        <f>IF(AND(ISBLANK(B1247),ISBLANK(C1247)),NA(),IF(B1247&lt;=Parameters!$K$3,0,IF(C1247&lt;0.1,Parameters!$K$4,C1247)))</f>
        <v>#N/A</v>
      </c>
      <c r="F1247" s="439"/>
      <c r="G1247" s="149">
        <f>B1247*Parameters!$K$5</f>
        <v>0</v>
      </c>
      <c r="H1247" s="383">
        <f>IF(B1247&lt;Parameters!$K$6,B1247*Parameters!$K$5,Parameters!$K$5*Parameters!$K$6+(B1247-Parameters!$K$6)*(Parameters!$K$5-10))</f>
        <v>0</v>
      </c>
      <c r="I1247" s="151" t="str">
        <f>IF(ISBLANK(D1247),"",IF(D1247&gt;Parameters!$K$7,"Clay","Sand"))</f>
        <v/>
      </c>
      <c r="J1247" s="152">
        <f t="shared" si="325"/>
        <v>0.12850097275896397</v>
      </c>
      <c r="K1247" s="320">
        <f t="shared" si="326"/>
        <v>1</v>
      </c>
      <c r="L1247" s="320">
        <f t="shared" si="334"/>
        <v>0</v>
      </c>
      <c r="M1247" s="275" t="e">
        <f t="shared" si="327"/>
        <v>#N/A</v>
      </c>
      <c r="N1247" s="153" t="e">
        <f t="shared" si="328"/>
        <v>#N/A</v>
      </c>
      <c r="O1247" s="175" t="e">
        <f t="shared" si="329"/>
        <v>#N/A</v>
      </c>
      <c r="P1247" s="149">
        <f>IF(B1247&lt;=Parameters!$K$3,0,IF(I1247="Sand",0,O1247/Parameters!$K$8*1000))</f>
        <v>0</v>
      </c>
      <c r="Q1247" s="127" t="e">
        <f t="shared" si="330"/>
        <v>#DIV/0!</v>
      </c>
      <c r="R1247" s="175" t="e">
        <f t="shared" si="331"/>
        <v>#DIV/0!</v>
      </c>
      <c r="S1247" s="175" t="e">
        <f t="shared" si="332"/>
        <v>#DIV/0!</v>
      </c>
      <c r="T1247" s="149" t="e">
        <f t="shared" si="339"/>
        <v>#DIV/0!</v>
      </c>
      <c r="U1247" s="383">
        <f>IF(B1247&lt;=Parameters!$K$3,0,IF(I1247="Sand",(B1247-B1246)*$O$5*N1247,(B1247-B1246)*$O$5*T1247))</f>
        <v>0</v>
      </c>
      <c r="V1247" s="157">
        <f t="shared" si="340"/>
        <v>41073.252496893809</v>
      </c>
      <c r="W1247" s="175" t="e">
        <f t="shared" si="335"/>
        <v>#N/A</v>
      </c>
      <c r="X1247" s="149" t="e">
        <f t="shared" si="336"/>
        <v>#N/A</v>
      </c>
      <c r="Y1247" s="127" t="e">
        <f t="shared" si="337"/>
        <v>#DIV/0!</v>
      </c>
      <c r="Z1247" s="175" t="e">
        <f t="shared" si="338"/>
        <v>#N/A</v>
      </c>
      <c r="AA1247" s="149" t="e">
        <f t="shared" si="333"/>
        <v>#DIV/0!</v>
      </c>
      <c r="AB1247" s="383">
        <f>IF(ISERROR(AA1247),0,IF(B1247&lt;=Parameters!$K$3,0,(B1247-B1246)*$O$5*AA1247))</f>
        <v>0</v>
      </c>
      <c r="AC1247" s="157">
        <f t="shared" si="324"/>
        <v>26468.056265524985</v>
      </c>
    </row>
    <row r="1248" spans="1:29">
      <c r="A1248" s="186"/>
      <c r="B1248" s="187"/>
      <c r="C1248" s="258"/>
      <c r="D1248" s="258"/>
      <c r="E1248" s="438" t="e">
        <f>IF(AND(ISBLANK(B1248),ISBLANK(C1248)),NA(),IF(B1248&lt;=Parameters!$K$3,0,IF(C1248&lt;0.1,Parameters!$K$4,C1248)))</f>
        <v>#N/A</v>
      </c>
      <c r="F1248" s="439"/>
      <c r="G1248" s="149">
        <f>B1248*Parameters!$K$5</f>
        <v>0</v>
      </c>
      <c r="H1248" s="383">
        <f>IF(B1248&lt;Parameters!$K$6,B1248*Parameters!$K$5,Parameters!$K$5*Parameters!$K$6+(B1248-Parameters!$K$6)*(Parameters!$K$5-10))</f>
        <v>0</v>
      </c>
      <c r="I1248" s="151" t="str">
        <f>IF(ISBLANK(D1248),"",IF(D1248&gt;Parameters!$K$7,"Clay","Sand"))</f>
        <v/>
      </c>
      <c r="J1248" s="152">
        <f t="shared" si="325"/>
        <v>0.12850097275896397</v>
      </c>
      <c r="K1248" s="320">
        <f t="shared" si="326"/>
        <v>1</v>
      </c>
      <c r="L1248" s="320">
        <f t="shared" si="334"/>
        <v>0</v>
      </c>
      <c r="M1248" s="275" t="e">
        <f t="shared" si="327"/>
        <v>#N/A</v>
      </c>
      <c r="N1248" s="153" t="e">
        <f t="shared" si="328"/>
        <v>#N/A</v>
      </c>
      <c r="O1248" s="175" t="e">
        <f t="shared" si="329"/>
        <v>#N/A</v>
      </c>
      <c r="P1248" s="149">
        <f>IF(B1248&lt;=Parameters!$K$3,0,IF(I1248="Sand",0,O1248/Parameters!$K$8*1000))</f>
        <v>0</v>
      </c>
      <c r="Q1248" s="127" t="e">
        <f t="shared" si="330"/>
        <v>#DIV/0!</v>
      </c>
      <c r="R1248" s="175" t="e">
        <f t="shared" si="331"/>
        <v>#DIV/0!</v>
      </c>
      <c r="S1248" s="175" t="e">
        <f t="shared" si="332"/>
        <v>#DIV/0!</v>
      </c>
      <c r="T1248" s="149" t="e">
        <f t="shared" si="339"/>
        <v>#DIV/0!</v>
      </c>
      <c r="U1248" s="383">
        <f>IF(B1248&lt;=Parameters!$K$3,0,IF(I1248="Sand",(B1248-B1247)*$O$5*N1248,(B1248-B1247)*$O$5*T1248))</f>
        <v>0</v>
      </c>
      <c r="V1248" s="157">
        <f t="shared" si="340"/>
        <v>41073.252496893809</v>
      </c>
      <c r="W1248" s="175" t="e">
        <f t="shared" si="335"/>
        <v>#N/A</v>
      </c>
      <c r="X1248" s="149" t="e">
        <f t="shared" si="336"/>
        <v>#N/A</v>
      </c>
      <c r="Y1248" s="127" t="e">
        <f t="shared" si="337"/>
        <v>#DIV/0!</v>
      </c>
      <c r="Z1248" s="175" t="e">
        <f t="shared" si="338"/>
        <v>#N/A</v>
      </c>
      <c r="AA1248" s="149" t="e">
        <f t="shared" si="333"/>
        <v>#DIV/0!</v>
      </c>
      <c r="AB1248" s="383">
        <f>IF(ISERROR(AA1248),0,IF(B1248&lt;=Parameters!$K$3,0,(B1248-B1247)*$O$5*AA1248))</f>
        <v>0</v>
      </c>
      <c r="AC1248" s="157">
        <f t="shared" si="324"/>
        <v>26468.056265524985</v>
      </c>
    </row>
    <row r="1249" spans="1:29">
      <c r="A1249" s="186"/>
      <c r="B1249" s="187"/>
      <c r="C1249" s="258"/>
      <c r="D1249" s="258"/>
      <c r="E1249" s="438" t="e">
        <f>IF(AND(ISBLANK(B1249),ISBLANK(C1249)),NA(),IF(B1249&lt;=Parameters!$K$3,0,IF(C1249&lt;0.1,Parameters!$K$4,C1249)))</f>
        <v>#N/A</v>
      </c>
      <c r="F1249" s="439"/>
      <c r="G1249" s="149">
        <f>B1249*Parameters!$K$5</f>
        <v>0</v>
      </c>
      <c r="H1249" s="383">
        <f>IF(B1249&lt;Parameters!$K$6,B1249*Parameters!$K$5,Parameters!$K$5*Parameters!$K$6+(B1249-Parameters!$K$6)*(Parameters!$K$5-10))</f>
        <v>0</v>
      </c>
      <c r="I1249" s="151" t="str">
        <f>IF(ISBLANK(D1249),"",IF(D1249&gt;Parameters!$K$7,"Clay","Sand"))</f>
        <v/>
      </c>
      <c r="J1249" s="152">
        <f t="shared" si="325"/>
        <v>0.12850097275896397</v>
      </c>
      <c r="K1249" s="320">
        <f t="shared" si="326"/>
        <v>1</v>
      </c>
      <c r="L1249" s="320">
        <f t="shared" si="334"/>
        <v>0</v>
      </c>
      <c r="M1249" s="275" t="e">
        <f t="shared" si="327"/>
        <v>#N/A</v>
      </c>
      <c r="N1249" s="153" t="e">
        <f t="shared" si="328"/>
        <v>#N/A</v>
      </c>
      <c r="O1249" s="175" t="e">
        <f t="shared" si="329"/>
        <v>#N/A</v>
      </c>
      <c r="P1249" s="149">
        <f>IF(B1249&lt;=Parameters!$K$3,0,IF(I1249="Sand",0,O1249/Parameters!$K$8*1000))</f>
        <v>0</v>
      </c>
      <c r="Q1249" s="127" t="e">
        <f t="shared" si="330"/>
        <v>#DIV/0!</v>
      </c>
      <c r="R1249" s="175" t="e">
        <f t="shared" si="331"/>
        <v>#DIV/0!</v>
      </c>
      <c r="S1249" s="175" t="e">
        <f t="shared" si="332"/>
        <v>#DIV/0!</v>
      </c>
      <c r="T1249" s="149" t="e">
        <f t="shared" si="339"/>
        <v>#DIV/0!</v>
      </c>
      <c r="U1249" s="383">
        <f>IF(B1249&lt;=Parameters!$K$3,0,IF(I1249="Sand",(B1249-B1248)*$O$5*N1249,(B1249-B1248)*$O$5*T1249))</f>
        <v>0</v>
      </c>
      <c r="V1249" s="157">
        <f t="shared" si="340"/>
        <v>41073.252496893809</v>
      </c>
      <c r="W1249" s="175" t="e">
        <f t="shared" si="335"/>
        <v>#N/A</v>
      </c>
      <c r="X1249" s="149" t="e">
        <f t="shared" si="336"/>
        <v>#N/A</v>
      </c>
      <c r="Y1249" s="127" t="e">
        <f t="shared" si="337"/>
        <v>#DIV/0!</v>
      </c>
      <c r="Z1249" s="175" t="e">
        <f t="shared" si="338"/>
        <v>#N/A</v>
      </c>
      <c r="AA1249" s="149" t="e">
        <f t="shared" si="333"/>
        <v>#DIV/0!</v>
      </c>
      <c r="AB1249" s="383">
        <f>IF(ISERROR(AA1249),0,IF(B1249&lt;=Parameters!$K$3,0,(B1249-B1248)*$O$5*AA1249))</f>
        <v>0</v>
      </c>
      <c r="AC1249" s="157">
        <f t="shared" si="324"/>
        <v>26468.056265524985</v>
      </c>
    </row>
    <row r="1250" spans="1:29">
      <c r="A1250" s="186"/>
      <c r="B1250" s="187"/>
      <c r="C1250" s="258"/>
      <c r="D1250" s="258"/>
      <c r="E1250" s="438" t="e">
        <f>IF(AND(ISBLANK(B1250),ISBLANK(C1250)),NA(),IF(B1250&lt;=Parameters!$K$3,0,IF(C1250&lt;0.1,Parameters!$K$4,C1250)))</f>
        <v>#N/A</v>
      </c>
      <c r="F1250" s="439"/>
      <c r="G1250" s="149">
        <f>B1250*Parameters!$K$5</f>
        <v>0</v>
      </c>
      <c r="H1250" s="383">
        <f>IF(B1250&lt;Parameters!$K$6,B1250*Parameters!$K$5,Parameters!$K$5*Parameters!$K$6+(B1250-Parameters!$K$6)*(Parameters!$K$5-10))</f>
        <v>0</v>
      </c>
      <c r="I1250" s="151" t="str">
        <f>IF(ISBLANK(D1250),"",IF(D1250&gt;Parameters!$K$7,"Clay","Sand"))</f>
        <v/>
      </c>
      <c r="J1250" s="152">
        <f t="shared" si="325"/>
        <v>0.12850097275896397</v>
      </c>
      <c r="K1250" s="320">
        <f t="shared" si="326"/>
        <v>1</v>
      </c>
      <c r="L1250" s="320">
        <f t="shared" si="334"/>
        <v>0</v>
      </c>
      <c r="M1250" s="275" t="e">
        <f t="shared" si="327"/>
        <v>#N/A</v>
      </c>
      <c r="N1250" s="153" t="e">
        <f t="shared" si="328"/>
        <v>#N/A</v>
      </c>
      <c r="O1250" s="175" t="e">
        <f t="shared" si="329"/>
        <v>#N/A</v>
      </c>
      <c r="P1250" s="149">
        <f>IF(B1250&lt;=Parameters!$K$3,0,IF(I1250="Sand",0,O1250/Parameters!$K$8*1000))</f>
        <v>0</v>
      </c>
      <c r="Q1250" s="127" t="e">
        <f t="shared" si="330"/>
        <v>#DIV/0!</v>
      </c>
      <c r="R1250" s="175" t="e">
        <f t="shared" si="331"/>
        <v>#DIV/0!</v>
      </c>
      <c r="S1250" s="175" t="e">
        <f t="shared" si="332"/>
        <v>#DIV/0!</v>
      </c>
      <c r="T1250" s="149" t="e">
        <f t="shared" si="339"/>
        <v>#DIV/0!</v>
      </c>
      <c r="U1250" s="383">
        <f>IF(B1250&lt;=Parameters!$K$3,0,IF(I1250="Sand",(B1250-B1249)*$O$5*N1250,(B1250-B1249)*$O$5*T1250))</f>
        <v>0</v>
      </c>
      <c r="V1250" s="157">
        <f t="shared" si="340"/>
        <v>41073.252496893809</v>
      </c>
      <c r="W1250" s="175" t="e">
        <f t="shared" si="335"/>
        <v>#N/A</v>
      </c>
      <c r="X1250" s="149" t="e">
        <f t="shared" si="336"/>
        <v>#N/A</v>
      </c>
      <c r="Y1250" s="127" t="e">
        <f t="shared" si="337"/>
        <v>#DIV/0!</v>
      </c>
      <c r="Z1250" s="175" t="e">
        <f t="shared" si="338"/>
        <v>#N/A</v>
      </c>
      <c r="AA1250" s="149" t="e">
        <f t="shared" si="333"/>
        <v>#DIV/0!</v>
      </c>
      <c r="AB1250" s="383">
        <f>IF(ISERROR(AA1250),0,IF(B1250&lt;=Parameters!$K$3,0,(B1250-B1249)*$O$5*AA1250))</f>
        <v>0</v>
      </c>
      <c r="AC1250" s="157">
        <f t="shared" si="324"/>
        <v>26468.056265524985</v>
      </c>
    </row>
    <row r="1251" spans="1:29">
      <c r="A1251" s="186"/>
      <c r="B1251" s="187"/>
      <c r="C1251" s="258"/>
      <c r="D1251" s="258"/>
      <c r="E1251" s="438" t="e">
        <f>IF(AND(ISBLANK(B1251),ISBLANK(C1251)),NA(),IF(B1251&lt;=Parameters!$K$3,0,IF(C1251&lt;0.1,Parameters!$K$4,C1251)))</f>
        <v>#N/A</v>
      </c>
      <c r="F1251" s="439"/>
      <c r="G1251" s="149">
        <f>B1251*Parameters!$K$5</f>
        <v>0</v>
      </c>
      <c r="H1251" s="383">
        <f>IF(B1251&lt;Parameters!$K$6,B1251*Parameters!$K$5,Parameters!$K$5*Parameters!$K$6+(B1251-Parameters!$K$6)*(Parameters!$K$5-10))</f>
        <v>0</v>
      </c>
      <c r="I1251" s="151" t="str">
        <f>IF(ISBLANK(D1251),"",IF(D1251&gt;Parameters!$K$7,"Clay","Sand"))</f>
        <v/>
      </c>
      <c r="J1251" s="152">
        <f t="shared" si="325"/>
        <v>0.12850097275896397</v>
      </c>
      <c r="K1251" s="320">
        <f t="shared" si="326"/>
        <v>1</v>
      </c>
      <c r="L1251" s="320">
        <f t="shared" si="334"/>
        <v>0</v>
      </c>
      <c r="M1251" s="275" t="e">
        <f t="shared" si="327"/>
        <v>#N/A</v>
      </c>
      <c r="N1251" s="153" t="e">
        <f t="shared" si="328"/>
        <v>#N/A</v>
      </c>
      <c r="O1251" s="175" t="e">
        <f t="shared" si="329"/>
        <v>#N/A</v>
      </c>
      <c r="P1251" s="149">
        <f>IF(B1251&lt;=Parameters!$K$3,0,IF(I1251="Sand",0,O1251/Parameters!$K$8*1000))</f>
        <v>0</v>
      </c>
      <c r="Q1251" s="127" t="e">
        <f t="shared" si="330"/>
        <v>#DIV/0!</v>
      </c>
      <c r="R1251" s="175" t="e">
        <f t="shared" si="331"/>
        <v>#DIV/0!</v>
      </c>
      <c r="S1251" s="175" t="e">
        <f t="shared" si="332"/>
        <v>#DIV/0!</v>
      </c>
      <c r="T1251" s="149" t="e">
        <f t="shared" si="339"/>
        <v>#DIV/0!</v>
      </c>
      <c r="U1251" s="383">
        <f>IF(B1251&lt;=Parameters!$K$3,0,IF(I1251="Sand",(B1251-B1250)*$O$5*N1251,(B1251-B1250)*$O$5*T1251))</f>
        <v>0</v>
      </c>
      <c r="V1251" s="157">
        <f t="shared" si="340"/>
        <v>41073.252496893809</v>
      </c>
      <c r="W1251" s="175" t="e">
        <f t="shared" si="335"/>
        <v>#N/A</v>
      </c>
      <c r="X1251" s="149" t="e">
        <f t="shared" si="336"/>
        <v>#N/A</v>
      </c>
      <c r="Y1251" s="127" t="e">
        <f t="shared" si="337"/>
        <v>#DIV/0!</v>
      </c>
      <c r="Z1251" s="175" t="e">
        <f t="shared" si="338"/>
        <v>#N/A</v>
      </c>
      <c r="AA1251" s="149" t="e">
        <f t="shared" si="333"/>
        <v>#DIV/0!</v>
      </c>
      <c r="AB1251" s="383">
        <f>IF(ISERROR(AA1251),0,IF(B1251&lt;=Parameters!$K$3,0,(B1251-B1250)*$O$5*AA1251))</f>
        <v>0</v>
      </c>
      <c r="AC1251" s="157">
        <f t="shared" si="324"/>
        <v>26468.056265524985</v>
      </c>
    </row>
    <row r="1252" spans="1:29">
      <c r="A1252" s="186"/>
      <c r="B1252" s="187"/>
      <c r="C1252" s="258"/>
      <c r="D1252" s="258"/>
      <c r="E1252" s="438" t="e">
        <f>IF(AND(ISBLANK(B1252),ISBLANK(C1252)),NA(),IF(B1252&lt;=Parameters!$K$3,0,IF(C1252&lt;0.1,Parameters!$K$4,C1252)))</f>
        <v>#N/A</v>
      </c>
      <c r="F1252" s="439"/>
      <c r="G1252" s="149">
        <f>B1252*Parameters!$K$5</f>
        <v>0</v>
      </c>
      <c r="H1252" s="383">
        <f>IF(B1252&lt;Parameters!$K$6,B1252*Parameters!$K$5,Parameters!$K$5*Parameters!$K$6+(B1252-Parameters!$K$6)*(Parameters!$K$5-10))</f>
        <v>0</v>
      </c>
      <c r="I1252" s="151" t="str">
        <f>IF(ISBLANK(D1252),"",IF(D1252&gt;Parameters!$K$7,"Clay","Sand"))</f>
        <v/>
      </c>
      <c r="J1252" s="152">
        <f t="shared" si="325"/>
        <v>0.12850097275896397</v>
      </c>
      <c r="K1252" s="320">
        <f t="shared" si="326"/>
        <v>1</v>
      </c>
      <c r="L1252" s="320">
        <f t="shared" si="334"/>
        <v>0</v>
      </c>
      <c r="M1252" s="275" t="e">
        <f t="shared" si="327"/>
        <v>#N/A</v>
      </c>
      <c r="N1252" s="153" t="e">
        <f t="shared" si="328"/>
        <v>#N/A</v>
      </c>
      <c r="O1252" s="175" t="e">
        <f t="shared" si="329"/>
        <v>#N/A</v>
      </c>
      <c r="P1252" s="149">
        <f>IF(B1252&lt;=Parameters!$K$3,0,IF(I1252="Sand",0,O1252/Parameters!$K$8*1000))</f>
        <v>0</v>
      </c>
      <c r="Q1252" s="127" t="e">
        <f t="shared" si="330"/>
        <v>#DIV/0!</v>
      </c>
      <c r="R1252" s="175" t="e">
        <f t="shared" si="331"/>
        <v>#DIV/0!</v>
      </c>
      <c r="S1252" s="175" t="e">
        <f t="shared" si="332"/>
        <v>#DIV/0!</v>
      </c>
      <c r="T1252" s="149" t="e">
        <f t="shared" si="339"/>
        <v>#DIV/0!</v>
      </c>
      <c r="U1252" s="383">
        <f>IF(B1252&lt;=Parameters!$K$3,0,IF(I1252="Sand",(B1252-B1251)*$O$5*N1252,(B1252-B1251)*$O$5*T1252))</f>
        <v>0</v>
      </c>
      <c r="V1252" s="157">
        <f t="shared" si="340"/>
        <v>41073.252496893809</v>
      </c>
      <c r="W1252" s="175" t="e">
        <f t="shared" si="335"/>
        <v>#N/A</v>
      </c>
      <c r="X1252" s="149" t="e">
        <f t="shared" si="336"/>
        <v>#N/A</v>
      </c>
      <c r="Y1252" s="127" t="e">
        <f t="shared" si="337"/>
        <v>#DIV/0!</v>
      </c>
      <c r="Z1252" s="175" t="e">
        <f t="shared" si="338"/>
        <v>#N/A</v>
      </c>
      <c r="AA1252" s="149" t="e">
        <f t="shared" si="333"/>
        <v>#DIV/0!</v>
      </c>
      <c r="AB1252" s="383">
        <f>IF(ISERROR(AA1252),0,IF(B1252&lt;=Parameters!$K$3,0,(B1252-B1251)*$O$5*AA1252))</f>
        <v>0</v>
      </c>
      <c r="AC1252" s="157">
        <f t="shared" si="324"/>
        <v>26468.056265524985</v>
      </c>
    </row>
    <row r="1253" spans="1:29">
      <c r="A1253" s="186"/>
      <c r="B1253" s="187"/>
      <c r="C1253" s="258"/>
      <c r="D1253" s="258"/>
      <c r="E1253" s="438" t="e">
        <f>IF(AND(ISBLANK(B1253),ISBLANK(C1253)),NA(),IF(B1253&lt;=Parameters!$K$3,0,IF(C1253&lt;0.1,Parameters!$K$4,C1253)))</f>
        <v>#N/A</v>
      </c>
      <c r="F1253" s="439"/>
      <c r="G1253" s="149">
        <f>B1253*Parameters!$K$5</f>
        <v>0</v>
      </c>
      <c r="H1253" s="383">
        <f>IF(B1253&lt;Parameters!$K$6,B1253*Parameters!$K$5,Parameters!$K$5*Parameters!$K$6+(B1253-Parameters!$K$6)*(Parameters!$K$5-10))</f>
        <v>0</v>
      </c>
      <c r="I1253" s="151" t="str">
        <f>IF(ISBLANK(D1253),"",IF(D1253&gt;Parameters!$K$7,"Clay","Sand"))</f>
        <v/>
      </c>
      <c r="J1253" s="152">
        <f t="shared" si="325"/>
        <v>0.12850097275896397</v>
      </c>
      <c r="K1253" s="320">
        <f t="shared" si="326"/>
        <v>1</v>
      </c>
      <c r="L1253" s="320">
        <f t="shared" si="334"/>
        <v>0</v>
      </c>
      <c r="M1253" s="275" t="e">
        <f t="shared" si="327"/>
        <v>#N/A</v>
      </c>
      <c r="N1253" s="153" t="e">
        <f t="shared" si="328"/>
        <v>#N/A</v>
      </c>
      <c r="O1253" s="175" t="e">
        <f t="shared" si="329"/>
        <v>#N/A</v>
      </c>
      <c r="P1253" s="149">
        <f>IF(B1253&lt;=Parameters!$K$3,0,IF(I1253="Sand",0,O1253/Parameters!$K$8*1000))</f>
        <v>0</v>
      </c>
      <c r="Q1253" s="127" t="e">
        <f t="shared" si="330"/>
        <v>#DIV/0!</v>
      </c>
      <c r="R1253" s="175" t="e">
        <f t="shared" si="331"/>
        <v>#DIV/0!</v>
      </c>
      <c r="S1253" s="175" t="e">
        <f t="shared" si="332"/>
        <v>#DIV/0!</v>
      </c>
      <c r="T1253" s="149" t="e">
        <f t="shared" si="339"/>
        <v>#DIV/0!</v>
      </c>
      <c r="U1253" s="383">
        <f>IF(B1253&lt;=Parameters!$K$3,0,IF(I1253="Sand",(B1253-B1252)*$O$5*N1253,(B1253-B1252)*$O$5*T1253))</f>
        <v>0</v>
      </c>
      <c r="V1253" s="157">
        <f t="shared" si="340"/>
        <v>41073.252496893809</v>
      </c>
      <c r="W1253" s="175" t="e">
        <f t="shared" si="335"/>
        <v>#N/A</v>
      </c>
      <c r="X1253" s="149" t="e">
        <f t="shared" si="336"/>
        <v>#N/A</v>
      </c>
      <c r="Y1253" s="127" t="e">
        <f t="shared" si="337"/>
        <v>#DIV/0!</v>
      </c>
      <c r="Z1253" s="175" t="e">
        <f t="shared" si="338"/>
        <v>#N/A</v>
      </c>
      <c r="AA1253" s="149" t="e">
        <f t="shared" si="333"/>
        <v>#DIV/0!</v>
      </c>
      <c r="AB1253" s="383">
        <f>IF(ISERROR(AA1253),0,IF(B1253&lt;=Parameters!$K$3,0,(B1253-B1252)*$O$5*AA1253))</f>
        <v>0</v>
      </c>
      <c r="AC1253" s="157">
        <f t="shared" si="324"/>
        <v>26468.056265524985</v>
      </c>
    </row>
    <row r="1254" spans="1:29">
      <c r="A1254" s="186"/>
      <c r="B1254" s="187"/>
      <c r="C1254" s="258"/>
      <c r="D1254" s="258"/>
      <c r="E1254" s="438" t="e">
        <f>IF(AND(ISBLANK(B1254),ISBLANK(C1254)),NA(),IF(B1254&lt;=Parameters!$K$3,0,IF(C1254&lt;0.1,Parameters!$K$4,C1254)))</f>
        <v>#N/A</v>
      </c>
      <c r="F1254" s="439"/>
      <c r="G1254" s="149">
        <f>B1254*Parameters!$K$5</f>
        <v>0</v>
      </c>
      <c r="H1254" s="383">
        <f>IF(B1254&lt;Parameters!$K$6,B1254*Parameters!$K$5,Parameters!$K$5*Parameters!$K$6+(B1254-Parameters!$K$6)*(Parameters!$K$5-10))</f>
        <v>0</v>
      </c>
      <c r="I1254" s="151" t="str">
        <f>IF(ISBLANK(D1254),"",IF(D1254&gt;Parameters!$K$7,"Clay","Sand"))</f>
        <v/>
      </c>
      <c r="J1254" s="152">
        <f t="shared" si="325"/>
        <v>0.12850097275896397</v>
      </c>
      <c r="K1254" s="320">
        <f t="shared" si="326"/>
        <v>1</v>
      </c>
      <c r="L1254" s="320">
        <f t="shared" si="334"/>
        <v>0</v>
      </c>
      <c r="M1254" s="275" t="e">
        <f t="shared" si="327"/>
        <v>#N/A</v>
      </c>
      <c r="N1254" s="153" t="e">
        <f t="shared" si="328"/>
        <v>#N/A</v>
      </c>
      <c r="O1254" s="175" t="e">
        <f t="shared" si="329"/>
        <v>#N/A</v>
      </c>
      <c r="P1254" s="149">
        <f>IF(B1254&lt;=Parameters!$K$3,0,IF(I1254="Sand",0,O1254/Parameters!$K$8*1000))</f>
        <v>0</v>
      </c>
      <c r="Q1254" s="127" t="e">
        <f t="shared" si="330"/>
        <v>#DIV/0!</v>
      </c>
      <c r="R1254" s="175" t="e">
        <f t="shared" si="331"/>
        <v>#DIV/0!</v>
      </c>
      <c r="S1254" s="175" t="e">
        <f t="shared" si="332"/>
        <v>#DIV/0!</v>
      </c>
      <c r="T1254" s="149" t="e">
        <f t="shared" si="339"/>
        <v>#DIV/0!</v>
      </c>
      <c r="U1254" s="383">
        <f>IF(B1254&lt;=Parameters!$K$3,0,IF(I1254="Sand",(B1254-B1253)*$O$5*N1254,(B1254-B1253)*$O$5*T1254))</f>
        <v>0</v>
      </c>
      <c r="V1254" s="157">
        <f t="shared" si="340"/>
        <v>41073.252496893809</v>
      </c>
      <c r="W1254" s="175" t="e">
        <f t="shared" si="335"/>
        <v>#N/A</v>
      </c>
      <c r="X1254" s="149" t="e">
        <f t="shared" si="336"/>
        <v>#N/A</v>
      </c>
      <c r="Y1254" s="127" t="e">
        <f t="shared" si="337"/>
        <v>#DIV/0!</v>
      </c>
      <c r="Z1254" s="175" t="e">
        <f t="shared" si="338"/>
        <v>#N/A</v>
      </c>
      <c r="AA1254" s="149" t="e">
        <f t="shared" si="333"/>
        <v>#DIV/0!</v>
      </c>
      <c r="AB1254" s="383">
        <f>IF(ISERROR(AA1254),0,IF(B1254&lt;=Parameters!$K$3,0,(B1254-B1253)*$O$5*AA1254))</f>
        <v>0</v>
      </c>
      <c r="AC1254" s="157">
        <f t="shared" si="324"/>
        <v>26468.056265524985</v>
      </c>
    </row>
    <row r="1255" spans="1:29">
      <c r="A1255" s="186"/>
      <c r="B1255" s="187"/>
      <c r="C1255" s="258"/>
      <c r="D1255" s="258"/>
      <c r="E1255" s="438" t="e">
        <f>IF(AND(ISBLANK(B1255),ISBLANK(C1255)),NA(),IF(B1255&lt;=Parameters!$K$3,0,IF(C1255&lt;0.1,Parameters!$K$4,C1255)))</f>
        <v>#N/A</v>
      </c>
      <c r="F1255" s="439"/>
      <c r="G1255" s="149">
        <f>B1255*Parameters!$K$5</f>
        <v>0</v>
      </c>
      <c r="H1255" s="383">
        <f>IF(B1255&lt;Parameters!$K$6,B1255*Parameters!$K$5,Parameters!$K$5*Parameters!$K$6+(B1255-Parameters!$K$6)*(Parameters!$K$5-10))</f>
        <v>0</v>
      </c>
      <c r="I1255" s="151" t="str">
        <f>IF(ISBLANK(D1255),"",IF(D1255&gt;Parameters!$K$7,"Clay","Sand"))</f>
        <v/>
      </c>
      <c r="J1255" s="152">
        <f t="shared" si="325"/>
        <v>0.12850097275896397</v>
      </c>
      <c r="K1255" s="320">
        <f t="shared" si="326"/>
        <v>1</v>
      </c>
      <c r="L1255" s="320">
        <f t="shared" si="334"/>
        <v>0</v>
      </c>
      <c r="M1255" s="275" t="e">
        <f t="shared" si="327"/>
        <v>#N/A</v>
      </c>
      <c r="N1255" s="153" t="e">
        <f t="shared" si="328"/>
        <v>#N/A</v>
      </c>
      <c r="O1255" s="175" t="e">
        <f t="shared" si="329"/>
        <v>#N/A</v>
      </c>
      <c r="P1255" s="149">
        <f>IF(B1255&lt;=Parameters!$K$3,0,IF(I1255="Sand",0,O1255/Parameters!$K$8*1000))</f>
        <v>0</v>
      </c>
      <c r="Q1255" s="127" t="e">
        <f t="shared" si="330"/>
        <v>#DIV/0!</v>
      </c>
      <c r="R1255" s="175" t="e">
        <f t="shared" si="331"/>
        <v>#DIV/0!</v>
      </c>
      <c r="S1255" s="175" t="e">
        <f t="shared" si="332"/>
        <v>#DIV/0!</v>
      </c>
      <c r="T1255" s="149" t="e">
        <f t="shared" si="339"/>
        <v>#DIV/0!</v>
      </c>
      <c r="U1255" s="383">
        <f>IF(B1255&lt;=Parameters!$K$3,0,IF(I1255="Sand",(B1255-B1254)*$O$5*N1255,(B1255-B1254)*$O$5*T1255))</f>
        <v>0</v>
      </c>
      <c r="V1255" s="157">
        <f t="shared" si="340"/>
        <v>41073.252496893809</v>
      </c>
      <c r="W1255" s="175" t="e">
        <f t="shared" si="335"/>
        <v>#N/A</v>
      </c>
      <c r="X1255" s="149" t="e">
        <f t="shared" si="336"/>
        <v>#N/A</v>
      </c>
      <c r="Y1255" s="127" t="e">
        <f t="shared" si="337"/>
        <v>#DIV/0!</v>
      </c>
      <c r="Z1255" s="175" t="e">
        <f t="shared" si="338"/>
        <v>#N/A</v>
      </c>
      <c r="AA1255" s="149" t="e">
        <f t="shared" si="333"/>
        <v>#DIV/0!</v>
      </c>
      <c r="AB1255" s="383">
        <f>IF(ISERROR(AA1255),0,IF(B1255&lt;=Parameters!$K$3,0,(B1255-B1254)*$O$5*AA1255))</f>
        <v>0</v>
      </c>
      <c r="AC1255" s="157">
        <f t="shared" si="324"/>
        <v>26468.056265524985</v>
      </c>
    </row>
    <row r="1256" spans="1:29">
      <c r="A1256" s="186"/>
      <c r="B1256" s="187"/>
      <c r="C1256" s="258"/>
      <c r="D1256" s="258"/>
      <c r="E1256" s="438" t="e">
        <f>IF(AND(ISBLANK(B1256),ISBLANK(C1256)),NA(),IF(B1256&lt;=Parameters!$K$3,0,IF(C1256&lt;0.1,Parameters!$K$4,C1256)))</f>
        <v>#N/A</v>
      </c>
      <c r="F1256" s="439"/>
      <c r="G1256" s="149">
        <f>B1256*Parameters!$K$5</f>
        <v>0</v>
      </c>
      <c r="H1256" s="383">
        <f>IF(B1256&lt;Parameters!$K$6,B1256*Parameters!$K$5,Parameters!$K$5*Parameters!$K$6+(B1256-Parameters!$K$6)*(Parameters!$K$5-10))</f>
        <v>0</v>
      </c>
      <c r="I1256" s="151" t="str">
        <f>IF(ISBLANK(D1256),"",IF(D1256&gt;Parameters!$K$7,"Clay","Sand"))</f>
        <v/>
      </c>
      <c r="J1256" s="152">
        <f t="shared" si="325"/>
        <v>0.12850097275896397</v>
      </c>
      <c r="K1256" s="320">
        <f t="shared" si="326"/>
        <v>1</v>
      </c>
      <c r="L1256" s="320">
        <f t="shared" si="334"/>
        <v>0</v>
      </c>
      <c r="M1256" s="275" t="e">
        <f t="shared" si="327"/>
        <v>#N/A</v>
      </c>
      <c r="N1256" s="153" t="e">
        <f t="shared" si="328"/>
        <v>#N/A</v>
      </c>
      <c r="O1256" s="175" t="e">
        <f t="shared" si="329"/>
        <v>#N/A</v>
      </c>
      <c r="P1256" s="149">
        <f>IF(B1256&lt;=Parameters!$K$3,0,IF(I1256="Sand",0,O1256/Parameters!$K$8*1000))</f>
        <v>0</v>
      </c>
      <c r="Q1256" s="127" t="e">
        <f t="shared" si="330"/>
        <v>#DIV/0!</v>
      </c>
      <c r="R1256" s="175" t="e">
        <f t="shared" si="331"/>
        <v>#DIV/0!</v>
      </c>
      <c r="S1256" s="175" t="e">
        <f t="shared" si="332"/>
        <v>#DIV/0!</v>
      </c>
      <c r="T1256" s="149" t="e">
        <f t="shared" si="339"/>
        <v>#DIV/0!</v>
      </c>
      <c r="U1256" s="383">
        <f>IF(B1256&lt;=Parameters!$K$3,0,IF(I1256="Sand",(B1256-B1255)*$O$5*N1256,(B1256-B1255)*$O$5*T1256))</f>
        <v>0</v>
      </c>
      <c r="V1256" s="157">
        <f t="shared" si="340"/>
        <v>41073.252496893809</v>
      </c>
      <c r="W1256" s="175" t="e">
        <f t="shared" si="335"/>
        <v>#N/A</v>
      </c>
      <c r="X1256" s="149" t="e">
        <f t="shared" si="336"/>
        <v>#N/A</v>
      </c>
      <c r="Y1256" s="127" t="e">
        <f t="shared" si="337"/>
        <v>#DIV/0!</v>
      </c>
      <c r="Z1256" s="175" t="e">
        <f t="shared" si="338"/>
        <v>#N/A</v>
      </c>
      <c r="AA1256" s="149" t="e">
        <f t="shared" si="333"/>
        <v>#DIV/0!</v>
      </c>
      <c r="AB1256" s="383">
        <f>IF(ISERROR(AA1256),0,IF(B1256&lt;=Parameters!$K$3,0,(B1256-B1255)*$O$5*AA1256))</f>
        <v>0</v>
      </c>
      <c r="AC1256" s="157">
        <f t="shared" si="324"/>
        <v>26468.056265524985</v>
      </c>
    </row>
    <row r="1257" spans="1:29">
      <c r="A1257" s="186"/>
      <c r="B1257" s="187"/>
      <c r="C1257" s="258"/>
      <c r="D1257" s="258"/>
      <c r="E1257" s="438" t="e">
        <f>IF(AND(ISBLANK(B1257),ISBLANK(C1257)),NA(),IF(B1257&lt;=Parameters!$K$3,0,IF(C1257&lt;0.1,Parameters!$K$4,C1257)))</f>
        <v>#N/A</v>
      </c>
      <c r="F1257" s="439"/>
      <c r="G1257" s="149">
        <f>B1257*Parameters!$K$5</f>
        <v>0</v>
      </c>
      <c r="H1257" s="383">
        <f>IF(B1257&lt;Parameters!$K$6,B1257*Parameters!$K$5,Parameters!$K$5*Parameters!$K$6+(B1257-Parameters!$K$6)*(Parameters!$K$5-10))</f>
        <v>0</v>
      </c>
      <c r="I1257" s="151" t="str">
        <f>IF(ISBLANK(D1257),"",IF(D1257&gt;Parameters!$K$7,"Clay","Sand"))</f>
        <v/>
      </c>
      <c r="J1257" s="152">
        <f t="shared" si="325"/>
        <v>0.12850097275896397</v>
      </c>
      <c r="K1257" s="320">
        <f t="shared" si="326"/>
        <v>1</v>
      </c>
      <c r="L1257" s="320">
        <f t="shared" si="334"/>
        <v>0</v>
      </c>
      <c r="M1257" s="275" t="e">
        <f t="shared" si="327"/>
        <v>#N/A</v>
      </c>
      <c r="N1257" s="153" t="e">
        <f t="shared" si="328"/>
        <v>#N/A</v>
      </c>
      <c r="O1257" s="175" t="e">
        <f t="shared" si="329"/>
        <v>#N/A</v>
      </c>
      <c r="P1257" s="149">
        <f>IF(B1257&lt;=Parameters!$K$3,0,IF(I1257="Sand",0,O1257/Parameters!$K$8*1000))</f>
        <v>0</v>
      </c>
      <c r="Q1257" s="127" t="e">
        <f t="shared" si="330"/>
        <v>#DIV/0!</v>
      </c>
      <c r="R1257" s="175" t="e">
        <f t="shared" si="331"/>
        <v>#DIV/0!</v>
      </c>
      <c r="S1257" s="175" t="e">
        <f t="shared" si="332"/>
        <v>#DIV/0!</v>
      </c>
      <c r="T1257" s="149" t="e">
        <f t="shared" si="339"/>
        <v>#DIV/0!</v>
      </c>
      <c r="U1257" s="383">
        <f>IF(B1257&lt;=Parameters!$K$3,0,IF(I1257="Sand",(B1257-B1256)*$O$5*N1257,(B1257-B1256)*$O$5*T1257))</f>
        <v>0</v>
      </c>
      <c r="V1257" s="157">
        <f t="shared" si="340"/>
        <v>41073.252496893809</v>
      </c>
      <c r="W1257" s="175" t="e">
        <f t="shared" si="335"/>
        <v>#N/A</v>
      </c>
      <c r="X1257" s="149" t="e">
        <f t="shared" si="336"/>
        <v>#N/A</v>
      </c>
      <c r="Y1257" s="127" t="e">
        <f t="shared" si="337"/>
        <v>#DIV/0!</v>
      </c>
      <c r="Z1257" s="175" t="e">
        <f t="shared" si="338"/>
        <v>#N/A</v>
      </c>
      <c r="AA1257" s="149" t="e">
        <f t="shared" si="333"/>
        <v>#DIV/0!</v>
      </c>
      <c r="AB1257" s="383">
        <f>IF(ISERROR(AA1257),0,IF(B1257&lt;=Parameters!$K$3,0,(B1257-B1256)*$O$5*AA1257))</f>
        <v>0</v>
      </c>
      <c r="AC1257" s="157">
        <f t="shared" si="324"/>
        <v>26468.056265524985</v>
      </c>
    </row>
    <row r="1258" spans="1:29">
      <c r="A1258" s="186"/>
      <c r="B1258" s="187"/>
      <c r="C1258" s="258"/>
      <c r="D1258" s="258"/>
      <c r="E1258" s="438" t="e">
        <f>IF(AND(ISBLANK(B1258),ISBLANK(C1258)),NA(),IF(B1258&lt;=Parameters!$K$3,0,IF(C1258&lt;0.1,Parameters!$K$4,C1258)))</f>
        <v>#N/A</v>
      </c>
      <c r="F1258" s="439"/>
      <c r="G1258" s="149">
        <f>B1258*Parameters!$K$5</f>
        <v>0</v>
      </c>
      <c r="H1258" s="383">
        <f>IF(B1258&lt;Parameters!$K$6,B1258*Parameters!$K$5,Parameters!$K$5*Parameters!$K$6+(B1258-Parameters!$K$6)*(Parameters!$K$5-10))</f>
        <v>0</v>
      </c>
      <c r="I1258" s="151" t="str">
        <f>IF(ISBLANK(D1258),"",IF(D1258&gt;Parameters!$K$7,"Clay","Sand"))</f>
        <v/>
      </c>
      <c r="J1258" s="152">
        <f t="shared" si="325"/>
        <v>0.12850097275896397</v>
      </c>
      <c r="K1258" s="320">
        <f t="shared" si="326"/>
        <v>1</v>
      </c>
      <c r="L1258" s="320">
        <f t="shared" si="334"/>
        <v>0</v>
      </c>
      <c r="M1258" s="275" t="e">
        <f t="shared" si="327"/>
        <v>#N/A</v>
      </c>
      <c r="N1258" s="153" t="e">
        <f t="shared" si="328"/>
        <v>#N/A</v>
      </c>
      <c r="O1258" s="175" t="e">
        <f t="shared" si="329"/>
        <v>#N/A</v>
      </c>
      <c r="P1258" s="149">
        <f>IF(B1258&lt;=Parameters!$K$3,0,IF(I1258="Sand",0,O1258/Parameters!$K$8*1000))</f>
        <v>0</v>
      </c>
      <c r="Q1258" s="127" t="e">
        <f t="shared" si="330"/>
        <v>#DIV/0!</v>
      </c>
      <c r="R1258" s="175" t="e">
        <f t="shared" si="331"/>
        <v>#DIV/0!</v>
      </c>
      <c r="S1258" s="175" t="e">
        <f t="shared" si="332"/>
        <v>#DIV/0!</v>
      </c>
      <c r="T1258" s="149" t="e">
        <f t="shared" si="339"/>
        <v>#DIV/0!</v>
      </c>
      <c r="U1258" s="383">
        <f>IF(B1258&lt;=Parameters!$K$3,0,IF(I1258="Sand",(B1258-B1257)*$O$5*N1258,(B1258-B1257)*$O$5*T1258))</f>
        <v>0</v>
      </c>
      <c r="V1258" s="157">
        <f t="shared" si="340"/>
        <v>41073.252496893809</v>
      </c>
      <c r="W1258" s="175" t="e">
        <f t="shared" si="335"/>
        <v>#N/A</v>
      </c>
      <c r="X1258" s="149" t="e">
        <f t="shared" si="336"/>
        <v>#N/A</v>
      </c>
      <c r="Y1258" s="127" t="e">
        <f t="shared" si="337"/>
        <v>#DIV/0!</v>
      </c>
      <c r="Z1258" s="175" t="e">
        <f t="shared" si="338"/>
        <v>#N/A</v>
      </c>
      <c r="AA1258" s="149" t="e">
        <f t="shared" si="333"/>
        <v>#DIV/0!</v>
      </c>
      <c r="AB1258" s="383">
        <f>IF(ISERROR(AA1258),0,IF(B1258&lt;=Parameters!$K$3,0,(B1258-B1257)*$O$5*AA1258))</f>
        <v>0</v>
      </c>
      <c r="AC1258" s="157">
        <f t="shared" si="324"/>
        <v>26468.056265524985</v>
      </c>
    </row>
    <row r="1259" spans="1:29">
      <c r="A1259" s="186"/>
      <c r="B1259" s="187"/>
      <c r="C1259" s="258"/>
      <c r="D1259" s="258"/>
      <c r="E1259" s="438" t="e">
        <f>IF(AND(ISBLANK(B1259),ISBLANK(C1259)),NA(),IF(B1259&lt;=Parameters!$K$3,0,IF(C1259&lt;0.1,Parameters!$K$4,C1259)))</f>
        <v>#N/A</v>
      </c>
      <c r="F1259" s="439"/>
      <c r="G1259" s="149">
        <f>B1259*Parameters!$K$5</f>
        <v>0</v>
      </c>
      <c r="H1259" s="383">
        <f>IF(B1259&lt;Parameters!$K$6,B1259*Parameters!$K$5,Parameters!$K$5*Parameters!$K$6+(B1259-Parameters!$K$6)*(Parameters!$K$5-10))</f>
        <v>0</v>
      </c>
      <c r="I1259" s="151" t="str">
        <f>IF(ISBLANK(D1259),"",IF(D1259&gt;Parameters!$K$7,"Clay","Sand"))</f>
        <v/>
      </c>
      <c r="J1259" s="152">
        <f t="shared" si="325"/>
        <v>0.12850097275896397</v>
      </c>
      <c r="K1259" s="320">
        <f t="shared" si="326"/>
        <v>1</v>
      </c>
      <c r="L1259" s="320">
        <f t="shared" si="334"/>
        <v>0</v>
      </c>
      <c r="M1259" s="275" t="e">
        <f t="shared" si="327"/>
        <v>#N/A</v>
      </c>
      <c r="N1259" s="153" t="e">
        <f t="shared" si="328"/>
        <v>#N/A</v>
      </c>
      <c r="O1259" s="175" t="e">
        <f t="shared" si="329"/>
        <v>#N/A</v>
      </c>
      <c r="P1259" s="149">
        <f>IF(B1259&lt;=Parameters!$K$3,0,IF(I1259="Sand",0,O1259/Parameters!$K$8*1000))</f>
        <v>0</v>
      </c>
      <c r="Q1259" s="127" t="e">
        <f t="shared" si="330"/>
        <v>#DIV/0!</v>
      </c>
      <c r="R1259" s="175" t="e">
        <f t="shared" si="331"/>
        <v>#DIV/0!</v>
      </c>
      <c r="S1259" s="175" t="e">
        <f t="shared" si="332"/>
        <v>#DIV/0!</v>
      </c>
      <c r="T1259" s="149" t="e">
        <f t="shared" si="339"/>
        <v>#DIV/0!</v>
      </c>
      <c r="U1259" s="383">
        <f>IF(B1259&lt;=Parameters!$K$3,0,IF(I1259="Sand",(B1259-B1258)*$O$5*N1259,(B1259-B1258)*$O$5*T1259))</f>
        <v>0</v>
      </c>
      <c r="V1259" s="157">
        <f t="shared" si="340"/>
        <v>41073.252496893809</v>
      </c>
      <c r="W1259" s="175" t="e">
        <f t="shared" si="335"/>
        <v>#N/A</v>
      </c>
      <c r="X1259" s="149" t="e">
        <f t="shared" si="336"/>
        <v>#N/A</v>
      </c>
      <c r="Y1259" s="127" t="e">
        <f t="shared" si="337"/>
        <v>#DIV/0!</v>
      </c>
      <c r="Z1259" s="175" t="e">
        <f t="shared" si="338"/>
        <v>#N/A</v>
      </c>
      <c r="AA1259" s="149" t="e">
        <f t="shared" si="333"/>
        <v>#DIV/0!</v>
      </c>
      <c r="AB1259" s="383">
        <f>IF(ISERROR(AA1259),0,IF(B1259&lt;=Parameters!$K$3,0,(B1259-B1258)*$O$5*AA1259))</f>
        <v>0</v>
      </c>
      <c r="AC1259" s="157">
        <f t="shared" si="324"/>
        <v>26468.056265524985</v>
      </c>
    </row>
    <row r="1260" spans="1:29">
      <c r="A1260" s="186"/>
      <c r="B1260" s="187"/>
      <c r="C1260" s="258"/>
      <c r="D1260" s="258"/>
      <c r="E1260" s="438" t="e">
        <f>IF(AND(ISBLANK(B1260),ISBLANK(C1260)),NA(),IF(B1260&lt;=Parameters!$K$3,0,IF(C1260&lt;0.1,Parameters!$K$4,C1260)))</f>
        <v>#N/A</v>
      </c>
      <c r="F1260" s="439"/>
      <c r="G1260" s="149">
        <f>B1260*Parameters!$K$5</f>
        <v>0</v>
      </c>
      <c r="H1260" s="383">
        <f>IF(B1260&lt;Parameters!$K$6,B1260*Parameters!$K$5,Parameters!$K$5*Parameters!$K$6+(B1260-Parameters!$K$6)*(Parameters!$K$5-10))</f>
        <v>0</v>
      </c>
      <c r="I1260" s="151" t="str">
        <f>IF(ISBLANK(D1260),"",IF(D1260&gt;Parameters!$K$7,"Clay","Sand"))</f>
        <v/>
      </c>
      <c r="J1260" s="152">
        <f t="shared" si="325"/>
        <v>0.12850097275896397</v>
      </c>
      <c r="K1260" s="320">
        <f t="shared" si="326"/>
        <v>1</v>
      </c>
      <c r="L1260" s="320">
        <f t="shared" si="334"/>
        <v>0</v>
      </c>
      <c r="M1260" s="275" t="e">
        <f t="shared" si="327"/>
        <v>#N/A</v>
      </c>
      <c r="N1260" s="153" t="e">
        <f t="shared" si="328"/>
        <v>#N/A</v>
      </c>
      <c r="O1260" s="175" t="e">
        <f t="shared" si="329"/>
        <v>#N/A</v>
      </c>
      <c r="P1260" s="149">
        <f>IF(B1260&lt;=Parameters!$K$3,0,IF(I1260="Sand",0,O1260/Parameters!$K$8*1000))</f>
        <v>0</v>
      </c>
      <c r="Q1260" s="127" t="e">
        <f t="shared" si="330"/>
        <v>#DIV/0!</v>
      </c>
      <c r="R1260" s="175" t="e">
        <f t="shared" si="331"/>
        <v>#DIV/0!</v>
      </c>
      <c r="S1260" s="175" t="e">
        <f t="shared" si="332"/>
        <v>#DIV/0!</v>
      </c>
      <c r="T1260" s="149" t="e">
        <f t="shared" si="339"/>
        <v>#DIV/0!</v>
      </c>
      <c r="U1260" s="383">
        <f>IF(B1260&lt;=Parameters!$K$3,0,IF(I1260="Sand",(B1260-B1259)*$O$5*N1260,(B1260-B1259)*$O$5*T1260))</f>
        <v>0</v>
      </c>
      <c r="V1260" s="157">
        <f t="shared" si="340"/>
        <v>41073.252496893809</v>
      </c>
      <c r="W1260" s="175" t="e">
        <f t="shared" si="335"/>
        <v>#N/A</v>
      </c>
      <c r="X1260" s="149" t="e">
        <f t="shared" si="336"/>
        <v>#N/A</v>
      </c>
      <c r="Y1260" s="127" t="e">
        <f t="shared" si="337"/>
        <v>#DIV/0!</v>
      </c>
      <c r="Z1260" s="175" t="e">
        <f t="shared" si="338"/>
        <v>#N/A</v>
      </c>
      <c r="AA1260" s="149" t="e">
        <f t="shared" si="333"/>
        <v>#DIV/0!</v>
      </c>
      <c r="AB1260" s="383">
        <f>IF(ISERROR(AA1260),0,IF(B1260&lt;=Parameters!$K$3,0,(B1260-B1259)*$O$5*AA1260))</f>
        <v>0</v>
      </c>
      <c r="AC1260" s="157">
        <f t="shared" si="324"/>
        <v>26468.056265524985</v>
      </c>
    </row>
    <row r="1261" spans="1:29">
      <c r="A1261" s="186"/>
      <c r="B1261" s="187"/>
      <c r="C1261" s="258"/>
      <c r="D1261" s="258"/>
      <c r="E1261" s="438" t="e">
        <f>IF(AND(ISBLANK(B1261),ISBLANK(C1261)),NA(),IF(B1261&lt;=Parameters!$K$3,0,IF(C1261&lt;0.1,Parameters!$K$4,C1261)))</f>
        <v>#N/A</v>
      </c>
      <c r="F1261" s="439"/>
      <c r="G1261" s="149">
        <f>B1261*Parameters!$K$5</f>
        <v>0</v>
      </c>
      <c r="H1261" s="383">
        <f>IF(B1261&lt;Parameters!$K$6,B1261*Parameters!$K$5,Parameters!$K$5*Parameters!$K$6+(B1261-Parameters!$K$6)*(Parameters!$K$5-10))</f>
        <v>0</v>
      </c>
      <c r="I1261" s="151" t="str">
        <f>IF(ISBLANK(D1261),"",IF(D1261&gt;Parameters!$K$7,"Clay","Sand"))</f>
        <v/>
      </c>
      <c r="J1261" s="152">
        <f t="shared" si="325"/>
        <v>0.12850097275896397</v>
      </c>
      <c r="K1261" s="320">
        <f t="shared" si="326"/>
        <v>1</v>
      </c>
      <c r="L1261" s="320">
        <f t="shared" si="334"/>
        <v>0</v>
      </c>
      <c r="M1261" s="275" t="e">
        <f t="shared" si="327"/>
        <v>#N/A</v>
      </c>
      <c r="N1261" s="153" t="e">
        <f t="shared" si="328"/>
        <v>#N/A</v>
      </c>
      <c r="O1261" s="175" t="e">
        <f t="shared" si="329"/>
        <v>#N/A</v>
      </c>
      <c r="P1261" s="149">
        <f>IF(B1261&lt;=Parameters!$K$3,0,IF(I1261="Sand",0,O1261/Parameters!$K$8*1000))</f>
        <v>0</v>
      </c>
      <c r="Q1261" s="127" t="e">
        <f t="shared" si="330"/>
        <v>#DIV/0!</v>
      </c>
      <c r="R1261" s="175" t="e">
        <f t="shared" si="331"/>
        <v>#DIV/0!</v>
      </c>
      <c r="S1261" s="175" t="e">
        <f t="shared" si="332"/>
        <v>#DIV/0!</v>
      </c>
      <c r="T1261" s="149" t="e">
        <f t="shared" si="339"/>
        <v>#DIV/0!</v>
      </c>
      <c r="U1261" s="383">
        <f>IF(B1261&lt;=Parameters!$K$3,0,IF(I1261="Sand",(B1261-B1260)*$O$5*N1261,(B1261-B1260)*$O$5*T1261))</f>
        <v>0</v>
      </c>
      <c r="V1261" s="157">
        <f t="shared" si="340"/>
        <v>41073.252496893809</v>
      </c>
      <c r="W1261" s="175" t="e">
        <f t="shared" si="335"/>
        <v>#N/A</v>
      </c>
      <c r="X1261" s="149" t="e">
        <f t="shared" si="336"/>
        <v>#N/A</v>
      </c>
      <c r="Y1261" s="127" t="e">
        <f t="shared" si="337"/>
        <v>#DIV/0!</v>
      </c>
      <c r="Z1261" s="175" t="e">
        <f t="shared" si="338"/>
        <v>#N/A</v>
      </c>
      <c r="AA1261" s="149" t="e">
        <f t="shared" si="333"/>
        <v>#DIV/0!</v>
      </c>
      <c r="AB1261" s="383">
        <f>IF(ISERROR(AA1261),0,IF(B1261&lt;=Parameters!$K$3,0,(B1261-B1260)*$O$5*AA1261))</f>
        <v>0</v>
      </c>
      <c r="AC1261" s="157">
        <f t="shared" ref="AC1261:AC1324" si="341">AC1260+AB1261</f>
        <v>26468.056265524985</v>
      </c>
    </row>
    <row r="1262" spans="1:29">
      <c r="A1262" s="186"/>
      <c r="B1262" s="187"/>
      <c r="C1262" s="258"/>
      <c r="D1262" s="258"/>
      <c r="E1262" s="438" t="e">
        <f>IF(AND(ISBLANK(B1262),ISBLANK(C1262)),NA(),IF(B1262&lt;=Parameters!$K$3,0,IF(C1262&lt;0.1,Parameters!$K$4,C1262)))</f>
        <v>#N/A</v>
      </c>
      <c r="F1262" s="439"/>
      <c r="G1262" s="149">
        <f>B1262*Parameters!$K$5</f>
        <v>0</v>
      </c>
      <c r="H1262" s="383">
        <f>IF(B1262&lt;Parameters!$K$6,B1262*Parameters!$K$5,Parameters!$K$5*Parameters!$K$6+(B1262-Parameters!$K$6)*(Parameters!$K$5-10))</f>
        <v>0</v>
      </c>
      <c r="I1262" s="151" t="str">
        <f>IF(ISBLANK(D1262),"",IF(D1262&gt;Parameters!$K$7,"Clay","Sand"))</f>
        <v/>
      </c>
      <c r="J1262" s="152">
        <f t="shared" si="325"/>
        <v>0.12850097275896397</v>
      </c>
      <c r="K1262" s="320">
        <f t="shared" si="326"/>
        <v>1</v>
      </c>
      <c r="L1262" s="320">
        <f t="shared" si="334"/>
        <v>0</v>
      </c>
      <c r="M1262" s="275" t="e">
        <f t="shared" si="327"/>
        <v>#N/A</v>
      </c>
      <c r="N1262" s="153" t="e">
        <f t="shared" si="328"/>
        <v>#N/A</v>
      </c>
      <c r="O1262" s="175" t="e">
        <f t="shared" si="329"/>
        <v>#N/A</v>
      </c>
      <c r="P1262" s="149">
        <f>IF(B1262&lt;=Parameters!$K$3,0,IF(I1262="Sand",0,O1262/Parameters!$K$8*1000))</f>
        <v>0</v>
      </c>
      <c r="Q1262" s="127" t="e">
        <f t="shared" si="330"/>
        <v>#DIV/0!</v>
      </c>
      <c r="R1262" s="175" t="e">
        <f t="shared" si="331"/>
        <v>#DIV/0!</v>
      </c>
      <c r="S1262" s="175" t="e">
        <f t="shared" si="332"/>
        <v>#DIV/0!</v>
      </c>
      <c r="T1262" s="149" t="e">
        <f t="shared" si="339"/>
        <v>#DIV/0!</v>
      </c>
      <c r="U1262" s="383">
        <f>IF(B1262&lt;=Parameters!$K$3,0,IF(I1262="Sand",(B1262-B1261)*$O$5*N1262,(B1262-B1261)*$O$5*T1262))</f>
        <v>0</v>
      </c>
      <c r="V1262" s="157">
        <f t="shared" si="340"/>
        <v>41073.252496893809</v>
      </c>
      <c r="W1262" s="175" t="e">
        <f t="shared" si="335"/>
        <v>#N/A</v>
      </c>
      <c r="X1262" s="149" t="e">
        <f t="shared" si="336"/>
        <v>#N/A</v>
      </c>
      <c r="Y1262" s="127" t="e">
        <f t="shared" si="337"/>
        <v>#DIV/0!</v>
      </c>
      <c r="Z1262" s="175" t="e">
        <f t="shared" si="338"/>
        <v>#N/A</v>
      </c>
      <c r="AA1262" s="149" t="e">
        <f t="shared" si="333"/>
        <v>#DIV/0!</v>
      </c>
      <c r="AB1262" s="383">
        <f>IF(ISERROR(AA1262),0,IF(B1262&lt;=Parameters!$K$3,0,(B1262-B1261)*$O$5*AA1262))</f>
        <v>0</v>
      </c>
      <c r="AC1262" s="157">
        <f t="shared" si="341"/>
        <v>26468.056265524985</v>
      </c>
    </row>
    <row r="1263" spans="1:29">
      <c r="A1263" s="186"/>
      <c r="B1263" s="187"/>
      <c r="C1263" s="258"/>
      <c r="D1263" s="258"/>
      <c r="E1263" s="438" t="e">
        <f>IF(AND(ISBLANK(B1263),ISBLANK(C1263)),NA(),IF(B1263&lt;=Parameters!$K$3,0,IF(C1263&lt;0.1,Parameters!$K$4,C1263)))</f>
        <v>#N/A</v>
      </c>
      <c r="F1263" s="439"/>
      <c r="G1263" s="149">
        <f>B1263*Parameters!$K$5</f>
        <v>0</v>
      </c>
      <c r="H1263" s="383">
        <f>IF(B1263&lt;Parameters!$K$6,B1263*Parameters!$K$5,Parameters!$K$5*Parameters!$K$6+(B1263-Parameters!$K$6)*(Parameters!$K$5-10))</f>
        <v>0</v>
      </c>
      <c r="I1263" s="151" t="str">
        <f>IF(ISBLANK(D1263),"",IF(D1263&gt;Parameters!$K$7,"Clay","Sand"))</f>
        <v/>
      </c>
      <c r="J1263" s="152">
        <f t="shared" si="325"/>
        <v>0.12850097275896397</v>
      </c>
      <c r="K1263" s="320">
        <f t="shared" si="326"/>
        <v>1</v>
      </c>
      <c r="L1263" s="320">
        <f t="shared" si="334"/>
        <v>0</v>
      </c>
      <c r="M1263" s="275" t="e">
        <f t="shared" si="327"/>
        <v>#N/A</v>
      </c>
      <c r="N1263" s="153" t="e">
        <f t="shared" si="328"/>
        <v>#N/A</v>
      </c>
      <c r="O1263" s="175" t="e">
        <f t="shared" si="329"/>
        <v>#N/A</v>
      </c>
      <c r="P1263" s="149">
        <f>IF(B1263&lt;=Parameters!$K$3,0,IF(I1263="Sand",0,O1263/Parameters!$K$8*1000))</f>
        <v>0</v>
      </c>
      <c r="Q1263" s="127" t="e">
        <f t="shared" si="330"/>
        <v>#DIV/0!</v>
      </c>
      <c r="R1263" s="175" t="e">
        <f t="shared" si="331"/>
        <v>#DIV/0!</v>
      </c>
      <c r="S1263" s="175" t="e">
        <f t="shared" si="332"/>
        <v>#DIV/0!</v>
      </c>
      <c r="T1263" s="149" t="e">
        <f t="shared" si="339"/>
        <v>#DIV/0!</v>
      </c>
      <c r="U1263" s="383">
        <f>IF(B1263&lt;=Parameters!$K$3,0,IF(I1263="Sand",(B1263-B1262)*$O$5*N1263,(B1263-B1262)*$O$5*T1263))</f>
        <v>0</v>
      </c>
      <c r="V1263" s="157">
        <f t="shared" si="340"/>
        <v>41073.252496893809</v>
      </c>
      <c r="W1263" s="175" t="e">
        <f t="shared" si="335"/>
        <v>#N/A</v>
      </c>
      <c r="X1263" s="149" t="e">
        <f t="shared" si="336"/>
        <v>#N/A</v>
      </c>
      <c r="Y1263" s="127" t="e">
        <f t="shared" si="337"/>
        <v>#DIV/0!</v>
      </c>
      <c r="Z1263" s="175" t="e">
        <f t="shared" si="338"/>
        <v>#N/A</v>
      </c>
      <c r="AA1263" s="149" t="e">
        <f t="shared" si="333"/>
        <v>#DIV/0!</v>
      </c>
      <c r="AB1263" s="383">
        <f>IF(ISERROR(AA1263),0,IF(B1263&lt;=Parameters!$K$3,0,(B1263-B1262)*$O$5*AA1263))</f>
        <v>0</v>
      </c>
      <c r="AC1263" s="157">
        <f t="shared" si="341"/>
        <v>26468.056265524985</v>
      </c>
    </row>
    <row r="1264" spans="1:29">
      <c r="A1264" s="186"/>
      <c r="B1264" s="187"/>
      <c r="C1264" s="258"/>
      <c r="D1264" s="258"/>
      <c r="E1264" s="438" t="e">
        <f>IF(AND(ISBLANK(B1264),ISBLANK(C1264)),NA(),IF(B1264&lt;=Parameters!$K$3,0,IF(C1264&lt;0.1,Parameters!$K$4,C1264)))</f>
        <v>#N/A</v>
      </c>
      <c r="F1264" s="439"/>
      <c r="G1264" s="149">
        <f>B1264*Parameters!$K$5</f>
        <v>0</v>
      </c>
      <c r="H1264" s="383">
        <f>IF(B1264&lt;Parameters!$K$6,B1264*Parameters!$K$5,Parameters!$K$5*Parameters!$K$6+(B1264-Parameters!$K$6)*(Parameters!$K$5-10))</f>
        <v>0</v>
      </c>
      <c r="I1264" s="151" t="str">
        <f>IF(ISBLANK(D1264),"",IF(D1264&gt;Parameters!$K$7,"Clay","Sand"))</f>
        <v/>
      </c>
      <c r="J1264" s="152">
        <f t="shared" si="325"/>
        <v>0.12850097275896397</v>
      </c>
      <c r="K1264" s="320">
        <f t="shared" si="326"/>
        <v>1</v>
      </c>
      <c r="L1264" s="320">
        <f t="shared" si="334"/>
        <v>0</v>
      </c>
      <c r="M1264" s="275" t="e">
        <f t="shared" si="327"/>
        <v>#N/A</v>
      </c>
      <c r="N1264" s="153" t="e">
        <f t="shared" si="328"/>
        <v>#N/A</v>
      </c>
      <c r="O1264" s="175" t="e">
        <f t="shared" si="329"/>
        <v>#N/A</v>
      </c>
      <c r="P1264" s="149">
        <f>IF(B1264&lt;=Parameters!$K$3,0,IF(I1264="Sand",0,O1264/Parameters!$K$8*1000))</f>
        <v>0</v>
      </c>
      <c r="Q1264" s="127" t="e">
        <f t="shared" si="330"/>
        <v>#DIV/0!</v>
      </c>
      <c r="R1264" s="175" t="e">
        <f t="shared" si="331"/>
        <v>#DIV/0!</v>
      </c>
      <c r="S1264" s="175" t="e">
        <f t="shared" si="332"/>
        <v>#DIV/0!</v>
      </c>
      <c r="T1264" s="149" t="e">
        <f t="shared" si="339"/>
        <v>#DIV/0!</v>
      </c>
      <c r="U1264" s="383">
        <f>IF(B1264&lt;=Parameters!$K$3,0,IF(I1264="Sand",(B1264-B1263)*$O$5*N1264,(B1264-B1263)*$O$5*T1264))</f>
        <v>0</v>
      </c>
      <c r="V1264" s="157">
        <f t="shared" si="340"/>
        <v>41073.252496893809</v>
      </c>
      <c r="W1264" s="175" t="e">
        <f t="shared" si="335"/>
        <v>#N/A</v>
      </c>
      <c r="X1264" s="149" t="e">
        <f t="shared" si="336"/>
        <v>#N/A</v>
      </c>
      <c r="Y1264" s="127" t="e">
        <f t="shared" si="337"/>
        <v>#DIV/0!</v>
      </c>
      <c r="Z1264" s="175" t="e">
        <f t="shared" si="338"/>
        <v>#N/A</v>
      </c>
      <c r="AA1264" s="149" t="e">
        <f t="shared" si="333"/>
        <v>#DIV/0!</v>
      </c>
      <c r="AB1264" s="383">
        <f>IF(ISERROR(AA1264),0,IF(B1264&lt;=Parameters!$K$3,0,(B1264-B1263)*$O$5*AA1264))</f>
        <v>0</v>
      </c>
      <c r="AC1264" s="157">
        <f t="shared" si="341"/>
        <v>26468.056265524985</v>
      </c>
    </row>
    <row r="1265" spans="1:29">
      <c r="A1265" s="186"/>
      <c r="B1265" s="187"/>
      <c r="C1265" s="258"/>
      <c r="D1265" s="258"/>
      <c r="E1265" s="438" t="e">
        <f>IF(AND(ISBLANK(B1265),ISBLANK(C1265)),NA(),IF(B1265&lt;=Parameters!$K$3,0,IF(C1265&lt;0.1,Parameters!$K$4,C1265)))</f>
        <v>#N/A</v>
      </c>
      <c r="F1265" s="439"/>
      <c r="G1265" s="149">
        <f>B1265*Parameters!$K$5</f>
        <v>0</v>
      </c>
      <c r="H1265" s="383">
        <f>IF(B1265&lt;Parameters!$K$6,B1265*Parameters!$K$5,Parameters!$K$5*Parameters!$K$6+(B1265-Parameters!$K$6)*(Parameters!$K$5-10))</f>
        <v>0</v>
      </c>
      <c r="I1265" s="151" t="str">
        <f>IF(ISBLANK(D1265),"",IF(D1265&gt;Parameters!$K$7,"Clay","Sand"))</f>
        <v/>
      </c>
      <c r="J1265" s="152">
        <f t="shared" si="325"/>
        <v>0.12850097275896397</v>
      </c>
      <c r="K1265" s="320">
        <f t="shared" si="326"/>
        <v>1</v>
      </c>
      <c r="L1265" s="320">
        <f t="shared" si="334"/>
        <v>0</v>
      </c>
      <c r="M1265" s="275" t="e">
        <f t="shared" si="327"/>
        <v>#N/A</v>
      </c>
      <c r="N1265" s="153" t="e">
        <f t="shared" si="328"/>
        <v>#N/A</v>
      </c>
      <c r="O1265" s="175" t="e">
        <f t="shared" si="329"/>
        <v>#N/A</v>
      </c>
      <c r="P1265" s="149">
        <f>IF(B1265&lt;=Parameters!$K$3,0,IF(I1265="Sand",0,O1265/Parameters!$K$8*1000))</f>
        <v>0</v>
      </c>
      <c r="Q1265" s="127" t="e">
        <f t="shared" si="330"/>
        <v>#DIV/0!</v>
      </c>
      <c r="R1265" s="175" t="e">
        <f t="shared" si="331"/>
        <v>#DIV/0!</v>
      </c>
      <c r="S1265" s="175" t="e">
        <f t="shared" si="332"/>
        <v>#DIV/0!</v>
      </c>
      <c r="T1265" s="149" t="e">
        <f t="shared" si="339"/>
        <v>#DIV/0!</v>
      </c>
      <c r="U1265" s="383">
        <f>IF(B1265&lt;=Parameters!$K$3,0,IF(I1265="Sand",(B1265-B1264)*$O$5*N1265,(B1265-B1264)*$O$5*T1265))</f>
        <v>0</v>
      </c>
      <c r="V1265" s="157">
        <f t="shared" si="340"/>
        <v>41073.252496893809</v>
      </c>
      <c r="W1265" s="175" t="e">
        <f t="shared" si="335"/>
        <v>#N/A</v>
      </c>
      <c r="X1265" s="149" t="e">
        <f t="shared" si="336"/>
        <v>#N/A</v>
      </c>
      <c r="Y1265" s="127" t="e">
        <f t="shared" si="337"/>
        <v>#DIV/0!</v>
      </c>
      <c r="Z1265" s="175" t="e">
        <f t="shared" si="338"/>
        <v>#N/A</v>
      </c>
      <c r="AA1265" s="149" t="e">
        <f t="shared" si="333"/>
        <v>#DIV/0!</v>
      </c>
      <c r="AB1265" s="383">
        <f>IF(ISERROR(AA1265),0,IF(B1265&lt;=Parameters!$K$3,0,(B1265-B1264)*$O$5*AA1265))</f>
        <v>0</v>
      </c>
      <c r="AC1265" s="157">
        <f t="shared" si="341"/>
        <v>26468.056265524985</v>
      </c>
    </row>
    <row r="1266" spans="1:29">
      <c r="A1266" s="186"/>
      <c r="B1266" s="187"/>
      <c r="C1266" s="258"/>
      <c r="D1266" s="258"/>
      <c r="E1266" s="438" t="e">
        <f>IF(AND(ISBLANK(B1266),ISBLANK(C1266)),NA(),IF(B1266&lt;=Parameters!$K$3,0,IF(C1266&lt;0.1,Parameters!$K$4,C1266)))</f>
        <v>#N/A</v>
      </c>
      <c r="F1266" s="439"/>
      <c r="G1266" s="149">
        <f>B1266*Parameters!$K$5</f>
        <v>0</v>
      </c>
      <c r="H1266" s="383">
        <f>IF(B1266&lt;Parameters!$K$6,B1266*Parameters!$K$5,Parameters!$K$5*Parameters!$K$6+(B1266-Parameters!$K$6)*(Parameters!$K$5-10))</f>
        <v>0</v>
      </c>
      <c r="I1266" s="151" t="str">
        <f>IF(ISBLANK(D1266),"",IF(D1266&gt;Parameters!$K$7,"Clay","Sand"))</f>
        <v/>
      </c>
      <c r="J1266" s="152">
        <f t="shared" si="325"/>
        <v>0.12850097275896397</v>
      </c>
      <c r="K1266" s="320">
        <f t="shared" si="326"/>
        <v>1</v>
      </c>
      <c r="L1266" s="320">
        <f t="shared" si="334"/>
        <v>0</v>
      </c>
      <c r="M1266" s="275" t="e">
        <f t="shared" si="327"/>
        <v>#N/A</v>
      </c>
      <c r="N1266" s="153" t="e">
        <f t="shared" si="328"/>
        <v>#N/A</v>
      </c>
      <c r="O1266" s="175" t="e">
        <f t="shared" si="329"/>
        <v>#N/A</v>
      </c>
      <c r="P1266" s="149">
        <f>IF(B1266&lt;=Parameters!$K$3,0,IF(I1266="Sand",0,O1266/Parameters!$K$8*1000))</f>
        <v>0</v>
      </c>
      <c r="Q1266" s="127" t="e">
        <f t="shared" si="330"/>
        <v>#DIV/0!</v>
      </c>
      <c r="R1266" s="175" t="e">
        <f t="shared" si="331"/>
        <v>#DIV/0!</v>
      </c>
      <c r="S1266" s="175" t="e">
        <f t="shared" si="332"/>
        <v>#DIV/0!</v>
      </c>
      <c r="T1266" s="149" t="e">
        <f t="shared" si="339"/>
        <v>#DIV/0!</v>
      </c>
      <c r="U1266" s="383">
        <f>IF(B1266&lt;=Parameters!$K$3,0,IF(I1266="Sand",(B1266-B1265)*$O$5*N1266,(B1266-B1265)*$O$5*T1266))</f>
        <v>0</v>
      </c>
      <c r="V1266" s="157">
        <f t="shared" si="340"/>
        <v>41073.252496893809</v>
      </c>
      <c r="W1266" s="175" t="e">
        <f t="shared" si="335"/>
        <v>#N/A</v>
      </c>
      <c r="X1266" s="149" t="e">
        <f t="shared" si="336"/>
        <v>#N/A</v>
      </c>
      <c r="Y1266" s="127" t="e">
        <f t="shared" si="337"/>
        <v>#DIV/0!</v>
      </c>
      <c r="Z1266" s="175" t="e">
        <f t="shared" si="338"/>
        <v>#N/A</v>
      </c>
      <c r="AA1266" s="149" t="e">
        <f t="shared" si="333"/>
        <v>#DIV/0!</v>
      </c>
      <c r="AB1266" s="383">
        <f>IF(ISERROR(AA1266),0,IF(B1266&lt;=Parameters!$K$3,0,(B1266-B1265)*$O$5*AA1266))</f>
        <v>0</v>
      </c>
      <c r="AC1266" s="157">
        <f t="shared" si="341"/>
        <v>26468.056265524985</v>
      </c>
    </row>
    <row r="1267" spans="1:29">
      <c r="A1267" s="186"/>
      <c r="B1267" s="187"/>
      <c r="C1267" s="258"/>
      <c r="D1267" s="258"/>
      <c r="E1267" s="438" t="e">
        <f>IF(AND(ISBLANK(B1267),ISBLANK(C1267)),NA(),IF(B1267&lt;=Parameters!$K$3,0,IF(C1267&lt;0.1,Parameters!$K$4,C1267)))</f>
        <v>#N/A</v>
      </c>
      <c r="F1267" s="439"/>
      <c r="G1267" s="149">
        <f>B1267*Parameters!$K$5</f>
        <v>0</v>
      </c>
      <c r="H1267" s="383">
        <f>IF(B1267&lt;Parameters!$K$6,B1267*Parameters!$K$5,Parameters!$K$5*Parameters!$K$6+(B1267-Parameters!$K$6)*(Parameters!$K$5-10))</f>
        <v>0</v>
      </c>
      <c r="I1267" s="151" t="str">
        <f>IF(ISBLANK(D1267),"",IF(D1267&gt;Parameters!$K$7,"Clay","Sand"))</f>
        <v/>
      </c>
      <c r="J1267" s="152">
        <f t="shared" si="325"/>
        <v>0.12850097275896397</v>
      </c>
      <c r="K1267" s="320">
        <f t="shared" si="326"/>
        <v>1</v>
      </c>
      <c r="L1267" s="320">
        <f t="shared" si="334"/>
        <v>0</v>
      </c>
      <c r="M1267" s="275" t="e">
        <f t="shared" si="327"/>
        <v>#N/A</v>
      </c>
      <c r="N1267" s="153" t="e">
        <f t="shared" si="328"/>
        <v>#N/A</v>
      </c>
      <c r="O1267" s="175" t="e">
        <f t="shared" si="329"/>
        <v>#N/A</v>
      </c>
      <c r="P1267" s="149">
        <f>IF(B1267&lt;=Parameters!$K$3,0,IF(I1267="Sand",0,O1267/Parameters!$K$8*1000))</f>
        <v>0</v>
      </c>
      <c r="Q1267" s="127" t="e">
        <f t="shared" si="330"/>
        <v>#DIV/0!</v>
      </c>
      <c r="R1267" s="175" t="e">
        <f t="shared" si="331"/>
        <v>#DIV/0!</v>
      </c>
      <c r="S1267" s="175" t="e">
        <f t="shared" si="332"/>
        <v>#DIV/0!</v>
      </c>
      <c r="T1267" s="149" t="e">
        <f t="shared" si="339"/>
        <v>#DIV/0!</v>
      </c>
      <c r="U1267" s="383">
        <f>IF(B1267&lt;=Parameters!$K$3,0,IF(I1267="Sand",(B1267-B1266)*$O$5*N1267,(B1267-B1266)*$O$5*T1267))</f>
        <v>0</v>
      </c>
      <c r="V1267" s="157">
        <f t="shared" si="340"/>
        <v>41073.252496893809</v>
      </c>
      <c r="W1267" s="175" t="e">
        <f t="shared" si="335"/>
        <v>#N/A</v>
      </c>
      <c r="X1267" s="149" t="e">
        <f t="shared" si="336"/>
        <v>#N/A</v>
      </c>
      <c r="Y1267" s="127" t="e">
        <f t="shared" si="337"/>
        <v>#DIV/0!</v>
      </c>
      <c r="Z1267" s="175" t="e">
        <f t="shared" si="338"/>
        <v>#N/A</v>
      </c>
      <c r="AA1267" s="149" t="e">
        <f t="shared" si="333"/>
        <v>#DIV/0!</v>
      </c>
      <c r="AB1267" s="383">
        <f>IF(ISERROR(AA1267),0,IF(B1267&lt;=Parameters!$K$3,0,(B1267-B1266)*$O$5*AA1267))</f>
        <v>0</v>
      </c>
      <c r="AC1267" s="157">
        <f t="shared" si="341"/>
        <v>26468.056265524985</v>
      </c>
    </row>
    <row r="1268" spans="1:29">
      <c r="A1268" s="186"/>
      <c r="B1268" s="187"/>
      <c r="C1268" s="258"/>
      <c r="D1268" s="258"/>
      <c r="E1268" s="438" t="e">
        <f>IF(AND(ISBLANK(B1268),ISBLANK(C1268)),NA(),IF(B1268&lt;=Parameters!$K$3,0,IF(C1268&lt;0.1,Parameters!$K$4,C1268)))</f>
        <v>#N/A</v>
      </c>
      <c r="F1268" s="439"/>
      <c r="G1268" s="149">
        <f>B1268*Parameters!$K$5</f>
        <v>0</v>
      </c>
      <c r="H1268" s="383">
        <f>IF(B1268&lt;Parameters!$K$6,B1268*Parameters!$K$5,Parameters!$K$5*Parameters!$K$6+(B1268-Parameters!$K$6)*(Parameters!$K$5-10))</f>
        <v>0</v>
      </c>
      <c r="I1268" s="151" t="str">
        <f>IF(ISBLANK(D1268),"",IF(D1268&gt;Parameters!$K$7,"Clay","Sand"))</f>
        <v/>
      </c>
      <c r="J1268" s="152">
        <f t="shared" si="325"/>
        <v>0.12850097275896397</v>
      </c>
      <c r="K1268" s="320">
        <f t="shared" si="326"/>
        <v>1</v>
      </c>
      <c r="L1268" s="320">
        <f t="shared" si="334"/>
        <v>0</v>
      </c>
      <c r="M1268" s="275" t="e">
        <f t="shared" si="327"/>
        <v>#N/A</v>
      </c>
      <c r="N1268" s="153" t="e">
        <f t="shared" si="328"/>
        <v>#N/A</v>
      </c>
      <c r="O1268" s="175" t="e">
        <f t="shared" si="329"/>
        <v>#N/A</v>
      </c>
      <c r="P1268" s="149">
        <f>IF(B1268&lt;=Parameters!$K$3,0,IF(I1268="Sand",0,O1268/Parameters!$K$8*1000))</f>
        <v>0</v>
      </c>
      <c r="Q1268" s="127" t="e">
        <f t="shared" si="330"/>
        <v>#DIV/0!</v>
      </c>
      <c r="R1268" s="175" t="e">
        <f t="shared" si="331"/>
        <v>#DIV/0!</v>
      </c>
      <c r="S1268" s="175" t="e">
        <f t="shared" si="332"/>
        <v>#DIV/0!</v>
      </c>
      <c r="T1268" s="149" t="e">
        <f t="shared" si="339"/>
        <v>#DIV/0!</v>
      </c>
      <c r="U1268" s="383">
        <f>IF(B1268&lt;=Parameters!$K$3,0,IF(I1268="Sand",(B1268-B1267)*$O$5*N1268,(B1268-B1267)*$O$5*T1268))</f>
        <v>0</v>
      </c>
      <c r="V1268" s="157">
        <f t="shared" si="340"/>
        <v>41073.252496893809</v>
      </c>
      <c r="W1268" s="175" t="e">
        <f t="shared" si="335"/>
        <v>#N/A</v>
      </c>
      <c r="X1268" s="149" t="e">
        <f t="shared" si="336"/>
        <v>#N/A</v>
      </c>
      <c r="Y1268" s="127" t="e">
        <f t="shared" si="337"/>
        <v>#DIV/0!</v>
      </c>
      <c r="Z1268" s="175" t="e">
        <f t="shared" si="338"/>
        <v>#N/A</v>
      </c>
      <c r="AA1268" s="149" t="e">
        <f t="shared" si="333"/>
        <v>#DIV/0!</v>
      </c>
      <c r="AB1268" s="383">
        <f>IF(ISERROR(AA1268),0,IF(B1268&lt;=Parameters!$K$3,0,(B1268-B1267)*$O$5*AA1268))</f>
        <v>0</v>
      </c>
      <c r="AC1268" s="157">
        <f t="shared" si="341"/>
        <v>26468.056265524985</v>
      </c>
    </row>
    <row r="1269" spans="1:29">
      <c r="A1269" s="186"/>
      <c r="B1269" s="187"/>
      <c r="C1269" s="258"/>
      <c r="D1269" s="258"/>
      <c r="E1269" s="438" t="e">
        <f>IF(AND(ISBLANK(B1269),ISBLANK(C1269)),NA(),IF(B1269&lt;=Parameters!$K$3,0,IF(C1269&lt;0.1,Parameters!$K$4,C1269)))</f>
        <v>#N/A</v>
      </c>
      <c r="F1269" s="439"/>
      <c r="G1269" s="149">
        <f>B1269*Parameters!$K$5</f>
        <v>0</v>
      </c>
      <c r="H1269" s="383">
        <f>IF(B1269&lt;Parameters!$K$6,B1269*Parameters!$K$5,Parameters!$K$5*Parameters!$K$6+(B1269-Parameters!$K$6)*(Parameters!$K$5-10))</f>
        <v>0</v>
      </c>
      <c r="I1269" s="151" t="str">
        <f>IF(ISBLANK(D1269),"",IF(D1269&gt;Parameters!$K$7,"Clay","Sand"))</f>
        <v/>
      </c>
      <c r="J1269" s="152">
        <f t="shared" si="325"/>
        <v>0.12850097275896397</v>
      </c>
      <c r="K1269" s="320">
        <f t="shared" si="326"/>
        <v>1</v>
      </c>
      <c r="L1269" s="320">
        <f t="shared" si="334"/>
        <v>0</v>
      </c>
      <c r="M1269" s="275" t="e">
        <f t="shared" si="327"/>
        <v>#N/A</v>
      </c>
      <c r="N1269" s="153" t="e">
        <f t="shared" si="328"/>
        <v>#N/A</v>
      </c>
      <c r="O1269" s="175" t="e">
        <f t="shared" si="329"/>
        <v>#N/A</v>
      </c>
      <c r="P1269" s="149">
        <f>IF(B1269&lt;=Parameters!$K$3,0,IF(I1269="Sand",0,O1269/Parameters!$K$8*1000))</f>
        <v>0</v>
      </c>
      <c r="Q1269" s="127" t="e">
        <f t="shared" si="330"/>
        <v>#DIV/0!</v>
      </c>
      <c r="R1269" s="175" t="e">
        <f t="shared" si="331"/>
        <v>#DIV/0!</v>
      </c>
      <c r="S1269" s="175" t="e">
        <f t="shared" si="332"/>
        <v>#DIV/0!</v>
      </c>
      <c r="T1269" s="149" t="e">
        <f t="shared" si="339"/>
        <v>#DIV/0!</v>
      </c>
      <c r="U1269" s="383">
        <f>IF(B1269&lt;=Parameters!$K$3,0,IF(I1269="Sand",(B1269-B1268)*$O$5*N1269,(B1269-B1268)*$O$5*T1269))</f>
        <v>0</v>
      </c>
      <c r="V1269" s="157">
        <f t="shared" si="340"/>
        <v>41073.252496893809</v>
      </c>
      <c r="W1269" s="175" t="e">
        <f t="shared" si="335"/>
        <v>#N/A</v>
      </c>
      <c r="X1269" s="149" t="e">
        <f t="shared" si="336"/>
        <v>#N/A</v>
      </c>
      <c r="Y1269" s="127" t="e">
        <f t="shared" si="337"/>
        <v>#DIV/0!</v>
      </c>
      <c r="Z1269" s="175" t="e">
        <f t="shared" si="338"/>
        <v>#N/A</v>
      </c>
      <c r="AA1269" s="149" t="e">
        <f t="shared" si="333"/>
        <v>#DIV/0!</v>
      </c>
      <c r="AB1269" s="383">
        <f>IF(ISERROR(AA1269),0,IF(B1269&lt;=Parameters!$K$3,0,(B1269-B1268)*$O$5*AA1269))</f>
        <v>0</v>
      </c>
      <c r="AC1269" s="157">
        <f t="shared" si="341"/>
        <v>26468.056265524985</v>
      </c>
    </row>
    <row r="1270" spans="1:29">
      <c r="A1270" s="186"/>
      <c r="B1270" s="187"/>
      <c r="C1270" s="258"/>
      <c r="D1270" s="258"/>
      <c r="E1270" s="438" t="e">
        <f>IF(AND(ISBLANK(B1270),ISBLANK(C1270)),NA(),IF(B1270&lt;=Parameters!$K$3,0,IF(C1270&lt;0.1,Parameters!$K$4,C1270)))</f>
        <v>#N/A</v>
      </c>
      <c r="F1270" s="439"/>
      <c r="G1270" s="149">
        <f>B1270*Parameters!$K$5</f>
        <v>0</v>
      </c>
      <c r="H1270" s="383">
        <f>IF(B1270&lt;Parameters!$K$6,B1270*Parameters!$K$5,Parameters!$K$5*Parameters!$K$6+(B1270-Parameters!$K$6)*(Parameters!$K$5-10))</f>
        <v>0</v>
      </c>
      <c r="I1270" s="151" t="str">
        <f>IF(ISBLANK(D1270),"",IF(D1270&gt;Parameters!$K$7,"Clay","Sand"))</f>
        <v/>
      </c>
      <c r="J1270" s="152">
        <f t="shared" si="325"/>
        <v>0.12850097275896397</v>
      </c>
      <c r="K1270" s="320">
        <f t="shared" si="326"/>
        <v>1</v>
      </c>
      <c r="L1270" s="320">
        <f t="shared" si="334"/>
        <v>0</v>
      </c>
      <c r="M1270" s="275" t="e">
        <f t="shared" si="327"/>
        <v>#N/A</v>
      </c>
      <c r="N1270" s="153" t="e">
        <f t="shared" si="328"/>
        <v>#N/A</v>
      </c>
      <c r="O1270" s="175" t="e">
        <f t="shared" si="329"/>
        <v>#N/A</v>
      </c>
      <c r="P1270" s="149">
        <f>IF(B1270&lt;=Parameters!$K$3,0,IF(I1270="Sand",0,O1270/Parameters!$K$8*1000))</f>
        <v>0</v>
      </c>
      <c r="Q1270" s="127" t="e">
        <f t="shared" si="330"/>
        <v>#DIV/0!</v>
      </c>
      <c r="R1270" s="175" t="e">
        <f t="shared" si="331"/>
        <v>#DIV/0!</v>
      </c>
      <c r="S1270" s="175" t="e">
        <f t="shared" si="332"/>
        <v>#DIV/0!</v>
      </c>
      <c r="T1270" s="149" t="e">
        <f t="shared" si="339"/>
        <v>#DIV/0!</v>
      </c>
      <c r="U1270" s="383">
        <f>IF(B1270&lt;=Parameters!$K$3,0,IF(I1270="Sand",(B1270-B1269)*$O$5*N1270,(B1270-B1269)*$O$5*T1270))</f>
        <v>0</v>
      </c>
      <c r="V1270" s="157">
        <f t="shared" si="340"/>
        <v>41073.252496893809</v>
      </c>
      <c r="W1270" s="175" t="e">
        <f t="shared" si="335"/>
        <v>#N/A</v>
      </c>
      <c r="X1270" s="149" t="e">
        <f t="shared" si="336"/>
        <v>#N/A</v>
      </c>
      <c r="Y1270" s="127" t="e">
        <f t="shared" si="337"/>
        <v>#DIV/0!</v>
      </c>
      <c r="Z1270" s="175" t="e">
        <f t="shared" si="338"/>
        <v>#N/A</v>
      </c>
      <c r="AA1270" s="149" t="e">
        <f t="shared" si="333"/>
        <v>#DIV/0!</v>
      </c>
      <c r="AB1270" s="383">
        <f>IF(ISERROR(AA1270),0,IF(B1270&lt;=Parameters!$K$3,0,(B1270-B1269)*$O$5*AA1270))</f>
        <v>0</v>
      </c>
      <c r="AC1270" s="157">
        <f t="shared" si="341"/>
        <v>26468.056265524985</v>
      </c>
    </row>
    <row r="1271" spans="1:29">
      <c r="A1271" s="1"/>
      <c r="B1271" s="1"/>
      <c r="C1271" s="194"/>
      <c r="D1271" s="194"/>
      <c r="E1271" s="438" t="e">
        <f>IF(AND(ISBLANK(B1271),ISBLANK(C1271)),NA(),IF(B1271&lt;=Parameters!$K$3,0,IF(C1271&lt;0.1,Parameters!$K$4,C1271)))</f>
        <v>#N/A</v>
      </c>
      <c r="F1271" s="439"/>
      <c r="G1271" s="149">
        <f>B1271*Parameters!$K$5</f>
        <v>0</v>
      </c>
      <c r="H1271" s="383">
        <f>IF(B1271&lt;Parameters!$K$6,B1271*Parameters!$K$5,Parameters!$K$5*Parameters!$K$6+(B1271-Parameters!$K$6)*(Parameters!$K$5-10))</f>
        <v>0</v>
      </c>
      <c r="I1271" s="151" t="str">
        <f>IF(ISBLANK(D1271),"",IF(D1271&gt;Parameters!$K$7,"Clay","Sand"))</f>
        <v/>
      </c>
      <c r="J1271" s="152">
        <f t="shared" si="325"/>
        <v>0.12850097275896397</v>
      </c>
      <c r="K1271" s="320">
        <f t="shared" si="326"/>
        <v>1</v>
      </c>
      <c r="L1271" s="320">
        <f t="shared" si="334"/>
        <v>0</v>
      </c>
      <c r="M1271" s="275" t="e">
        <f t="shared" si="327"/>
        <v>#N/A</v>
      </c>
      <c r="N1271" s="153" t="e">
        <f t="shared" si="328"/>
        <v>#N/A</v>
      </c>
      <c r="O1271" s="175" t="e">
        <f t="shared" si="329"/>
        <v>#N/A</v>
      </c>
      <c r="P1271" s="149">
        <f>IF(B1271&lt;=Parameters!$K$3,0,IF(I1271="Sand",0,O1271/Parameters!$K$8*1000))</f>
        <v>0</v>
      </c>
      <c r="Q1271" s="127" t="e">
        <f t="shared" si="330"/>
        <v>#DIV/0!</v>
      </c>
      <c r="R1271" s="175" t="e">
        <f t="shared" si="331"/>
        <v>#DIV/0!</v>
      </c>
      <c r="S1271" s="175" t="e">
        <f t="shared" si="332"/>
        <v>#DIV/0!</v>
      </c>
      <c r="T1271" s="149" t="e">
        <f t="shared" si="339"/>
        <v>#DIV/0!</v>
      </c>
      <c r="U1271" s="383">
        <f>IF(B1271&lt;=Parameters!$K$3,0,IF(I1271="Sand",(B1271-B1270)*$O$5*N1271,(B1271-B1270)*$O$5*T1271))</f>
        <v>0</v>
      </c>
      <c r="V1271" s="157">
        <f t="shared" si="340"/>
        <v>41073.252496893809</v>
      </c>
      <c r="W1271" s="175" t="e">
        <f t="shared" si="335"/>
        <v>#N/A</v>
      </c>
      <c r="X1271" s="149" t="e">
        <f t="shared" si="336"/>
        <v>#N/A</v>
      </c>
      <c r="Y1271" s="127" t="e">
        <f t="shared" si="337"/>
        <v>#DIV/0!</v>
      </c>
      <c r="Z1271" s="175" t="e">
        <f t="shared" si="338"/>
        <v>#N/A</v>
      </c>
      <c r="AA1271" s="149" t="e">
        <f t="shared" si="333"/>
        <v>#DIV/0!</v>
      </c>
      <c r="AB1271" s="383">
        <f>IF(ISERROR(AA1271),0,IF(B1271&lt;=Parameters!$K$3,0,(B1271-B1270)*$O$5*AA1271))</f>
        <v>0</v>
      </c>
      <c r="AC1271" s="157">
        <f t="shared" si="341"/>
        <v>26468.056265524985</v>
      </c>
    </row>
    <row r="1272" spans="1:29">
      <c r="A1272" s="1"/>
      <c r="B1272" s="1"/>
      <c r="C1272" s="194"/>
      <c r="D1272" s="194"/>
      <c r="E1272" s="438" t="e">
        <f>IF(AND(ISBLANK(B1272),ISBLANK(C1272)),NA(),IF(B1272&lt;=Parameters!$K$3,0,IF(C1272&lt;0.1,Parameters!$K$4,C1272)))</f>
        <v>#N/A</v>
      </c>
      <c r="F1272" s="439"/>
      <c r="G1272" s="149">
        <f>B1272*Parameters!$K$5</f>
        <v>0</v>
      </c>
      <c r="H1272" s="383">
        <f>IF(B1272&lt;Parameters!$K$6,B1272*Parameters!$K$5,Parameters!$K$5*Parameters!$K$6+(B1272-Parameters!$K$6)*(Parameters!$K$5-10))</f>
        <v>0</v>
      </c>
      <c r="I1272" s="151" t="str">
        <f>IF(ISBLANK(D1272),"",IF(D1272&gt;Parameters!$K$7,"Clay","Sand"))</f>
        <v/>
      </c>
      <c r="J1272" s="152">
        <f t="shared" si="325"/>
        <v>0.12850097275896397</v>
      </c>
      <c r="K1272" s="320">
        <f t="shared" si="326"/>
        <v>1</v>
      </c>
      <c r="L1272" s="320">
        <f t="shared" si="334"/>
        <v>0</v>
      </c>
      <c r="M1272" s="275" t="e">
        <f t="shared" si="327"/>
        <v>#N/A</v>
      </c>
      <c r="N1272" s="153" t="e">
        <f t="shared" si="328"/>
        <v>#N/A</v>
      </c>
      <c r="O1272" s="175" t="e">
        <f t="shared" si="329"/>
        <v>#N/A</v>
      </c>
      <c r="P1272" s="149">
        <f>IF(B1272&lt;=Parameters!$K$3,0,IF(I1272="Sand",0,O1272/Parameters!$K$8*1000))</f>
        <v>0</v>
      </c>
      <c r="Q1272" s="127" t="e">
        <f t="shared" si="330"/>
        <v>#DIV/0!</v>
      </c>
      <c r="R1272" s="175" t="e">
        <f t="shared" si="331"/>
        <v>#DIV/0!</v>
      </c>
      <c r="S1272" s="175" t="e">
        <f t="shared" si="332"/>
        <v>#DIV/0!</v>
      </c>
      <c r="T1272" s="149" t="e">
        <f t="shared" si="339"/>
        <v>#DIV/0!</v>
      </c>
      <c r="U1272" s="383">
        <f>IF(B1272&lt;=Parameters!$K$3,0,IF(I1272="Sand",(B1272-B1271)*$O$5*N1272,(B1272-B1271)*$O$5*T1272))</f>
        <v>0</v>
      </c>
      <c r="V1272" s="157">
        <f t="shared" si="340"/>
        <v>41073.252496893809</v>
      </c>
      <c r="W1272" s="175" t="e">
        <f t="shared" si="335"/>
        <v>#N/A</v>
      </c>
      <c r="X1272" s="149" t="e">
        <f t="shared" si="336"/>
        <v>#N/A</v>
      </c>
      <c r="Y1272" s="127" t="e">
        <f t="shared" si="337"/>
        <v>#DIV/0!</v>
      </c>
      <c r="Z1272" s="175" t="e">
        <f t="shared" si="338"/>
        <v>#N/A</v>
      </c>
      <c r="AA1272" s="149" t="e">
        <f t="shared" si="333"/>
        <v>#DIV/0!</v>
      </c>
      <c r="AB1272" s="383">
        <f>IF(ISERROR(AA1272),0,IF(B1272&lt;=Parameters!$K$3,0,(B1272-B1271)*$O$5*AA1272))</f>
        <v>0</v>
      </c>
      <c r="AC1272" s="157">
        <f t="shared" si="341"/>
        <v>26468.056265524985</v>
      </c>
    </row>
    <row r="1273" spans="1:29">
      <c r="A1273" s="1"/>
      <c r="B1273" s="1"/>
      <c r="C1273" s="194"/>
      <c r="D1273" s="194"/>
      <c r="E1273" s="438" t="e">
        <f>IF(AND(ISBLANK(B1273),ISBLANK(C1273)),NA(),IF(B1273&lt;=Parameters!$K$3,0,IF(C1273&lt;0.1,Parameters!$K$4,C1273)))</f>
        <v>#N/A</v>
      </c>
      <c r="F1273" s="439"/>
      <c r="G1273" s="149">
        <f>B1273*Parameters!$K$5</f>
        <v>0</v>
      </c>
      <c r="H1273" s="383">
        <f>IF(B1273&lt;Parameters!$K$6,B1273*Parameters!$K$5,Parameters!$K$5*Parameters!$K$6+(B1273-Parameters!$K$6)*(Parameters!$K$5-10))</f>
        <v>0</v>
      </c>
      <c r="I1273" s="151" t="str">
        <f>IF(ISBLANK(D1273),"",IF(D1273&gt;Parameters!$K$7,"Clay","Sand"))</f>
        <v/>
      </c>
      <c r="J1273" s="152">
        <f t="shared" si="325"/>
        <v>0.12850097275896397</v>
      </c>
      <c r="K1273" s="320">
        <f t="shared" si="326"/>
        <v>1</v>
      </c>
      <c r="L1273" s="320">
        <f t="shared" si="334"/>
        <v>0</v>
      </c>
      <c r="M1273" s="275" t="e">
        <f t="shared" si="327"/>
        <v>#N/A</v>
      </c>
      <c r="N1273" s="153" t="e">
        <f t="shared" si="328"/>
        <v>#N/A</v>
      </c>
      <c r="O1273" s="175" t="e">
        <f t="shared" si="329"/>
        <v>#N/A</v>
      </c>
      <c r="P1273" s="149">
        <f>IF(B1273&lt;=Parameters!$K$3,0,IF(I1273="Sand",0,O1273/Parameters!$K$8*1000))</f>
        <v>0</v>
      </c>
      <c r="Q1273" s="127" t="e">
        <f t="shared" si="330"/>
        <v>#DIV/0!</v>
      </c>
      <c r="R1273" s="175" t="e">
        <f t="shared" si="331"/>
        <v>#DIV/0!</v>
      </c>
      <c r="S1273" s="175" t="e">
        <f t="shared" si="332"/>
        <v>#DIV/0!</v>
      </c>
      <c r="T1273" s="149" t="e">
        <f t="shared" si="339"/>
        <v>#DIV/0!</v>
      </c>
      <c r="U1273" s="383">
        <f>IF(B1273&lt;=Parameters!$K$3,0,IF(I1273="Sand",(B1273-B1272)*$O$5*N1273,(B1273-B1272)*$O$5*T1273))</f>
        <v>0</v>
      </c>
      <c r="V1273" s="157">
        <f t="shared" si="340"/>
        <v>41073.252496893809</v>
      </c>
      <c r="W1273" s="175" t="e">
        <f t="shared" si="335"/>
        <v>#N/A</v>
      </c>
      <c r="X1273" s="149" t="e">
        <f t="shared" si="336"/>
        <v>#N/A</v>
      </c>
      <c r="Y1273" s="127" t="e">
        <f t="shared" si="337"/>
        <v>#DIV/0!</v>
      </c>
      <c r="Z1273" s="175" t="e">
        <f t="shared" si="338"/>
        <v>#N/A</v>
      </c>
      <c r="AA1273" s="149" t="e">
        <f t="shared" si="333"/>
        <v>#DIV/0!</v>
      </c>
      <c r="AB1273" s="383">
        <f>IF(ISERROR(AA1273),0,IF(B1273&lt;=Parameters!$K$3,0,(B1273-B1272)*$O$5*AA1273))</f>
        <v>0</v>
      </c>
      <c r="AC1273" s="157">
        <f t="shared" si="341"/>
        <v>26468.056265524985</v>
      </c>
    </row>
    <row r="1274" spans="1:29">
      <c r="A1274" s="1"/>
      <c r="B1274" s="1"/>
      <c r="C1274" s="194"/>
      <c r="D1274" s="194"/>
      <c r="E1274" s="438" t="e">
        <f>IF(AND(ISBLANK(B1274),ISBLANK(C1274)),NA(),IF(B1274&lt;=Parameters!$K$3,0,IF(C1274&lt;0.1,Parameters!$K$4,C1274)))</f>
        <v>#N/A</v>
      </c>
      <c r="F1274" s="439"/>
      <c r="G1274" s="149">
        <f>B1274*Parameters!$K$5</f>
        <v>0</v>
      </c>
      <c r="H1274" s="383">
        <f>IF(B1274&lt;Parameters!$K$6,B1274*Parameters!$K$5,Parameters!$K$5*Parameters!$K$6+(B1274-Parameters!$K$6)*(Parameters!$K$5-10))</f>
        <v>0</v>
      </c>
      <c r="I1274" s="151" t="str">
        <f>IF(ISBLANK(D1274),"",IF(D1274&gt;Parameters!$K$7,"Clay","Sand"))</f>
        <v/>
      </c>
      <c r="J1274" s="152">
        <f t="shared" si="325"/>
        <v>0.12850097275896397</v>
      </c>
      <c r="K1274" s="320">
        <f t="shared" si="326"/>
        <v>1</v>
      </c>
      <c r="L1274" s="320">
        <f t="shared" si="334"/>
        <v>0</v>
      </c>
      <c r="M1274" s="275" t="e">
        <f t="shared" si="327"/>
        <v>#N/A</v>
      </c>
      <c r="N1274" s="153" t="e">
        <f t="shared" si="328"/>
        <v>#N/A</v>
      </c>
      <c r="O1274" s="175" t="e">
        <f t="shared" si="329"/>
        <v>#N/A</v>
      </c>
      <c r="P1274" s="149">
        <f>IF(B1274&lt;=Parameters!$K$3,0,IF(I1274="Sand",0,O1274/Parameters!$K$8*1000))</f>
        <v>0</v>
      </c>
      <c r="Q1274" s="127" t="e">
        <f t="shared" si="330"/>
        <v>#DIV/0!</v>
      </c>
      <c r="R1274" s="175" t="e">
        <f t="shared" si="331"/>
        <v>#DIV/0!</v>
      </c>
      <c r="S1274" s="175" t="e">
        <f t="shared" si="332"/>
        <v>#DIV/0!</v>
      </c>
      <c r="T1274" s="149" t="e">
        <f t="shared" si="339"/>
        <v>#DIV/0!</v>
      </c>
      <c r="U1274" s="383">
        <f>IF(B1274&lt;=Parameters!$K$3,0,IF(I1274="Sand",(B1274-B1273)*$O$5*N1274,(B1274-B1273)*$O$5*T1274))</f>
        <v>0</v>
      </c>
      <c r="V1274" s="157">
        <f t="shared" si="340"/>
        <v>41073.252496893809</v>
      </c>
      <c r="W1274" s="175" t="e">
        <f t="shared" si="335"/>
        <v>#N/A</v>
      </c>
      <c r="X1274" s="149" t="e">
        <f t="shared" si="336"/>
        <v>#N/A</v>
      </c>
      <c r="Y1274" s="127" t="e">
        <f t="shared" si="337"/>
        <v>#DIV/0!</v>
      </c>
      <c r="Z1274" s="175" t="e">
        <f t="shared" si="338"/>
        <v>#N/A</v>
      </c>
      <c r="AA1274" s="149" t="e">
        <f t="shared" si="333"/>
        <v>#DIV/0!</v>
      </c>
      <c r="AB1274" s="383">
        <f>IF(ISERROR(AA1274),0,IF(B1274&lt;=Parameters!$K$3,0,(B1274-B1273)*$O$5*AA1274))</f>
        <v>0</v>
      </c>
      <c r="AC1274" s="157">
        <f t="shared" si="341"/>
        <v>26468.056265524985</v>
      </c>
    </row>
    <row r="1275" spans="1:29">
      <c r="A1275" s="1"/>
      <c r="B1275" s="1"/>
      <c r="C1275" s="194"/>
      <c r="D1275" s="194"/>
      <c r="E1275" s="438" t="e">
        <f>IF(AND(ISBLANK(B1275),ISBLANK(C1275)),NA(),IF(B1275&lt;=Parameters!$K$3,0,IF(C1275&lt;0.1,Parameters!$K$4,C1275)))</f>
        <v>#N/A</v>
      </c>
      <c r="F1275" s="439"/>
      <c r="G1275" s="149">
        <f>B1275*Parameters!$K$5</f>
        <v>0</v>
      </c>
      <c r="H1275" s="383">
        <f>IF(B1275&lt;Parameters!$K$6,B1275*Parameters!$K$5,Parameters!$K$5*Parameters!$K$6+(B1275-Parameters!$K$6)*(Parameters!$K$5-10))</f>
        <v>0</v>
      </c>
      <c r="I1275" s="151" t="str">
        <f>IF(ISBLANK(D1275),"",IF(D1275&gt;Parameters!$K$7,"Clay","Sand"))</f>
        <v/>
      </c>
      <c r="J1275" s="152">
        <f t="shared" si="325"/>
        <v>0.12850097275896397</v>
      </c>
      <c r="K1275" s="320">
        <f t="shared" si="326"/>
        <v>1</v>
      </c>
      <c r="L1275" s="320">
        <f t="shared" si="334"/>
        <v>0</v>
      </c>
      <c r="M1275" s="275" t="e">
        <f t="shared" si="327"/>
        <v>#N/A</v>
      </c>
      <c r="N1275" s="153" t="e">
        <f t="shared" si="328"/>
        <v>#N/A</v>
      </c>
      <c r="O1275" s="175" t="e">
        <f t="shared" si="329"/>
        <v>#N/A</v>
      </c>
      <c r="P1275" s="149">
        <f>IF(B1275&lt;=Parameters!$K$3,0,IF(I1275="Sand",0,O1275/Parameters!$K$8*1000))</f>
        <v>0</v>
      </c>
      <c r="Q1275" s="127" t="e">
        <f t="shared" si="330"/>
        <v>#DIV/0!</v>
      </c>
      <c r="R1275" s="175" t="e">
        <f t="shared" si="331"/>
        <v>#DIV/0!</v>
      </c>
      <c r="S1275" s="175" t="e">
        <f t="shared" si="332"/>
        <v>#DIV/0!</v>
      </c>
      <c r="T1275" s="149" t="e">
        <f t="shared" si="339"/>
        <v>#DIV/0!</v>
      </c>
      <c r="U1275" s="383">
        <f>IF(B1275&lt;=Parameters!$K$3,0,IF(I1275="Sand",(B1275-B1274)*$O$5*N1275,(B1275-B1274)*$O$5*T1275))</f>
        <v>0</v>
      </c>
      <c r="V1275" s="157">
        <f t="shared" si="340"/>
        <v>41073.252496893809</v>
      </c>
      <c r="W1275" s="175" t="e">
        <f t="shared" si="335"/>
        <v>#N/A</v>
      </c>
      <c r="X1275" s="149" t="e">
        <f t="shared" si="336"/>
        <v>#N/A</v>
      </c>
      <c r="Y1275" s="127" t="e">
        <f t="shared" si="337"/>
        <v>#DIV/0!</v>
      </c>
      <c r="Z1275" s="175" t="e">
        <f t="shared" si="338"/>
        <v>#N/A</v>
      </c>
      <c r="AA1275" s="149" t="e">
        <f t="shared" si="333"/>
        <v>#DIV/0!</v>
      </c>
      <c r="AB1275" s="383">
        <f>IF(ISERROR(AA1275),0,IF(B1275&lt;=Parameters!$K$3,0,(B1275-B1274)*$O$5*AA1275))</f>
        <v>0</v>
      </c>
      <c r="AC1275" s="157">
        <f t="shared" si="341"/>
        <v>26468.056265524985</v>
      </c>
    </row>
    <row r="1276" spans="1:29">
      <c r="A1276" s="1"/>
      <c r="B1276" s="1"/>
      <c r="C1276" s="194"/>
      <c r="D1276" s="194"/>
      <c r="E1276" s="438" t="e">
        <f>IF(AND(ISBLANK(B1276),ISBLANK(C1276)),NA(),IF(B1276&lt;=Parameters!$K$3,0,IF(C1276&lt;0.1,Parameters!$K$4,C1276)))</f>
        <v>#N/A</v>
      </c>
      <c r="F1276" s="439"/>
      <c r="G1276" s="149">
        <f>B1276*Parameters!$K$5</f>
        <v>0</v>
      </c>
      <c r="H1276" s="383">
        <f>IF(B1276&lt;Parameters!$K$6,B1276*Parameters!$K$5,Parameters!$K$5*Parameters!$K$6+(B1276-Parameters!$K$6)*(Parameters!$K$5-10))</f>
        <v>0</v>
      </c>
      <c r="I1276" s="151" t="str">
        <f>IF(ISBLANK(D1276),"",IF(D1276&gt;Parameters!$K$7,"Clay","Sand"))</f>
        <v/>
      </c>
      <c r="J1276" s="152">
        <f t="shared" si="325"/>
        <v>0.12850097275896397</v>
      </c>
      <c r="K1276" s="320">
        <f t="shared" si="326"/>
        <v>1</v>
      </c>
      <c r="L1276" s="320">
        <f t="shared" si="334"/>
        <v>0</v>
      </c>
      <c r="M1276" s="275" t="e">
        <f t="shared" si="327"/>
        <v>#N/A</v>
      </c>
      <c r="N1276" s="153" t="e">
        <f t="shared" si="328"/>
        <v>#N/A</v>
      </c>
      <c r="O1276" s="175" t="e">
        <f t="shared" si="329"/>
        <v>#N/A</v>
      </c>
      <c r="P1276" s="149">
        <f>IF(B1276&lt;=Parameters!$K$3,0,IF(I1276="Sand",0,O1276/Parameters!$K$8*1000))</f>
        <v>0</v>
      </c>
      <c r="Q1276" s="127" t="e">
        <f t="shared" si="330"/>
        <v>#DIV/0!</v>
      </c>
      <c r="R1276" s="175" t="e">
        <f t="shared" si="331"/>
        <v>#DIV/0!</v>
      </c>
      <c r="S1276" s="175" t="e">
        <f t="shared" si="332"/>
        <v>#DIV/0!</v>
      </c>
      <c r="T1276" s="149" t="e">
        <f t="shared" si="339"/>
        <v>#DIV/0!</v>
      </c>
      <c r="U1276" s="383">
        <f>IF(B1276&lt;=Parameters!$K$3,0,IF(I1276="Sand",(B1276-B1275)*$O$5*N1276,(B1276-B1275)*$O$5*T1276))</f>
        <v>0</v>
      </c>
      <c r="V1276" s="157">
        <f t="shared" si="340"/>
        <v>41073.252496893809</v>
      </c>
      <c r="W1276" s="175" t="e">
        <f t="shared" si="335"/>
        <v>#N/A</v>
      </c>
      <c r="X1276" s="149" t="e">
        <f t="shared" si="336"/>
        <v>#N/A</v>
      </c>
      <c r="Y1276" s="127" t="e">
        <f t="shared" si="337"/>
        <v>#DIV/0!</v>
      </c>
      <c r="Z1276" s="175" t="e">
        <f t="shared" si="338"/>
        <v>#N/A</v>
      </c>
      <c r="AA1276" s="149" t="e">
        <f t="shared" si="333"/>
        <v>#DIV/0!</v>
      </c>
      <c r="AB1276" s="383">
        <f>IF(ISERROR(AA1276),0,IF(B1276&lt;=Parameters!$K$3,0,(B1276-B1275)*$O$5*AA1276))</f>
        <v>0</v>
      </c>
      <c r="AC1276" s="157">
        <f t="shared" si="341"/>
        <v>26468.056265524985</v>
      </c>
    </row>
    <row r="1277" spans="1:29">
      <c r="A1277" s="1"/>
      <c r="B1277" s="1"/>
      <c r="C1277" s="194"/>
      <c r="D1277" s="194"/>
      <c r="E1277" s="438" t="e">
        <f>IF(AND(ISBLANK(B1277),ISBLANK(C1277)),NA(),IF(B1277&lt;=Parameters!$K$3,0,IF(C1277&lt;0.1,Parameters!$K$4,C1277)))</f>
        <v>#N/A</v>
      </c>
      <c r="F1277" s="439"/>
      <c r="G1277" s="149">
        <f>B1277*Parameters!$K$5</f>
        <v>0</v>
      </c>
      <c r="H1277" s="383">
        <f>IF(B1277&lt;Parameters!$K$6,B1277*Parameters!$K$5,Parameters!$K$5*Parameters!$K$6+(B1277-Parameters!$K$6)*(Parameters!$K$5-10))</f>
        <v>0</v>
      </c>
      <c r="I1277" s="151" t="str">
        <f>IF(ISBLANK(D1277),"",IF(D1277&gt;Parameters!$K$7,"Clay","Sand"))</f>
        <v/>
      </c>
      <c r="J1277" s="152">
        <f t="shared" si="325"/>
        <v>0.12850097275896397</v>
      </c>
      <c r="K1277" s="320">
        <f t="shared" si="326"/>
        <v>1</v>
      </c>
      <c r="L1277" s="320">
        <f t="shared" si="334"/>
        <v>0</v>
      </c>
      <c r="M1277" s="275" t="e">
        <f t="shared" si="327"/>
        <v>#N/A</v>
      </c>
      <c r="N1277" s="153" t="e">
        <f t="shared" si="328"/>
        <v>#N/A</v>
      </c>
      <c r="O1277" s="175" t="e">
        <f t="shared" si="329"/>
        <v>#N/A</v>
      </c>
      <c r="P1277" s="149">
        <f>IF(B1277&lt;=Parameters!$K$3,0,IF(I1277="Sand",0,O1277/Parameters!$K$8*1000))</f>
        <v>0</v>
      </c>
      <c r="Q1277" s="127" t="e">
        <f t="shared" si="330"/>
        <v>#DIV/0!</v>
      </c>
      <c r="R1277" s="175" t="e">
        <f t="shared" si="331"/>
        <v>#DIV/0!</v>
      </c>
      <c r="S1277" s="175" t="e">
        <f t="shared" si="332"/>
        <v>#DIV/0!</v>
      </c>
      <c r="T1277" s="149" t="e">
        <f t="shared" si="339"/>
        <v>#DIV/0!</v>
      </c>
      <c r="U1277" s="383">
        <f>IF(B1277&lt;=Parameters!$K$3,0,IF(I1277="Sand",(B1277-B1276)*$O$5*N1277,(B1277-B1276)*$O$5*T1277))</f>
        <v>0</v>
      </c>
      <c r="V1277" s="157">
        <f t="shared" si="340"/>
        <v>41073.252496893809</v>
      </c>
      <c r="W1277" s="175" t="e">
        <f t="shared" si="335"/>
        <v>#N/A</v>
      </c>
      <c r="X1277" s="149" t="e">
        <f t="shared" si="336"/>
        <v>#N/A</v>
      </c>
      <c r="Y1277" s="127" t="e">
        <f t="shared" si="337"/>
        <v>#DIV/0!</v>
      </c>
      <c r="Z1277" s="175" t="e">
        <f t="shared" si="338"/>
        <v>#N/A</v>
      </c>
      <c r="AA1277" s="149" t="e">
        <f t="shared" si="333"/>
        <v>#DIV/0!</v>
      </c>
      <c r="AB1277" s="383">
        <f>IF(ISERROR(AA1277),0,IF(B1277&lt;=Parameters!$K$3,0,(B1277-B1276)*$O$5*AA1277))</f>
        <v>0</v>
      </c>
      <c r="AC1277" s="157">
        <f t="shared" si="341"/>
        <v>26468.056265524985</v>
      </c>
    </row>
    <row r="1278" spans="1:29">
      <c r="A1278" s="1"/>
      <c r="B1278" s="1"/>
      <c r="C1278" s="194"/>
      <c r="D1278" s="194"/>
      <c r="E1278" s="438" t="e">
        <f>IF(AND(ISBLANK(B1278),ISBLANK(C1278)),NA(),IF(B1278&lt;=Parameters!$K$3,0,IF(C1278&lt;0.1,Parameters!$K$4,C1278)))</f>
        <v>#N/A</v>
      </c>
      <c r="F1278" s="439"/>
      <c r="G1278" s="149">
        <f>B1278*Parameters!$K$5</f>
        <v>0</v>
      </c>
      <c r="H1278" s="383">
        <f>IF(B1278&lt;Parameters!$K$6,B1278*Parameters!$K$5,Parameters!$K$5*Parameters!$K$6+(B1278-Parameters!$K$6)*(Parameters!$K$5-10))</f>
        <v>0</v>
      </c>
      <c r="I1278" s="151" t="str">
        <f>IF(ISBLANK(D1278),"",IF(D1278&gt;Parameters!$K$7,"Clay","Sand"))</f>
        <v/>
      </c>
      <c r="J1278" s="152">
        <f t="shared" si="325"/>
        <v>0.12850097275896397</v>
      </c>
      <c r="K1278" s="320">
        <f t="shared" si="326"/>
        <v>1</v>
      </c>
      <c r="L1278" s="320">
        <f t="shared" si="334"/>
        <v>0</v>
      </c>
      <c r="M1278" s="275" t="e">
        <f t="shared" si="327"/>
        <v>#N/A</v>
      </c>
      <c r="N1278" s="153" t="e">
        <f t="shared" si="328"/>
        <v>#N/A</v>
      </c>
      <c r="O1278" s="175" t="e">
        <f t="shared" si="329"/>
        <v>#N/A</v>
      </c>
      <c r="P1278" s="149">
        <f>IF(B1278&lt;=Parameters!$K$3,0,IF(I1278="Sand",0,O1278/Parameters!$K$8*1000))</f>
        <v>0</v>
      </c>
      <c r="Q1278" s="127" t="e">
        <f t="shared" si="330"/>
        <v>#DIV/0!</v>
      </c>
      <c r="R1278" s="175" t="e">
        <f t="shared" si="331"/>
        <v>#DIV/0!</v>
      </c>
      <c r="S1278" s="175" t="e">
        <f t="shared" si="332"/>
        <v>#DIV/0!</v>
      </c>
      <c r="T1278" s="149" t="e">
        <f t="shared" si="339"/>
        <v>#DIV/0!</v>
      </c>
      <c r="U1278" s="383">
        <f>IF(B1278&lt;=Parameters!$K$3,0,IF(I1278="Sand",(B1278-B1277)*$O$5*N1278,(B1278-B1277)*$O$5*T1278))</f>
        <v>0</v>
      </c>
      <c r="V1278" s="157">
        <f t="shared" si="340"/>
        <v>41073.252496893809</v>
      </c>
      <c r="W1278" s="175" t="e">
        <f t="shared" si="335"/>
        <v>#N/A</v>
      </c>
      <c r="X1278" s="149" t="e">
        <f t="shared" si="336"/>
        <v>#N/A</v>
      </c>
      <c r="Y1278" s="127" t="e">
        <f t="shared" si="337"/>
        <v>#DIV/0!</v>
      </c>
      <c r="Z1278" s="175" t="e">
        <f t="shared" si="338"/>
        <v>#N/A</v>
      </c>
      <c r="AA1278" s="149" t="e">
        <f t="shared" si="333"/>
        <v>#DIV/0!</v>
      </c>
      <c r="AB1278" s="383">
        <f>IF(ISERROR(AA1278),0,IF(B1278&lt;=Parameters!$K$3,0,(B1278-B1277)*$O$5*AA1278))</f>
        <v>0</v>
      </c>
      <c r="AC1278" s="157">
        <f t="shared" si="341"/>
        <v>26468.056265524985</v>
      </c>
    </row>
    <row r="1279" spans="1:29">
      <c r="A1279" s="1"/>
      <c r="B1279" s="1"/>
      <c r="C1279" s="194"/>
      <c r="D1279" s="194"/>
      <c r="E1279" s="438" t="e">
        <f>IF(AND(ISBLANK(B1279),ISBLANK(C1279)),NA(),IF(B1279&lt;=Parameters!$K$3,0,IF(C1279&lt;0.1,Parameters!$K$4,C1279)))</f>
        <v>#N/A</v>
      </c>
      <c r="F1279" s="439"/>
      <c r="G1279" s="149">
        <f>B1279*Parameters!$K$5</f>
        <v>0</v>
      </c>
      <c r="H1279" s="383">
        <f>IF(B1279&lt;Parameters!$K$6,B1279*Parameters!$K$5,Parameters!$K$5*Parameters!$K$6+(B1279-Parameters!$K$6)*(Parameters!$K$5-10))</f>
        <v>0</v>
      </c>
      <c r="I1279" s="151" t="str">
        <f>IF(ISBLANK(D1279),"",IF(D1279&gt;Parameters!$K$7,"Clay","Sand"))</f>
        <v/>
      </c>
      <c r="J1279" s="152">
        <f t="shared" si="325"/>
        <v>0.12850097275896397</v>
      </c>
      <c r="K1279" s="320">
        <f t="shared" si="326"/>
        <v>1</v>
      </c>
      <c r="L1279" s="320">
        <f t="shared" si="334"/>
        <v>0</v>
      </c>
      <c r="M1279" s="275" t="e">
        <f t="shared" si="327"/>
        <v>#N/A</v>
      </c>
      <c r="N1279" s="153" t="e">
        <f t="shared" si="328"/>
        <v>#N/A</v>
      </c>
      <c r="O1279" s="175" t="e">
        <f t="shared" si="329"/>
        <v>#N/A</v>
      </c>
      <c r="P1279" s="149">
        <f>IF(B1279&lt;=Parameters!$K$3,0,IF(I1279="Sand",0,O1279/Parameters!$K$8*1000))</f>
        <v>0</v>
      </c>
      <c r="Q1279" s="127" t="e">
        <f t="shared" si="330"/>
        <v>#DIV/0!</v>
      </c>
      <c r="R1279" s="175" t="e">
        <f t="shared" si="331"/>
        <v>#DIV/0!</v>
      </c>
      <c r="S1279" s="175" t="e">
        <f t="shared" si="332"/>
        <v>#DIV/0!</v>
      </c>
      <c r="T1279" s="149" t="e">
        <f t="shared" si="339"/>
        <v>#DIV/0!</v>
      </c>
      <c r="U1279" s="383">
        <f>IF(B1279&lt;=Parameters!$K$3,0,IF(I1279="Sand",(B1279-B1278)*$O$5*N1279,(B1279-B1278)*$O$5*T1279))</f>
        <v>0</v>
      </c>
      <c r="V1279" s="157">
        <f t="shared" si="340"/>
        <v>41073.252496893809</v>
      </c>
      <c r="W1279" s="175" t="e">
        <f t="shared" si="335"/>
        <v>#N/A</v>
      </c>
      <c r="X1279" s="149" t="e">
        <f t="shared" si="336"/>
        <v>#N/A</v>
      </c>
      <c r="Y1279" s="127" t="e">
        <f t="shared" si="337"/>
        <v>#DIV/0!</v>
      </c>
      <c r="Z1279" s="175" t="e">
        <f t="shared" si="338"/>
        <v>#N/A</v>
      </c>
      <c r="AA1279" s="149" t="e">
        <f t="shared" si="333"/>
        <v>#DIV/0!</v>
      </c>
      <c r="AB1279" s="383">
        <f>IF(ISERROR(AA1279),0,IF(B1279&lt;=Parameters!$K$3,0,(B1279-B1278)*$O$5*AA1279))</f>
        <v>0</v>
      </c>
      <c r="AC1279" s="157">
        <f t="shared" si="341"/>
        <v>26468.056265524985</v>
      </c>
    </row>
    <row r="1280" spans="1:29">
      <c r="A1280" s="1"/>
      <c r="B1280" s="1"/>
      <c r="C1280" s="194"/>
      <c r="D1280" s="194"/>
      <c r="E1280" s="438" t="e">
        <f>IF(AND(ISBLANK(B1280),ISBLANK(C1280)),NA(),IF(B1280&lt;=Parameters!$K$3,0,IF(C1280&lt;0.1,Parameters!$K$4,C1280)))</f>
        <v>#N/A</v>
      </c>
      <c r="F1280" s="439"/>
      <c r="G1280" s="149">
        <f>B1280*Parameters!$K$5</f>
        <v>0</v>
      </c>
      <c r="H1280" s="383">
        <f>IF(B1280&lt;Parameters!$K$6,B1280*Parameters!$K$5,Parameters!$K$5*Parameters!$K$6+(B1280-Parameters!$K$6)*(Parameters!$K$5-10))</f>
        <v>0</v>
      </c>
      <c r="I1280" s="151" t="str">
        <f>IF(ISBLANK(D1280),"",IF(D1280&gt;Parameters!$K$7,"Clay","Sand"))</f>
        <v/>
      </c>
      <c r="J1280" s="152">
        <f t="shared" si="325"/>
        <v>0.12850097275896397</v>
      </c>
      <c r="K1280" s="320">
        <f t="shared" si="326"/>
        <v>1</v>
      </c>
      <c r="L1280" s="320">
        <f t="shared" si="334"/>
        <v>0</v>
      </c>
      <c r="M1280" s="275" t="e">
        <f t="shared" si="327"/>
        <v>#N/A</v>
      </c>
      <c r="N1280" s="153" t="e">
        <f t="shared" si="328"/>
        <v>#N/A</v>
      </c>
      <c r="O1280" s="175" t="e">
        <f t="shared" si="329"/>
        <v>#N/A</v>
      </c>
      <c r="P1280" s="149">
        <f>IF(B1280&lt;=Parameters!$K$3,0,IF(I1280="Sand",0,O1280/Parameters!$K$8*1000))</f>
        <v>0</v>
      </c>
      <c r="Q1280" s="127" t="e">
        <f t="shared" si="330"/>
        <v>#DIV/0!</v>
      </c>
      <c r="R1280" s="175" t="e">
        <f t="shared" si="331"/>
        <v>#DIV/0!</v>
      </c>
      <c r="S1280" s="175" t="e">
        <f t="shared" si="332"/>
        <v>#DIV/0!</v>
      </c>
      <c r="T1280" s="149" t="e">
        <f t="shared" si="339"/>
        <v>#DIV/0!</v>
      </c>
      <c r="U1280" s="383">
        <f>IF(B1280&lt;=Parameters!$K$3,0,IF(I1280="Sand",(B1280-B1279)*$O$5*N1280,(B1280-B1279)*$O$5*T1280))</f>
        <v>0</v>
      </c>
      <c r="V1280" s="157">
        <f t="shared" si="340"/>
        <v>41073.252496893809</v>
      </c>
      <c r="W1280" s="175" t="e">
        <f t="shared" si="335"/>
        <v>#N/A</v>
      </c>
      <c r="X1280" s="149" t="e">
        <f t="shared" si="336"/>
        <v>#N/A</v>
      </c>
      <c r="Y1280" s="127" t="e">
        <f t="shared" si="337"/>
        <v>#DIV/0!</v>
      </c>
      <c r="Z1280" s="175" t="e">
        <f t="shared" si="338"/>
        <v>#N/A</v>
      </c>
      <c r="AA1280" s="149" t="e">
        <f t="shared" si="333"/>
        <v>#DIV/0!</v>
      </c>
      <c r="AB1280" s="383">
        <f>IF(ISERROR(AA1280),0,IF(B1280&lt;=Parameters!$K$3,0,(B1280-B1279)*$O$5*AA1280))</f>
        <v>0</v>
      </c>
      <c r="AC1280" s="157">
        <f t="shared" si="341"/>
        <v>26468.056265524985</v>
      </c>
    </row>
    <row r="1281" spans="1:29">
      <c r="A1281" s="1"/>
      <c r="B1281" s="1"/>
      <c r="C1281" s="194"/>
      <c r="D1281" s="194"/>
      <c r="E1281" s="438" t="e">
        <f>IF(AND(ISBLANK(B1281),ISBLANK(C1281)),NA(),IF(B1281&lt;=Parameters!$K$3,0,IF(C1281&lt;0.1,Parameters!$K$4,C1281)))</f>
        <v>#N/A</v>
      </c>
      <c r="F1281" s="439"/>
      <c r="G1281" s="149">
        <f>B1281*Parameters!$K$5</f>
        <v>0</v>
      </c>
      <c r="H1281" s="383">
        <f>IF(B1281&lt;Parameters!$K$6,B1281*Parameters!$K$5,Parameters!$K$5*Parameters!$K$6+(B1281-Parameters!$K$6)*(Parameters!$K$5-10))</f>
        <v>0</v>
      </c>
      <c r="I1281" s="151" t="str">
        <f>IF(ISBLANK(D1281),"",IF(D1281&gt;Parameters!$K$7,"Clay","Sand"))</f>
        <v/>
      </c>
      <c r="J1281" s="152">
        <f t="shared" si="325"/>
        <v>0.12850097275896397</v>
      </c>
      <c r="K1281" s="320">
        <f t="shared" si="326"/>
        <v>1</v>
      </c>
      <c r="L1281" s="320">
        <f t="shared" si="334"/>
        <v>0</v>
      </c>
      <c r="M1281" s="275" t="e">
        <f t="shared" si="327"/>
        <v>#N/A</v>
      </c>
      <c r="N1281" s="153" t="e">
        <f t="shared" si="328"/>
        <v>#N/A</v>
      </c>
      <c r="O1281" s="175" t="e">
        <f t="shared" si="329"/>
        <v>#N/A</v>
      </c>
      <c r="P1281" s="149">
        <f>IF(B1281&lt;=Parameters!$K$3,0,IF(I1281="Sand",0,O1281/Parameters!$K$8*1000))</f>
        <v>0</v>
      </c>
      <c r="Q1281" s="127" t="e">
        <f t="shared" si="330"/>
        <v>#DIV/0!</v>
      </c>
      <c r="R1281" s="175" t="e">
        <f t="shared" si="331"/>
        <v>#DIV/0!</v>
      </c>
      <c r="S1281" s="175" t="e">
        <f t="shared" si="332"/>
        <v>#DIV/0!</v>
      </c>
      <c r="T1281" s="149" t="e">
        <f t="shared" si="339"/>
        <v>#DIV/0!</v>
      </c>
      <c r="U1281" s="383">
        <f>IF(B1281&lt;=Parameters!$K$3,0,IF(I1281="Sand",(B1281-B1280)*$O$5*N1281,(B1281-B1280)*$O$5*T1281))</f>
        <v>0</v>
      </c>
      <c r="V1281" s="157">
        <f t="shared" si="340"/>
        <v>41073.252496893809</v>
      </c>
      <c r="W1281" s="175" t="e">
        <f t="shared" si="335"/>
        <v>#N/A</v>
      </c>
      <c r="X1281" s="149" t="e">
        <f t="shared" si="336"/>
        <v>#N/A</v>
      </c>
      <c r="Y1281" s="127" t="e">
        <f t="shared" si="337"/>
        <v>#DIV/0!</v>
      </c>
      <c r="Z1281" s="175" t="e">
        <f t="shared" si="338"/>
        <v>#N/A</v>
      </c>
      <c r="AA1281" s="149" t="e">
        <f t="shared" si="333"/>
        <v>#DIV/0!</v>
      </c>
      <c r="AB1281" s="383">
        <f>IF(ISERROR(AA1281),0,IF(B1281&lt;=Parameters!$K$3,0,(B1281-B1280)*$O$5*AA1281))</f>
        <v>0</v>
      </c>
      <c r="AC1281" s="157">
        <f t="shared" si="341"/>
        <v>26468.056265524985</v>
      </c>
    </row>
    <row r="1282" spans="1:29">
      <c r="A1282" s="1"/>
      <c r="B1282" s="1"/>
      <c r="C1282" s="194"/>
      <c r="D1282" s="194"/>
      <c r="E1282" s="438" t="e">
        <f>IF(AND(ISBLANK(B1282),ISBLANK(C1282)),NA(),IF(B1282&lt;=Parameters!$K$3,0,IF(C1282&lt;0.1,Parameters!$K$4,C1282)))</f>
        <v>#N/A</v>
      </c>
      <c r="F1282" s="439"/>
      <c r="G1282" s="149">
        <f>B1282*Parameters!$K$5</f>
        <v>0</v>
      </c>
      <c r="H1282" s="383">
        <f>IF(B1282&lt;Parameters!$K$6,B1282*Parameters!$K$5,Parameters!$K$5*Parameters!$K$6+(B1282-Parameters!$K$6)*(Parameters!$K$5-10))</f>
        <v>0</v>
      </c>
      <c r="I1282" s="151" t="str">
        <f>IF(ISBLANK(D1282),"",IF(D1282&gt;Parameters!$K$7,"Clay","Sand"))</f>
        <v/>
      </c>
      <c r="J1282" s="152">
        <f t="shared" si="325"/>
        <v>0.12850097275896397</v>
      </c>
      <c r="K1282" s="320">
        <f t="shared" si="326"/>
        <v>1</v>
      </c>
      <c r="L1282" s="320">
        <f t="shared" si="334"/>
        <v>0</v>
      </c>
      <c r="M1282" s="275" t="e">
        <f t="shared" si="327"/>
        <v>#N/A</v>
      </c>
      <c r="N1282" s="153" t="e">
        <f t="shared" si="328"/>
        <v>#N/A</v>
      </c>
      <c r="O1282" s="175" t="e">
        <f t="shared" si="329"/>
        <v>#N/A</v>
      </c>
      <c r="P1282" s="149">
        <f>IF(B1282&lt;=Parameters!$K$3,0,IF(I1282="Sand",0,O1282/Parameters!$K$8*1000))</f>
        <v>0</v>
      </c>
      <c r="Q1282" s="127" t="e">
        <f t="shared" si="330"/>
        <v>#DIV/0!</v>
      </c>
      <c r="R1282" s="175" t="e">
        <f t="shared" si="331"/>
        <v>#DIV/0!</v>
      </c>
      <c r="S1282" s="175" t="e">
        <f t="shared" si="332"/>
        <v>#DIV/0!</v>
      </c>
      <c r="T1282" s="149" t="e">
        <f t="shared" si="339"/>
        <v>#DIV/0!</v>
      </c>
      <c r="U1282" s="383">
        <f>IF(B1282&lt;=Parameters!$K$3,0,IF(I1282="Sand",(B1282-B1281)*$O$5*N1282,(B1282-B1281)*$O$5*T1282))</f>
        <v>0</v>
      </c>
      <c r="V1282" s="157">
        <f t="shared" si="340"/>
        <v>41073.252496893809</v>
      </c>
      <c r="W1282" s="175" t="e">
        <f t="shared" si="335"/>
        <v>#N/A</v>
      </c>
      <c r="X1282" s="149" t="e">
        <f t="shared" si="336"/>
        <v>#N/A</v>
      </c>
      <c r="Y1282" s="127" t="e">
        <f t="shared" si="337"/>
        <v>#DIV/0!</v>
      </c>
      <c r="Z1282" s="175" t="e">
        <f t="shared" si="338"/>
        <v>#N/A</v>
      </c>
      <c r="AA1282" s="149" t="e">
        <f t="shared" si="333"/>
        <v>#DIV/0!</v>
      </c>
      <c r="AB1282" s="383">
        <f>IF(ISERROR(AA1282),0,IF(B1282&lt;=Parameters!$K$3,0,(B1282-B1281)*$O$5*AA1282))</f>
        <v>0</v>
      </c>
      <c r="AC1282" s="157">
        <f t="shared" si="341"/>
        <v>26468.056265524985</v>
      </c>
    </row>
    <row r="1283" spans="1:29">
      <c r="A1283" s="1"/>
      <c r="B1283" s="1"/>
      <c r="C1283" s="194"/>
      <c r="D1283" s="194"/>
      <c r="E1283" s="438" t="e">
        <f>IF(AND(ISBLANK(B1283),ISBLANK(C1283)),NA(),IF(B1283&lt;=Parameters!$K$3,0,IF(C1283&lt;0.1,Parameters!$K$4,C1283)))</f>
        <v>#N/A</v>
      </c>
      <c r="F1283" s="439"/>
      <c r="G1283" s="149">
        <f>B1283*Parameters!$K$5</f>
        <v>0</v>
      </c>
      <c r="H1283" s="383">
        <f>IF(B1283&lt;Parameters!$K$6,B1283*Parameters!$K$5,Parameters!$K$5*Parameters!$K$6+(B1283-Parameters!$K$6)*(Parameters!$K$5-10))</f>
        <v>0</v>
      </c>
      <c r="I1283" s="151" t="str">
        <f>IF(ISBLANK(D1283),"",IF(D1283&gt;Parameters!$K$7,"Clay","Sand"))</f>
        <v/>
      </c>
      <c r="J1283" s="152">
        <f t="shared" si="325"/>
        <v>0.12850097275896397</v>
      </c>
      <c r="K1283" s="320">
        <f t="shared" si="326"/>
        <v>1</v>
      </c>
      <c r="L1283" s="320">
        <f t="shared" si="334"/>
        <v>0</v>
      </c>
      <c r="M1283" s="275" t="e">
        <f t="shared" si="327"/>
        <v>#N/A</v>
      </c>
      <c r="N1283" s="153" t="e">
        <f t="shared" si="328"/>
        <v>#N/A</v>
      </c>
      <c r="O1283" s="175" t="e">
        <f t="shared" si="329"/>
        <v>#N/A</v>
      </c>
      <c r="P1283" s="149">
        <f>IF(B1283&lt;=Parameters!$K$3,0,IF(I1283="Sand",0,O1283/Parameters!$K$8*1000))</f>
        <v>0</v>
      </c>
      <c r="Q1283" s="127" t="e">
        <f t="shared" si="330"/>
        <v>#DIV/0!</v>
      </c>
      <c r="R1283" s="175" t="e">
        <f t="shared" si="331"/>
        <v>#DIV/0!</v>
      </c>
      <c r="S1283" s="175" t="e">
        <f t="shared" si="332"/>
        <v>#DIV/0!</v>
      </c>
      <c r="T1283" s="149" t="e">
        <f t="shared" si="339"/>
        <v>#DIV/0!</v>
      </c>
      <c r="U1283" s="383">
        <f>IF(B1283&lt;=Parameters!$K$3,0,IF(I1283="Sand",(B1283-B1282)*$O$5*N1283,(B1283-B1282)*$O$5*T1283))</f>
        <v>0</v>
      </c>
      <c r="V1283" s="157">
        <f t="shared" si="340"/>
        <v>41073.252496893809</v>
      </c>
      <c r="W1283" s="175" t="e">
        <f t="shared" si="335"/>
        <v>#N/A</v>
      </c>
      <c r="X1283" s="149" t="e">
        <f t="shared" si="336"/>
        <v>#N/A</v>
      </c>
      <c r="Y1283" s="127" t="e">
        <f t="shared" si="337"/>
        <v>#DIV/0!</v>
      </c>
      <c r="Z1283" s="175" t="e">
        <f t="shared" si="338"/>
        <v>#N/A</v>
      </c>
      <c r="AA1283" s="149" t="e">
        <f t="shared" si="333"/>
        <v>#DIV/0!</v>
      </c>
      <c r="AB1283" s="383">
        <f>IF(ISERROR(AA1283),0,IF(B1283&lt;=Parameters!$K$3,0,(B1283-B1282)*$O$5*AA1283))</f>
        <v>0</v>
      </c>
      <c r="AC1283" s="157">
        <f t="shared" si="341"/>
        <v>26468.056265524985</v>
      </c>
    </row>
    <row r="1284" spans="1:29">
      <c r="A1284" s="1"/>
      <c r="B1284" s="1"/>
      <c r="C1284" s="194"/>
      <c r="D1284" s="194"/>
      <c r="E1284" s="438" t="e">
        <f>IF(AND(ISBLANK(B1284),ISBLANK(C1284)),NA(),IF(B1284&lt;=Parameters!$K$3,0,IF(C1284&lt;0.1,Parameters!$K$4,C1284)))</f>
        <v>#N/A</v>
      </c>
      <c r="F1284" s="439"/>
      <c r="G1284" s="149">
        <f>B1284*Parameters!$K$5</f>
        <v>0</v>
      </c>
      <c r="H1284" s="383">
        <f>IF(B1284&lt;Parameters!$K$6,B1284*Parameters!$K$5,Parameters!$K$5*Parameters!$K$6+(B1284-Parameters!$K$6)*(Parameters!$K$5-10))</f>
        <v>0</v>
      </c>
      <c r="I1284" s="151" t="str">
        <f>IF(ISBLANK(D1284),"",IF(D1284&gt;Parameters!$K$7,"Clay","Sand"))</f>
        <v/>
      </c>
      <c r="J1284" s="152">
        <f t="shared" si="325"/>
        <v>0.12850097275896397</v>
      </c>
      <c r="K1284" s="320">
        <f t="shared" si="326"/>
        <v>1</v>
      </c>
      <c r="L1284" s="320">
        <f t="shared" si="334"/>
        <v>0</v>
      </c>
      <c r="M1284" s="275" t="e">
        <f t="shared" si="327"/>
        <v>#N/A</v>
      </c>
      <c r="N1284" s="153" t="e">
        <f t="shared" si="328"/>
        <v>#N/A</v>
      </c>
      <c r="O1284" s="175" t="e">
        <f t="shared" si="329"/>
        <v>#N/A</v>
      </c>
      <c r="P1284" s="149">
        <f>IF(B1284&lt;=Parameters!$K$3,0,IF(I1284="Sand",0,O1284/Parameters!$K$8*1000))</f>
        <v>0</v>
      </c>
      <c r="Q1284" s="127" t="e">
        <f t="shared" si="330"/>
        <v>#DIV/0!</v>
      </c>
      <c r="R1284" s="175" t="e">
        <f t="shared" si="331"/>
        <v>#DIV/0!</v>
      </c>
      <c r="S1284" s="175" t="e">
        <f t="shared" si="332"/>
        <v>#DIV/0!</v>
      </c>
      <c r="T1284" s="149" t="e">
        <f t="shared" si="339"/>
        <v>#DIV/0!</v>
      </c>
      <c r="U1284" s="383">
        <f>IF(B1284&lt;=Parameters!$K$3,0,IF(I1284="Sand",(B1284-B1283)*$O$5*N1284,(B1284-B1283)*$O$5*T1284))</f>
        <v>0</v>
      </c>
      <c r="V1284" s="157">
        <f t="shared" si="340"/>
        <v>41073.252496893809</v>
      </c>
      <c r="W1284" s="175" t="e">
        <f t="shared" si="335"/>
        <v>#N/A</v>
      </c>
      <c r="X1284" s="149" t="e">
        <f t="shared" si="336"/>
        <v>#N/A</v>
      </c>
      <c r="Y1284" s="127" t="e">
        <f t="shared" si="337"/>
        <v>#DIV/0!</v>
      </c>
      <c r="Z1284" s="175" t="e">
        <f t="shared" si="338"/>
        <v>#N/A</v>
      </c>
      <c r="AA1284" s="149" t="e">
        <f t="shared" si="333"/>
        <v>#DIV/0!</v>
      </c>
      <c r="AB1284" s="383">
        <f>IF(ISERROR(AA1284),0,IF(B1284&lt;=Parameters!$K$3,0,(B1284-B1283)*$O$5*AA1284))</f>
        <v>0</v>
      </c>
      <c r="AC1284" s="157">
        <f t="shared" si="341"/>
        <v>26468.056265524985</v>
      </c>
    </row>
    <row r="1285" spans="1:29">
      <c r="A1285" s="1"/>
      <c r="B1285" s="1"/>
      <c r="C1285" s="194"/>
      <c r="D1285" s="194"/>
      <c r="E1285" s="438" t="e">
        <f>IF(AND(ISBLANK(B1285),ISBLANK(C1285)),NA(),IF(B1285&lt;=Parameters!$K$3,0,IF(C1285&lt;0.1,Parameters!$K$4,C1285)))</f>
        <v>#N/A</v>
      </c>
      <c r="F1285" s="439"/>
      <c r="G1285" s="149">
        <f>B1285*Parameters!$K$5</f>
        <v>0</v>
      </c>
      <c r="H1285" s="383">
        <f>IF(B1285&lt;Parameters!$K$6,B1285*Parameters!$K$5,Parameters!$K$5*Parameters!$K$6+(B1285-Parameters!$K$6)*(Parameters!$K$5-10))</f>
        <v>0</v>
      </c>
      <c r="I1285" s="151" t="str">
        <f>IF(ISBLANK(D1285),"",IF(D1285&gt;Parameters!$K$7,"Clay","Sand"))</f>
        <v/>
      </c>
      <c r="J1285" s="152">
        <f t="shared" si="325"/>
        <v>0.12850097275896397</v>
      </c>
      <c r="K1285" s="320">
        <f t="shared" si="326"/>
        <v>1</v>
      </c>
      <c r="L1285" s="320">
        <f t="shared" si="334"/>
        <v>0</v>
      </c>
      <c r="M1285" s="275" t="e">
        <f t="shared" si="327"/>
        <v>#N/A</v>
      </c>
      <c r="N1285" s="153" t="e">
        <f t="shared" si="328"/>
        <v>#N/A</v>
      </c>
      <c r="O1285" s="175" t="e">
        <f t="shared" si="329"/>
        <v>#N/A</v>
      </c>
      <c r="P1285" s="149">
        <f>IF(B1285&lt;=Parameters!$K$3,0,IF(I1285="Sand",0,O1285/Parameters!$K$8*1000))</f>
        <v>0</v>
      </c>
      <c r="Q1285" s="127" t="e">
        <f t="shared" si="330"/>
        <v>#DIV/0!</v>
      </c>
      <c r="R1285" s="175" t="e">
        <f t="shared" si="331"/>
        <v>#DIV/0!</v>
      </c>
      <c r="S1285" s="175" t="e">
        <f t="shared" si="332"/>
        <v>#DIV/0!</v>
      </c>
      <c r="T1285" s="149" t="e">
        <f t="shared" si="339"/>
        <v>#DIV/0!</v>
      </c>
      <c r="U1285" s="383">
        <f>IF(B1285&lt;=Parameters!$K$3,0,IF(I1285="Sand",(B1285-B1284)*$O$5*N1285,(B1285-B1284)*$O$5*T1285))</f>
        <v>0</v>
      </c>
      <c r="V1285" s="157">
        <f t="shared" si="340"/>
        <v>41073.252496893809</v>
      </c>
      <c r="W1285" s="175" t="e">
        <f t="shared" si="335"/>
        <v>#N/A</v>
      </c>
      <c r="X1285" s="149" t="e">
        <f t="shared" si="336"/>
        <v>#N/A</v>
      </c>
      <c r="Y1285" s="127" t="e">
        <f t="shared" si="337"/>
        <v>#DIV/0!</v>
      </c>
      <c r="Z1285" s="175" t="e">
        <f t="shared" si="338"/>
        <v>#N/A</v>
      </c>
      <c r="AA1285" s="149" t="e">
        <f t="shared" si="333"/>
        <v>#DIV/0!</v>
      </c>
      <c r="AB1285" s="383">
        <f>IF(ISERROR(AA1285),0,IF(B1285&lt;=Parameters!$K$3,0,(B1285-B1284)*$O$5*AA1285))</f>
        <v>0</v>
      </c>
      <c r="AC1285" s="157">
        <f t="shared" si="341"/>
        <v>26468.056265524985</v>
      </c>
    </row>
    <row r="1286" spans="1:29">
      <c r="A1286" s="1"/>
      <c r="B1286" s="1"/>
      <c r="C1286" s="194"/>
      <c r="D1286" s="194"/>
      <c r="E1286" s="438" t="e">
        <f>IF(AND(ISBLANK(B1286),ISBLANK(C1286)),NA(),IF(B1286&lt;=Parameters!$K$3,0,IF(C1286&lt;0.1,Parameters!$K$4,C1286)))</f>
        <v>#N/A</v>
      </c>
      <c r="F1286" s="439"/>
      <c r="G1286" s="149">
        <f>B1286*Parameters!$K$5</f>
        <v>0</v>
      </c>
      <c r="H1286" s="383">
        <f>IF(B1286&lt;Parameters!$K$6,B1286*Parameters!$K$5,Parameters!$K$5*Parameters!$K$6+(B1286-Parameters!$K$6)*(Parameters!$K$5-10))</f>
        <v>0</v>
      </c>
      <c r="I1286" s="151" t="str">
        <f>IF(ISBLANK(D1286),"",IF(D1286&gt;Parameters!$K$7,"Clay","Sand"))</f>
        <v/>
      </c>
      <c r="J1286" s="152">
        <f t="shared" si="325"/>
        <v>0.12850097275896397</v>
      </c>
      <c r="K1286" s="320">
        <f t="shared" si="326"/>
        <v>1</v>
      </c>
      <c r="L1286" s="320">
        <f t="shared" si="334"/>
        <v>0</v>
      </c>
      <c r="M1286" s="275" t="e">
        <f t="shared" si="327"/>
        <v>#N/A</v>
      </c>
      <c r="N1286" s="153" t="e">
        <f t="shared" si="328"/>
        <v>#N/A</v>
      </c>
      <c r="O1286" s="175" t="e">
        <f t="shared" si="329"/>
        <v>#N/A</v>
      </c>
      <c r="P1286" s="149">
        <f>IF(B1286&lt;=Parameters!$K$3,0,IF(I1286="Sand",0,O1286/Parameters!$K$8*1000))</f>
        <v>0</v>
      </c>
      <c r="Q1286" s="127" t="e">
        <f t="shared" si="330"/>
        <v>#DIV/0!</v>
      </c>
      <c r="R1286" s="175" t="e">
        <f t="shared" si="331"/>
        <v>#DIV/0!</v>
      </c>
      <c r="S1286" s="175" t="e">
        <f t="shared" si="332"/>
        <v>#DIV/0!</v>
      </c>
      <c r="T1286" s="149" t="e">
        <f t="shared" si="339"/>
        <v>#DIV/0!</v>
      </c>
      <c r="U1286" s="383">
        <f>IF(B1286&lt;=Parameters!$K$3,0,IF(I1286="Sand",(B1286-B1285)*$O$5*N1286,(B1286-B1285)*$O$5*T1286))</f>
        <v>0</v>
      </c>
      <c r="V1286" s="157">
        <f t="shared" si="340"/>
        <v>41073.252496893809</v>
      </c>
      <c r="W1286" s="175" t="e">
        <f t="shared" si="335"/>
        <v>#N/A</v>
      </c>
      <c r="X1286" s="149" t="e">
        <f t="shared" si="336"/>
        <v>#N/A</v>
      </c>
      <c r="Y1286" s="127" t="e">
        <f t="shared" si="337"/>
        <v>#DIV/0!</v>
      </c>
      <c r="Z1286" s="175" t="e">
        <f t="shared" si="338"/>
        <v>#N/A</v>
      </c>
      <c r="AA1286" s="149" t="e">
        <f t="shared" si="333"/>
        <v>#DIV/0!</v>
      </c>
      <c r="AB1286" s="383">
        <f>IF(ISERROR(AA1286),0,IF(B1286&lt;=Parameters!$K$3,0,(B1286-B1285)*$O$5*AA1286))</f>
        <v>0</v>
      </c>
      <c r="AC1286" s="157">
        <f t="shared" si="341"/>
        <v>26468.056265524985</v>
      </c>
    </row>
    <row r="1287" spans="1:29">
      <c r="A1287" s="1"/>
      <c r="B1287" s="1"/>
      <c r="C1287" s="194"/>
      <c r="D1287" s="194"/>
      <c r="E1287" s="438" t="e">
        <f>IF(AND(ISBLANK(B1287),ISBLANK(C1287)),NA(),IF(B1287&lt;=Parameters!$K$3,0,IF(C1287&lt;0.1,Parameters!$K$4,C1287)))</f>
        <v>#N/A</v>
      </c>
      <c r="F1287" s="439"/>
      <c r="G1287" s="149">
        <f>B1287*Parameters!$K$5</f>
        <v>0</v>
      </c>
      <c r="H1287" s="383">
        <f>IF(B1287&lt;Parameters!$K$6,B1287*Parameters!$K$5,Parameters!$K$5*Parameters!$K$6+(B1287-Parameters!$K$6)*(Parameters!$K$5-10))</f>
        <v>0</v>
      </c>
      <c r="I1287" s="151" t="str">
        <f>IF(ISBLANK(D1287),"",IF(D1287&gt;Parameters!$K$7,"Clay","Sand"))</f>
        <v/>
      </c>
      <c r="J1287" s="152">
        <f t="shared" si="325"/>
        <v>0.12850097275896397</v>
      </c>
      <c r="K1287" s="320">
        <f t="shared" si="326"/>
        <v>1</v>
      </c>
      <c r="L1287" s="320">
        <f t="shared" si="334"/>
        <v>0</v>
      </c>
      <c r="M1287" s="275" t="e">
        <f t="shared" si="327"/>
        <v>#N/A</v>
      </c>
      <c r="N1287" s="153" t="e">
        <f t="shared" si="328"/>
        <v>#N/A</v>
      </c>
      <c r="O1287" s="175" t="e">
        <f t="shared" si="329"/>
        <v>#N/A</v>
      </c>
      <c r="P1287" s="149">
        <f>IF(B1287&lt;=Parameters!$K$3,0,IF(I1287="Sand",0,O1287/Parameters!$K$8*1000))</f>
        <v>0</v>
      </c>
      <c r="Q1287" s="127" t="e">
        <f t="shared" si="330"/>
        <v>#DIV/0!</v>
      </c>
      <c r="R1287" s="175" t="e">
        <f t="shared" si="331"/>
        <v>#DIV/0!</v>
      </c>
      <c r="S1287" s="175" t="e">
        <f t="shared" si="332"/>
        <v>#DIV/0!</v>
      </c>
      <c r="T1287" s="149" t="e">
        <f t="shared" si="339"/>
        <v>#DIV/0!</v>
      </c>
      <c r="U1287" s="383">
        <f>IF(B1287&lt;=Parameters!$K$3,0,IF(I1287="Sand",(B1287-B1286)*$O$5*N1287,(B1287-B1286)*$O$5*T1287))</f>
        <v>0</v>
      </c>
      <c r="V1287" s="157">
        <f t="shared" si="340"/>
        <v>41073.252496893809</v>
      </c>
      <c r="W1287" s="175" t="e">
        <f t="shared" si="335"/>
        <v>#N/A</v>
      </c>
      <c r="X1287" s="149" t="e">
        <f t="shared" si="336"/>
        <v>#N/A</v>
      </c>
      <c r="Y1287" s="127" t="e">
        <f t="shared" si="337"/>
        <v>#DIV/0!</v>
      </c>
      <c r="Z1287" s="175" t="e">
        <f t="shared" si="338"/>
        <v>#N/A</v>
      </c>
      <c r="AA1287" s="149" t="e">
        <f t="shared" si="333"/>
        <v>#DIV/0!</v>
      </c>
      <c r="AB1287" s="383">
        <f>IF(ISERROR(AA1287),0,IF(B1287&lt;=Parameters!$K$3,0,(B1287-B1286)*$O$5*AA1287))</f>
        <v>0</v>
      </c>
      <c r="AC1287" s="157">
        <f t="shared" si="341"/>
        <v>26468.056265524985</v>
      </c>
    </row>
    <row r="1288" spans="1:29">
      <c r="A1288" s="1"/>
      <c r="B1288" s="1"/>
      <c r="C1288" s="194"/>
      <c r="D1288" s="194"/>
      <c r="E1288" s="438" t="e">
        <f>IF(AND(ISBLANK(B1288),ISBLANK(C1288)),NA(),IF(B1288&lt;=Parameters!$K$3,0,IF(C1288&lt;0.1,Parameters!$K$4,C1288)))</f>
        <v>#N/A</v>
      </c>
      <c r="F1288" s="439"/>
      <c r="G1288" s="149">
        <f>B1288*Parameters!$K$5</f>
        <v>0</v>
      </c>
      <c r="H1288" s="383">
        <f>IF(B1288&lt;Parameters!$K$6,B1288*Parameters!$K$5,Parameters!$K$5*Parameters!$K$6+(B1288-Parameters!$K$6)*(Parameters!$K$5-10))</f>
        <v>0</v>
      </c>
      <c r="I1288" s="151" t="str">
        <f>IF(ISBLANK(D1288),"",IF(D1288&gt;Parameters!$K$7,"Clay","Sand"))</f>
        <v/>
      </c>
      <c r="J1288" s="152">
        <f t="shared" si="325"/>
        <v>0.12850097275896397</v>
      </c>
      <c r="K1288" s="320">
        <f t="shared" si="326"/>
        <v>1</v>
      </c>
      <c r="L1288" s="320">
        <f t="shared" si="334"/>
        <v>0</v>
      </c>
      <c r="M1288" s="275" t="e">
        <f t="shared" si="327"/>
        <v>#N/A</v>
      </c>
      <c r="N1288" s="153" t="e">
        <f t="shared" si="328"/>
        <v>#N/A</v>
      </c>
      <c r="O1288" s="175" t="e">
        <f t="shared" si="329"/>
        <v>#N/A</v>
      </c>
      <c r="P1288" s="149">
        <f>IF(B1288&lt;=Parameters!$K$3,0,IF(I1288="Sand",0,O1288/Parameters!$K$8*1000))</f>
        <v>0</v>
      </c>
      <c r="Q1288" s="127" t="e">
        <f t="shared" si="330"/>
        <v>#DIV/0!</v>
      </c>
      <c r="R1288" s="175" t="e">
        <f t="shared" si="331"/>
        <v>#DIV/0!</v>
      </c>
      <c r="S1288" s="175" t="e">
        <f t="shared" si="332"/>
        <v>#DIV/0!</v>
      </c>
      <c r="T1288" s="149" t="e">
        <f t="shared" si="339"/>
        <v>#DIV/0!</v>
      </c>
      <c r="U1288" s="383">
        <f>IF(B1288&lt;=Parameters!$K$3,0,IF(I1288="Sand",(B1288-B1287)*$O$5*N1288,(B1288-B1287)*$O$5*T1288))</f>
        <v>0</v>
      </c>
      <c r="V1288" s="157">
        <f t="shared" si="340"/>
        <v>41073.252496893809</v>
      </c>
      <c r="W1288" s="175" t="e">
        <f t="shared" si="335"/>
        <v>#N/A</v>
      </c>
      <c r="X1288" s="149" t="e">
        <f t="shared" si="336"/>
        <v>#N/A</v>
      </c>
      <c r="Y1288" s="127" t="e">
        <f t="shared" si="337"/>
        <v>#DIV/0!</v>
      </c>
      <c r="Z1288" s="175" t="e">
        <f t="shared" si="338"/>
        <v>#N/A</v>
      </c>
      <c r="AA1288" s="149" t="e">
        <f t="shared" si="333"/>
        <v>#DIV/0!</v>
      </c>
      <c r="AB1288" s="383">
        <f>IF(ISERROR(AA1288),0,IF(B1288&lt;=Parameters!$K$3,0,(B1288-B1287)*$O$5*AA1288))</f>
        <v>0</v>
      </c>
      <c r="AC1288" s="157">
        <f t="shared" si="341"/>
        <v>26468.056265524985</v>
      </c>
    </row>
    <row r="1289" spans="1:29">
      <c r="A1289" s="1"/>
      <c r="B1289" s="1"/>
      <c r="C1289" s="194"/>
      <c r="D1289" s="194"/>
      <c r="E1289" s="438" t="e">
        <f>IF(AND(ISBLANK(B1289),ISBLANK(C1289)),NA(),IF(B1289&lt;=Parameters!$K$3,0,IF(C1289&lt;0.1,Parameters!$K$4,C1289)))</f>
        <v>#N/A</v>
      </c>
      <c r="F1289" s="439"/>
      <c r="G1289" s="149">
        <f>B1289*Parameters!$K$5</f>
        <v>0</v>
      </c>
      <c r="H1289" s="383">
        <f>IF(B1289&lt;Parameters!$K$6,B1289*Parameters!$K$5,Parameters!$K$5*Parameters!$K$6+(B1289-Parameters!$K$6)*(Parameters!$K$5-10))</f>
        <v>0</v>
      </c>
      <c r="I1289" s="151" t="str">
        <f>IF(ISBLANK(D1289),"",IF(D1289&gt;Parameters!$K$7,"Clay","Sand"))</f>
        <v/>
      </c>
      <c r="J1289" s="152">
        <f t="shared" si="325"/>
        <v>0.12850097275896397</v>
      </c>
      <c r="K1289" s="320">
        <f t="shared" si="326"/>
        <v>1</v>
      </c>
      <c r="L1289" s="320">
        <f t="shared" si="334"/>
        <v>0</v>
      </c>
      <c r="M1289" s="275" t="e">
        <f t="shared" si="327"/>
        <v>#N/A</v>
      </c>
      <c r="N1289" s="153" t="e">
        <f t="shared" si="328"/>
        <v>#N/A</v>
      </c>
      <c r="O1289" s="175" t="e">
        <f t="shared" si="329"/>
        <v>#N/A</v>
      </c>
      <c r="P1289" s="149">
        <f>IF(B1289&lt;=Parameters!$K$3,0,IF(I1289="Sand",0,O1289/Parameters!$K$8*1000))</f>
        <v>0</v>
      </c>
      <c r="Q1289" s="127" t="e">
        <f t="shared" si="330"/>
        <v>#DIV/0!</v>
      </c>
      <c r="R1289" s="175" t="e">
        <f t="shared" si="331"/>
        <v>#DIV/0!</v>
      </c>
      <c r="S1289" s="175" t="e">
        <f t="shared" si="332"/>
        <v>#DIV/0!</v>
      </c>
      <c r="T1289" s="149" t="e">
        <f t="shared" si="339"/>
        <v>#DIV/0!</v>
      </c>
      <c r="U1289" s="383">
        <f>IF(B1289&lt;=Parameters!$K$3,0,IF(I1289="Sand",(B1289-B1288)*$O$5*N1289,(B1289-B1288)*$O$5*T1289))</f>
        <v>0</v>
      </c>
      <c r="V1289" s="157">
        <f t="shared" si="340"/>
        <v>41073.252496893809</v>
      </c>
      <c r="W1289" s="175" t="e">
        <f t="shared" si="335"/>
        <v>#N/A</v>
      </c>
      <c r="X1289" s="149" t="e">
        <f t="shared" si="336"/>
        <v>#N/A</v>
      </c>
      <c r="Y1289" s="127" t="e">
        <f t="shared" si="337"/>
        <v>#DIV/0!</v>
      </c>
      <c r="Z1289" s="175" t="e">
        <f t="shared" si="338"/>
        <v>#N/A</v>
      </c>
      <c r="AA1289" s="149" t="e">
        <f t="shared" si="333"/>
        <v>#DIV/0!</v>
      </c>
      <c r="AB1289" s="383">
        <f>IF(ISERROR(AA1289),0,IF(B1289&lt;=Parameters!$K$3,0,(B1289-B1288)*$O$5*AA1289))</f>
        <v>0</v>
      </c>
      <c r="AC1289" s="157">
        <f t="shared" si="341"/>
        <v>26468.056265524985</v>
      </c>
    </row>
    <row r="1290" spans="1:29">
      <c r="A1290" s="1"/>
      <c r="B1290" s="1"/>
      <c r="C1290" s="194"/>
      <c r="D1290" s="194"/>
      <c r="E1290" s="438" t="e">
        <f>IF(AND(ISBLANK(B1290),ISBLANK(C1290)),NA(),IF(B1290&lt;=Parameters!$K$3,0,IF(C1290&lt;0.1,Parameters!$K$4,C1290)))</f>
        <v>#N/A</v>
      </c>
      <c r="F1290" s="439"/>
      <c r="G1290" s="149">
        <f>B1290*Parameters!$K$5</f>
        <v>0</v>
      </c>
      <c r="H1290" s="383">
        <f>IF(B1290&lt;Parameters!$K$6,B1290*Parameters!$K$5,Parameters!$K$5*Parameters!$K$6+(B1290-Parameters!$K$6)*(Parameters!$K$5-10))</f>
        <v>0</v>
      </c>
      <c r="I1290" s="151" t="str">
        <f>IF(ISBLANK(D1290),"",IF(D1290&gt;Parameters!$K$7,"Clay","Sand"))</f>
        <v/>
      </c>
      <c r="J1290" s="152">
        <f t="shared" si="325"/>
        <v>0.12850097275896397</v>
      </c>
      <c r="K1290" s="320">
        <f t="shared" si="326"/>
        <v>1</v>
      </c>
      <c r="L1290" s="320">
        <f t="shared" si="334"/>
        <v>0</v>
      </c>
      <c r="M1290" s="275" t="e">
        <f t="shared" si="327"/>
        <v>#N/A</v>
      </c>
      <c r="N1290" s="153" t="e">
        <f t="shared" si="328"/>
        <v>#N/A</v>
      </c>
      <c r="O1290" s="175" t="e">
        <f t="shared" si="329"/>
        <v>#N/A</v>
      </c>
      <c r="P1290" s="149">
        <f>IF(B1290&lt;=Parameters!$K$3,0,IF(I1290="Sand",0,O1290/Parameters!$K$8*1000))</f>
        <v>0</v>
      </c>
      <c r="Q1290" s="127" t="e">
        <f t="shared" si="330"/>
        <v>#DIV/0!</v>
      </c>
      <c r="R1290" s="175" t="e">
        <f t="shared" si="331"/>
        <v>#DIV/0!</v>
      </c>
      <c r="S1290" s="175" t="e">
        <f t="shared" si="332"/>
        <v>#DIV/0!</v>
      </c>
      <c r="T1290" s="149" t="e">
        <f t="shared" si="339"/>
        <v>#DIV/0!</v>
      </c>
      <c r="U1290" s="383">
        <f>IF(B1290&lt;=Parameters!$K$3,0,IF(I1290="Sand",(B1290-B1289)*$O$5*N1290,(B1290-B1289)*$O$5*T1290))</f>
        <v>0</v>
      </c>
      <c r="V1290" s="157">
        <f t="shared" si="340"/>
        <v>41073.252496893809</v>
      </c>
      <c r="W1290" s="175" t="e">
        <f t="shared" si="335"/>
        <v>#N/A</v>
      </c>
      <c r="X1290" s="149" t="e">
        <f t="shared" si="336"/>
        <v>#N/A</v>
      </c>
      <c r="Y1290" s="127" t="e">
        <f t="shared" si="337"/>
        <v>#DIV/0!</v>
      </c>
      <c r="Z1290" s="175" t="e">
        <f t="shared" si="338"/>
        <v>#N/A</v>
      </c>
      <c r="AA1290" s="149" t="e">
        <f t="shared" si="333"/>
        <v>#DIV/0!</v>
      </c>
      <c r="AB1290" s="383">
        <f>IF(ISERROR(AA1290),0,IF(B1290&lt;=Parameters!$K$3,0,(B1290-B1289)*$O$5*AA1290))</f>
        <v>0</v>
      </c>
      <c r="AC1290" s="157">
        <f t="shared" si="341"/>
        <v>26468.056265524985</v>
      </c>
    </row>
    <row r="1291" spans="1:29">
      <c r="A1291" s="1"/>
      <c r="B1291" s="1"/>
      <c r="C1291" s="194"/>
      <c r="D1291" s="194"/>
      <c r="E1291" s="438" t="e">
        <f>IF(AND(ISBLANK(B1291),ISBLANK(C1291)),NA(),IF(B1291&lt;=Parameters!$K$3,0,IF(C1291&lt;0.1,Parameters!$K$4,C1291)))</f>
        <v>#N/A</v>
      </c>
      <c r="F1291" s="439"/>
      <c r="G1291" s="149">
        <f>B1291*Parameters!$K$5</f>
        <v>0</v>
      </c>
      <c r="H1291" s="383">
        <f>IF(B1291&lt;Parameters!$K$6,B1291*Parameters!$K$5,Parameters!$K$5*Parameters!$K$6+(B1291-Parameters!$K$6)*(Parameters!$K$5-10))</f>
        <v>0</v>
      </c>
      <c r="I1291" s="151" t="str">
        <f>IF(ISBLANK(D1291),"",IF(D1291&gt;Parameters!$K$7,"Clay","Sand"))</f>
        <v/>
      </c>
      <c r="J1291" s="152">
        <f t="shared" si="325"/>
        <v>0.12850097275896397</v>
      </c>
      <c r="K1291" s="320">
        <f t="shared" si="326"/>
        <v>1</v>
      </c>
      <c r="L1291" s="320">
        <f t="shared" si="334"/>
        <v>0</v>
      </c>
      <c r="M1291" s="275" t="e">
        <f t="shared" si="327"/>
        <v>#N/A</v>
      </c>
      <c r="N1291" s="153" t="e">
        <f t="shared" si="328"/>
        <v>#N/A</v>
      </c>
      <c r="O1291" s="175" t="e">
        <f t="shared" si="329"/>
        <v>#N/A</v>
      </c>
      <c r="P1291" s="149">
        <f>IF(B1291&lt;=Parameters!$K$3,0,IF(I1291="Sand",0,O1291/Parameters!$K$8*1000))</f>
        <v>0</v>
      </c>
      <c r="Q1291" s="127" t="e">
        <f t="shared" si="330"/>
        <v>#DIV/0!</v>
      </c>
      <c r="R1291" s="175" t="e">
        <f t="shared" si="331"/>
        <v>#DIV/0!</v>
      </c>
      <c r="S1291" s="175" t="e">
        <f t="shared" si="332"/>
        <v>#DIV/0!</v>
      </c>
      <c r="T1291" s="149" t="e">
        <f t="shared" si="339"/>
        <v>#DIV/0!</v>
      </c>
      <c r="U1291" s="383">
        <f>IF(B1291&lt;=Parameters!$K$3,0,IF(I1291="Sand",(B1291-B1290)*$O$5*N1291,(B1291-B1290)*$O$5*T1291))</f>
        <v>0</v>
      </c>
      <c r="V1291" s="157">
        <f t="shared" si="340"/>
        <v>41073.252496893809</v>
      </c>
      <c r="W1291" s="175" t="e">
        <f t="shared" si="335"/>
        <v>#N/A</v>
      </c>
      <c r="X1291" s="149" t="e">
        <f t="shared" si="336"/>
        <v>#N/A</v>
      </c>
      <c r="Y1291" s="127" t="e">
        <f t="shared" si="337"/>
        <v>#DIV/0!</v>
      </c>
      <c r="Z1291" s="175" t="e">
        <f t="shared" si="338"/>
        <v>#N/A</v>
      </c>
      <c r="AA1291" s="149" t="e">
        <f t="shared" si="333"/>
        <v>#DIV/0!</v>
      </c>
      <c r="AB1291" s="383">
        <f>IF(ISERROR(AA1291),0,IF(B1291&lt;=Parameters!$K$3,0,(B1291-B1290)*$O$5*AA1291))</f>
        <v>0</v>
      </c>
      <c r="AC1291" s="157">
        <f t="shared" si="341"/>
        <v>26468.056265524985</v>
      </c>
    </row>
    <row r="1292" spans="1:29">
      <c r="A1292" s="1"/>
      <c r="B1292" s="1"/>
      <c r="C1292" s="194"/>
      <c r="D1292" s="194"/>
      <c r="E1292" s="438" t="e">
        <f>IF(AND(ISBLANK(B1292),ISBLANK(C1292)),NA(),IF(B1292&lt;=Parameters!$K$3,0,IF(C1292&lt;0.1,Parameters!$K$4,C1292)))</f>
        <v>#N/A</v>
      </c>
      <c r="F1292" s="439"/>
      <c r="G1292" s="149">
        <f>B1292*Parameters!$K$5</f>
        <v>0</v>
      </c>
      <c r="H1292" s="383">
        <f>IF(B1292&lt;Parameters!$K$6,B1292*Parameters!$K$5,Parameters!$K$5*Parameters!$K$6+(B1292-Parameters!$K$6)*(Parameters!$K$5-10))</f>
        <v>0</v>
      </c>
      <c r="I1292" s="151" t="str">
        <f>IF(ISBLANK(D1292),"",IF(D1292&gt;Parameters!$K$7,"Clay","Sand"))</f>
        <v/>
      </c>
      <c r="J1292" s="152">
        <f t="shared" si="325"/>
        <v>0.12850097275896397</v>
      </c>
      <c r="K1292" s="320">
        <f t="shared" si="326"/>
        <v>1</v>
      </c>
      <c r="L1292" s="320">
        <f t="shared" si="334"/>
        <v>0</v>
      </c>
      <c r="M1292" s="275" t="e">
        <f t="shared" si="327"/>
        <v>#N/A</v>
      </c>
      <c r="N1292" s="153" t="e">
        <f t="shared" si="328"/>
        <v>#N/A</v>
      </c>
      <c r="O1292" s="175" t="e">
        <f t="shared" si="329"/>
        <v>#N/A</v>
      </c>
      <c r="P1292" s="149">
        <f>IF(B1292&lt;=Parameters!$K$3,0,IF(I1292="Sand",0,O1292/Parameters!$K$8*1000))</f>
        <v>0</v>
      </c>
      <c r="Q1292" s="127" t="e">
        <f t="shared" si="330"/>
        <v>#DIV/0!</v>
      </c>
      <c r="R1292" s="175" t="e">
        <f t="shared" si="331"/>
        <v>#DIV/0!</v>
      </c>
      <c r="S1292" s="175" t="e">
        <f t="shared" si="332"/>
        <v>#DIV/0!</v>
      </c>
      <c r="T1292" s="149" t="e">
        <f t="shared" si="339"/>
        <v>#DIV/0!</v>
      </c>
      <c r="U1292" s="383">
        <f>IF(B1292&lt;=Parameters!$K$3,0,IF(I1292="Sand",(B1292-B1291)*$O$5*N1292,(B1292-B1291)*$O$5*T1292))</f>
        <v>0</v>
      </c>
      <c r="V1292" s="157">
        <f t="shared" si="340"/>
        <v>41073.252496893809</v>
      </c>
      <c r="W1292" s="175" t="e">
        <f t="shared" si="335"/>
        <v>#N/A</v>
      </c>
      <c r="X1292" s="149" t="e">
        <f t="shared" si="336"/>
        <v>#N/A</v>
      </c>
      <c r="Y1292" s="127" t="e">
        <f t="shared" si="337"/>
        <v>#DIV/0!</v>
      </c>
      <c r="Z1292" s="175" t="e">
        <f t="shared" si="338"/>
        <v>#N/A</v>
      </c>
      <c r="AA1292" s="149" t="e">
        <f t="shared" si="333"/>
        <v>#DIV/0!</v>
      </c>
      <c r="AB1292" s="383">
        <f>IF(ISERROR(AA1292),0,IF(B1292&lt;=Parameters!$K$3,0,(B1292-B1291)*$O$5*AA1292))</f>
        <v>0</v>
      </c>
      <c r="AC1292" s="157">
        <f t="shared" si="341"/>
        <v>26468.056265524985</v>
      </c>
    </row>
    <row r="1293" spans="1:29">
      <c r="A1293" s="1"/>
      <c r="B1293" s="1"/>
      <c r="C1293" s="194"/>
      <c r="D1293" s="194"/>
      <c r="E1293" s="438" t="e">
        <f>IF(AND(ISBLANK(B1293),ISBLANK(C1293)),NA(),IF(B1293&lt;=Parameters!$K$3,0,IF(C1293&lt;0.1,Parameters!$K$4,C1293)))</f>
        <v>#N/A</v>
      </c>
      <c r="F1293" s="439"/>
      <c r="G1293" s="149">
        <f>B1293*Parameters!$K$5</f>
        <v>0</v>
      </c>
      <c r="H1293" s="383">
        <f>IF(B1293&lt;Parameters!$K$6,B1293*Parameters!$K$5,Parameters!$K$5*Parameters!$K$6+(B1293-Parameters!$K$6)*(Parameters!$K$5-10))</f>
        <v>0</v>
      </c>
      <c r="I1293" s="151" t="str">
        <f>IF(ISBLANK(D1293),"",IF(D1293&gt;Parameters!$K$7,"Clay","Sand"))</f>
        <v/>
      </c>
      <c r="J1293" s="152">
        <f t="shared" si="325"/>
        <v>0.12850097275896397</v>
      </c>
      <c r="K1293" s="320">
        <f t="shared" si="326"/>
        <v>1</v>
      </c>
      <c r="L1293" s="320">
        <f t="shared" si="334"/>
        <v>0</v>
      </c>
      <c r="M1293" s="275" t="e">
        <f t="shared" si="327"/>
        <v>#N/A</v>
      </c>
      <c r="N1293" s="153" t="e">
        <f t="shared" si="328"/>
        <v>#N/A</v>
      </c>
      <c r="O1293" s="175" t="e">
        <f t="shared" si="329"/>
        <v>#N/A</v>
      </c>
      <c r="P1293" s="149">
        <f>IF(B1293&lt;=Parameters!$K$3,0,IF(I1293="Sand",0,O1293/Parameters!$K$8*1000))</f>
        <v>0</v>
      </c>
      <c r="Q1293" s="127" t="e">
        <f t="shared" si="330"/>
        <v>#DIV/0!</v>
      </c>
      <c r="R1293" s="175" t="e">
        <f t="shared" si="331"/>
        <v>#DIV/0!</v>
      </c>
      <c r="S1293" s="175" t="e">
        <f t="shared" si="332"/>
        <v>#DIV/0!</v>
      </c>
      <c r="T1293" s="149" t="e">
        <f t="shared" si="339"/>
        <v>#DIV/0!</v>
      </c>
      <c r="U1293" s="383">
        <f>IF(B1293&lt;=Parameters!$K$3,0,IF(I1293="Sand",(B1293-B1292)*$O$5*N1293,(B1293-B1292)*$O$5*T1293))</f>
        <v>0</v>
      </c>
      <c r="V1293" s="157">
        <f t="shared" si="340"/>
        <v>41073.252496893809</v>
      </c>
      <c r="W1293" s="175" t="e">
        <f t="shared" si="335"/>
        <v>#N/A</v>
      </c>
      <c r="X1293" s="149" t="e">
        <f t="shared" si="336"/>
        <v>#N/A</v>
      </c>
      <c r="Y1293" s="127" t="e">
        <f t="shared" si="337"/>
        <v>#DIV/0!</v>
      </c>
      <c r="Z1293" s="175" t="e">
        <f t="shared" si="338"/>
        <v>#N/A</v>
      </c>
      <c r="AA1293" s="149" t="e">
        <f t="shared" si="333"/>
        <v>#DIV/0!</v>
      </c>
      <c r="AB1293" s="383">
        <f>IF(ISERROR(AA1293),0,IF(B1293&lt;=Parameters!$K$3,0,(B1293-B1292)*$O$5*AA1293))</f>
        <v>0</v>
      </c>
      <c r="AC1293" s="157">
        <f t="shared" si="341"/>
        <v>26468.056265524985</v>
      </c>
    </row>
    <row r="1294" spans="1:29">
      <c r="A1294" s="1"/>
      <c r="B1294" s="1"/>
      <c r="C1294" s="194"/>
      <c r="D1294" s="194"/>
      <c r="E1294" s="438" t="e">
        <f>IF(AND(ISBLANK(B1294),ISBLANK(C1294)),NA(),IF(B1294&lt;=Parameters!$K$3,0,IF(C1294&lt;0.1,Parameters!$K$4,C1294)))</f>
        <v>#N/A</v>
      </c>
      <c r="F1294" s="439"/>
      <c r="G1294" s="149">
        <f>B1294*Parameters!$K$5</f>
        <v>0</v>
      </c>
      <c r="H1294" s="383">
        <f>IF(B1294&lt;Parameters!$K$6,B1294*Parameters!$K$5,Parameters!$K$5*Parameters!$K$6+(B1294-Parameters!$K$6)*(Parameters!$K$5-10))</f>
        <v>0</v>
      </c>
      <c r="I1294" s="151" t="str">
        <f>IF(ISBLANK(D1294),"",IF(D1294&gt;Parameters!$K$7,"Clay","Sand"))</f>
        <v/>
      </c>
      <c r="J1294" s="152">
        <f t="shared" si="325"/>
        <v>0.12850097275896397</v>
      </c>
      <c r="K1294" s="320">
        <f t="shared" si="326"/>
        <v>1</v>
      </c>
      <c r="L1294" s="320">
        <f t="shared" si="334"/>
        <v>0</v>
      </c>
      <c r="M1294" s="275" t="e">
        <f t="shared" si="327"/>
        <v>#N/A</v>
      </c>
      <c r="N1294" s="153" t="e">
        <f t="shared" si="328"/>
        <v>#N/A</v>
      </c>
      <c r="O1294" s="175" t="e">
        <f t="shared" si="329"/>
        <v>#N/A</v>
      </c>
      <c r="P1294" s="149">
        <f>IF(B1294&lt;=Parameters!$K$3,0,IF(I1294="Sand",0,O1294/Parameters!$K$8*1000))</f>
        <v>0</v>
      </c>
      <c r="Q1294" s="127" t="e">
        <f t="shared" si="330"/>
        <v>#DIV/0!</v>
      </c>
      <c r="R1294" s="175" t="e">
        <f t="shared" si="331"/>
        <v>#DIV/0!</v>
      </c>
      <c r="S1294" s="175" t="e">
        <f t="shared" si="332"/>
        <v>#DIV/0!</v>
      </c>
      <c r="T1294" s="149" t="e">
        <f t="shared" si="339"/>
        <v>#DIV/0!</v>
      </c>
      <c r="U1294" s="383">
        <f>IF(B1294&lt;=Parameters!$K$3,0,IF(I1294="Sand",(B1294-B1293)*$O$5*N1294,(B1294-B1293)*$O$5*T1294))</f>
        <v>0</v>
      </c>
      <c r="V1294" s="157">
        <f t="shared" si="340"/>
        <v>41073.252496893809</v>
      </c>
      <c r="W1294" s="175" t="e">
        <f t="shared" si="335"/>
        <v>#N/A</v>
      </c>
      <c r="X1294" s="149" t="e">
        <f t="shared" si="336"/>
        <v>#N/A</v>
      </c>
      <c r="Y1294" s="127" t="e">
        <f t="shared" si="337"/>
        <v>#DIV/0!</v>
      </c>
      <c r="Z1294" s="175" t="e">
        <f t="shared" si="338"/>
        <v>#N/A</v>
      </c>
      <c r="AA1294" s="149" t="e">
        <f t="shared" si="333"/>
        <v>#DIV/0!</v>
      </c>
      <c r="AB1294" s="383">
        <f>IF(ISERROR(AA1294),0,IF(B1294&lt;=Parameters!$K$3,0,(B1294-B1293)*$O$5*AA1294))</f>
        <v>0</v>
      </c>
      <c r="AC1294" s="157">
        <f t="shared" si="341"/>
        <v>26468.056265524985</v>
      </c>
    </row>
    <row r="1295" spans="1:29">
      <c r="A1295" s="1"/>
      <c r="B1295" s="1"/>
      <c r="C1295" s="194"/>
      <c r="D1295" s="194"/>
      <c r="E1295" s="438" t="e">
        <f>IF(AND(ISBLANK(B1295),ISBLANK(C1295)),NA(),IF(B1295&lt;=Parameters!$K$3,0,IF(C1295&lt;0.1,Parameters!$K$4,C1295)))</f>
        <v>#N/A</v>
      </c>
      <c r="F1295" s="439"/>
      <c r="G1295" s="149">
        <f>B1295*Parameters!$K$5</f>
        <v>0</v>
      </c>
      <c r="H1295" s="383">
        <f>IF(B1295&lt;Parameters!$K$6,B1295*Parameters!$K$5,Parameters!$K$5*Parameters!$K$6+(B1295-Parameters!$K$6)*(Parameters!$K$5-10))</f>
        <v>0</v>
      </c>
      <c r="I1295" s="151" t="str">
        <f>IF(ISBLANK(D1295),"",IF(D1295&gt;Parameters!$K$7,"Clay","Sand"))</f>
        <v/>
      </c>
      <c r="J1295" s="152">
        <f t="shared" si="325"/>
        <v>0.12850097275896397</v>
      </c>
      <c r="K1295" s="320">
        <f t="shared" si="326"/>
        <v>1</v>
      </c>
      <c r="L1295" s="320">
        <f t="shared" si="334"/>
        <v>0</v>
      </c>
      <c r="M1295" s="275" t="e">
        <f t="shared" si="327"/>
        <v>#N/A</v>
      </c>
      <c r="N1295" s="153" t="e">
        <f t="shared" si="328"/>
        <v>#N/A</v>
      </c>
      <c r="O1295" s="175" t="e">
        <f t="shared" si="329"/>
        <v>#N/A</v>
      </c>
      <c r="P1295" s="149">
        <f>IF(B1295&lt;=Parameters!$K$3,0,IF(I1295="Sand",0,O1295/Parameters!$K$8*1000))</f>
        <v>0</v>
      </c>
      <c r="Q1295" s="127" t="e">
        <f t="shared" si="330"/>
        <v>#DIV/0!</v>
      </c>
      <c r="R1295" s="175" t="e">
        <f t="shared" si="331"/>
        <v>#DIV/0!</v>
      </c>
      <c r="S1295" s="175" t="e">
        <f t="shared" si="332"/>
        <v>#DIV/0!</v>
      </c>
      <c r="T1295" s="149" t="e">
        <f t="shared" si="339"/>
        <v>#DIV/0!</v>
      </c>
      <c r="U1295" s="383">
        <f>IF(B1295&lt;=Parameters!$K$3,0,IF(I1295="Sand",(B1295-B1294)*$O$5*N1295,(B1295-B1294)*$O$5*T1295))</f>
        <v>0</v>
      </c>
      <c r="V1295" s="157">
        <f t="shared" si="340"/>
        <v>41073.252496893809</v>
      </c>
      <c r="W1295" s="175" t="e">
        <f t="shared" si="335"/>
        <v>#N/A</v>
      </c>
      <c r="X1295" s="149" t="e">
        <f t="shared" si="336"/>
        <v>#N/A</v>
      </c>
      <c r="Y1295" s="127" t="e">
        <f t="shared" si="337"/>
        <v>#DIV/0!</v>
      </c>
      <c r="Z1295" s="175" t="e">
        <f t="shared" si="338"/>
        <v>#N/A</v>
      </c>
      <c r="AA1295" s="149" t="e">
        <f t="shared" si="333"/>
        <v>#DIV/0!</v>
      </c>
      <c r="AB1295" s="383">
        <f>IF(ISERROR(AA1295),0,IF(B1295&lt;=Parameters!$K$3,0,(B1295-B1294)*$O$5*AA1295))</f>
        <v>0</v>
      </c>
      <c r="AC1295" s="157">
        <f t="shared" si="341"/>
        <v>26468.056265524985</v>
      </c>
    </row>
    <row r="1296" spans="1:29">
      <c r="A1296" s="1"/>
      <c r="B1296" s="1"/>
      <c r="C1296" s="194"/>
      <c r="D1296" s="194"/>
      <c r="E1296" s="438" t="e">
        <f>IF(AND(ISBLANK(B1296),ISBLANK(C1296)),NA(),IF(B1296&lt;=Parameters!$K$3,0,IF(C1296&lt;0.1,Parameters!$K$4,C1296)))</f>
        <v>#N/A</v>
      </c>
      <c r="F1296" s="439"/>
      <c r="G1296" s="149">
        <f>B1296*Parameters!$K$5</f>
        <v>0</v>
      </c>
      <c r="H1296" s="383">
        <f>IF(B1296&lt;Parameters!$K$6,B1296*Parameters!$K$5,Parameters!$K$5*Parameters!$K$6+(B1296-Parameters!$K$6)*(Parameters!$K$5-10))</f>
        <v>0</v>
      </c>
      <c r="I1296" s="151" t="str">
        <f>IF(ISBLANK(D1296),"",IF(D1296&gt;Parameters!$K$7,"Clay","Sand"))</f>
        <v/>
      </c>
      <c r="J1296" s="152">
        <f t="shared" si="325"/>
        <v>0.12850097275896397</v>
      </c>
      <c r="K1296" s="320">
        <f t="shared" si="326"/>
        <v>1</v>
      </c>
      <c r="L1296" s="320">
        <f t="shared" si="334"/>
        <v>0</v>
      </c>
      <c r="M1296" s="275" t="e">
        <f t="shared" si="327"/>
        <v>#N/A</v>
      </c>
      <c r="N1296" s="153" t="e">
        <f t="shared" si="328"/>
        <v>#N/A</v>
      </c>
      <c r="O1296" s="175" t="e">
        <f t="shared" si="329"/>
        <v>#N/A</v>
      </c>
      <c r="P1296" s="149">
        <f>IF(B1296&lt;=Parameters!$K$3,0,IF(I1296="Sand",0,O1296/Parameters!$K$8*1000))</f>
        <v>0</v>
      </c>
      <c r="Q1296" s="127" t="e">
        <f t="shared" si="330"/>
        <v>#DIV/0!</v>
      </c>
      <c r="R1296" s="175" t="e">
        <f t="shared" si="331"/>
        <v>#DIV/0!</v>
      </c>
      <c r="S1296" s="175" t="e">
        <f t="shared" si="332"/>
        <v>#DIV/0!</v>
      </c>
      <c r="T1296" s="149" t="e">
        <f t="shared" si="339"/>
        <v>#DIV/0!</v>
      </c>
      <c r="U1296" s="383">
        <f>IF(B1296&lt;=Parameters!$K$3,0,IF(I1296="Sand",(B1296-B1295)*$O$5*N1296,(B1296-B1295)*$O$5*T1296))</f>
        <v>0</v>
      </c>
      <c r="V1296" s="157">
        <f t="shared" si="340"/>
        <v>41073.252496893809</v>
      </c>
      <c r="W1296" s="175" t="e">
        <f t="shared" si="335"/>
        <v>#N/A</v>
      </c>
      <c r="X1296" s="149" t="e">
        <f t="shared" si="336"/>
        <v>#N/A</v>
      </c>
      <c r="Y1296" s="127" t="e">
        <f t="shared" si="337"/>
        <v>#DIV/0!</v>
      </c>
      <c r="Z1296" s="175" t="e">
        <f t="shared" si="338"/>
        <v>#N/A</v>
      </c>
      <c r="AA1296" s="149" t="e">
        <f t="shared" si="333"/>
        <v>#DIV/0!</v>
      </c>
      <c r="AB1296" s="383">
        <f>IF(ISERROR(AA1296),0,IF(B1296&lt;=Parameters!$K$3,0,(B1296-B1295)*$O$5*AA1296))</f>
        <v>0</v>
      </c>
      <c r="AC1296" s="157">
        <f t="shared" si="341"/>
        <v>26468.056265524985</v>
      </c>
    </row>
    <row r="1297" spans="1:29">
      <c r="A1297" s="1"/>
      <c r="B1297" s="1"/>
      <c r="C1297" s="194"/>
      <c r="D1297" s="194"/>
      <c r="E1297" s="438" t="e">
        <f>IF(AND(ISBLANK(B1297),ISBLANK(C1297)),NA(),IF(B1297&lt;=Parameters!$K$3,0,IF(C1297&lt;0.1,Parameters!$K$4,C1297)))</f>
        <v>#N/A</v>
      </c>
      <c r="F1297" s="439"/>
      <c r="G1297" s="149">
        <f>B1297*Parameters!$K$5</f>
        <v>0</v>
      </c>
      <c r="H1297" s="383">
        <f>IF(B1297&lt;Parameters!$K$6,B1297*Parameters!$K$5,Parameters!$K$5*Parameters!$K$6+(B1297-Parameters!$K$6)*(Parameters!$K$5-10))</f>
        <v>0</v>
      </c>
      <c r="I1297" s="151" t="str">
        <f>IF(ISBLANK(D1297),"",IF(D1297&gt;Parameters!$K$7,"Clay","Sand"))</f>
        <v/>
      </c>
      <c r="J1297" s="152">
        <f t="shared" si="325"/>
        <v>0.12850097275896397</v>
      </c>
      <c r="K1297" s="320">
        <f t="shared" si="326"/>
        <v>1</v>
      </c>
      <c r="L1297" s="320">
        <f t="shared" si="334"/>
        <v>0</v>
      </c>
      <c r="M1297" s="275" t="e">
        <f t="shared" si="327"/>
        <v>#N/A</v>
      </c>
      <c r="N1297" s="153" t="e">
        <f t="shared" si="328"/>
        <v>#N/A</v>
      </c>
      <c r="O1297" s="175" t="e">
        <f t="shared" si="329"/>
        <v>#N/A</v>
      </c>
      <c r="P1297" s="149">
        <f>IF(B1297&lt;=Parameters!$K$3,0,IF(I1297="Sand",0,O1297/Parameters!$K$8*1000))</f>
        <v>0</v>
      </c>
      <c r="Q1297" s="127" t="e">
        <f t="shared" si="330"/>
        <v>#DIV/0!</v>
      </c>
      <c r="R1297" s="175" t="e">
        <f t="shared" si="331"/>
        <v>#DIV/0!</v>
      </c>
      <c r="S1297" s="175" t="e">
        <f t="shared" si="332"/>
        <v>#DIV/0!</v>
      </c>
      <c r="T1297" s="149" t="e">
        <f t="shared" si="339"/>
        <v>#DIV/0!</v>
      </c>
      <c r="U1297" s="383">
        <f>IF(B1297&lt;=Parameters!$K$3,0,IF(I1297="Sand",(B1297-B1296)*$O$5*N1297,(B1297-B1296)*$O$5*T1297))</f>
        <v>0</v>
      </c>
      <c r="V1297" s="157">
        <f t="shared" si="340"/>
        <v>41073.252496893809</v>
      </c>
      <c r="W1297" s="175" t="e">
        <f t="shared" si="335"/>
        <v>#N/A</v>
      </c>
      <c r="X1297" s="149" t="e">
        <f t="shared" si="336"/>
        <v>#N/A</v>
      </c>
      <c r="Y1297" s="127" t="e">
        <f t="shared" si="337"/>
        <v>#DIV/0!</v>
      </c>
      <c r="Z1297" s="175" t="e">
        <f t="shared" si="338"/>
        <v>#N/A</v>
      </c>
      <c r="AA1297" s="149" t="e">
        <f t="shared" si="333"/>
        <v>#DIV/0!</v>
      </c>
      <c r="AB1297" s="383">
        <f>IF(ISERROR(AA1297),0,IF(B1297&lt;=Parameters!$K$3,0,(B1297-B1296)*$O$5*AA1297))</f>
        <v>0</v>
      </c>
      <c r="AC1297" s="157">
        <f t="shared" si="341"/>
        <v>26468.056265524985</v>
      </c>
    </row>
    <row r="1298" spans="1:29">
      <c r="A1298" s="1"/>
      <c r="B1298" s="1"/>
      <c r="C1298" s="194"/>
      <c r="D1298" s="194"/>
      <c r="E1298" s="438" t="e">
        <f>IF(AND(ISBLANK(B1298),ISBLANK(C1298)),NA(),IF(B1298&lt;=Parameters!$K$3,0,IF(C1298&lt;0.1,Parameters!$K$4,C1298)))</f>
        <v>#N/A</v>
      </c>
      <c r="F1298" s="439"/>
      <c r="G1298" s="149">
        <f>B1298*Parameters!$K$5</f>
        <v>0</v>
      </c>
      <c r="H1298" s="383">
        <f>IF(B1298&lt;Parameters!$K$6,B1298*Parameters!$K$5,Parameters!$K$5*Parameters!$K$6+(B1298-Parameters!$K$6)*(Parameters!$K$5-10))</f>
        <v>0</v>
      </c>
      <c r="I1298" s="151" t="str">
        <f>IF(ISBLANK(D1298),"",IF(D1298&gt;Parameters!$K$7,"Clay","Sand"))</f>
        <v/>
      </c>
      <c r="J1298" s="152">
        <f t="shared" si="325"/>
        <v>0.12850097275896397</v>
      </c>
      <c r="K1298" s="320">
        <f t="shared" si="326"/>
        <v>1</v>
      </c>
      <c r="L1298" s="320">
        <f t="shared" si="334"/>
        <v>0</v>
      </c>
      <c r="M1298" s="275" t="e">
        <f t="shared" si="327"/>
        <v>#N/A</v>
      </c>
      <c r="N1298" s="153" t="e">
        <f t="shared" si="328"/>
        <v>#N/A</v>
      </c>
      <c r="O1298" s="175" t="e">
        <f t="shared" si="329"/>
        <v>#N/A</v>
      </c>
      <c r="P1298" s="149">
        <f>IF(B1298&lt;=Parameters!$K$3,0,IF(I1298="Sand",0,O1298/Parameters!$K$8*1000))</f>
        <v>0</v>
      </c>
      <c r="Q1298" s="127" t="e">
        <f t="shared" si="330"/>
        <v>#DIV/0!</v>
      </c>
      <c r="R1298" s="175" t="e">
        <f t="shared" si="331"/>
        <v>#DIV/0!</v>
      </c>
      <c r="S1298" s="175" t="e">
        <f t="shared" si="332"/>
        <v>#DIV/0!</v>
      </c>
      <c r="T1298" s="149" t="e">
        <f t="shared" si="339"/>
        <v>#DIV/0!</v>
      </c>
      <c r="U1298" s="383">
        <f>IF(B1298&lt;=Parameters!$K$3,0,IF(I1298="Sand",(B1298-B1297)*$O$5*N1298,(B1298-B1297)*$O$5*T1298))</f>
        <v>0</v>
      </c>
      <c r="V1298" s="157">
        <f t="shared" si="340"/>
        <v>41073.252496893809</v>
      </c>
      <c r="W1298" s="175" t="e">
        <f t="shared" si="335"/>
        <v>#N/A</v>
      </c>
      <c r="X1298" s="149" t="e">
        <f t="shared" si="336"/>
        <v>#N/A</v>
      </c>
      <c r="Y1298" s="127" t="e">
        <f t="shared" si="337"/>
        <v>#DIV/0!</v>
      </c>
      <c r="Z1298" s="175" t="e">
        <f t="shared" si="338"/>
        <v>#N/A</v>
      </c>
      <c r="AA1298" s="149" t="e">
        <f t="shared" si="333"/>
        <v>#DIV/0!</v>
      </c>
      <c r="AB1298" s="383">
        <f>IF(ISERROR(AA1298),0,IF(B1298&lt;=Parameters!$K$3,0,(B1298-B1297)*$O$5*AA1298))</f>
        <v>0</v>
      </c>
      <c r="AC1298" s="157">
        <f t="shared" si="341"/>
        <v>26468.056265524985</v>
      </c>
    </row>
    <row r="1299" spans="1:29">
      <c r="A1299" s="1"/>
      <c r="B1299" s="1"/>
      <c r="C1299" s="194"/>
      <c r="D1299" s="194"/>
      <c r="E1299" s="438" t="e">
        <f>IF(AND(ISBLANK(B1299),ISBLANK(C1299)),NA(),IF(B1299&lt;=Parameters!$K$3,0,IF(C1299&lt;0.1,Parameters!$K$4,C1299)))</f>
        <v>#N/A</v>
      </c>
      <c r="F1299" s="439"/>
      <c r="G1299" s="149">
        <f>B1299*Parameters!$K$5</f>
        <v>0</v>
      </c>
      <c r="H1299" s="383">
        <f>IF(B1299&lt;Parameters!$K$6,B1299*Parameters!$K$5,Parameters!$K$5*Parameters!$K$6+(B1299-Parameters!$K$6)*(Parameters!$K$5-10))</f>
        <v>0</v>
      </c>
      <c r="I1299" s="151" t="str">
        <f>IF(ISBLANK(D1299),"",IF(D1299&gt;Parameters!$K$7,"Clay","Sand"))</f>
        <v/>
      </c>
      <c r="J1299" s="152">
        <f t="shared" ref="J1299:J1362" si="342">(MAX(($O$3-B1299)/$O$1,G$8))^(-C$8)</f>
        <v>0.12850097275896397</v>
      </c>
      <c r="K1299" s="320">
        <f t="shared" ref="K1299:K1362" si="343">(MIN(($O$3-B1299)/($O$1*$G$8),1))^$E$8</f>
        <v>1</v>
      </c>
      <c r="L1299" s="320">
        <f t="shared" si="334"/>
        <v>0</v>
      </c>
      <c r="M1299" s="275" t="e">
        <f t="shared" ref="M1299:M1362" si="344">$F$8*E1299*1000*$O$9^$B$8*J1299</f>
        <v>#N/A</v>
      </c>
      <c r="N1299" s="153" t="e">
        <f t="shared" ref="N1299:N1362" si="345">(M1299)*$S$2^$D$8</f>
        <v>#N/A</v>
      </c>
      <c r="O1299" s="175" t="e">
        <f t="shared" ref="O1299:O1362" si="346">IF(E1299=0,0,ABS(E1299-G1299/1000))</f>
        <v>#N/A</v>
      </c>
      <c r="P1299" s="149">
        <f>IF(B1299&lt;=Parameters!$K$3,0,IF(I1299="Sand",0,O1299/Parameters!$K$8*1000))</f>
        <v>0</v>
      </c>
      <c r="Q1299" s="127" t="e">
        <f t="shared" ref="Q1299:Q1362" si="347">IF(P1299="","",P1299/H1299)</f>
        <v>#DIV/0!</v>
      </c>
      <c r="R1299" s="175" t="e">
        <f t="shared" ref="R1299:R1362" si="348">IF(P1299="","",IF(Q1299&lt;=1,0.5*(Q1299^(-0.5)),0.5*(Q1299^(-0.25))))</f>
        <v>#DIV/0!</v>
      </c>
      <c r="S1299" s="175" t="e">
        <f t="shared" ref="S1299:S1362" si="349">IF(R1299="","",IF(R1299&lt;1,R1299,1))</f>
        <v>#DIV/0!</v>
      </c>
      <c r="T1299" s="149" t="e">
        <f t="shared" si="339"/>
        <v>#DIV/0!</v>
      </c>
      <c r="U1299" s="383">
        <f>IF(B1299&lt;=Parameters!$K$3,0,IF(I1299="Sand",(B1299-B1298)*$O$5*N1299,(B1299-B1298)*$O$5*T1299))</f>
        <v>0</v>
      </c>
      <c r="V1299" s="157">
        <f t="shared" si="340"/>
        <v>41073.252496893809</v>
      </c>
      <c r="W1299" s="175" t="e">
        <f t="shared" si="335"/>
        <v>#N/A</v>
      </c>
      <c r="X1299" s="149" t="e">
        <f t="shared" si="336"/>
        <v>#N/A</v>
      </c>
      <c r="Y1299" s="127" t="e">
        <f t="shared" si="337"/>
        <v>#DIV/0!</v>
      </c>
      <c r="Z1299" s="175" t="e">
        <f t="shared" si="338"/>
        <v>#N/A</v>
      </c>
      <c r="AA1299" s="149" t="e">
        <f t="shared" ref="AA1299:AA1362" si="350">IF(I1299="Sand",IF(Z1299&gt;0.1*H1299,Z1299,0.1*H1299),T1299)</f>
        <v>#DIV/0!</v>
      </c>
      <c r="AB1299" s="383">
        <f>IF(ISERROR(AA1299),0,IF(B1299&lt;=Parameters!$K$3,0,(B1299-B1298)*$O$5*AA1299))</f>
        <v>0</v>
      </c>
      <c r="AC1299" s="157">
        <f t="shared" si="341"/>
        <v>26468.056265524985</v>
      </c>
    </row>
    <row r="1300" spans="1:29">
      <c r="A1300" s="1"/>
      <c r="B1300" s="1"/>
      <c r="C1300" s="194"/>
      <c r="D1300" s="194"/>
      <c r="E1300" s="438" t="e">
        <f>IF(AND(ISBLANK(B1300),ISBLANK(C1300)),NA(),IF(B1300&lt;=Parameters!$K$3,0,IF(C1300&lt;0.1,Parameters!$K$4,C1300)))</f>
        <v>#N/A</v>
      </c>
      <c r="F1300" s="439"/>
      <c r="G1300" s="149">
        <f>B1300*Parameters!$K$5</f>
        <v>0</v>
      </c>
      <c r="H1300" s="383">
        <f>IF(B1300&lt;Parameters!$K$6,B1300*Parameters!$K$5,Parameters!$K$5*Parameters!$K$6+(B1300-Parameters!$K$6)*(Parameters!$K$5-10))</f>
        <v>0</v>
      </c>
      <c r="I1300" s="151" t="str">
        <f>IF(ISBLANK(D1300),"",IF(D1300&gt;Parameters!$K$7,"Clay","Sand"))</f>
        <v/>
      </c>
      <c r="J1300" s="152">
        <f t="shared" si="342"/>
        <v>0.12850097275896397</v>
      </c>
      <c r="K1300" s="320">
        <f t="shared" si="343"/>
        <v>1</v>
      </c>
      <c r="L1300" s="320">
        <f t="shared" ref="L1300:L1363" si="351">H1300/100</f>
        <v>0</v>
      </c>
      <c r="M1300" s="275" t="e">
        <f t="shared" si="344"/>
        <v>#N/A</v>
      </c>
      <c r="N1300" s="153" t="e">
        <f t="shared" si="345"/>
        <v>#N/A</v>
      </c>
      <c r="O1300" s="175" t="e">
        <f t="shared" si="346"/>
        <v>#N/A</v>
      </c>
      <c r="P1300" s="149">
        <f>IF(B1300&lt;=Parameters!$K$3,0,IF(I1300="Sand",0,O1300/Parameters!$K$8*1000))</f>
        <v>0</v>
      </c>
      <c r="Q1300" s="127" t="e">
        <f t="shared" si="347"/>
        <v>#DIV/0!</v>
      </c>
      <c r="R1300" s="175" t="e">
        <f t="shared" si="348"/>
        <v>#DIV/0!</v>
      </c>
      <c r="S1300" s="175" t="e">
        <f t="shared" si="349"/>
        <v>#DIV/0!</v>
      </c>
      <c r="T1300" s="149" t="e">
        <f t="shared" si="339"/>
        <v>#DIV/0!</v>
      </c>
      <c r="U1300" s="383">
        <f>IF(B1300&lt;=Parameters!$K$3,0,IF(I1300="Sand",(B1300-B1299)*$O$5*N1300,(B1300-B1299)*$O$5*T1300))</f>
        <v>0</v>
      </c>
      <c r="V1300" s="157">
        <f t="shared" si="340"/>
        <v>41073.252496893809</v>
      </c>
      <c r="W1300" s="175" t="e">
        <f t="shared" ref="W1300:W1363" si="352">0.4*LN(E1300*1000/(22*SQRT(H1300*100)))</f>
        <v>#N/A</v>
      </c>
      <c r="X1300" s="149" t="e">
        <f t="shared" ref="X1300:X1363" si="353">2.1*(W1300-0.1)^1.7</f>
        <v>#N/A</v>
      </c>
      <c r="Y1300" s="127" t="e">
        <f t="shared" ref="Y1300:Y1363" si="354">(H1300/100)^(-0.25)</f>
        <v>#DIV/0!</v>
      </c>
      <c r="Z1300" s="175" t="e">
        <f t="shared" ref="Z1300:Z1363" si="355">$F$8*(B1300/$O$3)*100*X1300*Y1300</f>
        <v>#N/A</v>
      </c>
      <c r="AA1300" s="149" t="e">
        <f t="shared" si="350"/>
        <v>#DIV/0!</v>
      </c>
      <c r="AB1300" s="383">
        <f>IF(ISERROR(AA1300),0,IF(B1300&lt;=Parameters!$K$3,0,(B1300-B1299)*$O$5*AA1300))</f>
        <v>0</v>
      </c>
      <c r="AC1300" s="157">
        <f t="shared" si="341"/>
        <v>26468.056265524985</v>
      </c>
    </row>
    <row r="1301" spans="1:29">
      <c r="A1301" s="1"/>
      <c r="B1301" s="1"/>
      <c r="C1301" s="194"/>
      <c r="D1301" s="194"/>
      <c r="E1301" s="438" t="e">
        <f>IF(AND(ISBLANK(B1301),ISBLANK(C1301)),NA(),IF(B1301&lt;=Parameters!$K$3,0,IF(C1301&lt;0.1,Parameters!$K$4,C1301)))</f>
        <v>#N/A</v>
      </c>
      <c r="F1301" s="439"/>
      <c r="G1301" s="149">
        <f>B1301*Parameters!$K$5</f>
        <v>0</v>
      </c>
      <c r="H1301" s="383">
        <f>IF(B1301&lt;Parameters!$K$6,B1301*Parameters!$K$5,Parameters!$K$5*Parameters!$K$6+(B1301-Parameters!$K$6)*(Parameters!$K$5-10))</f>
        <v>0</v>
      </c>
      <c r="I1301" s="151" t="str">
        <f>IF(ISBLANK(D1301),"",IF(D1301&gt;Parameters!$K$7,"Clay","Sand"))</f>
        <v/>
      </c>
      <c r="J1301" s="152">
        <f t="shared" si="342"/>
        <v>0.12850097275896397</v>
      </c>
      <c r="K1301" s="320">
        <f t="shared" si="343"/>
        <v>1</v>
      </c>
      <c r="L1301" s="320">
        <f t="shared" si="351"/>
        <v>0</v>
      </c>
      <c r="M1301" s="275" t="e">
        <f t="shared" si="344"/>
        <v>#N/A</v>
      </c>
      <c r="N1301" s="153" t="e">
        <f t="shared" si="345"/>
        <v>#N/A</v>
      </c>
      <c r="O1301" s="175" t="e">
        <f t="shared" si="346"/>
        <v>#N/A</v>
      </c>
      <c r="P1301" s="149">
        <f>IF(B1301&lt;=Parameters!$K$3,0,IF(I1301="Sand",0,O1301/Parameters!$K$8*1000))</f>
        <v>0</v>
      </c>
      <c r="Q1301" s="127" t="e">
        <f t="shared" si="347"/>
        <v>#DIV/0!</v>
      </c>
      <c r="R1301" s="175" t="e">
        <f t="shared" si="348"/>
        <v>#DIV/0!</v>
      </c>
      <c r="S1301" s="175" t="e">
        <f t="shared" si="349"/>
        <v>#DIV/0!</v>
      </c>
      <c r="T1301" s="149" t="e">
        <f t="shared" ref="T1301:T1364" si="356">IF(P1301="","",S1301*P1301)</f>
        <v>#DIV/0!</v>
      </c>
      <c r="U1301" s="383">
        <f>IF(B1301&lt;=Parameters!$K$3,0,IF(I1301="Sand",(B1301-B1300)*$O$5*N1301,(B1301-B1300)*$O$5*T1301))</f>
        <v>0</v>
      </c>
      <c r="V1301" s="157">
        <f t="shared" ref="V1301:V1364" si="357">V1300+U1301</f>
        <v>41073.252496893809</v>
      </c>
      <c r="W1301" s="175" t="e">
        <f t="shared" si="352"/>
        <v>#N/A</v>
      </c>
      <c r="X1301" s="149" t="e">
        <f t="shared" si="353"/>
        <v>#N/A</v>
      </c>
      <c r="Y1301" s="127" t="e">
        <f t="shared" si="354"/>
        <v>#DIV/0!</v>
      </c>
      <c r="Z1301" s="175" t="e">
        <f t="shared" si="355"/>
        <v>#N/A</v>
      </c>
      <c r="AA1301" s="149" t="e">
        <f t="shared" si="350"/>
        <v>#DIV/0!</v>
      </c>
      <c r="AB1301" s="383">
        <f>IF(ISERROR(AA1301),0,IF(B1301&lt;=Parameters!$K$3,0,(B1301-B1300)*$O$5*AA1301))</f>
        <v>0</v>
      </c>
      <c r="AC1301" s="157">
        <f t="shared" si="341"/>
        <v>26468.056265524985</v>
      </c>
    </row>
    <row r="1302" spans="1:29">
      <c r="A1302" s="1"/>
      <c r="B1302" s="1"/>
      <c r="C1302" s="194"/>
      <c r="D1302" s="194"/>
      <c r="E1302" s="438" t="e">
        <f>IF(AND(ISBLANK(B1302),ISBLANK(C1302)),NA(),IF(B1302&lt;=Parameters!$K$3,0,IF(C1302&lt;0.1,Parameters!$K$4,C1302)))</f>
        <v>#N/A</v>
      </c>
      <c r="F1302" s="439"/>
      <c r="G1302" s="149">
        <f>B1302*Parameters!$K$5</f>
        <v>0</v>
      </c>
      <c r="H1302" s="383">
        <f>IF(B1302&lt;Parameters!$K$6,B1302*Parameters!$K$5,Parameters!$K$5*Parameters!$K$6+(B1302-Parameters!$K$6)*(Parameters!$K$5-10))</f>
        <v>0</v>
      </c>
      <c r="I1302" s="151" t="str">
        <f>IF(ISBLANK(D1302),"",IF(D1302&gt;Parameters!$K$7,"Clay","Sand"))</f>
        <v/>
      </c>
      <c r="J1302" s="152">
        <f t="shared" si="342"/>
        <v>0.12850097275896397</v>
      </c>
      <c r="K1302" s="320">
        <f t="shared" si="343"/>
        <v>1</v>
      </c>
      <c r="L1302" s="320">
        <f t="shared" si="351"/>
        <v>0</v>
      </c>
      <c r="M1302" s="275" t="e">
        <f t="shared" si="344"/>
        <v>#N/A</v>
      </c>
      <c r="N1302" s="153" t="e">
        <f t="shared" si="345"/>
        <v>#N/A</v>
      </c>
      <c r="O1302" s="175" t="e">
        <f t="shared" si="346"/>
        <v>#N/A</v>
      </c>
      <c r="P1302" s="149">
        <f>IF(B1302&lt;=Parameters!$K$3,0,IF(I1302="Sand",0,O1302/Parameters!$K$8*1000))</f>
        <v>0</v>
      </c>
      <c r="Q1302" s="127" t="e">
        <f t="shared" si="347"/>
        <v>#DIV/0!</v>
      </c>
      <c r="R1302" s="175" t="e">
        <f t="shared" si="348"/>
        <v>#DIV/0!</v>
      </c>
      <c r="S1302" s="175" t="e">
        <f t="shared" si="349"/>
        <v>#DIV/0!</v>
      </c>
      <c r="T1302" s="149" t="e">
        <f t="shared" si="356"/>
        <v>#DIV/0!</v>
      </c>
      <c r="U1302" s="383">
        <f>IF(B1302&lt;=Parameters!$K$3,0,IF(I1302="Sand",(B1302-B1301)*$O$5*N1302,(B1302-B1301)*$O$5*T1302))</f>
        <v>0</v>
      </c>
      <c r="V1302" s="157">
        <f t="shared" si="357"/>
        <v>41073.252496893809</v>
      </c>
      <c r="W1302" s="175" t="e">
        <f t="shared" si="352"/>
        <v>#N/A</v>
      </c>
      <c r="X1302" s="149" t="e">
        <f t="shared" si="353"/>
        <v>#N/A</v>
      </c>
      <c r="Y1302" s="127" t="e">
        <f t="shared" si="354"/>
        <v>#DIV/0!</v>
      </c>
      <c r="Z1302" s="175" t="e">
        <f t="shared" si="355"/>
        <v>#N/A</v>
      </c>
      <c r="AA1302" s="149" t="e">
        <f t="shared" si="350"/>
        <v>#DIV/0!</v>
      </c>
      <c r="AB1302" s="383">
        <f>IF(ISERROR(AA1302),0,IF(B1302&lt;=Parameters!$K$3,0,(B1302-B1301)*$O$5*AA1302))</f>
        <v>0</v>
      </c>
      <c r="AC1302" s="157">
        <f t="shared" si="341"/>
        <v>26468.056265524985</v>
      </c>
    </row>
    <row r="1303" spans="1:29">
      <c r="A1303" s="1"/>
      <c r="B1303" s="1"/>
      <c r="C1303" s="194"/>
      <c r="D1303" s="194"/>
      <c r="E1303" s="438" t="e">
        <f>IF(AND(ISBLANK(B1303),ISBLANK(C1303)),NA(),IF(B1303&lt;=Parameters!$K$3,0,IF(C1303&lt;0.1,Parameters!$K$4,C1303)))</f>
        <v>#N/A</v>
      </c>
      <c r="F1303" s="439"/>
      <c r="G1303" s="149">
        <f>B1303*Parameters!$K$5</f>
        <v>0</v>
      </c>
      <c r="H1303" s="383">
        <f>IF(B1303&lt;Parameters!$K$6,B1303*Parameters!$K$5,Parameters!$K$5*Parameters!$K$6+(B1303-Parameters!$K$6)*(Parameters!$K$5-10))</f>
        <v>0</v>
      </c>
      <c r="I1303" s="151" t="str">
        <f>IF(ISBLANK(D1303),"",IF(D1303&gt;Parameters!$K$7,"Clay","Sand"))</f>
        <v/>
      </c>
      <c r="J1303" s="152">
        <f t="shared" si="342"/>
        <v>0.12850097275896397</v>
      </c>
      <c r="K1303" s="320">
        <f t="shared" si="343"/>
        <v>1</v>
      </c>
      <c r="L1303" s="320">
        <f t="shared" si="351"/>
        <v>0</v>
      </c>
      <c r="M1303" s="275" t="e">
        <f t="shared" si="344"/>
        <v>#N/A</v>
      </c>
      <c r="N1303" s="153" t="e">
        <f t="shared" si="345"/>
        <v>#N/A</v>
      </c>
      <c r="O1303" s="175" t="e">
        <f t="shared" si="346"/>
        <v>#N/A</v>
      </c>
      <c r="P1303" s="149">
        <f>IF(B1303&lt;=Parameters!$K$3,0,IF(I1303="Sand",0,O1303/Parameters!$K$8*1000))</f>
        <v>0</v>
      </c>
      <c r="Q1303" s="127" t="e">
        <f t="shared" si="347"/>
        <v>#DIV/0!</v>
      </c>
      <c r="R1303" s="175" t="e">
        <f t="shared" si="348"/>
        <v>#DIV/0!</v>
      </c>
      <c r="S1303" s="175" t="e">
        <f t="shared" si="349"/>
        <v>#DIV/0!</v>
      </c>
      <c r="T1303" s="149" t="e">
        <f t="shared" si="356"/>
        <v>#DIV/0!</v>
      </c>
      <c r="U1303" s="383">
        <f>IF(B1303&lt;=Parameters!$K$3,0,IF(I1303="Sand",(B1303-B1302)*$O$5*N1303,(B1303-B1302)*$O$5*T1303))</f>
        <v>0</v>
      </c>
      <c r="V1303" s="157">
        <f t="shared" si="357"/>
        <v>41073.252496893809</v>
      </c>
      <c r="W1303" s="175" t="e">
        <f t="shared" si="352"/>
        <v>#N/A</v>
      </c>
      <c r="X1303" s="149" t="e">
        <f t="shared" si="353"/>
        <v>#N/A</v>
      </c>
      <c r="Y1303" s="127" t="e">
        <f t="shared" si="354"/>
        <v>#DIV/0!</v>
      </c>
      <c r="Z1303" s="175" t="e">
        <f t="shared" si="355"/>
        <v>#N/A</v>
      </c>
      <c r="AA1303" s="149" t="e">
        <f t="shared" si="350"/>
        <v>#DIV/0!</v>
      </c>
      <c r="AB1303" s="383">
        <f>IF(ISERROR(AA1303),0,IF(B1303&lt;=Parameters!$K$3,0,(B1303-B1302)*$O$5*AA1303))</f>
        <v>0</v>
      </c>
      <c r="AC1303" s="157">
        <f t="shared" si="341"/>
        <v>26468.056265524985</v>
      </c>
    </row>
    <row r="1304" spans="1:29">
      <c r="A1304" s="1"/>
      <c r="B1304" s="1"/>
      <c r="C1304" s="194"/>
      <c r="D1304" s="194"/>
      <c r="E1304" s="438" t="e">
        <f>IF(AND(ISBLANK(B1304),ISBLANK(C1304)),NA(),IF(B1304&lt;=Parameters!$K$3,0,IF(C1304&lt;0.1,Parameters!$K$4,C1304)))</f>
        <v>#N/A</v>
      </c>
      <c r="F1304" s="439"/>
      <c r="G1304" s="149">
        <f>B1304*Parameters!$K$5</f>
        <v>0</v>
      </c>
      <c r="H1304" s="383">
        <f>IF(B1304&lt;Parameters!$K$6,B1304*Parameters!$K$5,Parameters!$K$5*Parameters!$K$6+(B1304-Parameters!$K$6)*(Parameters!$K$5-10))</f>
        <v>0</v>
      </c>
      <c r="I1304" s="151" t="str">
        <f>IF(ISBLANK(D1304),"",IF(D1304&gt;Parameters!$K$7,"Clay","Sand"))</f>
        <v/>
      </c>
      <c r="J1304" s="152">
        <f t="shared" si="342"/>
        <v>0.12850097275896397</v>
      </c>
      <c r="K1304" s="320">
        <f t="shared" si="343"/>
        <v>1</v>
      </c>
      <c r="L1304" s="320">
        <f t="shared" si="351"/>
        <v>0</v>
      </c>
      <c r="M1304" s="275" t="e">
        <f t="shared" si="344"/>
        <v>#N/A</v>
      </c>
      <c r="N1304" s="153" t="e">
        <f t="shared" si="345"/>
        <v>#N/A</v>
      </c>
      <c r="O1304" s="175" t="e">
        <f t="shared" si="346"/>
        <v>#N/A</v>
      </c>
      <c r="P1304" s="149">
        <f>IF(B1304&lt;=Parameters!$K$3,0,IF(I1304="Sand",0,O1304/Parameters!$K$8*1000))</f>
        <v>0</v>
      </c>
      <c r="Q1304" s="127" t="e">
        <f t="shared" si="347"/>
        <v>#DIV/0!</v>
      </c>
      <c r="R1304" s="175" t="e">
        <f t="shared" si="348"/>
        <v>#DIV/0!</v>
      </c>
      <c r="S1304" s="175" t="e">
        <f t="shared" si="349"/>
        <v>#DIV/0!</v>
      </c>
      <c r="T1304" s="149" t="e">
        <f t="shared" si="356"/>
        <v>#DIV/0!</v>
      </c>
      <c r="U1304" s="383">
        <f>IF(B1304&lt;=Parameters!$K$3,0,IF(I1304="Sand",(B1304-B1303)*$O$5*N1304,(B1304-B1303)*$O$5*T1304))</f>
        <v>0</v>
      </c>
      <c r="V1304" s="157">
        <f t="shared" si="357"/>
        <v>41073.252496893809</v>
      </c>
      <c r="W1304" s="175" t="e">
        <f t="shared" si="352"/>
        <v>#N/A</v>
      </c>
      <c r="X1304" s="149" t="e">
        <f t="shared" si="353"/>
        <v>#N/A</v>
      </c>
      <c r="Y1304" s="127" t="e">
        <f t="shared" si="354"/>
        <v>#DIV/0!</v>
      </c>
      <c r="Z1304" s="175" t="e">
        <f t="shared" si="355"/>
        <v>#N/A</v>
      </c>
      <c r="AA1304" s="149" t="e">
        <f t="shared" si="350"/>
        <v>#DIV/0!</v>
      </c>
      <c r="AB1304" s="383">
        <f>IF(ISERROR(AA1304),0,IF(B1304&lt;=Parameters!$K$3,0,(B1304-B1303)*$O$5*AA1304))</f>
        <v>0</v>
      </c>
      <c r="AC1304" s="157">
        <f t="shared" si="341"/>
        <v>26468.056265524985</v>
      </c>
    </row>
    <row r="1305" spans="1:29">
      <c r="A1305" s="1"/>
      <c r="B1305" s="1"/>
      <c r="C1305" s="194"/>
      <c r="D1305" s="194"/>
      <c r="E1305" s="438" t="e">
        <f>IF(AND(ISBLANK(B1305),ISBLANK(C1305)),NA(),IF(B1305&lt;=Parameters!$K$3,0,IF(C1305&lt;0.1,Parameters!$K$4,C1305)))</f>
        <v>#N/A</v>
      </c>
      <c r="F1305" s="439"/>
      <c r="G1305" s="149">
        <f>B1305*Parameters!$K$5</f>
        <v>0</v>
      </c>
      <c r="H1305" s="383">
        <f>IF(B1305&lt;Parameters!$K$6,B1305*Parameters!$K$5,Parameters!$K$5*Parameters!$K$6+(B1305-Parameters!$K$6)*(Parameters!$K$5-10))</f>
        <v>0</v>
      </c>
      <c r="I1305" s="151" t="str">
        <f>IF(ISBLANK(D1305),"",IF(D1305&gt;Parameters!$K$7,"Clay","Sand"))</f>
        <v/>
      </c>
      <c r="J1305" s="152">
        <f t="shared" si="342"/>
        <v>0.12850097275896397</v>
      </c>
      <c r="K1305" s="320">
        <f t="shared" si="343"/>
        <v>1</v>
      </c>
      <c r="L1305" s="320">
        <f t="shared" si="351"/>
        <v>0</v>
      </c>
      <c r="M1305" s="275" t="e">
        <f t="shared" si="344"/>
        <v>#N/A</v>
      </c>
      <c r="N1305" s="153" t="e">
        <f t="shared" si="345"/>
        <v>#N/A</v>
      </c>
      <c r="O1305" s="175" t="e">
        <f t="shared" si="346"/>
        <v>#N/A</v>
      </c>
      <c r="P1305" s="149">
        <f>IF(B1305&lt;=Parameters!$K$3,0,IF(I1305="Sand",0,O1305/Parameters!$K$8*1000))</f>
        <v>0</v>
      </c>
      <c r="Q1305" s="127" t="e">
        <f t="shared" si="347"/>
        <v>#DIV/0!</v>
      </c>
      <c r="R1305" s="175" t="e">
        <f t="shared" si="348"/>
        <v>#DIV/0!</v>
      </c>
      <c r="S1305" s="175" t="e">
        <f t="shared" si="349"/>
        <v>#DIV/0!</v>
      </c>
      <c r="T1305" s="149" t="e">
        <f t="shared" si="356"/>
        <v>#DIV/0!</v>
      </c>
      <c r="U1305" s="383">
        <f>IF(B1305&lt;=Parameters!$K$3,0,IF(I1305="Sand",(B1305-B1304)*$O$5*N1305,(B1305-B1304)*$O$5*T1305))</f>
        <v>0</v>
      </c>
      <c r="V1305" s="157">
        <f t="shared" si="357"/>
        <v>41073.252496893809</v>
      </c>
      <c r="W1305" s="175" t="e">
        <f t="shared" si="352"/>
        <v>#N/A</v>
      </c>
      <c r="X1305" s="149" t="e">
        <f t="shared" si="353"/>
        <v>#N/A</v>
      </c>
      <c r="Y1305" s="127" t="e">
        <f t="shared" si="354"/>
        <v>#DIV/0!</v>
      </c>
      <c r="Z1305" s="175" t="e">
        <f t="shared" si="355"/>
        <v>#N/A</v>
      </c>
      <c r="AA1305" s="149" t="e">
        <f t="shared" si="350"/>
        <v>#DIV/0!</v>
      </c>
      <c r="AB1305" s="383">
        <f>IF(ISERROR(AA1305),0,IF(B1305&lt;=Parameters!$K$3,0,(B1305-B1304)*$O$5*AA1305))</f>
        <v>0</v>
      </c>
      <c r="AC1305" s="157">
        <f t="shared" si="341"/>
        <v>26468.056265524985</v>
      </c>
    </row>
    <row r="1306" spans="1:29">
      <c r="A1306" s="1"/>
      <c r="B1306" s="1"/>
      <c r="C1306" s="194"/>
      <c r="D1306" s="194"/>
      <c r="E1306" s="438" t="e">
        <f>IF(AND(ISBLANK(B1306),ISBLANK(C1306)),NA(),IF(B1306&lt;=Parameters!$K$3,0,IF(C1306&lt;0.1,Parameters!$K$4,C1306)))</f>
        <v>#N/A</v>
      </c>
      <c r="F1306" s="439"/>
      <c r="G1306" s="149">
        <f>B1306*Parameters!$K$5</f>
        <v>0</v>
      </c>
      <c r="H1306" s="383">
        <f>IF(B1306&lt;Parameters!$K$6,B1306*Parameters!$K$5,Parameters!$K$5*Parameters!$K$6+(B1306-Parameters!$K$6)*(Parameters!$K$5-10))</f>
        <v>0</v>
      </c>
      <c r="I1306" s="151" t="str">
        <f>IF(ISBLANK(D1306),"",IF(D1306&gt;Parameters!$K$7,"Clay","Sand"))</f>
        <v/>
      </c>
      <c r="J1306" s="152">
        <f t="shared" si="342"/>
        <v>0.12850097275896397</v>
      </c>
      <c r="K1306" s="320">
        <f t="shared" si="343"/>
        <v>1</v>
      </c>
      <c r="L1306" s="320">
        <f t="shared" si="351"/>
        <v>0</v>
      </c>
      <c r="M1306" s="275" t="e">
        <f t="shared" si="344"/>
        <v>#N/A</v>
      </c>
      <c r="N1306" s="153" t="e">
        <f t="shared" si="345"/>
        <v>#N/A</v>
      </c>
      <c r="O1306" s="175" t="e">
        <f t="shared" si="346"/>
        <v>#N/A</v>
      </c>
      <c r="P1306" s="149">
        <f>IF(B1306&lt;=Parameters!$K$3,0,IF(I1306="Sand",0,O1306/Parameters!$K$8*1000))</f>
        <v>0</v>
      </c>
      <c r="Q1306" s="127" t="e">
        <f t="shared" si="347"/>
        <v>#DIV/0!</v>
      </c>
      <c r="R1306" s="175" t="e">
        <f t="shared" si="348"/>
        <v>#DIV/0!</v>
      </c>
      <c r="S1306" s="175" t="e">
        <f t="shared" si="349"/>
        <v>#DIV/0!</v>
      </c>
      <c r="T1306" s="149" t="e">
        <f t="shared" si="356"/>
        <v>#DIV/0!</v>
      </c>
      <c r="U1306" s="383">
        <f>IF(B1306&lt;=Parameters!$K$3,0,IF(I1306="Sand",(B1306-B1305)*$O$5*N1306,(B1306-B1305)*$O$5*T1306))</f>
        <v>0</v>
      </c>
      <c r="V1306" s="157">
        <f t="shared" si="357"/>
        <v>41073.252496893809</v>
      </c>
      <c r="W1306" s="175" t="e">
        <f t="shared" si="352"/>
        <v>#N/A</v>
      </c>
      <c r="X1306" s="149" t="e">
        <f t="shared" si="353"/>
        <v>#N/A</v>
      </c>
      <c r="Y1306" s="127" t="e">
        <f t="shared" si="354"/>
        <v>#DIV/0!</v>
      </c>
      <c r="Z1306" s="175" t="e">
        <f t="shared" si="355"/>
        <v>#N/A</v>
      </c>
      <c r="AA1306" s="149" t="e">
        <f t="shared" si="350"/>
        <v>#DIV/0!</v>
      </c>
      <c r="AB1306" s="383">
        <f>IF(ISERROR(AA1306),0,IF(B1306&lt;=Parameters!$K$3,0,(B1306-B1305)*$O$5*AA1306))</f>
        <v>0</v>
      </c>
      <c r="AC1306" s="157">
        <f t="shared" si="341"/>
        <v>26468.056265524985</v>
      </c>
    </row>
    <row r="1307" spans="1:29">
      <c r="A1307" s="1"/>
      <c r="B1307" s="1"/>
      <c r="C1307" s="194"/>
      <c r="D1307" s="194"/>
      <c r="E1307" s="438" t="e">
        <f>IF(AND(ISBLANK(B1307),ISBLANK(C1307)),NA(),IF(B1307&lt;=Parameters!$K$3,0,IF(C1307&lt;0.1,Parameters!$K$4,C1307)))</f>
        <v>#N/A</v>
      </c>
      <c r="F1307" s="439"/>
      <c r="G1307" s="149">
        <f>B1307*Parameters!$K$5</f>
        <v>0</v>
      </c>
      <c r="H1307" s="383">
        <f>IF(B1307&lt;Parameters!$K$6,B1307*Parameters!$K$5,Parameters!$K$5*Parameters!$K$6+(B1307-Parameters!$K$6)*(Parameters!$K$5-10))</f>
        <v>0</v>
      </c>
      <c r="I1307" s="151" t="str">
        <f>IF(ISBLANK(D1307),"",IF(D1307&gt;Parameters!$K$7,"Clay","Sand"))</f>
        <v/>
      </c>
      <c r="J1307" s="152">
        <f t="shared" si="342"/>
        <v>0.12850097275896397</v>
      </c>
      <c r="K1307" s="320">
        <f t="shared" si="343"/>
        <v>1</v>
      </c>
      <c r="L1307" s="320">
        <f t="shared" si="351"/>
        <v>0</v>
      </c>
      <c r="M1307" s="275" t="e">
        <f t="shared" si="344"/>
        <v>#N/A</v>
      </c>
      <c r="N1307" s="153" t="e">
        <f t="shared" si="345"/>
        <v>#N/A</v>
      </c>
      <c r="O1307" s="175" t="e">
        <f t="shared" si="346"/>
        <v>#N/A</v>
      </c>
      <c r="P1307" s="149">
        <f>IF(B1307&lt;=Parameters!$K$3,0,IF(I1307="Sand",0,O1307/Parameters!$K$8*1000))</f>
        <v>0</v>
      </c>
      <c r="Q1307" s="127" t="e">
        <f t="shared" si="347"/>
        <v>#DIV/0!</v>
      </c>
      <c r="R1307" s="175" t="e">
        <f t="shared" si="348"/>
        <v>#DIV/0!</v>
      </c>
      <c r="S1307" s="175" t="e">
        <f t="shared" si="349"/>
        <v>#DIV/0!</v>
      </c>
      <c r="T1307" s="149" t="e">
        <f t="shared" si="356"/>
        <v>#DIV/0!</v>
      </c>
      <c r="U1307" s="383">
        <f>IF(B1307&lt;=Parameters!$K$3,0,IF(I1307="Sand",(B1307-B1306)*$O$5*N1307,(B1307-B1306)*$O$5*T1307))</f>
        <v>0</v>
      </c>
      <c r="V1307" s="157">
        <f t="shared" si="357"/>
        <v>41073.252496893809</v>
      </c>
      <c r="W1307" s="175" t="e">
        <f t="shared" si="352"/>
        <v>#N/A</v>
      </c>
      <c r="X1307" s="149" t="e">
        <f t="shared" si="353"/>
        <v>#N/A</v>
      </c>
      <c r="Y1307" s="127" t="e">
        <f t="shared" si="354"/>
        <v>#DIV/0!</v>
      </c>
      <c r="Z1307" s="175" t="e">
        <f t="shared" si="355"/>
        <v>#N/A</v>
      </c>
      <c r="AA1307" s="149" t="e">
        <f t="shared" si="350"/>
        <v>#DIV/0!</v>
      </c>
      <c r="AB1307" s="383">
        <f>IF(ISERROR(AA1307),0,IF(B1307&lt;=Parameters!$K$3,0,(B1307-B1306)*$O$5*AA1307))</f>
        <v>0</v>
      </c>
      <c r="AC1307" s="157">
        <f t="shared" si="341"/>
        <v>26468.056265524985</v>
      </c>
    </row>
    <row r="1308" spans="1:29">
      <c r="A1308" s="1"/>
      <c r="B1308" s="1"/>
      <c r="C1308" s="194"/>
      <c r="D1308" s="194"/>
      <c r="E1308" s="438" t="e">
        <f>IF(AND(ISBLANK(B1308),ISBLANK(C1308)),NA(),IF(B1308&lt;=Parameters!$K$3,0,IF(C1308&lt;0.1,Parameters!$K$4,C1308)))</f>
        <v>#N/A</v>
      </c>
      <c r="F1308" s="439"/>
      <c r="G1308" s="149">
        <f>B1308*Parameters!$K$5</f>
        <v>0</v>
      </c>
      <c r="H1308" s="383">
        <f>IF(B1308&lt;Parameters!$K$6,B1308*Parameters!$K$5,Parameters!$K$5*Parameters!$K$6+(B1308-Parameters!$K$6)*(Parameters!$K$5-10))</f>
        <v>0</v>
      </c>
      <c r="I1308" s="151" t="str">
        <f>IF(ISBLANK(D1308),"",IF(D1308&gt;Parameters!$K$7,"Clay","Sand"))</f>
        <v/>
      </c>
      <c r="J1308" s="152">
        <f t="shared" si="342"/>
        <v>0.12850097275896397</v>
      </c>
      <c r="K1308" s="320">
        <f t="shared" si="343"/>
        <v>1</v>
      </c>
      <c r="L1308" s="320">
        <f t="shared" si="351"/>
        <v>0</v>
      </c>
      <c r="M1308" s="275" t="e">
        <f t="shared" si="344"/>
        <v>#N/A</v>
      </c>
      <c r="N1308" s="153" t="e">
        <f t="shared" si="345"/>
        <v>#N/A</v>
      </c>
      <c r="O1308" s="175" t="e">
        <f t="shared" si="346"/>
        <v>#N/A</v>
      </c>
      <c r="P1308" s="149">
        <f>IF(B1308&lt;=Parameters!$K$3,0,IF(I1308="Sand",0,O1308/Parameters!$K$8*1000))</f>
        <v>0</v>
      </c>
      <c r="Q1308" s="127" t="e">
        <f t="shared" si="347"/>
        <v>#DIV/0!</v>
      </c>
      <c r="R1308" s="175" t="e">
        <f t="shared" si="348"/>
        <v>#DIV/0!</v>
      </c>
      <c r="S1308" s="175" t="e">
        <f t="shared" si="349"/>
        <v>#DIV/0!</v>
      </c>
      <c r="T1308" s="149" t="e">
        <f t="shared" si="356"/>
        <v>#DIV/0!</v>
      </c>
      <c r="U1308" s="383">
        <f>IF(B1308&lt;=Parameters!$K$3,0,IF(I1308="Sand",(B1308-B1307)*$O$5*N1308,(B1308-B1307)*$O$5*T1308))</f>
        <v>0</v>
      </c>
      <c r="V1308" s="157">
        <f t="shared" si="357"/>
        <v>41073.252496893809</v>
      </c>
      <c r="W1308" s="175" t="e">
        <f t="shared" si="352"/>
        <v>#N/A</v>
      </c>
      <c r="X1308" s="149" t="e">
        <f t="shared" si="353"/>
        <v>#N/A</v>
      </c>
      <c r="Y1308" s="127" t="e">
        <f t="shared" si="354"/>
        <v>#DIV/0!</v>
      </c>
      <c r="Z1308" s="175" t="e">
        <f t="shared" si="355"/>
        <v>#N/A</v>
      </c>
      <c r="AA1308" s="149" t="e">
        <f t="shared" si="350"/>
        <v>#DIV/0!</v>
      </c>
      <c r="AB1308" s="383">
        <f>IF(ISERROR(AA1308),0,IF(B1308&lt;=Parameters!$K$3,0,(B1308-B1307)*$O$5*AA1308))</f>
        <v>0</v>
      </c>
      <c r="AC1308" s="157">
        <f t="shared" si="341"/>
        <v>26468.056265524985</v>
      </c>
    </row>
    <row r="1309" spans="1:29">
      <c r="A1309" s="1"/>
      <c r="B1309" s="1"/>
      <c r="C1309" s="194"/>
      <c r="D1309" s="194"/>
      <c r="E1309" s="438" t="e">
        <f>IF(AND(ISBLANK(B1309),ISBLANK(C1309)),NA(),IF(B1309&lt;=Parameters!$K$3,0,IF(C1309&lt;0.1,Parameters!$K$4,C1309)))</f>
        <v>#N/A</v>
      </c>
      <c r="F1309" s="439"/>
      <c r="G1309" s="149">
        <f>B1309*Parameters!$K$5</f>
        <v>0</v>
      </c>
      <c r="H1309" s="383">
        <f>IF(B1309&lt;Parameters!$K$6,B1309*Parameters!$K$5,Parameters!$K$5*Parameters!$K$6+(B1309-Parameters!$K$6)*(Parameters!$K$5-10))</f>
        <v>0</v>
      </c>
      <c r="I1309" s="151" t="str">
        <f>IF(ISBLANK(D1309),"",IF(D1309&gt;Parameters!$K$7,"Clay","Sand"))</f>
        <v/>
      </c>
      <c r="J1309" s="152">
        <f t="shared" si="342"/>
        <v>0.12850097275896397</v>
      </c>
      <c r="K1309" s="320">
        <f t="shared" si="343"/>
        <v>1</v>
      </c>
      <c r="L1309" s="320">
        <f t="shared" si="351"/>
        <v>0</v>
      </c>
      <c r="M1309" s="275" t="e">
        <f t="shared" si="344"/>
        <v>#N/A</v>
      </c>
      <c r="N1309" s="153" t="e">
        <f t="shared" si="345"/>
        <v>#N/A</v>
      </c>
      <c r="O1309" s="175" t="e">
        <f t="shared" si="346"/>
        <v>#N/A</v>
      </c>
      <c r="P1309" s="149">
        <f>IF(B1309&lt;=Parameters!$K$3,0,IF(I1309="Sand",0,O1309/Parameters!$K$8*1000))</f>
        <v>0</v>
      </c>
      <c r="Q1309" s="127" t="e">
        <f t="shared" si="347"/>
        <v>#DIV/0!</v>
      </c>
      <c r="R1309" s="175" t="e">
        <f t="shared" si="348"/>
        <v>#DIV/0!</v>
      </c>
      <c r="S1309" s="175" t="e">
        <f t="shared" si="349"/>
        <v>#DIV/0!</v>
      </c>
      <c r="T1309" s="149" t="e">
        <f t="shared" si="356"/>
        <v>#DIV/0!</v>
      </c>
      <c r="U1309" s="383">
        <f>IF(B1309&lt;=Parameters!$K$3,0,IF(I1309="Sand",(B1309-B1308)*$O$5*N1309,(B1309-B1308)*$O$5*T1309))</f>
        <v>0</v>
      </c>
      <c r="V1309" s="157">
        <f t="shared" si="357"/>
        <v>41073.252496893809</v>
      </c>
      <c r="W1309" s="175" t="e">
        <f t="shared" si="352"/>
        <v>#N/A</v>
      </c>
      <c r="X1309" s="149" t="e">
        <f t="shared" si="353"/>
        <v>#N/A</v>
      </c>
      <c r="Y1309" s="127" t="e">
        <f t="shared" si="354"/>
        <v>#DIV/0!</v>
      </c>
      <c r="Z1309" s="175" t="e">
        <f t="shared" si="355"/>
        <v>#N/A</v>
      </c>
      <c r="AA1309" s="149" t="e">
        <f t="shared" si="350"/>
        <v>#DIV/0!</v>
      </c>
      <c r="AB1309" s="383">
        <f>IF(ISERROR(AA1309),0,IF(B1309&lt;=Parameters!$K$3,0,(B1309-B1308)*$O$5*AA1309))</f>
        <v>0</v>
      </c>
      <c r="AC1309" s="157">
        <f t="shared" si="341"/>
        <v>26468.056265524985</v>
      </c>
    </row>
    <row r="1310" spans="1:29">
      <c r="A1310" s="1"/>
      <c r="B1310" s="1"/>
      <c r="C1310" s="194"/>
      <c r="D1310" s="194"/>
      <c r="E1310" s="438" t="e">
        <f>IF(AND(ISBLANK(B1310),ISBLANK(C1310)),NA(),IF(B1310&lt;=Parameters!$K$3,0,IF(C1310&lt;0.1,Parameters!$K$4,C1310)))</f>
        <v>#N/A</v>
      </c>
      <c r="F1310" s="439"/>
      <c r="G1310" s="149">
        <f>B1310*Parameters!$K$5</f>
        <v>0</v>
      </c>
      <c r="H1310" s="383">
        <f>IF(B1310&lt;Parameters!$K$6,B1310*Parameters!$K$5,Parameters!$K$5*Parameters!$K$6+(B1310-Parameters!$K$6)*(Parameters!$K$5-10))</f>
        <v>0</v>
      </c>
      <c r="I1310" s="151" t="str">
        <f>IF(ISBLANK(D1310),"",IF(D1310&gt;Parameters!$K$7,"Clay","Sand"))</f>
        <v/>
      </c>
      <c r="J1310" s="152">
        <f t="shared" si="342"/>
        <v>0.12850097275896397</v>
      </c>
      <c r="K1310" s="320">
        <f t="shared" si="343"/>
        <v>1</v>
      </c>
      <c r="L1310" s="320">
        <f t="shared" si="351"/>
        <v>0</v>
      </c>
      <c r="M1310" s="275" t="e">
        <f t="shared" si="344"/>
        <v>#N/A</v>
      </c>
      <c r="N1310" s="153" t="e">
        <f t="shared" si="345"/>
        <v>#N/A</v>
      </c>
      <c r="O1310" s="175" t="e">
        <f t="shared" si="346"/>
        <v>#N/A</v>
      </c>
      <c r="P1310" s="149">
        <f>IF(B1310&lt;=Parameters!$K$3,0,IF(I1310="Sand",0,O1310/Parameters!$K$8*1000))</f>
        <v>0</v>
      </c>
      <c r="Q1310" s="127" t="e">
        <f t="shared" si="347"/>
        <v>#DIV/0!</v>
      </c>
      <c r="R1310" s="175" t="e">
        <f t="shared" si="348"/>
        <v>#DIV/0!</v>
      </c>
      <c r="S1310" s="175" t="e">
        <f t="shared" si="349"/>
        <v>#DIV/0!</v>
      </c>
      <c r="T1310" s="149" t="e">
        <f t="shared" si="356"/>
        <v>#DIV/0!</v>
      </c>
      <c r="U1310" s="383">
        <f>IF(B1310&lt;=Parameters!$K$3,0,IF(I1310="Sand",(B1310-B1309)*$O$5*N1310,(B1310-B1309)*$O$5*T1310))</f>
        <v>0</v>
      </c>
      <c r="V1310" s="157">
        <f t="shared" si="357"/>
        <v>41073.252496893809</v>
      </c>
      <c r="W1310" s="175" t="e">
        <f t="shared" si="352"/>
        <v>#N/A</v>
      </c>
      <c r="X1310" s="149" t="e">
        <f t="shared" si="353"/>
        <v>#N/A</v>
      </c>
      <c r="Y1310" s="127" t="e">
        <f t="shared" si="354"/>
        <v>#DIV/0!</v>
      </c>
      <c r="Z1310" s="175" t="e">
        <f t="shared" si="355"/>
        <v>#N/A</v>
      </c>
      <c r="AA1310" s="149" t="e">
        <f t="shared" si="350"/>
        <v>#DIV/0!</v>
      </c>
      <c r="AB1310" s="383">
        <f>IF(ISERROR(AA1310),0,IF(B1310&lt;=Parameters!$K$3,0,(B1310-B1309)*$O$5*AA1310))</f>
        <v>0</v>
      </c>
      <c r="AC1310" s="157">
        <f t="shared" si="341"/>
        <v>26468.056265524985</v>
      </c>
    </row>
    <row r="1311" spans="1:29">
      <c r="A1311" s="1"/>
      <c r="B1311" s="1"/>
      <c r="C1311" s="194"/>
      <c r="D1311" s="194"/>
      <c r="E1311" s="438" t="e">
        <f>IF(AND(ISBLANK(B1311),ISBLANK(C1311)),NA(),IF(B1311&lt;=Parameters!$K$3,0,IF(C1311&lt;0.1,Parameters!$K$4,C1311)))</f>
        <v>#N/A</v>
      </c>
      <c r="F1311" s="439"/>
      <c r="G1311" s="149">
        <f>B1311*Parameters!$K$5</f>
        <v>0</v>
      </c>
      <c r="H1311" s="383">
        <f>IF(B1311&lt;Parameters!$K$6,B1311*Parameters!$K$5,Parameters!$K$5*Parameters!$K$6+(B1311-Parameters!$K$6)*(Parameters!$K$5-10))</f>
        <v>0</v>
      </c>
      <c r="I1311" s="151" t="str">
        <f>IF(ISBLANK(D1311),"",IF(D1311&gt;Parameters!$K$7,"Clay","Sand"))</f>
        <v/>
      </c>
      <c r="J1311" s="152">
        <f t="shared" si="342"/>
        <v>0.12850097275896397</v>
      </c>
      <c r="K1311" s="320">
        <f t="shared" si="343"/>
        <v>1</v>
      </c>
      <c r="L1311" s="320">
        <f t="shared" si="351"/>
        <v>0</v>
      </c>
      <c r="M1311" s="275" t="e">
        <f t="shared" si="344"/>
        <v>#N/A</v>
      </c>
      <c r="N1311" s="153" t="e">
        <f t="shared" si="345"/>
        <v>#N/A</v>
      </c>
      <c r="O1311" s="175" t="e">
        <f t="shared" si="346"/>
        <v>#N/A</v>
      </c>
      <c r="P1311" s="149">
        <f>IF(B1311&lt;=Parameters!$K$3,0,IF(I1311="Sand",0,O1311/Parameters!$K$8*1000))</f>
        <v>0</v>
      </c>
      <c r="Q1311" s="127" t="e">
        <f t="shared" si="347"/>
        <v>#DIV/0!</v>
      </c>
      <c r="R1311" s="175" t="e">
        <f t="shared" si="348"/>
        <v>#DIV/0!</v>
      </c>
      <c r="S1311" s="175" t="e">
        <f t="shared" si="349"/>
        <v>#DIV/0!</v>
      </c>
      <c r="T1311" s="149" t="e">
        <f t="shared" si="356"/>
        <v>#DIV/0!</v>
      </c>
      <c r="U1311" s="383">
        <f>IF(B1311&lt;=Parameters!$K$3,0,IF(I1311="Sand",(B1311-B1310)*$O$5*N1311,(B1311-B1310)*$O$5*T1311))</f>
        <v>0</v>
      </c>
      <c r="V1311" s="157">
        <f t="shared" si="357"/>
        <v>41073.252496893809</v>
      </c>
      <c r="W1311" s="175" t="e">
        <f t="shared" si="352"/>
        <v>#N/A</v>
      </c>
      <c r="X1311" s="149" t="e">
        <f t="shared" si="353"/>
        <v>#N/A</v>
      </c>
      <c r="Y1311" s="127" t="e">
        <f t="shared" si="354"/>
        <v>#DIV/0!</v>
      </c>
      <c r="Z1311" s="175" t="e">
        <f t="shared" si="355"/>
        <v>#N/A</v>
      </c>
      <c r="AA1311" s="149" t="e">
        <f t="shared" si="350"/>
        <v>#DIV/0!</v>
      </c>
      <c r="AB1311" s="383">
        <f>IF(ISERROR(AA1311),0,IF(B1311&lt;=Parameters!$K$3,0,(B1311-B1310)*$O$5*AA1311))</f>
        <v>0</v>
      </c>
      <c r="AC1311" s="157">
        <f t="shared" si="341"/>
        <v>26468.056265524985</v>
      </c>
    </row>
    <row r="1312" spans="1:29">
      <c r="A1312" s="1"/>
      <c r="B1312" s="1"/>
      <c r="C1312" s="194"/>
      <c r="D1312" s="194"/>
      <c r="E1312" s="438" t="e">
        <f>IF(AND(ISBLANK(B1312),ISBLANK(C1312)),NA(),IF(B1312&lt;=Parameters!$K$3,0,IF(C1312&lt;0.1,Parameters!$K$4,C1312)))</f>
        <v>#N/A</v>
      </c>
      <c r="F1312" s="439"/>
      <c r="G1312" s="149">
        <f>B1312*Parameters!$K$5</f>
        <v>0</v>
      </c>
      <c r="H1312" s="383">
        <f>IF(B1312&lt;Parameters!$K$6,B1312*Parameters!$K$5,Parameters!$K$5*Parameters!$K$6+(B1312-Parameters!$K$6)*(Parameters!$K$5-10))</f>
        <v>0</v>
      </c>
      <c r="I1312" s="151" t="str">
        <f>IF(ISBLANK(D1312),"",IF(D1312&gt;Parameters!$K$7,"Clay","Sand"))</f>
        <v/>
      </c>
      <c r="J1312" s="152">
        <f t="shared" si="342"/>
        <v>0.12850097275896397</v>
      </c>
      <c r="K1312" s="320">
        <f t="shared" si="343"/>
        <v>1</v>
      </c>
      <c r="L1312" s="320">
        <f t="shared" si="351"/>
        <v>0</v>
      </c>
      <c r="M1312" s="275" t="e">
        <f t="shared" si="344"/>
        <v>#N/A</v>
      </c>
      <c r="N1312" s="153" t="e">
        <f t="shared" si="345"/>
        <v>#N/A</v>
      </c>
      <c r="O1312" s="175" t="e">
        <f t="shared" si="346"/>
        <v>#N/A</v>
      </c>
      <c r="P1312" s="149">
        <f>IF(B1312&lt;=Parameters!$K$3,0,IF(I1312="Sand",0,O1312/Parameters!$K$8*1000))</f>
        <v>0</v>
      </c>
      <c r="Q1312" s="127" t="e">
        <f t="shared" si="347"/>
        <v>#DIV/0!</v>
      </c>
      <c r="R1312" s="175" t="e">
        <f t="shared" si="348"/>
        <v>#DIV/0!</v>
      </c>
      <c r="S1312" s="175" t="e">
        <f t="shared" si="349"/>
        <v>#DIV/0!</v>
      </c>
      <c r="T1312" s="149" t="e">
        <f t="shared" si="356"/>
        <v>#DIV/0!</v>
      </c>
      <c r="U1312" s="383">
        <f>IF(B1312&lt;=Parameters!$K$3,0,IF(I1312="Sand",(B1312-B1311)*$O$5*N1312,(B1312-B1311)*$O$5*T1312))</f>
        <v>0</v>
      </c>
      <c r="V1312" s="157">
        <f t="shared" si="357"/>
        <v>41073.252496893809</v>
      </c>
      <c r="W1312" s="175" t="e">
        <f t="shared" si="352"/>
        <v>#N/A</v>
      </c>
      <c r="X1312" s="149" t="e">
        <f t="shared" si="353"/>
        <v>#N/A</v>
      </c>
      <c r="Y1312" s="127" t="e">
        <f t="shared" si="354"/>
        <v>#DIV/0!</v>
      </c>
      <c r="Z1312" s="175" t="e">
        <f t="shared" si="355"/>
        <v>#N/A</v>
      </c>
      <c r="AA1312" s="149" t="e">
        <f t="shared" si="350"/>
        <v>#DIV/0!</v>
      </c>
      <c r="AB1312" s="383">
        <f>IF(ISERROR(AA1312),0,IF(B1312&lt;=Parameters!$K$3,0,(B1312-B1311)*$O$5*AA1312))</f>
        <v>0</v>
      </c>
      <c r="AC1312" s="157">
        <f t="shared" si="341"/>
        <v>26468.056265524985</v>
      </c>
    </row>
    <row r="1313" spans="1:29">
      <c r="A1313" s="1"/>
      <c r="B1313" s="1"/>
      <c r="C1313" s="194"/>
      <c r="D1313" s="194"/>
      <c r="E1313" s="438" t="e">
        <f>IF(AND(ISBLANK(B1313),ISBLANK(C1313)),NA(),IF(B1313&lt;=Parameters!$K$3,0,IF(C1313&lt;0.1,Parameters!$K$4,C1313)))</f>
        <v>#N/A</v>
      </c>
      <c r="F1313" s="439"/>
      <c r="G1313" s="149">
        <f>B1313*Parameters!$K$5</f>
        <v>0</v>
      </c>
      <c r="H1313" s="383">
        <f>IF(B1313&lt;Parameters!$K$6,B1313*Parameters!$K$5,Parameters!$K$5*Parameters!$K$6+(B1313-Parameters!$K$6)*(Parameters!$K$5-10))</f>
        <v>0</v>
      </c>
      <c r="I1313" s="151" t="str">
        <f>IF(ISBLANK(D1313),"",IF(D1313&gt;Parameters!$K$7,"Clay","Sand"))</f>
        <v/>
      </c>
      <c r="J1313" s="152">
        <f t="shared" si="342"/>
        <v>0.12850097275896397</v>
      </c>
      <c r="K1313" s="320">
        <f t="shared" si="343"/>
        <v>1</v>
      </c>
      <c r="L1313" s="320">
        <f t="shared" si="351"/>
        <v>0</v>
      </c>
      <c r="M1313" s="275" t="e">
        <f t="shared" si="344"/>
        <v>#N/A</v>
      </c>
      <c r="N1313" s="153" t="e">
        <f t="shared" si="345"/>
        <v>#N/A</v>
      </c>
      <c r="O1313" s="175" t="e">
        <f t="shared" si="346"/>
        <v>#N/A</v>
      </c>
      <c r="P1313" s="149">
        <f>IF(B1313&lt;=Parameters!$K$3,0,IF(I1313="Sand",0,O1313/Parameters!$K$8*1000))</f>
        <v>0</v>
      </c>
      <c r="Q1313" s="127" t="e">
        <f t="shared" si="347"/>
        <v>#DIV/0!</v>
      </c>
      <c r="R1313" s="175" t="e">
        <f t="shared" si="348"/>
        <v>#DIV/0!</v>
      </c>
      <c r="S1313" s="175" t="e">
        <f t="shared" si="349"/>
        <v>#DIV/0!</v>
      </c>
      <c r="T1313" s="149" t="e">
        <f t="shared" si="356"/>
        <v>#DIV/0!</v>
      </c>
      <c r="U1313" s="383">
        <f>IF(B1313&lt;=Parameters!$K$3,0,IF(I1313="Sand",(B1313-B1312)*$O$5*N1313,(B1313-B1312)*$O$5*T1313))</f>
        <v>0</v>
      </c>
      <c r="V1313" s="157">
        <f t="shared" si="357"/>
        <v>41073.252496893809</v>
      </c>
      <c r="W1313" s="175" t="e">
        <f t="shared" si="352"/>
        <v>#N/A</v>
      </c>
      <c r="X1313" s="149" t="e">
        <f t="shared" si="353"/>
        <v>#N/A</v>
      </c>
      <c r="Y1313" s="127" t="e">
        <f t="shared" si="354"/>
        <v>#DIV/0!</v>
      </c>
      <c r="Z1313" s="175" t="e">
        <f t="shared" si="355"/>
        <v>#N/A</v>
      </c>
      <c r="AA1313" s="149" t="e">
        <f t="shared" si="350"/>
        <v>#DIV/0!</v>
      </c>
      <c r="AB1313" s="383">
        <f>IF(ISERROR(AA1313),0,IF(B1313&lt;=Parameters!$K$3,0,(B1313-B1312)*$O$5*AA1313))</f>
        <v>0</v>
      </c>
      <c r="AC1313" s="157">
        <f t="shared" si="341"/>
        <v>26468.056265524985</v>
      </c>
    </row>
    <row r="1314" spans="1:29">
      <c r="A1314" s="1"/>
      <c r="B1314" s="1"/>
      <c r="C1314" s="194"/>
      <c r="D1314" s="194"/>
      <c r="E1314" s="438" t="e">
        <f>IF(AND(ISBLANK(B1314),ISBLANK(C1314)),NA(),IF(B1314&lt;=Parameters!$K$3,0,IF(C1314&lt;0.1,Parameters!$K$4,C1314)))</f>
        <v>#N/A</v>
      </c>
      <c r="F1314" s="439"/>
      <c r="G1314" s="149">
        <f>B1314*Parameters!$K$5</f>
        <v>0</v>
      </c>
      <c r="H1314" s="383">
        <f>IF(B1314&lt;Parameters!$K$6,B1314*Parameters!$K$5,Parameters!$K$5*Parameters!$K$6+(B1314-Parameters!$K$6)*(Parameters!$K$5-10))</f>
        <v>0</v>
      </c>
      <c r="I1314" s="151" t="str">
        <f>IF(ISBLANK(D1314),"",IF(D1314&gt;Parameters!$K$7,"Clay","Sand"))</f>
        <v/>
      </c>
      <c r="J1314" s="152">
        <f t="shared" si="342"/>
        <v>0.12850097275896397</v>
      </c>
      <c r="K1314" s="320">
        <f t="shared" si="343"/>
        <v>1</v>
      </c>
      <c r="L1314" s="320">
        <f t="shared" si="351"/>
        <v>0</v>
      </c>
      <c r="M1314" s="275" t="e">
        <f t="shared" si="344"/>
        <v>#N/A</v>
      </c>
      <c r="N1314" s="153" t="e">
        <f t="shared" si="345"/>
        <v>#N/A</v>
      </c>
      <c r="O1314" s="175" t="e">
        <f t="shared" si="346"/>
        <v>#N/A</v>
      </c>
      <c r="P1314" s="149">
        <f>IF(B1314&lt;=Parameters!$K$3,0,IF(I1314="Sand",0,O1314/Parameters!$K$8*1000))</f>
        <v>0</v>
      </c>
      <c r="Q1314" s="127" t="e">
        <f t="shared" si="347"/>
        <v>#DIV/0!</v>
      </c>
      <c r="R1314" s="175" t="e">
        <f t="shared" si="348"/>
        <v>#DIV/0!</v>
      </c>
      <c r="S1314" s="175" t="e">
        <f t="shared" si="349"/>
        <v>#DIV/0!</v>
      </c>
      <c r="T1314" s="149" t="e">
        <f t="shared" si="356"/>
        <v>#DIV/0!</v>
      </c>
      <c r="U1314" s="383">
        <f>IF(B1314&lt;=Parameters!$K$3,0,IF(I1314="Sand",(B1314-B1313)*$O$5*N1314,(B1314-B1313)*$O$5*T1314))</f>
        <v>0</v>
      </c>
      <c r="V1314" s="157">
        <f t="shared" si="357"/>
        <v>41073.252496893809</v>
      </c>
      <c r="W1314" s="175" t="e">
        <f t="shared" si="352"/>
        <v>#N/A</v>
      </c>
      <c r="X1314" s="149" t="e">
        <f t="shared" si="353"/>
        <v>#N/A</v>
      </c>
      <c r="Y1314" s="127" t="e">
        <f t="shared" si="354"/>
        <v>#DIV/0!</v>
      </c>
      <c r="Z1314" s="175" t="e">
        <f t="shared" si="355"/>
        <v>#N/A</v>
      </c>
      <c r="AA1314" s="149" t="e">
        <f t="shared" si="350"/>
        <v>#DIV/0!</v>
      </c>
      <c r="AB1314" s="383">
        <f>IF(ISERROR(AA1314),0,IF(B1314&lt;=Parameters!$K$3,0,(B1314-B1313)*$O$5*AA1314))</f>
        <v>0</v>
      </c>
      <c r="AC1314" s="157">
        <f t="shared" si="341"/>
        <v>26468.056265524985</v>
      </c>
    </row>
    <row r="1315" spans="1:29">
      <c r="A1315" s="1"/>
      <c r="B1315" s="1"/>
      <c r="C1315" s="194"/>
      <c r="D1315" s="194"/>
      <c r="E1315" s="438" t="e">
        <f>IF(AND(ISBLANK(B1315),ISBLANK(C1315)),NA(),IF(B1315&lt;=Parameters!$K$3,0,IF(C1315&lt;0.1,Parameters!$K$4,C1315)))</f>
        <v>#N/A</v>
      </c>
      <c r="F1315" s="439"/>
      <c r="G1315" s="149">
        <f>B1315*Parameters!$K$5</f>
        <v>0</v>
      </c>
      <c r="H1315" s="383">
        <f>IF(B1315&lt;Parameters!$K$6,B1315*Parameters!$K$5,Parameters!$K$5*Parameters!$K$6+(B1315-Parameters!$K$6)*(Parameters!$K$5-10))</f>
        <v>0</v>
      </c>
      <c r="I1315" s="151" t="str">
        <f>IF(ISBLANK(D1315),"",IF(D1315&gt;Parameters!$K$7,"Clay","Sand"))</f>
        <v/>
      </c>
      <c r="J1315" s="152">
        <f t="shared" si="342"/>
        <v>0.12850097275896397</v>
      </c>
      <c r="K1315" s="320">
        <f t="shared" si="343"/>
        <v>1</v>
      </c>
      <c r="L1315" s="320">
        <f t="shared" si="351"/>
        <v>0</v>
      </c>
      <c r="M1315" s="275" t="e">
        <f t="shared" si="344"/>
        <v>#N/A</v>
      </c>
      <c r="N1315" s="153" t="e">
        <f t="shared" si="345"/>
        <v>#N/A</v>
      </c>
      <c r="O1315" s="175" t="e">
        <f t="shared" si="346"/>
        <v>#N/A</v>
      </c>
      <c r="P1315" s="149">
        <f>IF(B1315&lt;=Parameters!$K$3,0,IF(I1315="Sand",0,O1315/Parameters!$K$8*1000))</f>
        <v>0</v>
      </c>
      <c r="Q1315" s="127" t="e">
        <f t="shared" si="347"/>
        <v>#DIV/0!</v>
      </c>
      <c r="R1315" s="175" t="e">
        <f t="shared" si="348"/>
        <v>#DIV/0!</v>
      </c>
      <c r="S1315" s="175" t="e">
        <f t="shared" si="349"/>
        <v>#DIV/0!</v>
      </c>
      <c r="T1315" s="149" t="e">
        <f t="shared" si="356"/>
        <v>#DIV/0!</v>
      </c>
      <c r="U1315" s="383">
        <f>IF(B1315&lt;=Parameters!$K$3,0,IF(I1315="Sand",(B1315-B1314)*$O$5*N1315,(B1315-B1314)*$O$5*T1315))</f>
        <v>0</v>
      </c>
      <c r="V1315" s="157">
        <f t="shared" si="357"/>
        <v>41073.252496893809</v>
      </c>
      <c r="W1315" s="175" t="e">
        <f t="shared" si="352"/>
        <v>#N/A</v>
      </c>
      <c r="X1315" s="149" t="e">
        <f t="shared" si="353"/>
        <v>#N/A</v>
      </c>
      <c r="Y1315" s="127" t="e">
        <f t="shared" si="354"/>
        <v>#DIV/0!</v>
      </c>
      <c r="Z1315" s="175" t="e">
        <f t="shared" si="355"/>
        <v>#N/A</v>
      </c>
      <c r="AA1315" s="149" t="e">
        <f t="shared" si="350"/>
        <v>#DIV/0!</v>
      </c>
      <c r="AB1315" s="383">
        <f>IF(ISERROR(AA1315),0,IF(B1315&lt;=Parameters!$K$3,0,(B1315-B1314)*$O$5*AA1315))</f>
        <v>0</v>
      </c>
      <c r="AC1315" s="157">
        <f t="shared" si="341"/>
        <v>26468.056265524985</v>
      </c>
    </row>
    <row r="1316" spans="1:29">
      <c r="A1316" s="1"/>
      <c r="B1316" s="1"/>
      <c r="C1316" s="194"/>
      <c r="D1316" s="194"/>
      <c r="E1316" s="438" t="e">
        <f>IF(AND(ISBLANK(B1316),ISBLANK(C1316)),NA(),IF(B1316&lt;=Parameters!$K$3,0,IF(C1316&lt;0.1,Parameters!$K$4,C1316)))</f>
        <v>#N/A</v>
      </c>
      <c r="F1316" s="439"/>
      <c r="G1316" s="149">
        <f>B1316*Parameters!$K$5</f>
        <v>0</v>
      </c>
      <c r="H1316" s="383">
        <f>IF(B1316&lt;Parameters!$K$6,B1316*Parameters!$K$5,Parameters!$K$5*Parameters!$K$6+(B1316-Parameters!$K$6)*(Parameters!$K$5-10))</f>
        <v>0</v>
      </c>
      <c r="I1316" s="151" t="str">
        <f>IF(ISBLANK(D1316),"",IF(D1316&gt;Parameters!$K$7,"Clay","Sand"))</f>
        <v/>
      </c>
      <c r="J1316" s="152">
        <f t="shared" si="342"/>
        <v>0.12850097275896397</v>
      </c>
      <c r="K1316" s="320">
        <f t="shared" si="343"/>
        <v>1</v>
      </c>
      <c r="L1316" s="320">
        <f t="shared" si="351"/>
        <v>0</v>
      </c>
      <c r="M1316" s="275" t="e">
        <f t="shared" si="344"/>
        <v>#N/A</v>
      </c>
      <c r="N1316" s="153" t="e">
        <f t="shared" si="345"/>
        <v>#N/A</v>
      </c>
      <c r="O1316" s="175" t="e">
        <f t="shared" si="346"/>
        <v>#N/A</v>
      </c>
      <c r="P1316" s="149">
        <f>IF(B1316&lt;=Parameters!$K$3,0,IF(I1316="Sand",0,O1316/Parameters!$K$8*1000))</f>
        <v>0</v>
      </c>
      <c r="Q1316" s="127" t="e">
        <f t="shared" si="347"/>
        <v>#DIV/0!</v>
      </c>
      <c r="R1316" s="175" t="e">
        <f t="shared" si="348"/>
        <v>#DIV/0!</v>
      </c>
      <c r="S1316" s="175" t="e">
        <f t="shared" si="349"/>
        <v>#DIV/0!</v>
      </c>
      <c r="T1316" s="149" t="e">
        <f t="shared" si="356"/>
        <v>#DIV/0!</v>
      </c>
      <c r="U1316" s="383">
        <f>IF(B1316&lt;=Parameters!$K$3,0,IF(I1316="Sand",(B1316-B1315)*$O$5*N1316,(B1316-B1315)*$O$5*T1316))</f>
        <v>0</v>
      </c>
      <c r="V1316" s="157">
        <f t="shared" si="357"/>
        <v>41073.252496893809</v>
      </c>
      <c r="W1316" s="175" t="e">
        <f t="shared" si="352"/>
        <v>#N/A</v>
      </c>
      <c r="X1316" s="149" t="e">
        <f t="shared" si="353"/>
        <v>#N/A</v>
      </c>
      <c r="Y1316" s="127" t="e">
        <f t="shared" si="354"/>
        <v>#DIV/0!</v>
      </c>
      <c r="Z1316" s="175" t="e">
        <f t="shared" si="355"/>
        <v>#N/A</v>
      </c>
      <c r="AA1316" s="149" t="e">
        <f t="shared" si="350"/>
        <v>#DIV/0!</v>
      </c>
      <c r="AB1316" s="383">
        <f>IF(ISERROR(AA1316),0,IF(B1316&lt;=Parameters!$K$3,0,(B1316-B1315)*$O$5*AA1316))</f>
        <v>0</v>
      </c>
      <c r="AC1316" s="157">
        <f t="shared" si="341"/>
        <v>26468.056265524985</v>
      </c>
    </row>
    <row r="1317" spans="1:29">
      <c r="A1317" s="1"/>
      <c r="B1317" s="1"/>
      <c r="C1317" s="194"/>
      <c r="D1317" s="194"/>
      <c r="E1317" s="438" t="e">
        <f>IF(AND(ISBLANK(B1317),ISBLANK(C1317)),NA(),IF(B1317&lt;=Parameters!$K$3,0,IF(C1317&lt;0.1,Parameters!$K$4,C1317)))</f>
        <v>#N/A</v>
      </c>
      <c r="F1317" s="439"/>
      <c r="G1317" s="149">
        <f>B1317*Parameters!$K$5</f>
        <v>0</v>
      </c>
      <c r="H1317" s="383">
        <f>IF(B1317&lt;Parameters!$K$6,B1317*Parameters!$K$5,Parameters!$K$5*Parameters!$K$6+(B1317-Parameters!$K$6)*(Parameters!$K$5-10))</f>
        <v>0</v>
      </c>
      <c r="I1317" s="151" t="str">
        <f>IF(ISBLANK(D1317),"",IF(D1317&gt;Parameters!$K$7,"Clay","Sand"))</f>
        <v/>
      </c>
      <c r="J1317" s="152">
        <f t="shared" si="342"/>
        <v>0.12850097275896397</v>
      </c>
      <c r="K1317" s="320">
        <f t="shared" si="343"/>
        <v>1</v>
      </c>
      <c r="L1317" s="320">
        <f t="shared" si="351"/>
        <v>0</v>
      </c>
      <c r="M1317" s="275" t="e">
        <f t="shared" si="344"/>
        <v>#N/A</v>
      </c>
      <c r="N1317" s="153" t="e">
        <f t="shared" si="345"/>
        <v>#N/A</v>
      </c>
      <c r="O1317" s="175" t="e">
        <f t="shared" si="346"/>
        <v>#N/A</v>
      </c>
      <c r="P1317" s="149">
        <f>IF(B1317&lt;=Parameters!$K$3,0,IF(I1317="Sand",0,O1317/Parameters!$K$8*1000))</f>
        <v>0</v>
      </c>
      <c r="Q1317" s="127" t="e">
        <f t="shared" si="347"/>
        <v>#DIV/0!</v>
      </c>
      <c r="R1317" s="175" t="e">
        <f t="shared" si="348"/>
        <v>#DIV/0!</v>
      </c>
      <c r="S1317" s="175" t="e">
        <f t="shared" si="349"/>
        <v>#DIV/0!</v>
      </c>
      <c r="T1317" s="149" t="e">
        <f t="shared" si="356"/>
        <v>#DIV/0!</v>
      </c>
      <c r="U1317" s="383">
        <f>IF(B1317&lt;=Parameters!$K$3,0,IF(I1317="Sand",(B1317-B1316)*$O$5*N1317,(B1317-B1316)*$O$5*T1317))</f>
        <v>0</v>
      </c>
      <c r="V1317" s="157">
        <f t="shared" si="357"/>
        <v>41073.252496893809</v>
      </c>
      <c r="W1317" s="175" t="e">
        <f t="shared" si="352"/>
        <v>#N/A</v>
      </c>
      <c r="X1317" s="149" t="e">
        <f t="shared" si="353"/>
        <v>#N/A</v>
      </c>
      <c r="Y1317" s="127" t="e">
        <f t="shared" si="354"/>
        <v>#DIV/0!</v>
      </c>
      <c r="Z1317" s="175" t="e">
        <f t="shared" si="355"/>
        <v>#N/A</v>
      </c>
      <c r="AA1317" s="149" t="e">
        <f t="shared" si="350"/>
        <v>#DIV/0!</v>
      </c>
      <c r="AB1317" s="383">
        <f>IF(ISERROR(AA1317),0,IF(B1317&lt;=Parameters!$K$3,0,(B1317-B1316)*$O$5*AA1317))</f>
        <v>0</v>
      </c>
      <c r="AC1317" s="157">
        <f t="shared" si="341"/>
        <v>26468.056265524985</v>
      </c>
    </row>
    <row r="1318" spans="1:29">
      <c r="A1318" s="1"/>
      <c r="B1318" s="1"/>
      <c r="C1318" s="194"/>
      <c r="D1318" s="194"/>
      <c r="E1318" s="438" t="e">
        <f>IF(AND(ISBLANK(B1318),ISBLANK(C1318)),NA(),IF(B1318&lt;=Parameters!$K$3,0,IF(C1318&lt;0.1,Parameters!$K$4,C1318)))</f>
        <v>#N/A</v>
      </c>
      <c r="F1318" s="439"/>
      <c r="G1318" s="149">
        <f>B1318*Parameters!$K$5</f>
        <v>0</v>
      </c>
      <c r="H1318" s="383">
        <f>IF(B1318&lt;Parameters!$K$6,B1318*Parameters!$K$5,Parameters!$K$5*Parameters!$K$6+(B1318-Parameters!$K$6)*(Parameters!$K$5-10))</f>
        <v>0</v>
      </c>
      <c r="I1318" s="151" t="str">
        <f>IF(ISBLANK(D1318),"",IF(D1318&gt;Parameters!$K$7,"Clay","Sand"))</f>
        <v/>
      </c>
      <c r="J1318" s="152">
        <f t="shared" si="342"/>
        <v>0.12850097275896397</v>
      </c>
      <c r="K1318" s="320">
        <f t="shared" si="343"/>
        <v>1</v>
      </c>
      <c r="L1318" s="320">
        <f t="shared" si="351"/>
        <v>0</v>
      </c>
      <c r="M1318" s="275" t="e">
        <f t="shared" si="344"/>
        <v>#N/A</v>
      </c>
      <c r="N1318" s="153" t="e">
        <f t="shared" si="345"/>
        <v>#N/A</v>
      </c>
      <c r="O1318" s="175" t="e">
        <f t="shared" si="346"/>
        <v>#N/A</v>
      </c>
      <c r="P1318" s="149">
        <f>IF(B1318&lt;=Parameters!$K$3,0,IF(I1318="Sand",0,O1318/Parameters!$K$8*1000))</f>
        <v>0</v>
      </c>
      <c r="Q1318" s="127" t="e">
        <f t="shared" si="347"/>
        <v>#DIV/0!</v>
      </c>
      <c r="R1318" s="175" t="e">
        <f t="shared" si="348"/>
        <v>#DIV/0!</v>
      </c>
      <c r="S1318" s="175" t="e">
        <f t="shared" si="349"/>
        <v>#DIV/0!</v>
      </c>
      <c r="T1318" s="149" t="e">
        <f t="shared" si="356"/>
        <v>#DIV/0!</v>
      </c>
      <c r="U1318" s="383">
        <f>IF(B1318&lt;=Parameters!$K$3,0,IF(I1318="Sand",(B1318-B1317)*$O$5*N1318,(B1318-B1317)*$O$5*T1318))</f>
        <v>0</v>
      </c>
      <c r="V1318" s="157">
        <f t="shared" si="357"/>
        <v>41073.252496893809</v>
      </c>
      <c r="W1318" s="175" t="e">
        <f t="shared" si="352"/>
        <v>#N/A</v>
      </c>
      <c r="X1318" s="149" t="e">
        <f t="shared" si="353"/>
        <v>#N/A</v>
      </c>
      <c r="Y1318" s="127" t="e">
        <f t="shared" si="354"/>
        <v>#DIV/0!</v>
      </c>
      <c r="Z1318" s="175" t="e">
        <f t="shared" si="355"/>
        <v>#N/A</v>
      </c>
      <c r="AA1318" s="149" t="e">
        <f t="shared" si="350"/>
        <v>#DIV/0!</v>
      </c>
      <c r="AB1318" s="383">
        <f>IF(ISERROR(AA1318),0,IF(B1318&lt;=Parameters!$K$3,0,(B1318-B1317)*$O$5*AA1318))</f>
        <v>0</v>
      </c>
      <c r="AC1318" s="157">
        <f t="shared" si="341"/>
        <v>26468.056265524985</v>
      </c>
    </row>
    <row r="1319" spans="1:29">
      <c r="A1319" s="1"/>
      <c r="B1319" s="1"/>
      <c r="C1319" s="194"/>
      <c r="D1319" s="194"/>
      <c r="E1319" s="438" t="e">
        <f>IF(AND(ISBLANK(B1319),ISBLANK(C1319)),NA(),IF(B1319&lt;=Parameters!$K$3,0,IF(C1319&lt;0.1,Parameters!$K$4,C1319)))</f>
        <v>#N/A</v>
      </c>
      <c r="F1319" s="439"/>
      <c r="G1319" s="149">
        <f>B1319*Parameters!$K$5</f>
        <v>0</v>
      </c>
      <c r="H1319" s="383">
        <f>IF(B1319&lt;Parameters!$K$6,B1319*Parameters!$K$5,Parameters!$K$5*Parameters!$K$6+(B1319-Parameters!$K$6)*(Parameters!$K$5-10))</f>
        <v>0</v>
      </c>
      <c r="I1319" s="151" t="str">
        <f>IF(ISBLANK(D1319),"",IF(D1319&gt;Parameters!$K$7,"Clay","Sand"))</f>
        <v/>
      </c>
      <c r="J1319" s="152">
        <f t="shared" si="342"/>
        <v>0.12850097275896397</v>
      </c>
      <c r="K1319" s="320">
        <f t="shared" si="343"/>
        <v>1</v>
      </c>
      <c r="L1319" s="320">
        <f t="shared" si="351"/>
        <v>0</v>
      </c>
      <c r="M1319" s="275" t="e">
        <f t="shared" si="344"/>
        <v>#N/A</v>
      </c>
      <c r="N1319" s="153" t="e">
        <f t="shared" si="345"/>
        <v>#N/A</v>
      </c>
      <c r="O1319" s="175" t="e">
        <f t="shared" si="346"/>
        <v>#N/A</v>
      </c>
      <c r="P1319" s="149">
        <f>IF(B1319&lt;=Parameters!$K$3,0,IF(I1319="Sand",0,O1319/Parameters!$K$8*1000))</f>
        <v>0</v>
      </c>
      <c r="Q1319" s="127" t="e">
        <f t="shared" si="347"/>
        <v>#DIV/0!</v>
      </c>
      <c r="R1319" s="175" t="e">
        <f t="shared" si="348"/>
        <v>#DIV/0!</v>
      </c>
      <c r="S1319" s="175" t="e">
        <f t="shared" si="349"/>
        <v>#DIV/0!</v>
      </c>
      <c r="T1319" s="149" t="e">
        <f t="shared" si="356"/>
        <v>#DIV/0!</v>
      </c>
      <c r="U1319" s="383">
        <f>IF(B1319&lt;=Parameters!$K$3,0,IF(I1319="Sand",(B1319-B1318)*$O$5*N1319,(B1319-B1318)*$O$5*T1319))</f>
        <v>0</v>
      </c>
      <c r="V1319" s="157">
        <f t="shared" si="357"/>
        <v>41073.252496893809</v>
      </c>
      <c r="W1319" s="175" t="e">
        <f t="shared" si="352"/>
        <v>#N/A</v>
      </c>
      <c r="X1319" s="149" t="e">
        <f t="shared" si="353"/>
        <v>#N/A</v>
      </c>
      <c r="Y1319" s="127" t="e">
        <f t="shared" si="354"/>
        <v>#DIV/0!</v>
      </c>
      <c r="Z1319" s="175" t="e">
        <f t="shared" si="355"/>
        <v>#N/A</v>
      </c>
      <c r="AA1319" s="149" t="e">
        <f t="shared" si="350"/>
        <v>#DIV/0!</v>
      </c>
      <c r="AB1319" s="383">
        <f>IF(ISERROR(AA1319),0,IF(B1319&lt;=Parameters!$K$3,0,(B1319-B1318)*$O$5*AA1319))</f>
        <v>0</v>
      </c>
      <c r="AC1319" s="157">
        <f t="shared" si="341"/>
        <v>26468.056265524985</v>
      </c>
    </row>
    <row r="1320" spans="1:29">
      <c r="A1320" s="1"/>
      <c r="B1320" s="1"/>
      <c r="C1320" s="194"/>
      <c r="D1320" s="194"/>
      <c r="E1320" s="438" t="e">
        <f>IF(AND(ISBLANK(B1320),ISBLANK(C1320)),NA(),IF(B1320&lt;=Parameters!$K$3,0,IF(C1320&lt;0.1,Parameters!$K$4,C1320)))</f>
        <v>#N/A</v>
      </c>
      <c r="F1320" s="439"/>
      <c r="G1320" s="149">
        <f>B1320*Parameters!$K$5</f>
        <v>0</v>
      </c>
      <c r="H1320" s="383">
        <f>IF(B1320&lt;Parameters!$K$6,B1320*Parameters!$K$5,Parameters!$K$5*Parameters!$K$6+(B1320-Parameters!$K$6)*(Parameters!$K$5-10))</f>
        <v>0</v>
      </c>
      <c r="I1320" s="151" t="str">
        <f>IF(ISBLANK(D1320),"",IF(D1320&gt;Parameters!$K$7,"Clay","Sand"))</f>
        <v/>
      </c>
      <c r="J1320" s="152">
        <f t="shared" si="342"/>
        <v>0.12850097275896397</v>
      </c>
      <c r="K1320" s="320">
        <f t="shared" si="343"/>
        <v>1</v>
      </c>
      <c r="L1320" s="320">
        <f t="shared" si="351"/>
        <v>0</v>
      </c>
      <c r="M1320" s="275" t="e">
        <f t="shared" si="344"/>
        <v>#N/A</v>
      </c>
      <c r="N1320" s="153" t="e">
        <f t="shared" si="345"/>
        <v>#N/A</v>
      </c>
      <c r="O1320" s="175" t="e">
        <f t="shared" si="346"/>
        <v>#N/A</v>
      </c>
      <c r="P1320" s="149">
        <f>IF(B1320&lt;=Parameters!$K$3,0,IF(I1320="Sand",0,O1320/Parameters!$K$8*1000))</f>
        <v>0</v>
      </c>
      <c r="Q1320" s="127" t="e">
        <f t="shared" si="347"/>
        <v>#DIV/0!</v>
      </c>
      <c r="R1320" s="175" t="e">
        <f t="shared" si="348"/>
        <v>#DIV/0!</v>
      </c>
      <c r="S1320" s="175" t="e">
        <f t="shared" si="349"/>
        <v>#DIV/0!</v>
      </c>
      <c r="T1320" s="149" t="e">
        <f t="shared" si="356"/>
        <v>#DIV/0!</v>
      </c>
      <c r="U1320" s="383">
        <f>IF(B1320&lt;=Parameters!$K$3,0,IF(I1320="Sand",(B1320-B1319)*$O$5*N1320,(B1320-B1319)*$O$5*T1320))</f>
        <v>0</v>
      </c>
      <c r="V1320" s="157">
        <f t="shared" si="357"/>
        <v>41073.252496893809</v>
      </c>
      <c r="W1320" s="175" t="e">
        <f t="shared" si="352"/>
        <v>#N/A</v>
      </c>
      <c r="X1320" s="149" t="e">
        <f t="shared" si="353"/>
        <v>#N/A</v>
      </c>
      <c r="Y1320" s="127" t="e">
        <f t="shared" si="354"/>
        <v>#DIV/0!</v>
      </c>
      <c r="Z1320" s="175" t="e">
        <f t="shared" si="355"/>
        <v>#N/A</v>
      </c>
      <c r="AA1320" s="149" t="e">
        <f t="shared" si="350"/>
        <v>#DIV/0!</v>
      </c>
      <c r="AB1320" s="383">
        <f>IF(ISERROR(AA1320),0,IF(B1320&lt;=Parameters!$K$3,0,(B1320-B1319)*$O$5*AA1320))</f>
        <v>0</v>
      </c>
      <c r="AC1320" s="157">
        <f t="shared" si="341"/>
        <v>26468.056265524985</v>
      </c>
    </row>
    <row r="1321" spans="1:29">
      <c r="A1321" s="1"/>
      <c r="B1321" s="1"/>
      <c r="C1321" s="194"/>
      <c r="D1321" s="194"/>
      <c r="E1321" s="438" t="e">
        <f>IF(AND(ISBLANK(B1321),ISBLANK(C1321)),NA(),IF(B1321&lt;=Parameters!$K$3,0,IF(C1321&lt;0.1,Parameters!$K$4,C1321)))</f>
        <v>#N/A</v>
      </c>
      <c r="F1321" s="439"/>
      <c r="G1321" s="149">
        <f>B1321*Parameters!$K$5</f>
        <v>0</v>
      </c>
      <c r="H1321" s="383">
        <f>IF(B1321&lt;Parameters!$K$6,B1321*Parameters!$K$5,Parameters!$K$5*Parameters!$K$6+(B1321-Parameters!$K$6)*(Parameters!$K$5-10))</f>
        <v>0</v>
      </c>
      <c r="I1321" s="151" t="str">
        <f>IF(ISBLANK(D1321),"",IF(D1321&gt;Parameters!$K$7,"Clay","Sand"))</f>
        <v/>
      </c>
      <c r="J1321" s="152">
        <f t="shared" si="342"/>
        <v>0.12850097275896397</v>
      </c>
      <c r="K1321" s="320">
        <f t="shared" si="343"/>
        <v>1</v>
      </c>
      <c r="L1321" s="320">
        <f t="shared" si="351"/>
        <v>0</v>
      </c>
      <c r="M1321" s="275" t="e">
        <f t="shared" si="344"/>
        <v>#N/A</v>
      </c>
      <c r="N1321" s="153" t="e">
        <f t="shared" si="345"/>
        <v>#N/A</v>
      </c>
      <c r="O1321" s="175" t="e">
        <f t="shared" si="346"/>
        <v>#N/A</v>
      </c>
      <c r="P1321" s="149">
        <f>IF(B1321&lt;=Parameters!$K$3,0,IF(I1321="Sand",0,O1321/Parameters!$K$8*1000))</f>
        <v>0</v>
      </c>
      <c r="Q1321" s="127" t="e">
        <f t="shared" si="347"/>
        <v>#DIV/0!</v>
      </c>
      <c r="R1321" s="175" t="e">
        <f t="shared" si="348"/>
        <v>#DIV/0!</v>
      </c>
      <c r="S1321" s="175" t="e">
        <f t="shared" si="349"/>
        <v>#DIV/0!</v>
      </c>
      <c r="T1321" s="149" t="e">
        <f t="shared" si="356"/>
        <v>#DIV/0!</v>
      </c>
      <c r="U1321" s="383">
        <f>IF(B1321&lt;=Parameters!$K$3,0,IF(I1321="Sand",(B1321-B1320)*$O$5*N1321,(B1321-B1320)*$O$5*T1321))</f>
        <v>0</v>
      </c>
      <c r="V1321" s="157">
        <f t="shared" si="357"/>
        <v>41073.252496893809</v>
      </c>
      <c r="W1321" s="175" t="e">
        <f t="shared" si="352"/>
        <v>#N/A</v>
      </c>
      <c r="X1321" s="149" t="e">
        <f t="shared" si="353"/>
        <v>#N/A</v>
      </c>
      <c r="Y1321" s="127" t="e">
        <f t="shared" si="354"/>
        <v>#DIV/0!</v>
      </c>
      <c r="Z1321" s="175" t="e">
        <f t="shared" si="355"/>
        <v>#N/A</v>
      </c>
      <c r="AA1321" s="149" t="e">
        <f t="shared" si="350"/>
        <v>#DIV/0!</v>
      </c>
      <c r="AB1321" s="383">
        <f>IF(ISERROR(AA1321),0,IF(B1321&lt;=Parameters!$K$3,0,(B1321-B1320)*$O$5*AA1321))</f>
        <v>0</v>
      </c>
      <c r="AC1321" s="157">
        <f t="shared" si="341"/>
        <v>26468.056265524985</v>
      </c>
    </row>
    <row r="1322" spans="1:29">
      <c r="A1322" s="1"/>
      <c r="B1322" s="1"/>
      <c r="C1322" s="194"/>
      <c r="D1322" s="194"/>
      <c r="E1322" s="438" t="e">
        <f>IF(AND(ISBLANK(B1322),ISBLANK(C1322)),NA(),IF(B1322&lt;=Parameters!$K$3,0,IF(C1322&lt;0.1,Parameters!$K$4,C1322)))</f>
        <v>#N/A</v>
      </c>
      <c r="F1322" s="439"/>
      <c r="G1322" s="149">
        <f>B1322*Parameters!$K$5</f>
        <v>0</v>
      </c>
      <c r="H1322" s="383">
        <f>IF(B1322&lt;Parameters!$K$6,B1322*Parameters!$K$5,Parameters!$K$5*Parameters!$K$6+(B1322-Parameters!$K$6)*(Parameters!$K$5-10))</f>
        <v>0</v>
      </c>
      <c r="I1322" s="151" t="str">
        <f>IF(ISBLANK(D1322),"",IF(D1322&gt;Parameters!$K$7,"Clay","Sand"))</f>
        <v/>
      </c>
      <c r="J1322" s="152">
        <f t="shared" si="342"/>
        <v>0.12850097275896397</v>
      </c>
      <c r="K1322" s="320">
        <f t="shared" si="343"/>
        <v>1</v>
      </c>
      <c r="L1322" s="320">
        <f t="shared" si="351"/>
        <v>0</v>
      </c>
      <c r="M1322" s="275" t="e">
        <f t="shared" si="344"/>
        <v>#N/A</v>
      </c>
      <c r="N1322" s="153" t="e">
        <f t="shared" si="345"/>
        <v>#N/A</v>
      </c>
      <c r="O1322" s="175" t="e">
        <f t="shared" si="346"/>
        <v>#N/A</v>
      </c>
      <c r="P1322" s="149">
        <f>IF(B1322&lt;=Parameters!$K$3,0,IF(I1322="Sand",0,O1322/Parameters!$K$8*1000))</f>
        <v>0</v>
      </c>
      <c r="Q1322" s="127" t="e">
        <f t="shared" si="347"/>
        <v>#DIV/0!</v>
      </c>
      <c r="R1322" s="175" t="e">
        <f t="shared" si="348"/>
        <v>#DIV/0!</v>
      </c>
      <c r="S1322" s="175" t="e">
        <f t="shared" si="349"/>
        <v>#DIV/0!</v>
      </c>
      <c r="T1322" s="149" t="e">
        <f t="shared" si="356"/>
        <v>#DIV/0!</v>
      </c>
      <c r="U1322" s="383">
        <f>IF(B1322&lt;=Parameters!$K$3,0,IF(I1322="Sand",(B1322-B1321)*$O$5*N1322,(B1322-B1321)*$O$5*T1322))</f>
        <v>0</v>
      </c>
      <c r="V1322" s="157">
        <f t="shared" si="357"/>
        <v>41073.252496893809</v>
      </c>
      <c r="W1322" s="175" t="e">
        <f t="shared" si="352"/>
        <v>#N/A</v>
      </c>
      <c r="X1322" s="149" t="e">
        <f t="shared" si="353"/>
        <v>#N/A</v>
      </c>
      <c r="Y1322" s="127" t="e">
        <f t="shared" si="354"/>
        <v>#DIV/0!</v>
      </c>
      <c r="Z1322" s="175" t="e">
        <f t="shared" si="355"/>
        <v>#N/A</v>
      </c>
      <c r="AA1322" s="149" t="e">
        <f t="shared" si="350"/>
        <v>#DIV/0!</v>
      </c>
      <c r="AB1322" s="383">
        <f>IF(ISERROR(AA1322),0,IF(B1322&lt;=Parameters!$K$3,0,(B1322-B1321)*$O$5*AA1322))</f>
        <v>0</v>
      </c>
      <c r="AC1322" s="157">
        <f t="shared" si="341"/>
        <v>26468.056265524985</v>
      </c>
    </row>
    <row r="1323" spans="1:29">
      <c r="A1323" s="1"/>
      <c r="B1323" s="1"/>
      <c r="C1323" s="194"/>
      <c r="D1323" s="194"/>
      <c r="E1323" s="438" t="e">
        <f>IF(AND(ISBLANK(B1323),ISBLANK(C1323)),NA(),IF(B1323&lt;=Parameters!$K$3,0,IF(C1323&lt;0.1,Parameters!$K$4,C1323)))</f>
        <v>#N/A</v>
      </c>
      <c r="F1323" s="439"/>
      <c r="G1323" s="149">
        <f>B1323*Parameters!$K$5</f>
        <v>0</v>
      </c>
      <c r="H1323" s="383">
        <f>IF(B1323&lt;Parameters!$K$6,B1323*Parameters!$K$5,Parameters!$K$5*Parameters!$K$6+(B1323-Parameters!$K$6)*(Parameters!$K$5-10))</f>
        <v>0</v>
      </c>
      <c r="I1323" s="151" t="str">
        <f>IF(ISBLANK(D1323),"",IF(D1323&gt;Parameters!$K$7,"Clay","Sand"))</f>
        <v/>
      </c>
      <c r="J1323" s="152">
        <f t="shared" si="342"/>
        <v>0.12850097275896397</v>
      </c>
      <c r="K1323" s="320">
        <f t="shared" si="343"/>
        <v>1</v>
      </c>
      <c r="L1323" s="320">
        <f t="shared" si="351"/>
        <v>0</v>
      </c>
      <c r="M1323" s="275" t="e">
        <f t="shared" si="344"/>
        <v>#N/A</v>
      </c>
      <c r="N1323" s="153" t="e">
        <f t="shared" si="345"/>
        <v>#N/A</v>
      </c>
      <c r="O1323" s="175" t="e">
        <f t="shared" si="346"/>
        <v>#N/A</v>
      </c>
      <c r="P1323" s="149">
        <f>IF(B1323&lt;=Parameters!$K$3,0,IF(I1323="Sand",0,O1323/Parameters!$K$8*1000))</f>
        <v>0</v>
      </c>
      <c r="Q1323" s="127" t="e">
        <f t="shared" si="347"/>
        <v>#DIV/0!</v>
      </c>
      <c r="R1323" s="175" t="e">
        <f t="shared" si="348"/>
        <v>#DIV/0!</v>
      </c>
      <c r="S1323" s="175" t="e">
        <f t="shared" si="349"/>
        <v>#DIV/0!</v>
      </c>
      <c r="T1323" s="149" t="e">
        <f t="shared" si="356"/>
        <v>#DIV/0!</v>
      </c>
      <c r="U1323" s="383">
        <f>IF(B1323&lt;=Parameters!$K$3,0,IF(I1323="Sand",(B1323-B1322)*$O$5*N1323,(B1323-B1322)*$O$5*T1323))</f>
        <v>0</v>
      </c>
      <c r="V1323" s="157">
        <f t="shared" si="357"/>
        <v>41073.252496893809</v>
      </c>
      <c r="W1323" s="175" t="e">
        <f t="shared" si="352"/>
        <v>#N/A</v>
      </c>
      <c r="X1323" s="149" t="e">
        <f t="shared" si="353"/>
        <v>#N/A</v>
      </c>
      <c r="Y1323" s="127" t="e">
        <f t="shared" si="354"/>
        <v>#DIV/0!</v>
      </c>
      <c r="Z1323" s="175" t="e">
        <f t="shared" si="355"/>
        <v>#N/A</v>
      </c>
      <c r="AA1323" s="149" t="e">
        <f t="shared" si="350"/>
        <v>#DIV/0!</v>
      </c>
      <c r="AB1323" s="383">
        <f>IF(ISERROR(AA1323),0,IF(B1323&lt;=Parameters!$K$3,0,(B1323-B1322)*$O$5*AA1323))</f>
        <v>0</v>
      </c>
      <c r="AC1323" s="157">
        <f t="shared" si="341"/>
        <v>26468.056265524985</v>
      </c>
    </row>
    <row r="1324" spans="1:29">
      <c r="A1324" s="1"/>
      <c r="B1324" s="1"/>
      <c r="C1324" s="194"/>
      <c r="D1324" s="194"/>
      <c r="E1324" s="438" t="e">
        <f>IF(AND(ISBLANK(B1324),ISBLANK(C1324)),NA(),IF(B1324&lt;=Parameters!$K$3,0,IF(C1324&lt;0.1,Parameters!$K$4,C1324)))</f>
        <v>#N/A</v>
      </c>
      <c r="F1324" s="439"/>
      <c r="G1324" s="149">
        <f>B1324*Parameters!$K$5</f>
        <v>0</v>
      </c>
      <c r="H1324" s="383">
        <f>IF(B1324&lt;Parameters!$K$6,B1324*Parameters!$K$5,Parameters!$K$5*Parameters!$K$6+(B1324-Parameters!$K$6)*(Parameters!$K$5-10))</f>
        <v>0</v>
      </c>
      <c r="I1324" s="151" t="str">
        <f>IF(ISBLANK(D1324),"",IF(D1324&gt;Parameters!$K$7,"Clay","Sand"))</f>
        <v/>
      </c>
      <c r="J1324" s="152">
        <f t="shared" si="342"/>
        <v>0.12850097275896397</v>
      </c>
      <c r="K1324" s="320">
        <f t="shared" si="343"/>
        <v>1</v>
      </c>
      <c r="L1324" s="320">
        <f t="shared" si="351"/>
        <v>0</v>
      </c>
      <c r="M1324" s="275" t="e">
        <f t="shared" si="344"/>
        <v>#N/A</v>
      </c>
      <c r="N1324" s="153" t="e">
        <f t="shared" si="345"/>
        <v>#N/A</v>
      </c>
      <c r="O1324" s="175" t="e">
        <f t="shared" si="346"/>
        <v>#N/A</v>
      </c>
      <c r="P1324" s="149">
        <f>IF(B1324&lt;=Parameters!$K$3,0,IF(I1324="Sand",0,O1324/Parameters!$K$8*1000))</f>
        <v>0</v>
      </c>
      <c r="Q1324" s="127" t="e">
        <f t="shared" si="347"/>
        <v>#DIV/0!</v>
      </c>
      <c r="R1324" s="175" t="e">
        <f t="shared" si="348"/>
        <v>#DIV/0!</v>
      </c>
      <c r="S1324" s="175" t="e">
        <f t="shared" si="349"/>
        <v>#DIV/0!</v>
      </c>
      <c r="T1324" s="149" t="e">
        <f t="shared" si="356"/>
        <v>#DIV/0!</v>
      </c>
      <c r="U1324" s="383">
        <f>IF(B1324&lt;=Parameters!$K$3,0,IF(I1324="Sand",(B1324-B1323)*$O$5*N1324,(B1324-B1323)*$O$5*T1324))</f>
        <v>0</v>
      </c>
      <c r="V1324" s="157">
        <f t="shared" si="357"/>
        <v>41073.252496893809</v>
      </c>
      <c r="W1324" s="175" t="e">
        <f t="shared" si="352"/>
        <v>#N/A</v>
      </c>
      <c r="X1324" s="149" t="e">
        <f t="shared" si="353"/>
        <v>#N/A</v>
      </c>
      <c r="Y1324" s="127" t="e">
        <f t="shared" si="354"/>
        <v>#DIV/0!</v>
      </c>
      <c r="Z1324" s="175" t="e">
        <f t="shared" si="355"/>
        <v>#N/A</v>
      </c>
      <c r="AA1324" s="149" t="e">
        <f t="shared" si="350"/>
        <v>#DIV/0!</v>
      </c>
      <c r="AB1324" s="383">
        <f>IF(ISERROR(AA1324),0,IF(B1324&lt;=Parameters!$K$3,0,(B1324-B1323)*$O$5*AA1324))</f>
        <v>0</v>
      </c>
      <c r="AC1324" s="157">
        <f t="shared" si="341"/>
        <v>26468.056265524985</v>
      </c>
    </row>
    <row r="1325" spans="1:29">
      <c r="A1325" s="1"/>
      <c r="B1325" s="1"/>
      <c r="C1325" s="194"/>
      <c r="D1325" s="194"/>
      <c r="E1325" s="438" t="e">
        <f>IF(AND(ISBLANK(B1325),ISBLANK(C1325)),NA(),IF(B1325&lt;=Parameters!$K$3,0,IF(C1325&lt;0.1,Parameters!$K$4,C1325)))</f>
        <v>#N/A</v>
      </c>
      <c r="F1325" s="439"/>
      <c r="G1325" s="149">
        <f>B1325*Parameters!$K$5</f>
        <v>0</v>
      </c>
      <c r="H1325" s="383">
        <f>IF(B1325&lt;Parameters!$K$6,B1325*Parameters!$K$5,Parameters!$K$5*Parameters!$K$6+(B1325-Parameters!$K$6)*(Parameters!$K$5-10))</f>
        <v>0</v>
      </c>
      <c r="I1325" s="151" t="str">
        <f>IF(ISBLANK(D1325),"",IF(D1325&gt;Parameters!$K$7,"Clay","Sand"))</f>
        <v/>
      </c>
      <c r="J1325" s="152">
        <f t="shared" si="342"/>
        <v>0.12850097275896397</v>
      </c>
      <c r="K1325" s="320">
        <f t="shared" si="343"/>
        <v>1</v>
      </c>
      <c r="L1325" s="320">
        <f t="shared" si="351"/>
        <v>0</v>
      </c>
      <c r="M1325" s="275" t="e">
        <f t="shared" si="344"/>
        <v>#N/A</v>
      </c>
      <c r="N1325" s="153" t="e">
        <f t="shared" si="345"/>
        <v>#N/A</v>
      </c>
      <c r="O1325" s="175" t="e">
        <f t="shared" si="346"/>
        <v>#N/A</v>
      </c>
      <c r="P1325" s="149">
        <f>IF(B1325&lt;=Parameters!$K$3,0,IF(I1325="Sand",0,O1325/Parameters!$K$8*1000))</f>
        <v>0</v>
      </c>
      <c r="Q1325" s="127" t="e">
        <f t="shared" si="347"/>
        <v>#DIV/0!</v>
      </c>
      <c r="R1325" s="175" t="e">
        <f t="shared" si="348"/>
        <v>#DIV/0!</v>
      </c>
      <c r="S1325" s="175" t="e">
        <f t="shared" si="349"/>
        <v>#DIV/0!</v>
      </c>
      <c r="T1325" s="149" t="e">
        <f t="shared" si="356"/>
        <v>#DIV/0!</v>
      </c>
      <c r="U1325" s="383">
        <f>IF(B1325&lt;=Parameters!$K$3,0,IF(I1325="Sand",(B1325-B1324)*$O$5*N1325,(B1325-B1324)*$O$5*T1325))</f>
        <v>0</v>
      </c>
      <c r="V1325" s="157">
        <f t="shared" si="357"/>
        <v>41073.252496893809</v>
      </c>
      <c r="W1325" s="175" t="e">
        <f t="shared" si="352"/>
        <v>#N/A</v>
      </c>
      <c r="X1325" s="149" t="e">
        <f t="shared" si="353"/>
        <v>#N/A</v>
      </c>
      <c r="Y1325" s="127" t="e">
        <f t="shared" si="354"/>
        <v>#DIV/0!</v>
      </c>
      <c r="Z1325" s="175" t="e">
        <f t="shared" si="355"/>
        <v>#N/A</v>
      </c>
      <c r="AA1325" s="149" t="e">
        <f t="shared" si="350"/>
        <v>#DIV/0!</v>
      </c>
      <c r="AB1325" s="383">
        <f>IF(ISERROR(AA1325),0,IF(B1325&lt;=Parameters!$K$3,0,(B1325-B1324)*$O$5*AA1325))</f>
        <v>0</v>
      </c>
      <c r="AC1325" s="157">
        <f t="shared" ref="AC1325:AC1388" si="358">AC1324+AB1325</f>
        <v>26468.056265524985</v>
      </c>
    </row>
    <row r="1326" spans="1:29">
      <c r="A1326" s="1"/>
      <c r="B1326" s="1"/>
      <c r="C1326" s="194"/>
      <c r="D1326" s="194"/>
      <c r="E1326" s="438" t="e">
        <f>IF(AND(ISBLANK(B1326),ISBLANK(C1326)),NA(),IF(B1326&lt;=Parameters!$K$3,0,IF(C1326&lt;0.1,Parameters!$K$4,C1326)))</f>
        <v>#N/A</v>
      </c>
      <c r="F1326" s="439"/>
      <c r="G1326" s="149">
        <f>B1326*Parameters!$K$5</f>
        <v>0</v>
      </c>
      <c r="H1326" s="383">
        <f>IF(B1326&lt;Parameters!$K$6,B1326*Parameters!$K$5,Parameters!$K$5*Parameters!$K$6+(B1326-Parameters!$K$6)*(Parameters!$K$5-10))</f>
        <v>0</v>
      </c>
      <c r="I1326" s="151" t="str">
        <f>IF(ISBLANK(D1326),"",IF(D1326&gt;Parameters!$K$7,"Clay","Sand"))</f>
        <v/>
      </c>
      <c r="J1326" s="152">
        <f t="shared" si="342"/>
        <v>0.12850097275896397</v>
      </c>
      <c r="K1326" s="320">
        <f t="shared" si="343"/>
        <v>1</v>
      </c>
      <c r="L1326" s="320">
        <f t="shared" si="351"/>
        <v>0</v>
      </c>
      <c r="M1326" s="275" t="e">
        <f t="shared" si="344"/>
        <v>#N/A</v>
      </c>
      <c r="N1326" s="153" t="e">
        <f t="shared" si="345"/>
        <v>#N/A</v>
      </c>
      <c r="O1326" s="175" t="e">
        <f t="shared" si="346"/>
        <v>#N/A</v>
      </c>
      <c r="P1326" s="149">
        <f>IF(B1326&lt;=Parameters!$K$3,0,IF(I1326="Sand",0,O1326/Parameters!$K$8*1000))</f>
        <v>0</v>
      </c>
      <c r="Q1326" s="127" t="e">
        <f t="shared" si="347"/>
        <v>#DIV/0!</v>
      </c>
      <c r="R1326" s="175" t="e">
        <f t="shared" si="348"/>
        <v>#DIV/0!</v>
      </c>
      <c r="S1326" s="175" t="e">
        <f t="shared" si="349"/>
        <v>#DIV/0!</v>
      </c>
      <c r="T1326" s="149" t="e">
        <f t="shared" si="356"/>
        <v>#DIV/0!</v>
      </c>
      <c r="U1326" s="383">
        <f>IF(B1326&lt;=Parameters!$K$3,0,IF(I1326="Sand",(B1326-B1325)*$O$5*N1326,(B1326-B1325)*$O$5*T1326))</f>
        <v>0</v>
      </c>
      <c r="V1326" s="157">
        <f t="shared" si="357"/>
        <v>41073.252496893809</v>
      </c>
      <c r="W1326" s="175" t="e">
        <f t="shared" si="352"/>
        <v>#N/A</v>
      </c>
      <c r="X1326" s="149" t="e">
        <f t="shared" si="353"/>
        <v>#N/A</v>
      </c>
      <c r="Y1326" s="127" t="e">
        <f t="shared" si="354"/>
        <v>#DIV/0!</v>
      </c>
      <c r="Z1326" s="175" t="e">
        <f t="shared" si="355"/>
        <v>#N/A</v>
      </c>
      <c r="AA1326" s="149" t="e">
        <f t="shared" si="350"/>
        <v>#DIV/0!</v>
      </c>
      <c r="AB1326" s="383">
        <f>IF(ISERROR(AA1326),0,IF(B1326&lt;=Parameters!$K$3,0,(B1326-B1325)*$O$5*AA1326))</f>
        <v>0</v>
      </c>
      <c r="AC1326" s="157">
        <f t="shared" si="358"/>
        <v>26468.056265524985</v>
      </c>
    </row>
    <row r="1327" spans="1:29">
      <c r="A1327" s="1"/>
      <c r="B1327" s="1"/>
      <c r="C1327" s="194"/>
      <c r="D1327" s="194"/>
      <c r="E1327" s="438" t="e">
        <f>IF(AND(ISBLANK(B1327),ISBLANK(C1327)),NA(),IF(B1327&lt;=Parameters!$K$3,0,IF(C1327&lt;0.1,Parameters!$K$4,C1327)))</f>
        <v>#N/A</v>
      </c>
      <c r="F1327" s="439"/>
      <c r="G1327" s="149">
        <f>B1327*Parameters!$K$5</f>
        <v>0</v>
      </c>
      <c r="H1327" s="383">
        <f>IF(B1327&lt;Parameters!$K$6,B1327*Parameters!$K$5,Parameters!$K$5*Parameters!$K$6+(B1327-Parameters!$K$6)*(Parameters!$K$5-10))</f>
        <v>0</v>
      </c>
      <c r="I1327" s="151" t="str">
        <f>IF(ISBLANK(D1327),"",IF(D1327&gt;Parameters!$K$7,"Clay","Sand"))</f>
        <v/>
      </c>
      <c r="J1327" s="152">
        <f t="shared" si="342"/>
        <v>0.12850097275896397</v>
      </c>
      <c r="K1327" s="320">
        <f t="shared" si="343"/>
        <v>1</v>
      </c>
      <c r="L1327" s="320">
        <f t="shared" si="351"/>
        <v>0</v>
      </c>
      <c r="M1327" s="275" t="e">
        <f t="shared" si="344"/>
        <v>#N/A</v>
      </c>
      <c r="N1327" s="153" t="e">
        <f t="shared" si="345"/>
        <v>#N/A</v>
      </c>
      <c r="O1327" s="175" t="e">
        <f t="shared" si="346"/>
        <v>#N/A</v>
      </c>
      <c r="P1327" s="149">
        <f>IF(B1327&lt;=Parameters!$K$3,0,IF(I1327="Sand",0,O1327/Parameters!$K$8*1000))</f>
        <v>0</v>
      </c>
      <c r="Q1327" s="127" t="e">
        <f t="shared" si="347"/>
        <v>#DIV/0!</v>
      </c>
      <c r="R1327" s="175" t="e">
        <f t="shared" si="348"/>
        <v>#DIV/0!</v>
      </c>
      <c r="S1327" s="175" t="e">
        <f t="shared" si="349"/>
        <v>#DIV/0!</v>
      </c>
      <c r="T1327" s="149" t="e">
        <f t="shared" si="356"/>
        <v>#DIV/0!</v>
      </c>
      <c r="U1327" s="383">
        <f>IF(B1327&lt;=Parameters!$K$3,0,IF(I1327="Sand",(B1327-B1326)*$O$5*N1327,(B1327-B1326)*$O$5*T1327))</f>
        <v>0</v>
      </c>
      <c r="V1327" s="157">
        <f t="shared" si="357"/>
        <v>41073.252496893809</v>
      </c>
      <c r="W1327" s="175" t="e">
        <f t="shared" si="352"/>
        <v>#N/A</v>
      </c>
      <c r="X1327" s="149" t="e">
        <f t="shared" si="353"/>
        <v>#N/A</v>
      </c>
      <c r="Y1327" s="127" t="e">
        <f t="shared" si="354"/>
        <v>#DIV/0!</v>
      </c>
      <c r="Z1327" s="175" t="e">
        <f t="shared" si="355"/>
        <v>#N/A</v>
      </c>
      <c r="AA1327" s="149" t="e">
        <f t="shared" si="350"/>
        <v>#DIV/0!</v>
      </c>
      <c r="AB1327" s="383">
        <f>IF(ISERROR(AA1327),0,IF(B1327&lt;=Parameters!$K$3,0,(B1327-B1326)*$O$5*AA1327))</f>
        <v>0</v>
      </c>
      <c r="AC1327" s="157">
        <f t="shared" si="358"/>
        <v>26468.056265524985</v>
      </c>
    </row>
    <row r="1328" spans="1:29">
      <c r="A1328" s="1"/>
      <c r="B1328" s="1"/>
      <c r="C1328" s="194"/>
      <c r="D1328" s="194"/>
      <c r="E1328" s="438" t="e">
        <f>IF(AND(ISBLANK(B1328),ISBLANK(C1328)),NA(),IF(B1328&lt;=Parameters!$K$3,0,IF(C1328&lt;0.1,Parameters!$K$4,C1328)))</f>
        <v>#N/A</v>
      </c>
      <c r="F1328" s="439"/>
      <c r="G1328" s="149">
        <f>B1328*Parameters!$K$5</f>
        <v>0</v>
      </c>
      <c r="H1328" s="383">
        <f>IF(B1328&lt;Parameters!$K$6,B1328*Parameters!$K$5,Parameters!$K$5*Parameters!$K$6+(B1328-Parameters!$K$6)*(Parameters!$K$5-10))</f>
        <v>0</v>
      </c>
      <c r="I1328" s="151" t="str">
        <f>IF(ISBLANK(D1328),"",IF(D1328&gt;Parameters!$K$7,"Clay","Sand"))</f>
        <v/>
      </c>
      <c r="J1328" s="152">
        <f t="shared" si="342"/>
        <v>0.12850097275896397</v>
      </c>
      <c r="K1328" s="320">
        <f t="shared" si="343"/>
        <v>1</v>
      </c>
      <c r="L1328" s="320">
        <f t="shared" si="351"/>
        <v>0</v>
      </c>
      <c r="M1328" s="275" t="e">
        <f t="shared" si="344"/>
        <v>#N/A</v>
      </c>
      <c r="N1328" s="153" t="e">
        <f t="shared" si="345"/>
        <v>#N/A</v>
      </c>
      <c r="O1328" s="175" t="e">
        <f t="shared" si="346"/>
        <v>#N/A</v>
      </c>
      <c r="P1328" s="149">
        <f>IF(B1328&lt;=Parameters!$K$3,0,IF(I1328="Sand",0,O1328/Parameters!$K$8*1000))</f>
        <v>0</v>
      </c>
      <c r="Q1328" s="127" t="e">
        <f t="shared" si="347"/>
        <v>#DIV/0!</v>
      </c>
      <c r="R1328" s="175" t="e">
        <f t="shared" si="348"/>
        <v>#DIV/0!</v>
      </c>
      <c r="S1328" s="175" t="e">
        <f t="shared" si="349"/>
        <v>#DIV/0!</v>
      </c>
      <c r="T1328" s="149" t="e">
        <f t="shared" si="356"/>
        <v>#DIV/0!</v>
      </c>
      <c r="U1328" s="383">
        <f>IF(B1328&lt;=Parameters!$K$3,0,IF(I1328="Sand",(B1328-B1327)*$O$5*N1328,(B1328-B1327)*$O$5*T1328))</f>
        <v>0</v>
      </c>
      <c r="V1328" s="157">
        <f t="shared" si="357"/>
        <v>41073.252496893809</v>
      </c>
      <c r="W1328" s="175" t="e">
        <f t="shared" si="352"/>
        <v>#N/A</v>
      </c>
      <c r="X1328" s="149" t="e">
        <f t="shared" si="353"/>
        <v>#N/A</v>
      </c>
      <c r="Y1328" s="127" t="e">
        <f t="shared" si="354"/>
        <v>#DIV/0!</v>
      </c>
      <c r="Z1328" s="175" t="e">
        <f t="shared" si="355"/>
        <v>#N/A</v>
      </c>
      <c r="AA1328" s="149" t="e">
        <f t="shared" si="350"/>
        <v>#DIV/0!</v>
      </c>
      <c r="AB1328" s="383">
        <f>IF(ISERROR(AA1328),0,IF(B1328&lt;=Parameters!$K$3,0,(B1328-B1327)*$O$5*AA1328))</f>
        <v>0</v>
      </c>
      <c r="AC1328" s="157">
        <f t="shared" si="358"/>
        <v>26468.056265524985</v>
      </c>
    </row>
    <row r="1329" spans="1:29">
      <c r="A1329" s="1"/>
      <c r="B1329" s="1"/>
      <c r="C1329" s="194"/>
      <c r="D1329" s="194"/>
      <c r="E1329" s="438" t="e">
        <f>IF(AND(ISBLANK(B1329),ISBLANK(C1329)),NA(),IF(B1329&lt;=Parameters!$K$3,0,IF(C1329&lt;0.1,Parameters!$K$4,C1329)))</f>
        <v>#N/A</v>
      </c>
      <c r="F1329" s="439"/>
      <c r="G1329" s="149">
        <f>B1329*Parameters!$K$5</f>
        <v>0</v>
      </c>
      <c r="H1329" s="383">
        <f>IF(B1329&lt;Parameters!$K$6,B1329*Parameters!$K$5,Parameters!$K$5*Parameters!$K$6+(B1329-Parameters!$K$6)*(Parameters!$K$5-10))</f>
        <v>0</v>
      </c>
      <c r="I1329" s="151" t="str">
        <f>IF(ISBLANK(D1329),"",IF(D1329&gt;Parameters!$K$7,"Clay","Sand"))</f>
        <v/>
      </c>
      <c r="J1329" s="152">
        <f t="shared" si="342"/>
        <v>0.12850097275896397</v>
      </c>
      <c r="K1329" s="320">
        <f t="shared" si="343"/>
        <v>1</v>
      </c>
      <c r="L1329" s="320">
        <f t="shared" si="351"/>
        <v>0</v>
      </c>
      <c r="M1329" s="275" t="e">
        <f t="shared" si="344"/>
        <v>#N/A</v>
      </c>
      <c r="N1329" s="153" t="e">
        <f t="shared" si="345"/>
        <v>#N/A</v>
      </c>
      <c r="O1329" s="175" t="e">
        <f t="shared" si="346"/>
        <v>#N/A</v>
      </c>
      <c r="P1329" s="149">
        <f>IF(B1329&lt;=Parameters!$K$3,0,IF(I1329="Sand",0,O1329/Parameters!$K$8*1000))</f>
        <v>0</v>
      </c>
      <c r="Q1329" s="127" t="e">
        <f t="shared" si="347"/>
        <v>#DIV/0!</v>
      </c>
      <c r="R1329" s="175" t="e">
        <f t="shared" si="348"/>
        <v>#DIV/0!</v>
      </c>
      <c r="S1329" s="175" t="e">
        <f t="shared" si="349"/>
        <v>#DIV/0!</v>
      </c>
      <c r="T1329" s="149" t="e">
        <f t="shared" si="356"/>
        <v>#DIV/0!</v>
      </c>
      <c r="U1329" s="383">
        <f>IF(B1329&lt;=Parameters!$K$3,0,IF(I1329="Sand",(B1329-B1328)*$O$5*N1329,(B1329-B1328)*$O$5*T1329))</f>
        <v>0</v>
      </c>
      <c r="V1329" s="157">
        <f t="shared" si="357"/>
        <v>41073.252496893809</v>
      </c>
      <c r="W1329" s="175" t="e">
        <f t="shared" si="352"/>
        <v>#N/A</v>
      </c>
      <c r="X1329" s="149" t="e">
        <f t="shared" si="353"/>
        <v>#N/A</v>
      </c>
      <c r="Y1329" s="127" t="e">
        <f t="shared" si="354"/>
        <v>#DIV/0!</v>
      </c>
      <c r="Z1329" s="175" t="e">
        <f t="shared" si="355"/>
        <v>#N/A</v>
      </c>
      <c r="AA1329" s="149" t="e">
        <f t="shared" si="350"/>
        <v>#DIV/0!</v>
      </c>
      <c r="AB1329" s="383">
        <f>IF(ISERROR(AA1329),0,IF(B1329&lt;=Parameters!$K$3,0,(B1329-B1328)*$O$5*AA1329))</f>
        <v>0</v>
      </c>
      <c r="AC1329" s="157">
        <f t="shared" si="358"/>
        <v>26468.056265524985</v>
      </c>
    </row>
    <row r="1330" spans="1:29">
      <c r="A1330" s="1"/>
      <c r="B1330" s="1"/>
      <c r="C1330" s="194"/>
      <c r="D1330" s="194"/>
      <c r="E1330" s="438" t="e">
        <f>IF(AND(ISBLANK(B1330),ISBLANK(C1330)),NA(),IF(B1330&lt;=Parameters!$K$3,0,IF(C1330&lt;0.1,Parameters!$K$4,C1330)))</f>
        <v>#N/A</v>
      </c>
      <c r="F1330" s="439"/>
      <c r="G1330" s="149">
        <f>B1330*Parameters!$K$5</f>
        <v>0</v>
      </c>
      <c r="H1330" s="383">
        <f>IF(B1330&lt;Parameters!$K$6,B1330*Parameters!$K$5,Parameters!$K$5*Parameters!$K$6+(B1330-Parameters!$K$6)*(Parameters!$K$5-10))</f>
        <v>0</v>
      </c>
      <c r="I1330" s="151" t="str">
        <f>IF(ISBLANK(D1330),"",IF(D1330&gt;Parameters!$K$7,"Clay","Sand"))</f>
        <v/>
      </c>
      <c r="J1330" s="152">
        <f t="shared" si="342"/>
        <v>0.12850097275896397</v>
      </c>
      <c r="K1330" s="320">
        <f t="shared" si="343"/>
        <v>1</v>
      </c>
      <c r="L1330" s="320">
        <f t="shared" si="351"/>
        <v>0</v>
      </c>
      <c r="M1330" s="275" t="e">
        <f t="shared" si="344"/>
        <v>#N/A</v>
      </c>
      <c r="N1330" s="153" t="e">
        <f t="shared" si="345"/>
        <v>#N/A</v>
      </c>
      <c r="O1330" s="175" t="e">
        <f t="shared" si="346"/>
        <v>#N/A</v>
      </c>
      <c r="P1330" s="149">
        <f>IF(B1330&lt;=Parameters!$K$3,0,IF(I1330="Sand",0,O1330/Parameters!$K$8*1000))</f>
        <v>0</v>
      </c>
      <c r="Q1330" s="127" t="e">
        <f t="shared" si="347"/>
        <v>#DIV/0!</v>
      </c>
      <c r="R1330" s="175" t="e">
        <f t="shared" si="348"/>
        <v>#DIV/0!</v>
      </c>
      <c r="S1330" s="175" t="e">
        <f t="shared" si="349"/>
        <v>#DIV/0!</v>
      </c>
      <c r="T1330" s="149" t="e">
        <f t="shared" si="356"/>
        <v>#DIV/0!</v>
      </c>
      <c r="U1330" s="383">
        <f>IF(B1330&lt;=Parameters!$K$3,0,IF(I1330="Sand",(B1330-B1329)*$O$5*N1330,(B1330-B1329)*$O$5*T1330))</f>
        <v>0</v>
      </c>
      <c r="V1330" s="157">
        <f t="shared" si="357"/>
        <v>41073.252496893809</v>
      </c>
      <c r="W1330" s="175" t="e">
        <f t="shared" si="352"/>
        <v>#N/A</v>
      </c>
      <c r="X1330" s="149" t="e">
        <f t="shared" si="353"/>
        <v>#N/A</v>
      </c>
      <c r="Y1330" s="127" t="e">
        <f t="shared" si="354"/>
        <v>#DIV/0!</v>
      </c>
      <c r="Z1330" s="175" t="e">
        <f t="shared" si="355"/>
        <v>#N/A</v>
      </c>
      <c r="AA1330" s="149" t="e">
        <f t="shared" si="350"/>
        <v>#DIV/0!</v>
      </c>
      <c r="AB1330" s="383">
        <f>IF(ISERROR(AA1330),0,IF(B1330&lt;=Parameters!$K$3,0,(B1330-B1329)*$O$5*AA1330))</f>
        <v>0</v>
      </c>
      <c r="AC1330" s="157">
        <f t="shared" si="358"/>
        <v>26468.056265524985</v>
      </c>
    </row>
    <row r="1331" spans="1:29">
      <c r="A1331" s="1"/>
      <c r="B1331" s="1"/>
      <c r="C1331" s="194"/>
      <c r="D1331" s="194"/>
      <c r="E1331" s="438" t="e">
        <f>IF(AND(ISBLANK(B1331),ISBLANK(C1331)),NA(),IF(B1331&lt;=Parameters!$K$3,0,IF(C1331&lt;0.1,Parameters!$K$4,C1331)))</f>
        <v>#N/A</v>
      </c>
      <c r="F1331" s="439"/>
      <c r="G1331" s="149">
        <f>B1331*Parameters!$K$5</f>
        <v>0</v>
      </c>
      <c r="H1331" s="383">
        <f>IF(B1331&lt;Parameters!$K$6,B1331*Parameters!$K$5,Parameters!$K$5*Parameters!$K$6+(B1331-Parameters!$K$6)*(Parameters!$K$5-10))</f>
        <v>0</v>
      </c>
      <c r="I1331" s="151" t="str">
        <f>IF(ISBLANK(D1331),"",IF(D1331&gt;Parameters!$K$7,"Clay","Sand"))</f>
        <v/>
      </c>
      <c r="J1331" s="152">
        <f t="shared" si="342"/>
        <v>0.12850097275896397</v>
      </c>
      <c r="K1331" s="320">
        <f t="shared" si="343"/>
        <v>1</v>
      </c>
      <c r="L1331" s="320">
        <f t="shared" si="351"/>
        <v>0</v>
      </c>
      <c r="M1331" s="275" t="e">
        <f t="shared" si="344"/>
        <v>#N/A</v>
      </c>
      <c r="N1331" s="153" t="e">
        <f t="shared" si="345"/>
        <v>#N/A</v>
      </c>
      <c r="O1331" s="175" t="e">
        <f t="shared" si="346"/>
        <v>#N/A</v>
      </c>
      <c r="P1331" s="149">
        <f>IF(B1331&lt;=Parameters!$K$3,0,IF(I1331="Sand",0,O1331/Parameters!$K$8*1000))</f>
        <v>0</v>
      </c>
      <c r="Q1331" s="127" t="e">
        <f t="shared" si="347"/>
        <v>#DIV/0!</v>
      </c>
      <c r="R1331" s="175" t="e">
        <f t="shared" si="348"/>
        <v>#DIV/0!</v>
      </c>
      <c r="S1331" s="175" t="e">
        <f t="shared" si="349"/>
        <v>#DIV/0!</v>
      </c>
      <c r="T1331" s="149" t="e">
        <f t="shared" si="356"/>
        <v>#DIV/0!</v>
      </c>
      <c r="U1331" s="383">
        <f>IF(B1331&lt;=Parameters!$K$3,0,IF(I1331="Sand",(B1331-B1330)*$O$5*N1331,(B1331-B1330)*$O$5*T1331))</f>
        <v>0</v>
      </c>
      <c r="V1331" s="157">
        <f t="shared" si="357"/>
        <v>41073.252496893809</v>
      </c>
      <c r="W1331" s="175" t="e">
        <f t="shared" si="352"/>
        <v>#N/A</v>
      </c>
      <c r="X1331" s="149" t="e">
        <f t="shared" si="353"/>
        <v>#N/A</v>
      </c>
      <c r="Y1331" s="127" t="e">
        <f t="shared" si="354"/>
        <v>#DIV/0!</v>
      </c>
      <c r="Z1331" s="175" t="e">
        <f t="shared" si="355"/>
        <v>#N/A</v>
      </c>
      <c r="AA1331" s="149" t="e">
        <f t="shared" si="350"/>
        <v>#DIV/0!</v>
      </c>
      <c r="AB1331" s="383">
        <f>IF(ISERROR(AA1331),0,IF(B1331&lt;=Parameters!$K$3,0,(B1331-B1330)*$O$5*AA1331))</f>
        <v>0</v>
      </c>
      <c r="AC1331" s="157">
        <f t="shared" si="358"/>
        <v>26468.056265524985</v>
      </c>
    </row>
    <row r="1332" spans="1:29">
      <c r="A1332" s="1"/>
      <c r="B1332" s="1"/>
      <c r="C1332" s="194"/>
      <c r="D1332" s="194"/>
      <c r="E1332" s="438" t="e">
        <f>IF(AND(ISBLANK(B1332),ISBLANK(C1332)),NA(),IF(B1332&lt;=Parameters!$K$3,0,IF(C1332&lt;0.1,Parameters!$K$4,C1332)))</f>
        <v>#N/A</v>
      </c>
      <c r="F1332" s="439"/>
      <c r="G1332" s="149">
        <f>B1332*Parameters!$K$5</f>
        <v>0</v>
      </c>
      <c r="H1332" s="383">
        <f>IF(B1332&lt;Parameters!$K$6,B1332*Parameters!$K$5,Parameters!$K$5*Parameters!$K$6+(B1332-Parameters!$K$6)*(Parameters!$K$5-10))</f>
        <v>0</v>
      </c>
      <c r="I1332" s="151" t="str">
        <f>IF(ISBLANK(D1332),"",IF(D1332&gt;Parameters!$K$7,"Clay","Sand"))</f>
        <v/>
      </c>
      <c r="J1332" s="152">
        <f t="shared" si="342"/>
        <v>0.12850097275896397</v>
      </c>
      <c r="K1332" s="320">
        <f t="shared" si="343"/>
        <v>1</v>
      </c>
      <c r="L1332" s="320">
        <f t="shared" si="351"/>
        <v>0</v>
      </c>
      <c r="M1332" s="275" t="e">
        <f t="shared" si="344"/>
        <v>#N/A</v>
      </c>
      <c r="N1332" s="153" t="e">
        <f t="shared" si="345"/>
        <v>#N/A</v>
      </c>
      <c r="O1332" s="175" t="e">
        <f t="shared" si="346"/>
        <v>#N/A</v>
      </c>
      <c r="P1332" s="149">
        <f>IF(B1332&lt;=Parameters!$K$3,0,IF(I1332="Sand",0,O1332/Parameters!$K$8*1000))</f>
        <v>0</v>
      </c>
      <c r="Q1332" s="127" t="e">
        <f t="shared" si="347"/>
        <v>#DIV/0!</v>
      </c>
      <c r="R1332" s="175" t="e">
        <f t="shared" si="348"/>
        <v>#DIV/0!</v>
      </c>
      <c r="S1332" s="175" t="e">
        <f t="shared" si="349"/>
        <v>#DIV/0!</v>
      </c>
      <c r="T1332" s="149" t="e">
        <f t="shared" si="356"/>
        <v>#DIV/0!</v>
      </c>
      <c r="U1332" s="383">
        <f>IF(B1332&lt;=Parameters!$K$3,0,IF(I1332="Sand",(B1332-B1331)*$O$5*N1332,(B1332-B1331)*$O$5*T1332))</f>
        <v>0</v>
      </c>
      <c r="V1332" s="157">
        <f t="shared" si="357"/>
        <v>41073.252496893809</v>
      </c>
      <c r="W1332" s="175" t="e">
        <f t="shared" si="352"/>
        <v>#N/A</v>
      </c>
      <c r="X1332" s="149" t="e">
        <f t="shared" si="353"/>
        <v>#N/A</v>
      </c>
      <c r="Y1332" s="127" t="e">
        <f t="shared" si="354"/>
        <v>#DIV/0!</v>
      </c>
      <c r="Z1332" s="175" t="e">
        <f t="shared" si="355"/>
        <v>#N/A</v>
      </c>
      <c r="AA1332" s="149" t="e">
        <f t="shared" si="350"/>
        <v>#DIV/0!</v>
      </c>
      <c r="AB1332" s="383">
        <f>IF(ISERROR(AA1332),0,IF(B1332&lt;=Parameters!$K$3,0,(B1332-B1331)*$O$5*AA1332))</f>
        <v>0</v>
      </c>
      <c r="AC1332" s="157">
        <f t="shared" si="358"/>
        <v>26468.056265524985</v>
      </c>
    </row>
    <row r="1333" spans="1:29">
      <c r="A1333" s="1"/>
      <c r="B1333" s="1"/>
      <c r="C1333" s="194"/>
      <c r="D1333" s="194"/>
      <c r="E1333" s="438" t="e">
        <f>IF(AND(ISBLANK(B1333),ISBLANK(C1333)),NA(),IF(B1333&lt;=Parameters!$K$3,0,IF(C1333&lt;0.1,Parameters!$K$4,C1333)))</f>
        <v>#N/A</v>
      </c>
      <c r="F1333" s="439"/>
      <c r="G1333" s="149">
        <f>B1333*Parameters!$K$5</f>
        <v>0</v>
      </c>
      <c r="H1333" s="383">
        <f>IF(B1333&lt;Parameters!$K$6,B1333*Parameters!$K$5,Parameters!$K$5*Parameters!$K$6+(B1333-Parameters!$K$6)*(Parameters!$K$5-10))</f>
        <v>0</v>
      </c>
      <c r="I1333" s="151" t="str">
        <f>IF(ISBLANK(D1333),"",IF(D1333&gt;Parameters!$K$7,"Clay","Sand"))</f>
        <v/>
      </c>
      <c r="J1333" s="152">
        <f t="shared" si="342"/>
        <v>0.12850097275896397</v>
      </c>
      <c r="K1333" s="320">
        <f t="shared" si="343"/>
        <v>1</v>
      </c>
      <c r="L1333" s="320">
        <f t="shared" si="351"/>
        <v>0</v>
      </c>
      <c r="M1333" s="275" t="e">
        <f t="shared" si="344"/>
        <v>#N/A</v>
      </c>
      <c r="N1333" s="153" t="e">
        <f t="shared" si="345"/>
        <v>#N/A</v>
      </c>
      <c r="O1333" s="175" t="e">
        <f t="shared" si="346"/>
        <v>#N/A</v>
      </c>
      <c r="P1333" s="149">
        <f>IF(B1333&lt;=Parameters!$K$3,0,IF(I1333="Sand",0,O1333/Parameters!$K$8*1000))</f>
        <v>0</v>
      </c>
      <c r="Q1333" s="127" t="e">
        <f t="shared" si="347"/>
        <v>#DIV/0!</v>
      </c>
      <c r="R1333" s="175" t="e">
        <f t="shared" si="348"/>
        <v>#DIV/0!</v>
      </c>
      <c r="S1333" s="175" t="e">
        <f t="shared" si="349"/>
        <v>#DIV/0!</v>
      </c>
      <c r="T1333" s="149" t="e">
        <f t="shared" si="356"/>
        <v>#DIV/0!</v>
      </c>
      <c r="U1333" s="383">
        <f>IF(B1333&lt;=Parameters!$K$3,0,IF(I1333="Sand",(B1333-B1332)*$O$5*N1333,(B1333-B1332)*$O$5*T1333))</f>
        <v>0</v>
      </c>
      <c r="V1333" s="157">
        <f t="shared" si="357"/>
        <v>41073.252496893809</v>
      </c>
      <c r="W1333" s="175" t="e">
        <f t="shared" si="352"/>
        <v>#N/A</v>
      </c>
      <c r="X1333" s="149" t="e">
        <f t="shared" si="353"/>
        <v>#N/A</v>
      </c>
      <c r="Y1333" s="127" t="e">
        <f t="shared" si="354"/>
        <v>#DIV/0!</v>
      </c>
      <c r="Z1333" s="175" t="e">
        <f t="shared" si="355"/>
        <v>#N/A</v>
      </c>
      <c r="AA1333" s="149" t="e">
        <f t="shared" si="350"/>
        <v>#DIV/0!</v>
      </c>
      <c r="AB1333" s="383">
        <f>IF(ISERROR(AA1333),0,IF(B1333&lt;=Parameters!$K$3,0,(B1333-B1332)*$O$5*AA1333))</f>
        <v>0</v>
      </c>
      <c r="AC1333" s="157">
        <f t="shared" si="358"/>
        <v>26468.056265524985</v>
      </c>
    </row>
    <row r="1334" spans="1:29">
      <c r="A1334" s="1"/>
      <c r="B1334" s="1"/>
      <c r="C1334" s="194"/>
      <c r="D1334" s="194"/>
      <c r="E1334" s="438" t="e">
        <f>IF(AND(ISBLANK(B1334),ISBLANK(C1334)),NA(),IF(B1334&lt;=Parameters!$K$3,0,IF(C1334&lt;0.1,Parameters!$K$4,C1334)))</f>
        <v>#N/A</v>
      </c>
      <c r="F1334" s="439"/>
      <c r="G1334" s="149">
        <f>B1334*Parameters!$K$5</f>
        <v>0</v>
      </c>
      <c r="H1334" s="383">
        <f>IF(B1334&lt;Parameters!$K$6,B1334*Parameters!$K$5,Parameters!$K$5*Parameters!$K$6+(B1334-Parameters!$K$6)*(Parameters!$K$5-10))</f>
        <v>0</v>
      </c>
      <c r="I1334" s="151" t="str">
        <f>IF(ISBLANK(D1334),"",IF(D1334&gt;Parameters!$K$7,"Clay","Sand"))</f>
        <v/>
      </c>
      <c r="J1334" s="152">
        <f t="shared" si="342"/>
        <v>0.12850097275896397</v>
      </c>
      <c r="K1334" s="320">
        <f t="shared" si="343"/>
        <v>1</v>
      </c>
      <c r="L1334" s="320">
        <f t="shared" si="351"/>
        <v>0</v>
      </c>
      <c r="M1334" s="275" t="e">
        <f t="shared" si="344"/>
        <v>#N/A</v>
      </c>
      <c r="N1334" s="153" t="e">
        <f t="shared" si="345"/>
        <v>#N/A</v>
      </c>
      <c r="O1334" s="175" t="e">
        <f t="shared" si="346"/>
        <v>#N/A</v>
      </c>
      <c r="P1334" s="149">
        <f>IF(B1334&lt;=Parameters!$K$3,0,IF(I1334="Sand",0,O1334/Parameters!$K$8*1000))</f>
        <v>0</v>
      </c>
      <c r="Q1334" s="127" t="e">
        <f t="shared" si="347"/>
        <v>#DIV/0!</v>
      </c>
      <c r="R1334" s="175" t="e">
        <f t="shared" si="348"/>
        <v>#DIV/0!</v>
      </c>
      <c r="S1334" s="175" t="e">
        <f t="shared" si="349"/>
        <v>#DIV/0!</v>
      </c>
      <c r="T1334" s="149" t="e">
        <f t="shared" si="356"/>
        <v>#DIV/0!</v>
      </c>
      <c r="U1334" s="383">
        <f>IF(B1334&lt;=Parameters!$K$3,0,IF(I1334="Sand",(B1334-B1333)*$O$5*N1334,(B1334-B1333)*$O$5*T1334))</f>
        <v>0</v>
      </c>
      <c r="V1334" s="157">
        <f t="shared" si="357"/>
        <v>41073.252496893809</v>
      </c>
      <c r="W1334" s="175" t="e">
        <f t="shared" si="352"/>
        <v>#N/A</v>
      </c>
      <c r="X1334" s="149" t="e">
        <f t="shared" si="353"/>
        <v>#N/A</v>
      </c>
      <c r="Y1334" s="127" t="e">
        <f t="shared" si="354"/>
        <v>#DIV/0!</v>
      </c>
      <c r="Z1334" s="175" t="e">
        <f t="shared" si="355"/>
        <v>#N/A</v>
      </c>
      <c r="AA1334" s="149" t="e">
        <f t="shared" si="350"/>
        <v>#DIV/0!</v>
      </c>
      <c r="AB1334" s="383">
        <f>IF(ISERROR(AA1334),0,IF(B1334&lt;=Parameters!$K$3,0,(B1334-B1333)*$O$5*AA1334))</f>
        <v>0</v>
      </c>
      <c r="AC1334" s="157">
        <f t="shared" si="358"/>
        <v>26468.056265524985</v>
      </c>
    </row>
    <row r="1335" spans="1:29">
      <c r="A1335" s="1"/>
      <c r="B1335" s="1"/>
      <c r="C1335" s="194"/>
      <c r="D1335" s="194"/>
      <c r="E1335" s="438" t="e">
        <f>IF(AND(ISBLANK(B1335),ISBLANK(C1335)),NA(),IF(B1335&lt;=Parameters!$K$3,0,IF(C1335&lt;0.1,Parameters!$K$4,C1335)))</f>
        <v>#N/A</v>
      </c>
      <c r="F1335" s="439"/>
      <c r="G1335" s="149">
        <f>B1335*Parameters!$K$5</f>
        <v>0</v>
      </c>
      <c r="H1335" s="383">
        <f>IF(B1335&lt;Parameters!$K$6,B1335*Parameters!$K$5,Parameters!$K$5*Parameters!$K$6+(B1335-Parameters!$K$6)*(Parameters!$K$5-10))</f>
        <v>0</v>
      </c>
      <c r="I1335" s="151" t="str">
        <f>IF(ISBLANK(D1335),"",IF(D1335&gt;Parameters!$K$7,"Clay","Sand"))</f>
        <v/>
      </c>
      <c r="J1335" s="152">
        <f t="shared" si="342"/>
        <v>0.12850097275896397</v>
      </c>
      <c r="K1335" s="320">
        <f t="shared" si="343"/>
        <v>1</v>
      </c>
      <c r="L1335" s="320">
        <f t="shared" si="351"/>
        <v>0</v>
      </c>
      <c r="M1335" s="275" t="e">
        <f t="shared" si="344"/>
        <v>#N/A</v>
      </c>
      <c r="N1335" s="153" t="e">
        <f t="shared" si="345"/>
        <v>#N/A</v>
      </c>
      <c r="O1335" s="175" t="e">
        <f t="shared" si="346"/>
        <v>#N/A</v>
      </c>
      <c r="P1335" s="149">
        <f>IF(B1335&lt;=Parameters!$K$3,0,IF(I1335="Sand",0,O1335/Parameters!$K$8*1000))</f>
        <v>0</v>
      </c>
      <c r="Q1335" s="127" t="e">
        <f t="shared" si="347"/>
        <v>#DIV/0!</v>
      </c>
      <c r="R1335" s="175" t="e">
        <f t="shared" si="348"/>
        <v>#DIV/0!</v>
      </c>
      <c r="S1335" s="175" t="e">
        <f t="shared" si="349"/>
        <v>#DIV/0!</v>
      </c>
      <c r="T1335" s="149" t="e">
        <f t="shared" si="356"/>
        <v>#DIV/0!</v>
      </c>
      <c r="U1335" s="383">
        <f>IF(B1335&lt;=Parameters!$K$3,0,IF(I1335="Sand",(B1335-B1334)*$O$5*N1335,(B1335-B1334)*$O$5*T1335))</f>
        <v>0</v>
      </c>
      <c r="V1335" s="157">
        <f t="shared" si="357"/>
        <v>41073.252496893809</v>
      </c>
      <c r="W1335" s="175" t="e">
        <f t="shared" si="352"/>
        <v>#N/A</v>
      </c>
      <c r="X1335" s="149" t="e">
        <f t="shared" si="353"/>
        <v>#N/A</v>
      </c>
      <c r="Y1335" s="127" t="e">
        <f t="shared" si="354"/>
        <v>#DIV/0!</v>
      </c>
      <c r="Z1335" s="175" t="e">
        <f t="shared" si="355"/>
        <v>#N/A</v>
      </c>
      <c r="AA1335" s="149" t="e">
        <f t="shared" si="350"/>
        <v>#DIV/0!</v>
      </c>
      <c r="AB1335" s="383">
        <f>IF(ISERROR(AA1335),0,IF(B1335&lt;=Parameters!$K$3,0,(B1335-B1334)*$O$5*AA1335))</f>
        <v>0</v>
      </c>
      <c r="AC1335" s="157">
        <f t="shared" si="358"/>
        <v>26468.056265524985</v>
      </c>
    </row>
    <row r="1336" spans="1:29">
      <c r="A1336" s="1"/>
      <c r="B1336" s="1"/>
      <c r="C1336" s="194"/>
      <c r="D1336" s="194"/>
      <c r="E1336" s="438" t="e">
        <f>IF(AND(ISBLANK(B1336),ISBLANK(C1336)),NA(),IF(B1336&lt;=Parameters!$K$3,0,IF(C1336&lt;0.1,Parameters!$K$4,C1336)))</f>
        <v>#N/A</v>
      </c>
      <c r="F1336" s="439"/>
      <c r="G1336" s="149">
        <f>B1336*Parameters!$K$5</f>
        <v>0</v>
      </c>
      <c r="H1336" s="383">
        <f>IF(B1336&lt;Parameters!$K$6,B1336*Parameters!$K$5,Parameters!$K$5*Parameters!$K$6+(B1336-Parameters!$K$6)*(Parameters!$K$5-10))</f>
        <v>0</v>
      </c>
      <c r="I1336" s="151" t="str">
        <f>IF(ISBLANK(D1336),"",IF(D1336&gt;Parameters!$K$7,"Clay","Sand"))</f>
        <v/>
      </c>
      <c r="J1336" s="152">
        <f t="shared" si="342"/>
        <v>0.12850097275896397</v>
      </c>
      <c r="K1336" s="320">
        <f t="shared" si="343"/>
        <v>1</v>
      </c>
      <c r="L1336" s="320">
        <f t="shared" si="351"/>
        <v>0</v>
      </c>
      <c r="M1336" s="275" t="e">
        <f t="shared" si="344"/>
        <v>#N/A</v>
      </c>
      <c r="N1336" s="153" t="e">
        <f t="shared" si="345"/>
        <v>#N/A</v>
      </c>
      <c r="O1336" s="175" t="e">
        <f t="shared" si="346"/>
        <v>#N/A</v>
      </c>
      <c r="P1336" s="149">
        <f>IF(B1336&lt;=Parameters!$K$3,0,IF(I1336="Sand",0,O1336/Parameters!$K$8*1000))</f>
        <v>0</v>
      </c>
      <c r="Q1336" s="127" t="e">
        <f t="shared" si="347"/>
        <v>#DIV/0!</v>
      </c>
      <c r="R1336" s="175" t="e">
        <f t="shared" si="348"/>
        <v>#DIV/0!</v>
      </c>
      <c r="S1336" s="175" t="e">
        <f t="shared" si="349"/>
        <v>#DIV/0!</v>
      </c>
      <c r="T1336" s="149" t="e">
        <f t="shared" si="356"/>
        <v>#DIV/0!</v>
      </c>
      <c r="U1336" s="383">
        <f>IF(B1336&lt;=Parameters!$K$3,0,IF(I1336="Sand",(B1336-B1335)*$O$5*N1336,(B1336-B1335)*$O$5*T1336))</f>
        <v>0</v>
      </c>
      <c r="V1336" s="157">
        <f t="shared" si="357"/>
        <v>41073.252496893809</v>
      </c>
      <c r="W1336" s="175" t="e">
        <f t="shared" si="352"/>
        <v>#N/A</v>
      </c>
      <c r="X1336" s="149" t="e">
        <f t="shared" si="353"/>
        <v>#N/A</v>
      </c>
      <c r="Y1336" s="127" t="e">
        <f t="shared" si="354"/>
        <v>#DIV/0!</v>
      </c>
      <c r="Z1336" s="175" t="e">
        <f t="shared" si="355"/>
        <v>#N/A</v>
      </c>
      <c r="AA1336" s="149" t="e">
        <f t="shared" si="350"/>
        <v>#DIV/0!</v>
      </c>
      <c r="AB1336" s="383">
        <f>IF(ISERROR(AA1336),0,IF(B1336&lt;=Parameters!$K$3,0,(B1336-B1335)*$O$5*AA1336))</f>
        <v>0</v>
      </c>
      <c r="AC1336" s="157">
        <f t="shared" si="358"/>
        <v>26468.056265524985</v>
      </c>
    </row>
    <row r="1337" spans="1:29">
      <c r="A1337" s="1"/>
      <c r="B1337" s="1"/>
      <c r="C1337" s="194"/>
      <c r="D1337" s="194"/>
      <c r="E1337" s="438" t="e">
        <f>IF(AND(ISBLANK(B1337),ISBLANK(C1337)),NA(),IF(B1337&lt;=Parameters!$K$3,0,IF(C1337&lt;0.1,Parameters!$K$4,C1337)))</f>
        <v>#N/A</v>
      </c>
      <c r="F1337" s="439"/>
      <c r="G1337" s="149">
        <f>B1337*Parameters!$K$5</f>
        <v>0</v>
      </c>
      <c r="H1337" s="383">
        <f>IF(B1337&lt;Parameters!$K$6,B1337*Parameters!$K$5,Parameters!$K$5*Parameters!$K$6+(B1337-Parameters!$K$6)*(Parameters!$K$5-10))</f>
        <v>0</v>
      </c>
      <c r="I1337" s="151" t="str">
        <f>IF(ISBLANK(D1337),"",IF(D1337&gt;Parameters!$K$7,"Clay","Sand"))</f>
        <v/>
      </c>
      <c r="J1337" s="152">
        <f t="shared" si="342"/>
        <v>0.12850097275896397</v>
      </c>
      <c r="K1337" s="320">
        <f t="shared" si="343"/>
        <v>1</v>
      </c>
      <c r="L1337" s="320">
        <f t="shared" si="351"/>
        <v>0</v>
      </c>
      <c r="M1337" s="275" t="e">
        <f t="shared" si="344"/>
        <v>#N/A</v>
      </c>
      <c r="N1337" s="153" t="e">
        <f t="shared" si="345"/>
        <v>#N/A</v>
      </c>
      <c r="O1337" s="175" t="e">
        <f t="shared" si="346"/>
        <v>#N/A</v>
      </c>
      <c r="P1337" s="149">
        <f>IF(B1337&lt;=Parameters!$K$3,0,IF(I1337="Sand",0,O1337/Parameters!$K$8*1000))</f>
        <v>0</v>
      </c>
      <c r="Q1337" s="127" t="e">
        <f t="shared" si="347"/>
        <v>#DIV/0!</v>
      </c>
      <c r="R1337" s="175" t="e">
        <f t="shared" si="348"/>
        <v>#DIV/0!</v>
      </c>
      <c r="S1337" s="175" t="e">
        <f t="shared" si="349"/>
        <v>#DIV/0!</v>
      </c>
      <c r="T1337" s="149" t="e">
        <f t="shared" si="356"/>
        <v>#DIV/0!</v>
      </c>
      <c r="U1337" s="383">
        <f>IF(B1337&lt;=Parameters!$K$3,0,IF(I1337="Sand",(B1337-B1336)*$O$5*N1337,(B1337-B1336)*$O$5*T1337))</f>
        <v>0</v>
      </c>
      <c r="V1337" s="157">
        <f t="shared" si="357"/>
        <v>41073.252496893809</v>
      </c>
      <c r="W1337" s="175" t="e">
        <f t="shared" si="352"/>
        <v>#N/A</v>
      </c>
      <c r="X1337" s="149" t="e">
        <f t="shared" si="353"/>
        <v>#N/A</v>
      </c>
      <c r="Y1337" s="127" t="e">
        <f t="shared" si="354"/>
        <v>#DIV/0!</v>
      </c>
      <c r="Z1337" s="175" t="e">
        <f t="shared" si="355"/>
        <v>#N/A</v>
      </c>
      <c r="AA1337" s="149" t="e">
        <f t="shared" si="350"/>
        <v>#DIV/0!</v>
      </c>
      <c r="AB1337" s="383">
        <f>IF(ISERROR(AA1337),0,IF(B1337&lt;=Parameters!$K$3,0,(B1337-B1336)*$O$5*AA1337))</f>
        <v>0</v>
      </c>
      <c r="AC1337" s="157">
        <f t="shared" si="358"/>
        <v>26468.056265524985</v>
      </c>
    </row>
    <row r="1338" spans="1:29">
      <c r="A1338" s="1"/>
      <c r="B1338" s="1"/>
      <c r="C1338" s="194"/>
      <c r="D1338" s="194"/>
      <c r="E1338" s="438" t="e">
        <f>IF(AND(ISBLANK(B1338),ISBLANK(C1338)),NA(),IF(B1338&lt;=Parameters!$K$3,0,IF(C1338&lt;0.1,Parameters!$K$4,C1338)))</f>
        <v>#N/A</v>
      </c>
      <c r="F1338" s="439"/>
      <c r="G1338" s="149">
        <f>B1338*Parameters!$K$5</f>
        <v>0</v>
      </c>
      <c r="H1338" s="383">
        <f>IF(B1338&lt;Parameters!$K$6,B1338*Parameters!$K$5,Parameters!$K$5*Parameters!$K$6+(B1338-Parameters!$K$6)*(Parameters!$K$5-10))</f>
        <v>0</v>
      </c>
      <c r="I1338" s="151" t="str">
        <f>IF(ISBLANK(D1338),"",IF(D1338&gt;Parameters!$K$7,"Clay","Sand"))</f>
        <v/>
      </c>
      <c r="J1338" s="152">
        <f t="shared" si="342"/>
        <v>0.12850097275896397</v>
      </c>
      <c r="K1338" s="320">
        <f t="shared" si="343"/>
        <v>1</v>
      </c>
      <c r="L1338" s="320">
        <f t="shared" si="351"/>
        <v>0</v>
      </c>
      <c r="M1338" s="275" t="e">
        <f t="shared" si="344"/>
        <v>#N/A</v>
      </c>
      <c r="N1338" s="153" t="e">
        <f t="shared" si="345"/>
        <v>#N/A</v>
      </c>
      <c r="O1338" s="175" t="e">
        <f t="shared" si="346"/>
        <v>#N/A</v>
      </c>
      <c r="P1338" s="149">
        <f>IF(B1338&lt;=Parameters!$K$3,0,IF(I1338="Sand",0,O1338/Parameters!$K$8*1000))</f>
        <v>0</v>
      </c>
      <c r="Q1338" s="127" t="e">
        <f t="shared" si="347"/>
        <v>#DIV/0!</v>
      </c>
      <c r="R1338" s="175" t="e">
        <f t="shared" si="348"/>
        <v>#DIV/0!</v>
      </c>
      <c r="S1338" s="175" t="e">
        <f t="shared" si="349"/>
        <v>#DIV/0!</v>
      </c>
      <c r="T1338" s="149" t="e">
        <f t="shared" si="356"/>
        <v>#DIV/0!</v>
      </c>
      <c r="U1338" s="383">
        <f>IF(B1338&lt;=Parameters!$K$3,0,IF(I1338="Sand",(B1338-B1337)*$O$5*N1338,(B1338-B1337)*$O$5*T1338))</f>
        <v>0</v>
      </c>
      <c r="V1338" s="157">
        <f t="shared" si="357"/>
        <v>41073.252496893809</v>
      </c>
      <c r="W1338" s="175" t="e">
        <f t="shared" si="352"/>
        <v>#N/A</v>
      </c>
      <c r="X1338" s="149" t="e">
        <f t="shared" si="353"/>
        <v>#N/A</v>
      </c>
      <c r="Y1338" s="127" t="e">
        <f t="shared" si="354"/>
        <v>#DIV/0!</v>
      </c>
      <c r="Z1338" s="175" t="e">
        <f t="shared" si="355"/>
        <v>#N/A</v>
      </c>
      <c r="AA1338" s="149" t="e">
        <f t="shared" si="350"/>
        <v>#DIV/0!</v>
      </c>
      <c r="AB1338" s="383">
        <f>IF(ISERROR(AA1338),0,IF(B1338&lt;=Parameters!$K$3,0,(B1338-B1337)*$O$5*AA1338))</f>
        <v>0</v>
      </c>
      <c r="AC1338" s="157">
        <f t="shared" si="358"/>
        <v>26468.056265524985</v>
      </c>
    </row>
    <row r="1339" spans="1:29">
      <c r="A1339" s="1"/>
      <c r="B1339" s="1"/>
      <c r="C1339" s="194"/>
      <c r="D1339" s="194"/>
      <c r="E1339" s="438" t="e">
        <f>IF(AND(ISBLANK(B1339),ISBLANK(C1339)),NA(),IF(B1339&lt;=Parameters!$K$3,0,IF(C1339&lt;0.1,Parameters!$K$4,C1339)))</f>
        <v>#N/A</v>
      </c>
      <c r="F1339" s="439"/>
      <c r="G1339" s="149">
        <f>B1339*Parameters!$K$5</f>
        <v>0</v>
      </c>
      <c r="H1339" s="383">
        <f>IF(B1339&lt;Parameters!$K$6,B1339*Parameters!$K$5,Parameters!$K$5*Parameters!$K$6+(B1339-Parameters!$K$6)*(Parameters!$K$5-10))</f>
        <v>0</v>
      </c>
      <c r="I1339" s="151" t="str">
        <f>IF(ISBLANK(D1339),"",IF(D1339&gt;Parameters!$K$7,"Clay","Sand"))</f>
        <v/>
      </c>
      <c r="J1339" s="152">
        <f t="shared" si="342"/>
        <v>0.12850097275896397</v>
      </c>
      <c r="K1339" s="320">
        <f t="shared" si="343"/>
        <v>1</v>
      </c>
      <c r="L1339" s="320">
        <f t="shared" si="351"/>
        <v>0</v>
      </c>
      <c r="M1339" s="275" t="e">
        <f t="shared" si="344"/>
        <v>#N/A</v>
      </c>
      <c r="N1339" s="153" t="e">
        <f t="shared" si="345"/>
        <v>#N/A</v>
      </c>
      <c r="O1339" s="175" t="e">
        <f t="shared" si="346"/>
        <v>#N/A</v>
      </c>
      <c r="P1339" s="149">
        <f>IF(B1339&lt;=Parameters!$K$3,0,IF(I1339="Sand",0,O1339/Parameters!$K$8*1000))</f>
        <v>0</v>
      </c>
      <c r="Q1339" s="127" t="e">
        <f t="shared" si="347"/>
        <v>#DIV/0!</v>
      </c>
      <c r="R1339" s="175" t="e">
        <f t="shared" si="348"/>
        <v>#DIV/0!</v>
      </c>
      <c r="S1339" s="175" t="e">
        <f t="shared" si="349"/>
        <v>#DIV/0!</v>
      </c>
      <c r="T1339" s="149" t="e">
        <f t="shared" si="356"/>
        <v>#DIV/0!</v>
      </c>
      <c r="U1339" s="383">
        <f>IF(B1339&lt;=Parameters!$K$3,0,IF(I1339="Sand",(B1339-B1338)*$O$5*N1339,(B1339-B1338)*$O$5*T1339))</f>
        <v>0</v>
      </c>
      <c r="V1339" s="157">
        <f t="shared" si="357"/>
        <v>41073.252496893809</v>
      </c>
      <c r="W1339" s="175" t="e">
        <f t="shared" si="352"/>
        <v>#N/A</v>
      </c>
      <c r="X1339" s="149" t="e">
        <f t="shared" si="353"/>
        <v>#N/A</v>
      </c>
      <c r="Y1339" s="127" t="e">
        <f t="shared" si="354"/>
        <v>#DIV/0!</v>
      </c>
      <c r="Z1339" s="175" t="e">
        <f t="shared" si="355"/>
        <v>#N/A</v>
      </c>
      <c r="AA1339" s="149" t="e">
        <f t="shared" si="350"/>
        <v>#DIV/0!</v>
      </c>
      <c r="AB1339" s="383">
        <f>IF(ISERROR(AA1339),0,IF(B1339&lt;=Parameters!$K$3,0,(B1339-B1338)*$O$5*AA1339))</f>
        <v>0</v>
      </c>
      <c r="AC1339" s="157">
        <f t="shared" si="358"/>
        <v>26468.056265524985</v>
      </c>
    </row>
    <row r="1340" spans="1:29">
      <c r="A1340" s="1"/>
      <c r="B1340" s="1"/>
      <c r="C1340" s="194"/>
      <c r="D1340" s="194"/>
      <c r="E1340" s="438" t="e">
        <f>IF(AND(ISBLANK(B1340),ISBLANK(C1340)),NA(),IF(B1340&lt;=Parameters!$K$3,0,IF(C1340&lt;0.1,Parameters!$K$4,C1340)))</f>
        <v>#N/A</v>
      </c>
      <c r="F1340" s="439"/>
      <c r="G1340" s="149">
        <f>B1340*Parameters!$K$5</f>
        <v>0</v>
      </c>
      <c r="H1340" s="383">
        <f>IF(B1340&lt;Parameters!$K$6,B1340*Parameters!$K$5,Parameters!$K$5*Parameters!$K$6+(B1340-Parameters!$K$6)*(Parameters!$K$5-10))</f>
        <v>0</v>
      </c>
      <c r="I1340" s="151" t="str">
        <f>IF(ISBLANK(D1340),"",IF(D1340&gt;Parameters!$K$7,"Clay","Sand"))</f>
        <v/>
      </c>
      <c r="J1340" s="152">
        <f t="shared" si="342"/>
        <v>0.12850097275896397</v>
      </c>
      <c r="K1340" s="320">
        <f t="shared" si="343"/>
        <v>1</v>
      </c>
      <c r="L1340" s="320">
        <f t="shared" si="351"/>
        <v>0</v>
      </c>
      <c r="M1340" s="275" t="e">
        <f t="shared" si="344"/>
        <v>#N/A</v>
      </c>
      <c r="N1340" s="153" t="e">
        <f t="shared" si="345"/>
        <v>#N/A</v>
      </c>
      <c r="O1340" s="175" t="e">
        <f t="shared" si="346"/>
        <v>#N/A</v>
      </c>
      <c r="P1340" s="149">
        <f>IF(B1340&lt;=Parameters!$K$3,0,IF(I1340="Sand",0,O1340/Parameters!$K$8*1000))</f>
        <v>0</v>
      </c>
      <c r="Q1340" s="127" t="e">
        <f t="shared" si="347"/>
        <v>#DIV/0!</v>
      </c>
      <c r="R1340" s="175" t="e">
        <f t="shared" si="348"/>
        <v>#DIV/0!</v>
      </c>
      <c r="S1340" s="175" t="e">
        <f t="shared" si="349"/>
        <v>#DIV/0!</v>
      </c>
      <c r="T1340" s="149" t="e">
        <f t="shared" si="356"/>
        <v>#DIV/0!</v>
      </c>
      <c r="U1340" s="383">
        <f>IF(B1340&lt;=Parameters!$K$3,0,IF(I1340="Sand",(B1340-B1339)*$O$5*N1340,(B1340-B1339)*$O$5*T1340))</f>
        <v>0</v>
      </c>
      <c r="V1340" s="157">
        <f t="shared" si="357"/>
        <v>41073.252496893809</v>
      </c>
      <c r="W1340" s="175" t="e">
        <f t="shared" si="352"/>
        <v>#N/A</v>
      </c>
      <c r="X1340" s="149" t="e">
        <f t="shared" si="353"/>
        <v>#N/A</v>
      </c>
      <c r="Y1340" s="127" t="e">
        <f t="shared" si="354"/>
        <v>#DIV/0!</v>
      </c>
      <c r="Z1340" s="175" t="e">
        <f t="shared" si="355"/>
        <v>#N/A</v>
      </c>
      <c r="AA1340" s="149" t="e">
        <f t="shared" si="350"/>
        <v>#DIV/0!</v>
      </c>
      <c r="AB1340" s="383">
        <f>IF(ISERROR(AA1340),0,IF(B1340&lt;=Parameters!$K$3,0,(B1340-B1339)*$O$5*AA1340))</f>
        <v>0</v>
      </c>
      <c r="AC1340" s="157">
        <f t="shared" si="358"/>
        <v>26468.056265524985</v>
      </c>
    </row>
    <row r="1341" spans="1:29">
      <c r="A1341" s="1"/>
      <c r="B1341" s="1"/>
      <c r="C1341" s="194"/>
      <c r="D1341" s="194"/>
      <c r="E1341" s="438" t="e">
        <f>IF(AND(ISBLANK(B1341),ISBLANK(C1341)),NA(),IF(B1341&lt;=Parameters!$K$3,0,IF(C1341&lt;0.1,Parameters!$K$4,C1341)))</f>
        <v>#N/A</v>
      </c>
      <c r="F1341" s="439"/>
      <c r="G1341" s="149">
        <f>B1341*Parameters!$K$5</f>
        <v>0</v>
      </c>
      <c r="H1341" s="383">
        <f>IF(B1341&lt;Parameters!$K$6,B1341*Parameters!$K$5,Parameters!$K$5*Parameters!$K$6+(B1341-Parameters!$K$6)*(Parameters!$K$5-10))</f>
        <v>0</v>
      </c>
      <c r="I1341" s="151" t="str">
        <f>IF(ISBLANK(D1341),"",IF(D1341&gt;Parameters!$K$7,"Clay","Sand"))</f>
        <v/>
      </c>
      <c r="J1341" s="152">
        <f t="shared" si="342"/>
        <v>0.12850097275896397</v>
      </c>
      <c r="K1341" s="320">
        <f t="shared" si="343"/>
        <v>1</v>
      </c>
      <c r="L1341" s="320">
        <f t="shared" si="351"/>
        <v>0</v>
      </c>
      <c r="M1341" s="275" t="e">
        <f t="shared" si="344"/>
        <v>#N/A</v>
      </c>
      <c r="N1341" s="153" t="e">
        <f t="shared" si="345"/>
        <v>#N/A</v>
      </c>
      <c r="O1341" s="175" t="e">
        <f t="shared" si="346"/>
        <v>#N/A</v>
      </c>
      <c r="P1341" s="149">
        <f>IF(B1341&lt;=Parameters!$K$3,0,IF(I1341="Sand",0,O1341/Parameters!$K$8*1000))</f>
        <v>0</v>
      </c>
      <c r="Q1341" s="127" t="e">
        <f t="shared" si="347"/>
        <v>#DIV/0!</v>
      </c>
      <c r="R1341" s="175" t="e">
        <f t="shared" si="348"/>
        <v>#DIV/0!</v>
      </c>
      <c r="S1341" s="175" t="e">
        <f t="shared" si="349"/>
        <v>#DIV/0!</v>
      </c>
      <c r="T1341" s="149" t="e">
        <f t="shared" si="356"/>
        <v>#DIV/0!</v>
      </c>
      <c r="U1341" s="383">
        <f>IF(B1341&lt;=Parameters!$K$3,0,IF(I1341="Sand",(B1341-B1340)*$O$5*N1341,(B1341-B1340)*$O$5*T1341))</f>
        <v>0</v>
      </c>
      <c r="V1341" s="157">
        <f t="shared" si="357"/>
        <v>41073.252496893809</v>
      </c>
      <c r="W1341" s="175" t="e">
        <f t="shared" si="352"/>
        <v>#N/A</v>
      </c>
      <c r="X1341" s="149" t="e">
        <f t="shared" si="353"/>
        <v>#N/A</v>
      </c>
      <c r="Y1341" s="127" t="e">
        <f t="shared" si="354"/>
        <v>#DIV/0!</v>
      </c>
      <c r="Z1341" s="175" t="e">
        <f t="shared" si="355"/>
        <v>#N/A</v>
      </c>
      <c r="AA1341" s="149" t="e">
        <f t="shared" si="350"/>
        <v>#DIV/0!</v>
      </c>
      <c r="AB1341" s="383">
        <f>IF(ISERROR(AA1341),0,IF(B1341&lt;=Parameters!$K$3,0,(B1341-B1340)*$O$5*AA1341))</f>
        <v>0</v>
      </c>
      <c r="AC1341" s="157">
        <f t="shared" si="358"/>
        <v>26468.056265524985</v>
      </c>
    </row>
    <row r="1342" spans="1:29">
      <c r="A1342" s="1"/>
      <c r="B1342" s="1"/>
      <c r="C1342" s="194"/>
      <c r="D1342" s="194"/>
      <c r="E1342" s="438" t="e">
        <f>IF(AND(ISBLANK(B1342),ISBLANK(C1342)),NA(),IF(B1342&lt;=Parameters!$K$3,0,IF(C1342&lt;0.1,Parameters!$K$4,C1342)))</f>
        <v>#N/A</v>
      </c>
      <c r="F1342" s="439"/>
      <c r="G1342" s="149">
        <f>B1342*Parameters!$K$5</f>
        <v>0</v>
      </c>
      <c r="H1342" s="383">
        <f>IF(B1342&lt;Parameters!$K$6,B1342*Parameters!$K$5,Parameters!$K$5*Parameters!$K$6+(B1342-Parameters!$K$6)*(Parameters!$K$5-10))</f>
        <v>0</v>
      </c>
      <c r="I1342" s="151" t="str">
        <f>IF(ISBLANK(D1342),"",IF(D1342&gt;Parameters!$K$7,"Clay","Sand"))</f>
        <v/>
      </c>
      <c r="J1342" s="152">
        <f t="shared" si="342"/>
        <v>0.12850097275896397</v>
      </c>
      <c r="K1342" s="320">
        <f t="shared" si="343"/>
        <v>1</v>
      </c>
      <c r="L1342" s="320">
        <f t="shared" si="351"/>
        <v>0</v>
      </c>
      <c r="M1342" s="275" t="e">
        <f t="shared" si="344"/>
        <v>#N/A</v>
      </c>
      <c r="N1342" s="153" t="e">
        <f t="shared" si="345"/>
        <v>#N/A</v>
      </c>
      <c r="O1342" s="175" t="e">
        <f t="shared" si="346"/>
        <v>#N/A</v>
      </c>
      <c r="P1342" s="149">
        <f>IF(B1342&lt;=Parameters!$K$3,0,IF(I1342="Sand",0,O1342/Parameters!$K$8*1000))</f>
        <v>0</v>
      </c>
      <c r="Q1342" s="127" t="e">
        <f t="shared" si="347"/>
        <v>#DIV/0!</v>
      </c>
      <c r="R1342" s="175" t="e">
        <f t="shared" si="348"/>
        <v>#DIV/0!</v>
      </c>
      <c r="S1342" s="175" t="e">
        <f t="shared" si="349"/>
        <v>#DIV/0!</v>
      </c>
      <c r="T1342" s="149" t="e">
        <f t="shared" si="356"/>
        <v>#DIV/0!</v>
      </c>
      <c r="U1342" s="383">
        <f>IF(B1342&lt;=Parameters!$K$3,0,IF(I1342="Sand",(B1342-B1341)*$O$5*N1342,(B1342-B1341)*$O$5*T1342))</f>
        <v>0</v>
      </c>
      <c r="V1342" s="157">
        <f t="shared" si="357"/>
        <v>41073.252496893809</v>
      </c>
      <c r="W1342" s="175" t="e">
        <f t="shared" si="352"/>
        <v>#N/A</v>
      </c>
      <c r="X1342" s="149" t="e">
        <f t="shared" si="353"/>
        <v>#N/A</v>
      </c>
      <c r="Y1342" s="127" t="e">
        <f t="shared" si="354"/>
        <v>#DIV/0!</v>
      </c>
      <c r="Z1342" s="175" t="e">
        <f t="shared" si="355"/>
        <v>#N/A</v>
      </c>
      <c r="AA1342" s="149" t="e">
        <f t="shared" si="350"/>
        <v>#DIV/0!</v>
      </c>
      <c r="AB1342" s="383">
        <f>IF(ISERROR(AA1342),0,IF(B1342&lt;=Parameters!$K$3,0,(B1342-B1341)*$O$5*AA1342))</f>
        <v>0</v>
      </c>
      <c r="AC1342" s="157">
        <f t="shared" si="358"/>
        <v>26468.056265524985</v>
      </c>
    </row>
    <row r="1343" spans="1:29">
      <c r="A1343" s="1"/>
      <c r="B1343" s="1"/>
      <c r="C1343" s="194"/>
      <c r="D1343" s="194"/>
      <c r="E1343" s="438" t="e">
        <f>IF(AND(ISBLANK(B1343),ISBLANK(C1343)),NA(),IF(B1343&lt;=Parameters!$K$3,0,IF(C1343&lt;0.1,Parameters!$K$4,C1343)))</f>
        <v>#N/A</v>
      </c>
      <c r="F1343" s="439"/>
      <c r="G1343" s="149">
        <f>B1343*Parameters!$K$5</f>
        <v>0</v>
      </c>
      <c r="H1343" s="383">
        <f>IF(B1343&lt;Parameters!$K$6,B1343*Parameters!$K$5,Parameters!$K$5*Parameters!$K$6+(B1343-Parameters!$K$6)*(Parameters!$K$5-10))</f>
        <v>0</v>
      </c>
      <c r="I1343" s="151" t="str">
        <f>IF(ISBLANK(D1343),"",IF(D1343&gt;Parameters!$K$7,"Clay","Sand"))</f>
        <v/>
      </c>
      <c r="J1343" s="152">
        <f t="shared" si="342"/>
        <v>0.12850097275896397</v>
      </c>
      <c r="K1343" s="320">
        <f t="shared" si="343"/>
        <v>1</v>
      </c>
      <c r="L1343" s="320">
        <f t="shared" si="351"/>
        <v>0</v>
      </c>
      <c r="M1343" s="275" t="e">
        <f t="shared" si="344"/>
        <v>#N/A</v>
      </c>
      <c r="N1343" s="153" t="e">
        <f t="shared" si="345"/>
        <v>#N/A</v>
      </c>
      <c r="O1343" s="175" t="e">
        <f t="shared" si="346"/>
        <v>#N/A</v>
      </c>
      <c r="P1343" s="149">
        <f>IF(B1343&lt;=Parameters!$K$3,0,IF(I1343="Sand",0,O1343/Parameters!$K$8*1000))</f>
        <v>0</v>
      </c>
      <c r="Q1343" s="127" t="e">
        <f t="shared" si="347"/>
        <v>#DIV/0!</v>
      </c>
      <c r="R1343" s="175" t="e">
        <f t="shared" si="348"/>
        <v>#DIV/0!</v>
      </c>
      <c r="S1343" s="175" t="e">
        <f t="shared" si="349"/>
        <v>#DIV/0!</v>
      </c>
      <c r="T1343" s="149" t="e">
        <f t="shared" si="356"/>
        <v>#DIV/0!</v>
      </c>
      <c r="U1343" s="383">
        <f>IF(B1343&lt;=Parameters!$K$3,0,IF(I1343="Sand",(B1343-B1342)*$O$5*N1343,(B1343-B1342)*$O$5*T1343))</f>
        <v>0</v>
      </c>
      <c r="V1343" s="157">
        <f t="shared" si="357"/>
        <v>41073.252496893809</v>
      </c>
      <c r="W1343" s="175" t="e">
        <f t="shared" si="352"/>
        <v>#N/A</v>
      </c>
      <c r="X1343" s="149" t="e">
        <f t="shared" si="353"/>
        <v>#N/A</v>
      </c>
      <c r="Y1343" s="127" t="e">
        <f t="shared" si="354"/>
        <v>#DIV/0!</v>
      </c>
      <c r="Z1343" s="175" t="e">
        <f t="shared" si="355"/>
        <v>#N/A</v>
      </c>
      <c r="AA1343" s="149" t="e">
        <f t="shared" si="350"/>
        <v>#DIV/0!</v>
      </c>
      <c r="AB1343" s="383">
        <f>IF(ISERROR(AA1343),0,IF(B1343&lt;=Parameters!$K$3,0,(B1343-B1342)*$O$5*AA1343))</f>
        <v>0</v>
      </c>
      <c r="AC1343" s="157">
        <f t="shared" si="358"/>
        <v>26468.056265524985</v>
      </c>
    </row>
    <row r="1344" spans="1:29">
      <c r="A1344" s="1"/>
      <c r="B1344" s="1"/>
      <c r="C1344" s="194"/>
      <c r="D1344" s="194"/>
      <c r="E1344" s="438" t="e">
        <f>IF(AND(ISBLANK(B1344),ISBLANK(C1344)),NA(),IF(B1344&lt;=Parameters!$K$3,0,IF(C1344&lt;0.1,Parameters!$K$4,C1344)))</f>
        <v>#N/A</v>
      </c>
      <c r="F1344" s="439"/>
      <c r="G1344" s="149">
        <f>B1344*Parameters!$K$5</f>
        <v>0</v>
      </c>
      <c r="H1344" s="383">
        <f>IF(B1344&lt;Parameters!$K$6,B1344*Parameters!$K$5,Parameters!$K$5*Parameters!$K$6+(B1344-Parameters!$K$6)*(Parameters!$K$5-10))</f>
        <v>0</v>
      </c>
      <c r="I1344" s="151" t="str">
        <f>IF(ISBLANK(D1344),"",IF(D1344&gt;Parameters!$K$7,"Clay","Sand"))</f>
        <v/>
      </c>
      <c r="J1344" s="152">
        <f t="shared" si="342"/>
        <v>0.12850097275896397</v>
      </c>
      <c r="K1344" s="320">
        <f t="shared" si="343"/>
        <v>1</v>
      </c>
      <c r="L1344" s="320">
        <f t="shared" si="351"/>
        <v>0</v>
      </c>
      <c r="M1344" s="275" t="e">
        <f t="shared" si="344"/>
        <v>#N/A</v>
      </c>
      <c r="N1344" s="153" t="e">
        <f t="shared" si="345"/>
        <v>#N/A</v>
      </c>
      <c r="O1344" s="175" t="e">
        <f t="shared" si="346"/>
        <v>#N/A</v>
      </c>
      <c r="P1344" s="149">
        <f>IF(B1344&lt;=Parameters!$K$3,0,IF(I1344="Sand",0,O1344/Parameters!$K$8*1000))</f>
        <v>0</v>
      </c>
      <c r="Q1344" s="127" t="e">
        <f t="shared" si="347"/>
        <v>#DIV/0!</v>
      </c>
      <c r="R1344" s="175" t="e">
        <f t="shared" si="348"/>
        <v>#DIV/0!</v>
      </c>
      <c r="S1344" s="175" t="e">
        <f t="shared" si="349"/>
        <v>#DIV/0!</v>
      </c>
      <c r="T1344" s="149" t="e">
        <f t="shared" si="356"/>
        <v>#DIV/0!</v>
      </c>
      <c r="U1344" s="383">
        <f>IF(B1344&lt;=Parameters!$K$3,0,IF(I1344="Sand",(B1344-B1343)*$O$5*N1344,(B1344-B1343)*$O$5*T1344))</f>
        <v>0</v>
      </c>
      <c r="V1344" s="157">
        <f t="shared" si="357"/>
        <v>41073.252496893809</v>
      </c>
      <c r="W1344" s="175" t="e">
        <f t="shared" si="352"/>
        <v>#N/A</v>
      </c>
      <c r="X1344" s="149" t="e">
        <f t="shared" si="353"/>
        <v>#N/A</v>
      </c>
      <c r="Y1344" s="127" t="e">
        <f t="shared" si="354"/>
        <v>#DIV/0!</v>
      </c>
      <c r="Z1344" s="175" t="e">
        <f t="shared" si="355"/>
        <v>#N/A</v>
      </c>
      <c r="AA1344" s="149" t="e">
        <f t="shared" si="350"/>
        <v>#DIV/0!</v>
      </c>
      <c r="AB1344" s="383">
        <f>IF(ISERROR(AA1344),0,IF(B1344&lt;=Parameters!$K$3,0,(B1344-B1343)*$O$5*AA1344))</f>
        <v>0</v>
      </c>
      <c r="AC1344" s="157">
        <f t="shared" si="358"/>
        <v>26468.056265524985</v>
      </c>
    </row>
    <row r="1345" spans="1:29">
      <c r="A1345" s="1"/>
      <c r="B1345" s="1"/>
      <c r="C1345" s="194"/>
      <c r="D1345" s="194"/>
      <c r="E1345" s="438" t="e">
        <f>IF(AND(ISBLANK(B1345),ISBLANK(C1345)),NA(),IF(B1345&lt;=Parameters!$K$3,0,IF(C1345&lt;0.1,Parameters!$K$4,C1345)))</f>
        <v>#N/A</v>
      </c>
      <c r="F1345" s="439"/>
      <c r="G1345" s="149">
        <f>B1345*Parameters!$K$5</f>
        <v>0</v>
      </c>
      <c r="H1345" s="383">
        <f>IF(B1345&lt;Parameters!$K$6,B1345*Parameters!$K$5,Parameters!$K$5*Parameters!$K$6+(B1345-Parameters!$K$6)*(Parameters!$K$5-10))</f>
        <v>0</v>
      </c>
      <c r="I1345" s="151" t="str">
        <f>IF(ISBLANK(D1345),"",IF(D1345&gt;Parameters!$K$7,"Clay","Sand"))</f>
        <v/>
      </c>
      <c r="J1345" s="152">
        <f t="shared" si="342"/>
        <v>0.12850097275896397</v>
      </c>
      <c r="K1345" s="320">
        <f t="shared" si="343"/>
        <v>1</v>
      </c>
      <c r="L1345" s="320">
        <f t="shared" si="351"/>
        <v>0</v>
      </c>
      <c r="M1345" s="275" t="e">
        <f t="shared" si="344"/>
        <v>#N/A</v>
      </c>
      <c r="N1345" s="153" t="e">
        <f t="shared" si="345"/>
        <v>#N/A</v>
      </c>
      <c r="O1345" s="175" t="e">
        <f t="shared" si="346"/>
        <v>#N/A</v>
      </c>
      <c r="P1345" s="149">
        <f>IF(B1345&lt;=Parameters!$K$3,0,IF(I1345="Sand",0,O1345/Parameters!$K$8*1000))</f>
        <v>0</v>
      </c>
      <c r="Q1345" s="127" t="e">
        <f t="shared" si="347"/>
        <v>#DIV/0!</v>
      </c>
      <c r="R1345" s="175" t="e">
        <f t="shared" si="348"/>
        <v>#DIV/0!</v>
      </c>
      <c r="S1345" s="175" t="e">
        <f t="shared" si="349"/>
        <v>#DIV/0!</v>
      </c>
      <c r="T1345" s="149" t="e">
        <f t="shared" si="356"/>
        <v>#DIV/0!</v>
      </c>
      <c r="U1345" s="383">
        <f>IF(B1345&lt;=Parameters!$K$3,0,IF(I1345="Sand",(B1345-B1344)*$O$5*N1345,(B1345-B1344)*$O$5*T1345))</f>
        <v>0</v>
      </c>
      <c r="V1345" s="157">
        <f t="shared" si="357"/>
        <v>41073.252496893809</v>
      </c>
      <c r="W1345" s="175" t="e">
        <f t="shared" si="352"/>
        <v>#N/A</v>
      </c>
      <c r="X1345" s="149" t="e">
        <f t="shared" si="353"/>
        <v>#N/A</v>
      </c>
      <c r="Y1345" s="127" t="e">
        <f t="shared" si="354"/>
        <v>#DIV/0!</v>
      </c>
      <c r="Z1345" s="175" t="e">
        <f t="shared" si="355"/>
        <v>#N/A</v>
      </c>
      <c r="AA1345" s="149" t="e">
        <f t="shared" si="350"/>
        <v>#DIV/0!</v>
      </c>
      <c r="AB1345" s="383">
        <f>IF(ISERROR(AA1345),0,IF(B1345&lt;=Parameters!$K$3,0,(B1345-B1344)*$O$5*AA1345))</f>
        <v>0</v>
      </c>
      <c r="AC1345" s="157">
        <f t="shared" si="358"/>
        <v>26468.056265524985</v>
      </c>
    </row>
    <row r="1346" spans="1:29">
      <c r="A1346" s="1"/>
      <c r="B1346" s="1"/>
      <c r="C1346" s="194"/>
      <c r="D1346" s="194"/>
      <c r="E1346" s="438" t="e">
        <f>IF(AND(ISBLANK(B1346),ISBLANK(C1346)),NA(),IF(B1346&lt;=Parameters!$K$3,0,IF(C1346&lt;0.1,Parameters!$K$4,C1346)))</f>
        <v>#N/A</v>
      </c>
      <c r="F1346" s="439"/>
      <c r="G1346" s="149">
        <f>B1346*Parameters!$K$5</f>
        <v>0</v>
      </c>
      <c r="H1346" s="383">
        <f>IF(B1346&lt;Parameters!$K$6,B1346*Parameters!$K$5,Parameters!$K$5*Parameters!$K$6+(B1346-Parameters!$K$6)*(Parameters!$K$5-10))</f>
        <v>0</v>
      </c>
      <c r="I1346" s="151" t="str">
        <f>IF(ISBLANK(D1346),"",IF(D1346&gt;Parameters!$K$7,"Clay","Sand"))</f>
        <v/>
      </c>
      <c r="J1346" s="152">
        <f t="shared" si="342"/>
        <v>0.12850097275896397</v>
      </c>
      <c r="K1346" s="320">
        <f t="shared" si="343"/>
        <v>1</v>
      </c>
      <c r="L1346" s="320">
        <f t="shared" si="351"/>
        <v>0</v>
      </c>
      <c r="M1346" s="275" t="e">
        <f t="shared" si="344"/>
        <v>#N/A</v>
      </c>
      <c r="N1346" s="153" t="e">
        <f t="shared" si="345"/>
        <v>#N/A</v>
      </c>
      <c r="O1346" s="175" t="e">
        <f t="shared" si="346"/>
        <v>#N/A</v>
      </c>
      <c r="P1346" s="149">
        <f>IF(B1346&lt;=Parameters!$K$3,0,IF(I1346="Sand",0,O1346/Parameters!$K$8*1000))</f>
        <v>0</v>
      </c>
      <c r="Q1346" s="127" t="e">
        <f t="shared" si="347"/>
        <v>#DIV/0!</v>
      </c>
      <c r="R1346" s="175" t="e">
        <f t="shared" si="348"/>
        <v>#DIV/0!</v>
      </c>
      <c r="S1346" s="175" t="e">
        <f t="shared" si="349"/>
        <v>#DIV/0!</v>
      </c>
      <c r="T1346" s="149" t="e">
        <f t="shared" si="356"/>
        <v>#DIV/0!</v>
      </c>
      <c r="U1346" s="383">
        <f>IF(B1346&lt;=Parameters!$K$3,0,IF(I1346="Sand",(B1346-B1345)*$O$5*N1346,(B1346-B1345)*$O$5*T1346))</f>
        <v>0</v>
      </c>
      <c r="V1346" s="157">
        <f t="shared" si="357"/>
        <v>41073.252496893809</v>
      </c>
      <c r="W1346" s="175" t="e">
        <f t="shared" si="352"/>
        <v>#N/A</v>
      </c>
      <c r="X1346" s="149" t="e">
        <f t="shared" si="353"/>
        <v>#N/A</v>
      </c>
      <c r="Y1346" s="127" t="e">
        <f t="shared" si="354"/>
        <v>#DIV/0!</v>
      </c>
      <c r="Z1346" s="175" t="e">
        <f t="shared" si="355"/>
        <v>#N/A</v>
      </c>
      <c r="AA1346" s="149" t="e">
        <f t="shared" si="350"/>
        <v>#DIV/0!</v>
      </c>
      <c r="AB1346" s="383">
        <f>IF(ISERROR(AA1346),0,IF(B1346&lt;=Parameters!$K$3,0,(B1346-B1345)*$O$5*AA1346))</f>
        <v>0</v>
      </c>
      <c r="AC1346" s="157">
        <f t="shared" si="358"/>
        <v>26468.056265524985</v>
      </c>
    </row>
    <row r="1347" spans="1:29">
      <c r="A1347" s="1"/>
      <c r="B1347" s="1"/>
      <c r="C1347" s="194"/>
      <c r="D1347" s="194"/>
      <c r="E1347" s="438" t="e">
        <f>IF(AND(ISBLANK(B1347),ISBLANK(C1347)),NA(),IF(B1347&lt;=Parameters!$K$3,0,IF(C1347&lt;0.1,Parameters!$K$4,C1347)))</f>
        <v>#N/A</v>
      </c>
      <c r="F1347" s="439"/>
      <c r="G1347" s="149">
        <f>B1347*Parameters!$K$5</f>
        <v>0</v>
      </c>
      <c r="H1347" s="383">
        <f>IF(B1347&lt;Parameters!$K$6,B1347*Parameters!$K$5,Parameters!$K$5*Parameters!$K$6+(B1347-Parameters!$K$6)*(Parameters!$K$5-10))</f>
        <v>0</v>
      </c>
      <c r="I1347" s="151" t="str">
        <f>IF(ISBLANK(D1347),"",IF(D1347&gt;Parameters!$K$7,"Clay","Sand"))</f>
        <v/>
      </c>
      <c r="J1347" s="152">
        <f t="shared" si="342"/>
        <v>0.12850097275896397</v>
      </c>
      <c r="K1347" s="320">
        <f t="shared" si="343"/>
        <v>1</v>
      </c>
      <c r="L1347" s="320">
        <f t="shared" si="351"/>
        <v>0</v>
      </c>
      <c r="M1347" s="275" t="e">
        <f t="shared" si="344"/>
        <v>#N/A</v>
      </c>
      <c r="N1347" s="153" t="e">
        <f t="shared" si="345"/>
        <v>#N/A</v>
      </c>
      <c r="O1347" s="175" t="e">
        <f t="shared" si="346"/>
        <v>#N/A</v>
      </c>
      <c r="P1347" s="149">
        <f>IF(B1347&lt;=Parameters!$K$3,0,IF(I1347="Sand",0,O1347/Parameters!$K$8*1000))</f>
        <v>0</v>
      </c>
      <c r="Q1347" s="127" t="e">
        <f t="shared" si="347"/>
        <v>#DIV/0!</v>
      </c>
      <c r="R1347" s="175" t="e">
        <f t="shared" si="348"/>
        <v>#DIV/0!</v>
      </c>
      <c r="S1347" s="175" t="e">
        <f t="shared" si="349"/>
        <v>#DIV/0!</v>
      </c>
      <c r="T1347" s="149" t="e">
        <f t="shared" si="356"/>
        <v>#DIV/0!</v>
      </c>
      <c r="U1347" s="383">
        <f>IF(B1347&lt;=Parameters!$K$3,0,IF(I1347="Sand",(B1347-B1346)*$O$5*N1347,(B1347-B1346)*$O$5*T1347))</f>
        <v>0</v>
      </c>
      <c r="V1347" s="157">
        <f t="shared" si="357"/>
        <v>41073.252496893809</v>
      </c>
      <c r="W1347" s="175" t="e">
        <f t="shared" si="352"/>
        <v>#N/A</v>
      </c>
      <c r="X1347" s="149" t="e">
        <f t="shared" si="353"/>
        <v>#N/A</v>
      </c>
      <c r="Y1347" s="127" t="e">
        <f t="shared" si="354"/>
        <v>#DIV/0!</v>
      </c>
      <c r="Z1347" s="175" t="e">
        <f t="shared" si="355"/>
        <v>#N/A</v>
      </c>
      <c r="AA1347" s="149" t="e">
        <f t="shared" si="350"/>
        <v>#DIV/0!</v>
      </c>
      <c r="AB1347" s="383">
        <f>IF(ISERROR(AA1347),0,IF(B1347&lt;=Parameters!$K$3,0,(B1347-B1346)*$O$5*AA1347))</f>
        <v>0</v>
      </c>
      <c r="AC1347" s="157">
        <f t="shared" si="358"/>
        <v>26468.056265524985</v>
      </c>
    </row>
    <row r="1348" spans="1:29">
      <c r="A1348" s="1"/>
      <c r="B1348" s="1"/>
      <c r="C1348" s="194"/>
      <c r="D1348" s="194"/>
      <c r="E1348" s="438" t="e">
        <f>IF(AND(ISBLANK(B1348),ISBLANK(C1348)),NA(),IF(B1348&lt;=Parameters!$K$3,0,IF(C1348&lt;0.1,Parameters!$K$4,C1348)))</f>
        <v>#N/A</v>
      </c>
      <c r="F1348" s="439"/>
      <c r="G1348" s="149">
        <f>B1348*Parameters!$K$5</f>
        <v>0</v>
      </c>
      <c r="H1348" s="383">
        <f>IF(B1348&lt;Parameters!$K$6,B1348*Parameters!$K$5,Parameters!$K$5*Parameters!$K$6+(B1348-Parameters!$K$6)*(Parameters!$K$5-10))</f>
        <v>0</v>
      </c>
      <c r="I1348" s="151" t="str">
        <f>IF(ISBLANK(D1348),"",IF(D1348&gt;Parameters!$K$7,"Clay","Sand"))</f>
        <v/>
      </c>
      <c r="J1348" s="152">
        <f t="shared" si="342"/>
        <v>0.12850097275896397</v>
      </c>
      <c r="K1348" s="320">
        <f t="shared" si="343"/>
        <v>1</v>
      </c>
      <c r="L1348" s="320">
        <f t="shared" si="351"/>
        <v>0</v>
      </c>
      <c r="M1348" s="275" t="e">
        <f t="shared" si="344"/>
        <v>#N/A</v>
      </c>
      <c r="N1348" s="153" t="e">
        <f t="shared" si="345"/>
        <v>#N/A</v>
      </c>
      <c r="O1348" s="175" t="e">
        <f t="shared" si="346"/>
        <v>#N/A</v>
      </c>
      <c r="P1348" s="149">
        <f>IF(B1348&lt;=Parameters!$K$3,0,IF(I1348="Sand",0,O1348/Parameters!$K$8*1000))</f>
        <v>0</v>
      </c>
      <c r="Q1348" s="127" t="e">
        <f t="shared" si="347"/>
        <v>#DIV/0!</v>
      </c>
      <c r="R1348" s="175" t="e">
        <f t="shared" si="348"/>
        <v>#DIV/0!</v>
      </c>
      <c r="S1348" s="175" t="e">
        <f t="shared" si="349"/>
        <v>#DIV/0!</v>
      </c>
      <c r="T1348" s="149" t="e">
        <f t="shared" si="356"/>
        <v>#DIV/0!</v>
      </c>
      <c r="U1348" s="383">
        <f>IF(B1348&lt;=Parameters!$K$3,0,IF(I1348="Sand",(B1348-B1347)*$O$5*N1348,(B1348-B1347)*$O$5*T1348))</f>
        <v>0</v>
      </c>
      <c r="V1348" s="157">
        <f t="shared" si="357"/>
        <v>41073.252496893809</v>
      </c>
      <c r="W1348" s="175" t="e">
        <f t="shared" si="352"/>
        <v>#N/A</v>
      </c>
      <c r="X1348" s="149" t="e">
        <f t="shared" si="353"/>
        <v>#N/A</v>
      </c>
      <c r="Y1348" s="127" t="e">
        <f t="shared" si="354"/>
        <v>#DIV/0!</v>
      </c>
      <c r="Z1348" s="175" t="e">
        <f t="shared" si="355"/>
        <v>#N/A</v>
      </c>
      <c r="AA1348" s="149" t="e">
        <f t="shared" si="350"/>
        <v>#DIV/0!</v>
      </c>
      <c r="AB1348" s="383">
        <f>IF(ISERROR(AA1348),0,IF(B1348&lt;=Parameters!$K$3,0,(B1348-B1347)*$O$5*AA1348))</f>
        <v>0</v>
      </c>
      <c r="AC1348" s="157">
        <f t="shared" si="358"/>
        <v>26468.056265524985</v>
      </c>
    </row>
    <row r="1349" spans="1:29">
      <c r="A1349" s="1"/>
      <c r="B1349" s="1"/>
      <c r="C1349" s="194"/>
      <c r="D1349" s="194"/>
      <c r="E1349" s="438" t="e">
        <f>IF(AND(ISBLANK(B1349),ISBLANK(C1349)),NA(),IF(B1349&lt;=Parameters!$K$3,0,IF(C1349&lt;0.1,Parameters!$K$4,C1349)))</f>
        <v>#N/A</v>
      </c>
      <c r="F1349" s="439"/>
      <c r="G1349" s="149">
        <f>B1349*Parameters!$K$5</f>
        <v>0</v>
      </c>
      <c r="H1349" s="383">
        <f>IF(B1349&lt;Parameters!$K$6,B1349*Parameters!$K$5,Parameters!$K$5*Parameters!$K$6+(B1349-Parameters!$K$6)*(Parameters!$K$5-10))</f>
        <v>0</v>
      </c>
      <c r="I1349" s="151" t="str">
        <f>IF(ISBLANK(D1349),"",IF(D1349&gt;Parameters!$K$7,"Clay","Sand"))</f>
        <v/>
      </c>
      <c r="J1349" s="152">
        <f t="shared" si="342"/>
        <v>0.12850097275896397</v>
      </c>
      <c r="K1349" s="320">
        <f t="shared" si="343"/>
        <v>1</v>
      </c>
      <c r="L1349" s="320">
        <f t="shared" si="351"/>
        <v>0</v>
      </c>
      <c r="M1349" s="275" t="e">
        <f t="shared" si="344"/>
        <v>#N/A</v>
      </c>
      <c r="N1349" s="153" t="e">
        <f t="shared" si="345"/>
        <v>#N/A</v>
      </c>
      <c r="O1349" s="175" t="e">
        <f t="shared" si="346"/>
        <v>#N/A</v>
      </c>
      <c r="P1349" s="149">
        <f>IF(B1349&lt;=Parameters!$K$3,0,IF(I1349="Sand",0,O1349/Parameters!$K$8*1000))</f>
        <v>0</v>
      </c>
      <c r="Q1349" s="127" t="e">
        <f t="shared" si="347"/>
        <v>#DIV/0!</v>
      </c>
      <c r="R1349" s="175" t="e">
        <f t="shared" si="348"/>
        <v>#DIV/0!</v>
      </c>
      <c r="S1349" s="175" t="e">
        <f t="shared" si="349"/>
        <v>#DIV/0!</v>
      </c>
      <c r="T1349" s="149" t="e">
        <f t="shared" si="356"/>
        <v>#DIV/0!</v>
      </c>
      <c r="U1349" s="383">
        <f>IF(B1349&lt;=Parameters!$K$3,0,IF(I1349="Sand",(B1349-B1348)*$O$5*N1349,(B1349-B1348)*$O$5*T1349))</f>
        <v>0</v>
      </c>
      <c r="V1349" s="157">
        <f t="shared" si="357"/>
        <v>41073.252496893809</v>
      </c>
      <c r="W1349" s="175" t="e">
        <f t="shared" si="352"/>
        <v>#N/A</v>
      </c>
      <c r="X1349" s="149" t="e">
        <f t="shared" si="353"/>
        <v>#N/A</v>
      </c>
      <c r="Y1349" s="127" t="e">
        <f t="shared" si="354"/>
        <v>#DIV/0!</v>
      </c>
      <c r="Z1349" s="175" t="e">
        <f t="shared" si="355"/>
        <v>#N/A</v>
      </c>
      <c r="AA1349" s="149" t="e">
        <f t="shared" si="350"/>
        <v>#DIV/0!</v>
      </c>
      <c r="AB1349" s="383">
        <f>IF(ISERROR(AA1349),0,IF(B1349&lt;=Parameters!$K$3,0,(B1349-B1348)*$O$5*AA1349))</f>
        <v>0</v>
      </c>
      <c r="AC1349" s="157">
        <f t="shared" si="358"/>
        <v>26468.056265524985</v>
      </c>
    </row>
    <row r="1350" spans="1:29">
      <c r="A1350" s="1"/>
      <c r="B1350" s="1"/>
      <c r="C1350" s="194"/>
      <c r="D1350" s="194"/>
      <c r="E1350" s="438" t="e">
        <f>IF(AND(ISBLANK(B1350),ISBLANK(C1350)),NA(),IF(B1350&lt;=Parameters!$K$3,0,IF(C1350&lt;0.1,Parameters!$K$4,C1350)))</f>
        <v>#N/A</v>
      </c>
      <c r="F1350" s="439"/>
      <c r="G1350" s="149">
        <f>B1350*Parameters!$K$5</f>
        <v>0</v>
      </c>
      <c r="H1350" s="383">
        <f>IF(B1350&lt;Parameters!$K$6,B1350*Parameters!$K$5,Parameters!$K$5*Parameters!$K$6+(B1350-Parameters!$K$6)*(Parameters!$K$5-10))</f>
        <v>0</v>
      </c>
      <c r="I1350" s="151" t="str">
        <f>IF(ISBLANK(D1350),"",IF(D1350&gt;Parameters!$K$7,"Clay","Sand"))</f>
        <v/>
      </c>
      <c r="J1350" s="152">
        <f t="shared" si="342"/>
        <v>0.12850097275896397</v>
      </c>
      <c r="K1350" s="320">
        <f t="shared" si="343"/>
        <v>1</v>
      </c>
      <c r="L1350" s="320">
        <f t="shared" si="351"/>
        <v>0</v>
      </c>
      <c r="M1350" s="275" t="e">
        <f t="shared" si="344"/>
        <v>#N/A</v>
      </c>
      <c r="N1350" s="153" t="e">
        <f t="shared" si="345"/>
        <v>#N/A</v>
      </c>
      <c r="O1350" s="175" t="e">
        <f t="shared" si="346"/>
        <v>#N/A</v>
      </c>
      <c r="P1350" s="149">
        <f>IF(B1350&lt;=Parameters!$K$3,0,IF(I1350="Sand",0,O1350/Parameters!$K$8*1000))</f>
        <v>0</v>
      </c>
      <c r="Q1350" s="127" t="e">
        <f t="shared" si="347"/>
        <v>#DIV/0!</v>
      </c>
      <c r="R1350" s="175" t="e">
        <f t="shared" si="348"/>
        <v>#DIV/0!</v>
      </c>
      <c r="S1350" s="175" t="e">
        <f t="shared" si="349"/>
        <v>#DIV/0!</v>
      </c>
      <c r="T1350" s="149" t="e">
        <f t="shared" si="356"/>
        <v>#DIV/0!</v>
      </c>
      <c r="U1350" s="383">
        <f>IF(B1350&lt;=Parameters!$K$3,0,IF(I1350="Sand",(B1350-B1349)*$O$5*N1350,(B1350-B1349)*$O$5*T1350))</f>
        <v>0</v>
      </c>
      <c r="V1350" s="157">
        <f t="shared" si="357"/>
        <v>41073.252496893809</v>
      </c>
      <c r="W1350" s="175" t="e">
        <f t="shared" si="352"/>
        <v>#N/A</v>
      </c>
      <c r="X1350" s="149" t="e">
        <f t="shared" si="353"/>
        <v>#N/A</v>
      </c>
      <c r="Y1350" s="127" t="e">
        <f t="shared" si="354"/>
        <v>#DIV/0!</v>
      </c>
      <c r="Z1350" s="175" t="e">
        <f t="shared" si="355"/>
        <v>#N/A</v>
      </c>
      <c r="AA1350" s="149" t="e">
        <f t="shared" si="350"/>
        <v>#DIV/0!</v>
      </c>
      <c r="AB1350" s="383">
        <f>IF(ISERROR(AA1350),0,IF(B1350&lt;=Parameters!$K$3,0,(B1350-B1349)*$O$5*AA1350))</f>
        <v>0</v>
      </c>
      <c r="AC1350" s="157">
        <f t="shared" si="358"/>
        <v>26468.056265524985</v>
      </c>
    </row>
    <row r="1351" spans="1:29">
      <c r="A1351" s="1"/>
      <c r="B1351" s="1"/>
      <c r="C1351" s="194"/>
      <c r="D1351" s="194"/>
      <c r="E1351" s="438" t="e">
        <f>IF(AND(ISBLANK(B1351),ISBLANK(C1351)),NA(),IF(B1351&lt;=Parameters!$K$3,0,IF(C1351&lt;0.1,Parameters!$K$4,C1351)))</f>
        <v>#N/A</v>
      </c>
      <c r="F1351" s="439"/>
      <c r="G1351" s="149">
        <f>B1351*Parameters!$K$5</f>
        <v>0</v>
      </c>
      <c r="H1351" s="383">
        <f>IF(B1351&lt;Parameters!$K$6,B1351*Parameters!$K$5,Parameters!$K$5*Parameters!$K$6+(B1351-Parameters!$K$6)*(Parameters!$K$5-10))</f>
        <v>0</v>
      </c>
      <c r="I1351" s="151" t="str">
        <f>IF(ISBLANK(D1351),"",IF(D1351&gt;Parameters!$K$7,"Clay","Sand"))</f>
        <v/>
      </c>
      <c r="J1351" s="152">
        <f t="shared" si="342"/>
        <v>0.12850097275896397</v>
      </c>
      <c r="K1351" s="320">
        <f t="shared" si="343"/>
        <v>1</v>
      </c>
      <c r="L1351" s="320">
        <f t="shared" si="351"/>
        <v>0</v>
      </c>
      <c r="M1351" s="275" t="e">
        <f t="shared" si="344"/>
        <v>#N/A</v>
      </c>
      <c r="N1351" s="153" t="e">
        <f t="shared" si="345"/>
        <v>#N/A</v>
      </c>
      <c r="O1351" s="175" t="e">
        <f t="shared" si="346"/>
        <v>#N/A</v>
      </c>
      <c r="P1351" s="149">
        <f>IF(B1351&lt;=Parameters!$K$3,0,IF(I1351="Sand",0,O1351/Parameters!$K$8*1000))</f>
        <v>0</v>
      </c>
      <c r="Q1351" s="127" t="e">
        <f t="shared" si="347"/>
        <v>#DIV/0!</v>
      </c>
      <c r="R1351" s="175" t="e">
        <f t="shared" si="348"/>
        <v>#DIV/0!</v>
      </c>
      <c r="S1351" s="175" t="e">
        <f t="shared" si="349"/>
        <v>#DIV/0!</v>
      </c>
      <c r="T1351" s="149" t="e">
        <f t="shared" si="356"/>
        <v>#DIV/0!</v>
      </c>
      <c r="U1351" s="383">
        <f>IF(B1351&lt;=Parameters!$K$3,0,IF(I1351="Sand",(B1351-B1350)*$O$5*N1351,(B1351-B1350)*$O$5*T1351))</f>
        <v>0</v>
      </c>
      <c r="V1351" s="157">
        <f t="shared" si="357"/>
        <v>41073.252496893809</v>
      </c>
      <c r="W1351" s="175" t="e">
        <f t="shared" si="352"/>
        <v>#N/A</v>
      </c>
      <c r="X1351" s="149" t="e">
        <f t="shared" si="353"/>
        <v>#N/A</v>
      </c>
      <c r="Y1351" s="127" t="e">
        <f t="shared" si="354"/>
        <v>#DIV/0!</v>
      </c>
      <c r="Z1351" s="175" t="e">
        <f t="shared" si="355"/>
        <v>#N/A</v>
      </c>
      <c r="AA1351" s="149" t="e">
        <f t="shared" si="350"/>
        <v>#DIV/0!</v>
      </c>
      <c r="AB1351" s="383">
        <f>IF(ISERROR(AA1351),0,IF(B1351&lt;=Parameters!$K$3,0,(B1351-B1350)*$O$5*AA1351))</f>
        <v>0</v>
      </c>
      <c r="AC1351" s="157">
        <f t="shared" si="358"/>
        <v>26468.056265524985</v>
      </c>
    </row>
    <row r="1352" spans="1:29">
      <c r="A1352" s="1"/>
      <c r="B1352" s="1"/>
      <c r="C1352" s="194"/>
      <c r="D1352" s="194"/>
      <c r="E1352" s="438" t="e">
        <f>IF(AND(ISBLANK(B1352),ISBLANK(C1352)),NA(),IF(B1352&lt;=Parameters!$K$3,0,IF(C1352&lt;0.1,Parameters!$K$4,C1352)))</f>
        <v>#N/A</v>
      </c>
      <c r="F1352" s="439"/>
      <c r="G1352" s="149">
        <f>B1352*Parameters!$K$5</f>
        <v>0</v>
      </c>
      <c r="H1352" s="383">
        <f>IF(B1352&lt;Parameters!$K$6,B1352*Parameters!$K$5,Parameters!$K$5*Parameters!$K$6+(B1352-Parameters!$K$6)*(Parameters!$K$5-10))</f>
        <v>0</v>
      </c>
      <c r="I1352" s="151" t="str">
        <f>IF(ISBLANK(D1352),"",IF(D1352&gt;Parameters!$K$7,"Clay","Sand"))</f>
        <v/>
      </c>
      <c r="J1352" s="152">
        <f t="shared" si="342"/>
        <v>0.12850097275896397</v>
      </c>
      <c r="K1352" s="320">
        <f t="shared" si="343"/>
        <v>1</v>
      </c>
      <c r="L1352" s="320">
        <f t="shared" si="351"/>
        <v>0</v>
      </c>
      <c r="M1352" s="275" t="e">
        <f t="shared" si="344"/>
        <v>#N/A</v>
      </c>
      <c r="N1352" s="153" t="e">
        <f t="shared" si="345"/>
        <v>#N/A</v>
      </c>
      <c r="O1352" s="175" t="e">
        <f t="shared" si="346"/>
        <v>#N/A</v>
      </c>
      <c r="P1352" s="149">
        <f>IF(B1352&lt;=Parameters!$K$3,0,IF(I1352="Sand",0,O1352/Parameters!$K$8*1000))</f>
        <v>0</v>
      </c>
      <c r="Q1352" s="127" t="e">
        <f t="shared" si="347"/>
        <v>#DIV/0!</v>
      </c>
      <c r="R1352" s="175" t="e">
        <f t="shared" si="348"/>
        <v>#DIV/0!</v>
      </c>
      <c r="S1352" s="175" t="e">
        <f t="shared" si="349"/>
        <v>#DIV/0!</v>
      </c>
      <c r="T1352" s="149" t="e">
        <f t="shared" si="356"/>
        <v>#DIV/0!</v>
      </c>
      <c r="U1352" s="383">
        <f>IF(B1352&lt;=Parameters!$K$3,0,IF(I1352="Sand",(B1352-B1351)*$O$5*N1352,(B1352-B1351)*$O$5*T1352))</f>
        <v>0</v>
      </c>
      <c r="V1352" s="157">
        <f t="shared" si="357"/>
        <v>41073.252496893809</v>
      </c>
      <c r="W1352" s="175" t="e">
        <f t="shared" si="352"/>
        <v>#N/A</v>
      </c>
      <c r="X1352" s="149" t="e">
        <f t="shared" si="353"/>
        <v>#N/A</v>
      </c>
      <c r="Y1352" s="127" t="e">
        <f t="shared" si="354"/>
        <v>#DIV/0!</v>
      </c>
      <c r="Z1352" s="175" t="e">
        <f t="shared" si="355"/>
        <v>#N/A</v>
      </c>
      <c r="AA1352" s="149" t="e">
        <f t="shared" si="350"/>
        <v>#DIV/0!</v>
      </c>
      <c r="AB1352" s="383">
        <f>IF(ISERROR(AA1352),0,IF(B1352&lt;=Parameters!$K$3,0,(B1352-B1351)*$O$5*AA1352))</f>
        <v>0</v>
      </c>
      <c r="AC1352" s="157">
        <f t="shared" si="358"/>
        <v>26468.056265524985</v>
      </c>
    </row>
    <row r="1353" spans="1:29">
      <c r="A1353" s="1"/>
      <c r="B1353" s="1"/>
      <c r="C1353" s="194"/>
      <c r="D1353" s="194"/>
      <c r="E1353" s="438" t="e">
        <f>IF(AND(ISBLANK(B1353),ISBLANK(C1353)),NA(),IF(B1353&lt;=Parameters!$K$3,0,IF(C1353&lt;0.1,Parameters!$K$4,C1353)))</f>
        <v>#N/A</v>
      </c>
      <c r="F1353" s="439"/>
      <c r="G1353" s="149">
        <f>B1353*Parameters!$K$5</f>
        <v>0</v>
      </c>
      <c r="H1353" s="383">
        <f>IF(B1353&lt;Parameters!$K$6,B1353*Parameters!$K$5,Parameters!$K$5*Parameters!$K$6+(B1353-Parameters!$K$6)*(Parameters!$K$5-10))</f>
        <v>0</v>
      </c>
      <c r="I1353" s="151" t="str">
        <f>IF(ISBLANK(D1353),"",IF(D1353&gt;Parameters!$K$7,"Clay","Sand"))</f>
        <v/>
      </c>
      <c r="J1353" s="152">
        <f t="shared" si="342"/>
        <v>0.12850097275896397</v>
      </c>
      <c r="K1353" s="320">
        <f t="shared" si="343"/>
        <v>1</v>
      </c>
      <c r="L1353" s="320">
        <f t="shared" si="351"/>
        <v>0</v>
      </c>
      <c r="M1353" s="275" t="e">
        <f t="shared" si="344"/>
        <v>#N/A</v>
      </c>
      <c r="N1353" s="153" t="e">
        <f t="shared" si="345"/>
        <v>#N/A</v>
      </c>
      <c r="O1353" s="175" t="e">
        <f t="shared" si="346"/>
        <v>#N/A</v>
      </c>
      <c r="P1353" s="149">
        <f>IF(B1353&lt;=Parameters!$K$3,0,IF(I1353="Sand",0,O1353/Parameters!$K$8*1000))</f>
        <v>0</v>
      </c>
      <c r="Q1353" s="127" t="e">
        <f t="shared" si="347"/>
        <v>#DIV/0!</v>
      </c>
      <c r="R1353" s="175" t="e">
        <f t="shared" si="348"/>
        <v>#DIV/0!</v>
      </c>
      <c r="S1353" s="175" t="e">
        <f t="shared" si="349"/>
        <v>#DIV/0!</v>
      </c>
      <c r="T1353" s="149" t="e">
        <f t="shared" si="356"/>
        <v>#DIV/0!</v>
      </c>
      <c r="U1353" s="383">
        <f>IF(B1353&lt;=Parameters!$K$3,0,IF(I1353="Sand",(B1353-B1352)*$O$5*N1353,(B1353-B1352)*$O$5*T1353))</f>
        <v>0</v>
      </c>
      <c r="V1353" s="157">
        <f t="shared" si="357"/>
        <v>41073.252496893809</v>
      </c>
      <c r="W1353" s="175" t="e">
        <f t="shared" si="352"/>
        <v>#N/A</v>
      </c>
      <c r="X1353" s="149" t="e">
        <f t="shared" si="353"/>
        <v>#N/A</v>
      </c>
      <c r="Y1353" s="127" t="e">
        <f t="shared" si="354"/>
        <v>#DIV/0!</v>
      </c>
      <c r="Z1353" s="175" t="e">
        <f t="shared" si="355"/>
        <v>#N/A</v>
      </c>
      <c r="AA1353" s="149" t="e">
        <f t="shared" si="350"/>
        <v>#DIV/0!</v>
      </c>
      <c r="AB1353" s="383">
        <f>IF(ISERROR(AA1353),0,IF(B1353&lt;=Parameters!$K$3,0,(B1353-B1352)*$O$5*AA1353))</f>
        <v>0</v>
      </c>
      <c r="AC1353" s="157">
        <f t="shared" si="358"/>
        <v>26468.056265524985</v>
      </c>
    </row>
    <row r="1354" spans="1:29">
      <c r="A1354" s="1"/>
      <c r="B1354" s="1"/>
      <c r="C1354" s="194"/>
      <c r="D1354" s="194"/>
      <c r="E1354" s="438" t="e">
        <f>IF(AND(ISBLANK(B1354),ISBLANK(C1354)),NA(),IF(B1354&lt;=Parameters!$K$3,0,IF(C1354&lt;0.1,Parameters!$K$4,C1354)))</f>
        <v>#N/A</v>
      </c>
      <c r="F1354" s="439"/>
      <c r="G1354" s="149">
        <f>B1354*Parameters!$K$5</f>
        <v>0</v>
      </c>
      <c r="H1354" s="383">
        <f>IF(B1354&lt;Parameters!$K$6,B1354*Parameters!$K$5,Parameters!$K$5*Parameters!$K$6+(B1354-Parameters!$K$6)*(Parameters!$K$5-10))</f>
        <v>0</v>
      </c>
      <c r="I1354" s="151" t="str">
        <f>IF(ISBLANK(D1354),"",IF(D1354&gt;Parameters!$K$7,"Clay","Sand"))</f>
        <v/>
      </c>
      <c r="J1354" s="152">
        <f t="shared" si="342"/>
        <v>0.12850097275896397</v>
      </c>
      <c r="K1354" s="320">
        <f t="shared" si="343"/>
        <v>1</v>
      </c>
      <c r="L1354" s="320">
        <f t="shared" si="351"/>
        <v>0</v>
      </c>
      <c r="M1354" s="275" t="e">
        <f t="shared" si="344"/>
        <v>#N/A</v>
      </c>
      <c r="N1354" s="153" t="e">
        <f t="shared" si="345"/>
        <v>#N/A</v>
      </c>
      <c r="O1354" s="175" t="e">
        <f t="shared" si="346"/>
        <v>#N/A</v>
      </c>
      <c r="P1354" s="149">
        <f>IF(B1354&lt;=Parameters!$K$3,0,IF(I1354="Sand",0,O1354/Parameters!$K$8*1000))</f>
        <v>0</v>
      </c>
      <c r="Q1354" s="127" t="e">
        <f t="shared" si="347"/>
        <v>#DIV/0!</v>
      </c>
      <c r="R1354" s="175" t="e">
        <f t="shared" si="348"/>
        <v>#DIV/0!</v>
      </c>
      <c r="S1354" s="175" t="e">
        <f t="shared" si="349"/>
        <v>#DIV/0!</v>
      </c>
      <c r="T1354" s="149" t="e">
        <f t="shared" si="356"/>
        <v>#DIV/0!</v>
      </c>
      <c r="U1354" s="383">
        <f>IF(B1354&lt;=Parameters!$K$3,0,IF(I1354="Sand",(B1354-B1353)*$O$5*N1354,(B1354-B1353)*$O$5*T1354))</f>
        <v>0</v>
      </c>
      <c r="V1354" s="157">
        <f t="shared" si="357"/>
        <v>41073.252496893809</v>
      </c>
      <c r="W1354" s="175" t="e">
        <f t="shared" si="352"/>
        <v>#N/A</v>
      </c>
      <c r="X1354" s="149" t="e">
        <f t="shared" si="353"/>
        <v>#N/A</v>
      </c>
      <c r="Y1354" s="127" t="e">
        <f t="shared" si="354"/>
        <v>#DIV/0!</v>
      </c>
      <c r="Z1354" s="175" t="e">
        <f t="shared" si="355"/>
        <v>#N/A</v>
      </c>
      <c r="AA1354" s="149" t="e">
        <f t="shared" si="350"/>
        <v>#DIV/0!</v>
      </c>
      <c r="AB1354" s="383">
        <f>IF(ISERROR(AA1354),0,IF(B1354&lt;=Parameters!$K$3,0,(B1354-B1353)*$O$5*AA1354))</f>
        <v>0</v>
      </c>
      <c r="AC1354" s="157">
        <f t="shared" si="358"/>
        <v>26468.056265524985</v>
      </c>
    </row>
    <row r="1355" spans="1:29">
      <c r="A1355" s="1"/>
      <c r="B1355" s="1"/>
      <c r="C1355" s="194"/>
      <c r="D1355" s="194"/>
      <c r="E1355" s="438" t="e">
        <f>IF(AND(ISBLANK(B1355),ISBLANK(C1355)),NA(),IF(B1355&lt;=Parameters!$K$3,0,IF(C1355&lt;0.1,Parameters!$K$4,C1355)))</f>
        <v>#N/A</v>
      </c>
      <c r="F1355" s="439"/>
      <c r="G1355" s="149">
        <f>B1355*Parameters!$K$5</f>
        <v>0</v>
      </c>
      <c r="H1355" s="383">
        <f>IF(B1355&lt;Parameters!$K$6,B1355*Parameters!$K$5,Parameters!$K$5*Parameters!$K$6+(B1355-Parameters!$K$6)*(Parameters!$K$5-10))</f>
        <v>0</v>
      </c>
      <c r="I1355" s="151" t="str">
        <f>IF(ISBLANK(D1355),"",IF(D1355&gt;Parameters!$K$7,"Clay","Sand"))</f>
        <v/>
      </c>
      <c r="J1355" s="152">
        <f t="shared" si="342"/>
        <v>0.12850097275896397</v>
      </c>
      <c r="K1355" s="320">
        <f t="shared" si="343"/>
        <v>1</v>
      </c>
      <c r="L1355" s="320">
        <f t="shared" si="351"/>
        <v>0</v>
      </c>
      <c r="M1355" s="275" t="e">
        <f t="shared" si="344"/>
        <v>#N/A</v>
      </c>
      <c r="N1355" s="153" t="e">
        <f t="shared" si="345"/>
        <v>#N/A</v>
      </c>
      <c r="O1355" s="175" t="e">
        <f t="shared" si="346"/>
        <v>#N/A</v>
      </c>
      <c r="P1355" s="149">
        <f>IF(B1355&lt;=Parameters!$K$3,0,IF(I1355="Sand",0,O1355/Parameters!$K$8*1000))</f>
        <v>0</v>
      </c>
      <c r="Q1355" s="127" t="e">
        <f t="shared" si="347"/>
        <v>#DIV/0!</v>
      </c>
      <c r="R1355" s="175" t="e">
        <f t="shared" si="348"/>
        <v>#DIV/0!</v>
      </c>
      <c r="S1355" s="175" t="e">
        <f t="shared" si="349"/>
        <v>#DIV/0!</v>
      </c>
      <c r="T1355" s="149" t="e">
        <f t="shared" si="356"/>
        <v>#DIV/0!</v>
      </c>
      <c r="U1355" s="383">
        <f>IF(B1355&lt;=Parameters!$K$3,0,IF(I1355="Sand",(B1355-B1354)*$O$5*N1355,(B1355-B1354)*$O$5*T1355))</f>
        <v>0</v>
      </c>
      <c r="V1355" s="157">
        <f t="shared" si="357"/>
        <v>41073.252496893809</v>
      </c>
      <c r="W1355" s="175" t="e">
        <f t="shared" si="352"/>
        <v>#N/A</v>
      </c>
      <c r="X1355" s="149" t="e">
        <f t="shared" si="353"/>
        <v>#N/A</v>
      </c>
      <c r="Y1355" s="127" t="e">
        <f t="shared" si="354"/>
        <v>#DIV/0!</v>
      </c>
      <c r="Z1355" s="175" t="e">
        <f t="shared" si="355"/>
        <v>#N/A</v>
      </c>
      <c r="AA1355" s="149" t="e">
        <f t="shared" si="350"/>
        <v>#DIV/0!</v>
      </c>
      <c r="AB1355" s="383">
        <f>IF(ISERROR(AA1355),0,IF(B1355&lt;=Parameters!$K$3,0,(B1355-B1354)*$O$5*AA1355))</f>
        <v>0</v>
      </c>
      <c r="AC1355" s="157">
        <f t="shared" si="358"/>
        <v>26468.056265524985</v>
      </c>
    </row>
    <row r="1356" spans="1:29">
      <c r="A1356" s="1"/>
      <c r="B1356" s="1"/>
      <c r="C1356" s="194"/>
      <c r="D1356" s="194"/>
      <c r="E1356" s="438" t="e">
        <f>IF(AND(ISBLANK(B1356),ISBLANK(C1356)),NA(),IF(B1356&lt;=Parameters!$K$3,0,IF(C1356&lt;0.1,Parameters!$K$4,C1356)))</f>
        <v>#N/A</v>
      </c>
      <c r="F1356" s="439"/>
      <c r="G1356" s="149">
        <f>B1356*Parameters!$K$5</f>
        <v>0</v>
      </c>
      <c r="H1356" s="383">
        <f>IF(B1356&lt;Parameters!$K$6,B1356*Parameters!$K$5,Parameters!$K$5*Parameters!$K$6+(B1356-Parameters!$K$6)*(Parameters!$K$5-10))</f>
        <v>0</v>
      </c>
      <c r="I1356" s="151" t="str">
        <f>IF(ISBLANK(D1356),"",IF(D1356&gt;Parameters!$K$7,"Clay","Sand"))</f>
        <v/>
      </c>
      <c r="J1356" s="152">
        <f t="shared" si="342"/>
        <v>0.12850097275896397</v>
      </c>
      <c r="K1356" s="320">
        <f t="shared" si="343"/>
        <v>1</v>
      </c>
      <c r="L1356" s="320">
        <f t="shared" si="351"/>
        <v>0</v>
      </c>
      <c r="M1356" s="275" t="e">
        <f t="shared" si="344"/>
        <v>#N/A</v>
      </c>
      <c r="N1356" s="153" t="e">
        <f t="shared" si="345"/>
        <v>#N/A</v>
      </c>
      <c r="O1356" s="175" t="e">
        <f t="shared" si="346"/>
        <v>#N/A</v>
      </c>
      <c r="P1356" s="149">
        <f>IF(B1356&lt;=Parameters!$K$3,0,IF(I1356="Sand",0,O1356/Parameters!$K$8*1000))</f>
        <v>0</v>
      </c>
      <c r="Q1356" s="127" t="e">
        <f t="shared" si="347"/>
        <v>#DIV/0!</v>
      </c>
      <c r="R1356" s="175" t="e">
        <f t="shared" si="348"/>
        <v>#DIV/0!</v>
      </c>
      <c r="S1356" s="175" t="e">
        <f t="shared" si="349"/>
        <v>#DIV/0!</v>
      </c>
      <c r="T1356" s="149" t="e">
        <f t="shared" si="356"/>
        <v>#DIV/0!</v>
      </c>
      <c r="U1356" s="383">
        <f>IF(B1356&lt;=Parameters!$K$3,0,IF(I1356="Sand",(B1356-B1355)*$O$5*N1356,(B1356-B1355)*$O$5*T1356))</f>
        <v>0</v>
      </c>
      <c r="V1356" s="157">
        <f t="shared" si="357"/>
        <v>41073.252496893809</v>
      </c>
      <c r="W1356" s="175" t="e">
        <f t="shared" si="352"/>
        <v>#N/A</v>
      </c>
      <c r="X1356" s="149" t="e">
        <f t="shared" si="353"/>
        <v>#N/A</v>
      </c>
      <c r="Y1356" s="127" t="e">
        <f t="shared" si="354"/>
        <v>#DIV/0!</v>
      </c>
      <c r="Z1356" s="175" t="e">
        <f t="shared" si="355"/>
        <v>#N/A</v>
      </c>
      <c r="AA1356" s="149" t="e">
        <f t="shared" si="350"/>
        <v>#DIV/0!</v>
      </c>
      <c r="AB1356" s="383">
        <f>IF(ISERROR(AA1356),0,IF(B1356&lt;=Parameters!$K$3,0,(B1356-B1355)*$O$5*AA1356))</f>
        <v>0</v>
      </c>
      <c r="AC1356" s="157">
        <f t="shared" si="358"/>
        <v>26468.056265524985</v>
      </c>
    </row>
    <row r="1357" spans="1:29">
      <c r="A1357" s="1"/>
      <c r="B1357" s="1"/>
      <c r="C1357" s="194"/>
      <c r="D1357" s="194"/>
      <c r="E1357" s="438" t="e">
        <f>IF(AND(ISBLANK(B1357),ISBLANK(C1357)),NA(),IF(B1357&lt;=Parameters!$K$3,0,IF(C1357&lt;0.1,Parameters!$K$4,C1357)))</f>
        <v>#N/A</v>
      </c>
      <c r="F1357" s="439"/>
      <c r="G1357" s="149">
        <f>B1357*Parameters!$K$5</f>
        <v>0</v>
      </c>
      <c r="H1357" s="383">
        <f>IF(B1357&lt;Parameters!$K$6,B1357*Parameters!$K$5,Parameters!$K$5*Parameters!$K$6+(B1357-Parameters!$K$6)*(Parameters!$K$5-10))</f>
        <v>0</v>
      </c>
      <c r="I1357" s="151" t="str">
        <f>IF(ISBLANK(D1357),"",IF(D1357&gt;Parameters!$K$7,"Clay","Sand"))</f>
        <v/>
      </c>
      <c r="J1357" s="152">
        <f t="shared" si="342"/>
        <v>0.12850097275896397</v>
      </c>
      <c r="K1357" s="320">
        <f t="shared" si="343"/>
        <v>1</v>
      </c>
      <c r="L1357" s="320">
        <f t="shared" si="351"/>
        <v>0</v>
      </c>
      <c r="M1357" s="275" t="e">
        <f t="shared" si="344"/>
        <v>#N/A</v>
      </c>
      <c r="N1357" s="153" t="e">
        <f t="shared" si="345"/>
        <v>#N/A</v>
      </c>
      <c r="O1357" s="175" t="e">
        <f t="shared" si="346"/>
        <v>#N/A</v>
      </c>
      <c r="P1357" s="149">
        <f>IF(B1357&lt;=Parameters!$K$3,0,IF(I1357="Sand",0,O1357/Parameters!$K$8*1000))</f>
        <v>0</v>
      </c>
      <c r="Q1357" s="127" t="e">
        <f t="shared" si="347"/>
        <v>#DIV/0!</v>
      </c>
      <c r="R1357" s="175" t="e">
        <f t="shared" si="348"/>
        <v>#DIV/0!</v>
      </c>
      <c r="S1357" s="175" t="e">
        <f t="shared" si="349"/>
        <v>#DIV/0!</v>
      </c>
      <c r="T1357" s="149" t="e">
        <f t="shared" si="356"/>
        <v>#DIV/0!</v>
      </c>
      <c r="U1357" s="383">
        <f>IF(B1357&lt;=Parameters!$K$3,0,IF(I1357="Sand",(B1357-B1356)*$O$5*N1357,(B1357-B1356)*$O$5*T1357))</f>
        <v>0</v>
      </c>
      <c r="V1357" s="157">
        <f t="shared" si="357"/>
        <v>41073.252496893809</v>
      </c>
      <c r="W1357" s="175" t="e">
        <f t="shared" si="352"/>
        <v>#N/A</v>
      </c>
      <c r="X1357" s="149" t="e">
        <f t="shared" si="353"/>
        <v>#N/A</v>
      </c>
      <c r="Y1357" s="127" t="e">
        <f t="shared" si="354"/>
        <v>#DIV/0!</v>
      </c>
      <c r="Z1357" s="175" t="e">
        <f t="shared" si="355"/>
        <v>#N/A</v>
      </c>
      <c r="AA1357" s="149" t="e">
        <f t="shared" si="350"/>
        <v>#DIV/0!</v>
      </c>
      <c r="AB1357" s="383">
        <f>IF(ISERROR(AA1357),0,IF(B1357&lt;=Parameters!$K$3,0,(B1357-B1356)*$O$5*AA1357))</f>
        <v>0</v>
      </c>
      <c r="AC1357" s="157">
        <f t="shared" si="358"/>
        <v>26468.056265524985</v>
      </c>
    </row>
    <row r="1358" spans="1:29">
      <c r="A1358" s="1"/>
      <c r="B1358" s="1"/>
      <c r="C1358" s="194"/>
      <c r="D1358" s="194"/>
      <c r="E1358" s="438" t="e">
        <f>IF(AND(ISBLANK(B1358),ISBLANK(C1358)),NA(),IF(B1358&lt;=Parameters!$K$3,0,IF(C1358&lt;0.1,Parameters!$K$4,C1358)))</f>
        <v>#N/A</v>
      </c>
      <c r="F1358" s="439"/>
      <c r="G1358" s="149">
        <f>B1358*Parameters!$K$5</f>
        <v>0</v>
      </c>
      <c r="H1358" s="383">
        <f>IF(B1358&lt;Parameters!$K$6,B1358*Parameters!$K$5,Parameters!$K$5*Parameters!$K$6+(B1358-Parameters!$K$6)*(Parameters!$K$5-10))</f>
        <v>0</v>
      </c>
      <c r="I1358" s="151" t="str">
        <f>IF(ISBLANK(D1358),"",IF(D1358&gt;Parameters!$K$7,"Clay","Sand"))</f>
        <v/>
      </c>
      <c r="J1358" s="152">
        <f t="shared" si="342"/>
        <v>0.12850097275896397</v>
      </c>
      <c r="K1358" s="320">
        <f t="shared" si="343"/>
        <v>1</v>
      </c>
      <c r="L1358" s="320">
        <f t="shared" si="351"/>
        <v>0</v>
      </c>
      <c r="M1358" s="275" t="e">
        <f t="shared" si="344"/>
        <v>#N/A</v>
      </c>
      <c r="N1358" s="153" t="e">
        <f t="shared" si="345"/>
        <v>#N/A</v>
      </c>
      <c r="O1358" s="175" t="e">
        <f t="shared" si="346"/>
        <v>#N/A</v>
      </c>
      <c r="P1358" s="149">
        <f>IF(B1358&lt;=Parameters!$K$3,0,IF(I1358="Sand",0,O1358/Parameters!$K$8*1000))</f>
        <v>0</v>
      </c>
      <c r="Q1358" s="127" t="e">
        <f t="shared" si="347"/>
        <v>#DIV/0!</v>
      </c>
      <c r="R1358" s="175" t="e">
        <f t="shared" si="348"/>
        <v>#DIV/0!</v>
      </c>
      <c r="S1358" s="175" t="e">
        <f t="shared" si="349"/>
        <v>#DIV/0!</v>
      </c>
      <c r="T1358" s="149" t="e">
        <f t="shared" si="356"/>
        <v>#DIV/0!</v>
      </c>
      <c r="U1358" s="383">
        <f>IF(B1358&lt;=Parameters!$K$3,0,IF(I1358="Sand",(B1358-B1357)*$O$5*N1358,(B1358-B1357)*$O$5*T1358))</f>
        <v>0</v>
      </c>
      <c r="V1358" s="157">
        <f t="shared" si="357"/>
        <v>41073.252496893809</v>
      </c>
      <c r="W1358" s="175" t="e">
        <f t="shared" si="352"/>
        <v>#N/A</v>
      </c>
      <c r="X1358" s="149" t="e">
        <f t="shared" si="353"/>
        <v>#N/A</v>
      </c>
      <c r="Y1358" s="127" t="e">
        <f t="shared" si="354"/>
        <v>#DIV/0!</v>
      </c>
      <c r="Z1358" s="175" t="e">
        <f t="shared" si="355"/>
        <v>#N/A</v>
      </c>
      <c r="AA1358" s="149" t="e">
        <f t="shared" si="350"/>
        <v>#DIV/0!</v>
      </c>
      <c r="AB1358" s="383">
        <f>IF(ISERROR(AA1358),0,IF(B1358&lt;=Parameters!$K$3,0,(B1358-B1357)*$O$5*AA1358))</f>
        <v>0</v>
      </c>
      <c r="AC1358" s="157">
        <f t="shared" si="358"/>
        <v>26468.056265524985</v>
      </c>
    </row>
    <row r="1359" spans="1:29">
      <c r="A1359" s="1"/>
      <c r="B1359" s="1"/>
      <c r="C1359" s="194"/>
      <c r="D1359" s="194"/>
      <c r="E1359" s="438" t="e">
        <f>IF(AND(ISBLANK(B1359),ISBLANK(C1359)),NA(),IF(B1359&lt;=Parameters!$K$3,0,IF(C1359&lt;0.1,Parameters!$K$4,C1359)))</f>
        <v>#N/A</v>
      </c>
      <c r="F1359" s="439"/>
      <c r="G1359" s="149">
        <f>B1359*Parameters!$K$5</f>
        <v>0</v>
      </c>
      <c r="H1359" s="383">
        <f>IF(B1359&lt;Parameters!$K$6,B1359*Parameters!$K$5,Parameters!$K$5*Parameters!$K$6+(B1359-Parameters!$K$6)*(Parameters!$K$5-10))</f>
        <v>0</v>
      </c>
      <c r="I1359" s="151" t="str">
        <f>IF(ISBLANK(D1359),"",IF(D1359&gt;Parameters!$K$7,"Clay","Sand"))</f>
        <v/>
      </c>
      <c r="J1359" s="152">
        <f t="shared" si="342"/>
        <v>0.12850097275896397</v>
      </c>
      <c r="K1359" s="320">
        <f t="shared" si="343"/>
        <v>1</v>
      </c>
      <c r="L1359" s="320">
        <f t="shared" si="351"/>
        <v>0</v>
      </c>
      <c r="M1359" s="275" t="e">
        <f t="shared" si="344"/>
        <v>#N/A</v>
      </c>
      <c r="N1359" s="153" t="e">
        <f t="shared" si="345"/>
        <v>#N/A</v>
      </c>
      <c r="O1359" s="175" t="e">
        <f t="shared" si="346"/>
        <v>#N/A</v>
      </c>
      <c r="P1359" s="149">
        <f>IF(B1359&lt;=Parameters!$K$3,0,IF(I1359="Sand",0,O1359/Parameters!$K$8*1000))</f>
        <v>0</v>
      </c>
      <c r="Q1359" s="127" t="e">
        <f t="shared" si="347"/>
        <v>#DIV/0!</v>
      </c>
      <c r="R1359" s="175" t="e">
        <f t="shared" si="348"/>
        <v>#DIV/0!</v>
      </c>
      <c r="S1359" s="175" t="e">
        <f t="shared" si="349"/>
        <v>#DIV/0!</v>
      </c>
      <c r="T1359" s="149" t="e">
        <f t="shared" si="356"/>
        <v>#DIV/0!</v>
      </c>
      <c r="U1359" s="383">
        <f>IF(B1359&lt;=Parameters!$K$3,0,IF(I1359="Sand",(B1359-B1358)*$O$5*N1359,(B1359-B1358)*$O$5*T1359))</f>
        <v>0</v>
      </c>
      <c r="V1359" s="157">
        <f t="shared" si="357"/>
        <v>41073.252496893809</v>
      </c>
      <c r="W1359" s="175" t="e">
        <f t="shared" si="352"/>
        <v>#N/A</v>
      </c>
      <c r="X1359" s="149" t="e">
        <f t="shared" si="353"/>
        <v>#N/A</v>
      </c>
      <c r="Y1359" s="127" t="e">
        <f t="shared" si="354"/>
        <v>#DIV/0!</v>
      </c>
      <c r="Z1359" s="175" t="e">
        <f t="shared" si="355"/>
        <v>#N/A</v>
      </c>
      <c r="AA1359" s="149" t="e">
        <f t="shared" si="350"/>
        <v>#DIV/0!</v>
      </c>
      <c r="AB1359" s="383">
        <f>IF(ISERROR(AA1359),0,IF(B1359&lt;=Parameters!$K$3,0,(B1359-B1358)*$O$5*AA1359))</f>
        <v>0</v>
      </c>
      <c r="AC1359" s="157">
        <f t="shared" si="358"/>
        <v>26468.056265524985</v>
      </c>
    </row>
    <row r="1360" spans="1:29">
      <c r="A1360" s="1"/>
      <c r="B1360" s="1"/>
      <c r="C1360" s="194"/>
      <c r="D1360" s="194"/>
      <c r="E1360" s="438" t="e">
        <f>IF(AND(ISBLANK(B1360),ISBLANK(C1360)),NA(),IF(B1360&lt;=Parameters!$K$3,0,IF(C1360&lt;0.1,Parameters!$K$4,C1360)))</f>
        <v>#N/A</v>
      </c>
      <c r="F1360" s="439"/>
      <c r="G1360" s="149">
        <f>B1360*Parameters!$K$5</f>
        <v>0</v>
      </c>
      <c r="H1360" s="383">
        <f>IF(B1360&lt;Parameters!$K$6,B1360*Parameters!$K$5,Parameters!$K$5*Parameters!$K$6+(B1360-Parameters!$K$6)*(Parameters!$K$5-10))</f>
        <v>0</v>
      </c>
      <c r="I1360" s="151" t="str">
        <f>IF(ISBLANK(D1360),"",IF(D1360&gt;Parameters!$K$7,"Clay","Sand"))</f>
        <v/>
      </c>
      <c r="J1360" s="152">
        <f t="shared" si="342"/>
        <v>0.12850097275896397</v>
      </c>
      <c r="K1360" s="320">
        <f t="shared" si="343"/>
        <v>1</v>
      </c>
      <c r="L1360" s="320">
        <f t="shared" si="351"/>
        <v>0</v>
      </c>
      <c r="M1360" s="275" t="e">
        <f t="shared" si="344"/>
        <v>#N/A</v>
      </c>
      <c r="N1360" s="153" t="e">
        <f t="shared" si="345"/>
        <v>#N/A</v>
      </c>
      <c r="O1360" s="175" t="e">
        <f t="shared" si="346"/>
        <v>#N/A</v>
      </c>
      <c r="P1360" s="149">
        <f>IF(B1360&lt;=Parameters!$K$3,0,IF(I1360="Sand",0,O1360/Parameters!$K$8*1000))</f>
        <v>0</v>
      </c>
      <c r="Q1360" s="127" t="e">
        <f t="shared" si="347"/>
        <v>#DIV/0!</v>
      </c>
      <c r="R1360" s="175" t="e">
        <f t="shared" si="348"/>
        <v>#DIV/0!</v>
      </c>
      <c r="S1360" s="175" t="e">
        <f t="shared" si="349"/>
        <v>#DIV/0!</v>
      </c>
      <c r="T1360" s="149" t="e">
        <f t="shared" si="356"/>
        <v>#DIV/0!</v>
      </c>
      <c r="U1360" s="383">
        <f>IF(B1360&lt;=Parameters!$K$3,0,IF(I1360="Sand",(B1360-B1359)*$O$5*N1360,(B1360-B1359)*$O$5*T1360))</f>
        <v>0</v>
      </c>
      <c r="V1360" s="157">
        <f t="shared" si="357"/>
        <v>41073.252496893809</v>
      </c>
      <c r="W1360" s="175" t="e">
        <f t="shared" si="352"/>
        <v>#N/A</v>
      </c>
      <c r="X1360" s="149" t="e">
        <f t="shared" si="353"/>
        <v>#N/A</v>
      </c>
      <c r="Y1360" s="127" t="e">
        <f t="shared" si="354"/>
        <v>#DIV/0!</v>
      </c>
      <c r="Z1360" s="175" t="e">
        <f t="shared" si="355"/>
        <v>#N/A</v>
      </c>
      <c r="AA1360" s="149" t="e">
        <f t="shared" si="350"/>
        <v>#DIV/0!</v>
      </c>
      <c r="AB1360" s="383">
        <f>IF(ISERROR(AA1360),0,IF(B1360&lt;=Parameters!$K$3,0,(B1360-B1359)*$O$5*AA1360))</f>
        <v>0</v>
      </c>
      <c r="AC1360" s="157">
        <f t="shared" si="358"/>
        <v>26468.056265524985</v>
      </c>
    </row>
    <row r="1361" spans="1:29">
      <c r="A1361" s="1"/>
      <c r="B1361" s="1"/>
      <c r="C1361" s="194"/>
      <c r="D1361" s="194"/>
      <c r="E1361" s="438" t="e">
        <f>IF(AND(ISBLANK(B1361),ISBLANK(C1361)),NA(),IF(B1361&lt;=Parameters!$K$3,0,IF(C1361&lt;0.1,Parameters!$K$4,C1361)))</f>
        <v>#N/A</v>
      </c>
      <c r="F1361" s="439"/>
      <c r="G1361" s="149">
        <f>B1361*Parameters!$K$5</f>
        <v>0</v>
      </c>
      <c r="H1361" s="383">
        <f>IF(B1361&lt;Parameters!$K$6,B1361*Parameters!$K$5,Parameters!$K$5*Parameters!$K$6+(B1361-Parameters!$K$6)*(Parameters!$K$5-10))</f>
        <v>0</v>
      </c>
      <c r="I1361" s="151" t="str">
        <f>IF(ISBLANK(D1361),"",IF(D1361&gt;Parameters!$K$7,"Clay","Sand"))</f>
        <v/>
      </c>
      <c r="J1361" s="152">
        <f t="shared" si="342"/>
        <v>0.12850097275896397</v>
      </c>
      <c r="K1361" s="320">
        <f t="shared" si="343"/>
        <v>1</v>
      </c>
      <c r="L1361" s="320">
        <f t="shared" si="351"/>
        <v>0</v>
      </c>
      <c r="M1361" s="275" t="e">
        <f t="shared" si="344"/>
        <v>#N/A</v>
      </c>
      <c r="N1361" s="153" t="e">
        <f t="shared" si="345"/>
        <v>#N/A</v>
      </c>
      <c r="O1361" s="175" t="e">
        <f t="shared" si="346"/>
        <v>#N/A</v>
      </c>
      <c r="P1361" s="149">
        <f>IF(B1361&lt;=Parameters!$K$3,0,IF(I1361="Sand",0,O1361/Parameters!$K$8*1000))</f>
        <v>0</v>
      </c>
      <c r="Q1361" s="127" t="e">
        <f t="shared" si="347"/>
        <v>#DIV/0!</v>
      </c>
      <c r="R1361" s="175" t="e">
        <f t="shared" si="348"/>
        <v>#DIV/0!</v>
      </c>
      <c r="S1361" s="175" t="e">
        <f t="shared" si="349"/>
        <v>#DIV/0!</v>
      </c>
      <c r="T1361" s="149" t="e">
        <f t="shared" si="356"/>
        <v>#DIV/0!</v>
      </c>
      <c r="U1361" s="383">
        <f>IF(B1361&lt;=Parameters!$K$3,0,IF(I1361="Sand",(B1361-B1360)*$O$5*N1361,(B1361-B1360)*$O$5*T1361))</f>
        <v>0</v>
      </c>
      <c r="V1361" s="157">
        <f t="shared" si="357"/>
        <v>41073.252496893809</v>
      </c>
      <c r="W1361" s="175" t="e">
        <f t="shared" si="352"/>
        <v>#N/A</v>
      </c>
      <c r="X1361" s="149" t="e">
        <f t="shared" si="353"/>
        <v>#N/A</v>
      </c>
      <c r="Y1361" s="127" t="e">
        <f t="shared" si="354"/>
        <v>#DIV/0!</v>
      </c>
      <c r="Z1361" s="175" t="e">
        <f t="shared" si="355"/>
        <v>#N/A</v>
      </c>
      <c r="AA1361" s="149" t="e">
        <f t="shared" si="350"/>
        <v>#DIV/0!</v>
      </c>
      <c r="AB1361" s="383">
        <f>IF(ISERROR(AA1361),0,IF(B1361&lt;=Parameters!$K$3,0,(B1361-B1360)*$O$5*AA1361))</f>
        <v>0</v>
      </c>
      <c r="AC1361" s="157">
        <f t="shared" si="358"/>
        <v>26468.056265524985</v>
      </c>
    </row>
    <row r="1362" spans="1:29">
      <c r="A1362" s="1"/>
      <c r="B1362" s="1"/>
      <c r="C1362" s="194"/>
      <c r="D1362" s="194"/>
      <c r="E1362" s="438" t="e">
        <f>IF(AND(ISBLANK(B1362),ISBLANK(C1362)),NA(),IF(B1362&lt;=Parameters!$K$3,0,IF(C1362&lt;0.1,Parameters!$K$4,C1362)))</f>
        <v>#N/A</v>
      </c>
      <c r="F1362" s="439"/>
      <c r="G1362" s="149">
        <f>B1362*Parameters!$K$5</f>
        <v>0</v>
      </c>
      <c r="H1362" s="383">
        <f>IF(B1362&lt;Parameters!$K$6,B1362*Parameters!$K$5,Parameters!$K$5*Parameters!$K$6+(B1362-Parameters!$K$6)*(Parameters!$K$5-10))</f>
        <v>0</v>
      </c>
      <c r="I1362" s="151" t="str">
        <f>IF(ISBLANK(D1362),"",IF(D1362&gt;Parameters!$K$7,"Clay","Sand"))</f>
        <v/>
      </c>
      <c r="J1362" s="152">
        <f t="shared" si="342"/>
        <v>0.12850097275896397</v>
      </c>
      <c r="K1362" s="320">
        <f t="shared" si="343"/>
        <v>1</v>
      </c>
      <c r="L1362" s="320">
        <f t="shared" si="351"/>
        <v>0</v>
      </c>
      <c r="M1362" s="275" t="e">
        <f t="shared" si="344"/>
        <v>#N/A</v>
      </c>
      <c r="N1362" s="153" t="e">
        <f t="shared" si="345"/>
        <v>#N/A</v>
      </c>
      <c r="O1362" s="175" t="e">
        <f t="shared" si="346"/>
        <v>#N/A</v>
      </c>
      <c r="P1362" s="149">
        <f>IF(B1362&lt;=Parameters!$K$3,0,IF(I1362="Sand",0,O1362/Parameters!$K$8*1000))</f>
        <v>0</v>
      </c>
      <c r="Q1362" s="127" t="e">
        <f t="shared" si="347"/>
        <v>#DIV/0!</v>
      </c>
      <c r="R1362" s="175" t="e">
        <f t="shared" si="348"/>
        <v>#DIV/0!</v>
      </c>
      <c r="S1362" s="175" t="e">
        <f t="shared" si="349"/>
        <v>#DIV/0!</v>
      </c>
      <c r="T1362" s="149" t="e">
        <f t="shared" si="356"/>
        <v>#DIV/0!</v>
      </c>
      <c r="U1362" s="383">
        <f>IF(B1362&lt;=Parameters!$K$3,0,IF(I1362="Sand",(B1362-B1361)*$O$5*N1362,(B1362-B1361)*$O$5*T1362))</f>
        <v>0</v>
      </c>
      <c r="V1362" s="157">
        <f t="shared" si="357"/>
        <v>41073.252496893809</v>
      </c>
      <c r="W1362" s="175" t="e">
        <f t="shared" si="352"/>
        <v>#N/A</v>
      </c>
      <c r="X1362" s="149" t="e">
        <f t="shared" si="353"/>
        <v>#N/A</v>
      </c>
      <c r="Y1362" s="127" t="e">
        <f t="shared" si="354"/>
        <v>#DIV/0!</v>
      </c>
      <c r="Z1362" s="175" t="e">
        <f t="shared" si="355"/>
        <v>#N/A</v>
      </c>
      <c r="AA1362" s="149" t="e">
        <f t="shared" si="350"/>
        <v>#DIV/0!</v>
      </c>
      <c r="AB1362" s="383">
        <f>IF(ISERROR(AA1362),0,IF(B1362&lt;=Parameters!$K$3,0,(B1362-B1361)*$O$5*AA1362))</f>
        <v>0</v>
      </c>
      <c r="AC1362" s="157">
        <f t="shared" si="358"/>
        <v>26468.056265524985</v>
      </c>
    </row>
    <row r="1363" spans="1:29">
      <c r="A1363" s="1"/>
      <c r="B1363" s="1"/>
      <c r="C1363" s="194"/>
      <c r="D1363" s="194"/>
      <c r="E1363" s="438" t="e">
        <f>IF(AND(ISBLANK(B1363),ISBLANK(C1363)),NA(),IF(B1363&lt;=Parameters!$K$3,0,IF(C1363&lt;0.1,Parameters!$K$4,C1363)))</f>
        <v>#N/A</v>
      </c>
      <c r="F1363" s="439"/>
      <c r="G1363" s="149">
        <f>B1363*Parameters!$K$5</f>
        <v>0</v>
      </c>
      <c r="H1363" s="383">
        <f>IF(B1363&lt;Parameters!$K$6,B1363*Parameters!$K$5,Parameters!$K$5*Parameters!$K$6+(B1363-Parameters!$K$6)*(Parameters!$K$5-10))</f>
        <v>0</v>
      </c>
      <c r="I1363" s="151" t="str">
        <f>IF(ISBLANK(D1363),"",IF(D1363&gt;Parameters!$K$7,"Clay","Sand"))</f>
        <v/>
      </c>
      <c r="J1363" s="152">
        <f t="shared" ref="J1363:J1426" si="359">(MAX(($O$3-B1363)/$O$1,G$8))^(-C$8)</f>
        <v>0.12850097275896397</v>
      </c>
      <c r="K1363" s="320">
        <f t="shared" ref="K1363:K1426" si="360">(MIN(($O$3-B1363)/($O$1*$G$8),1))^$E$8</f>
        <v>1</v>
      </c>
      <c r="L1363" s="320">
        <f t="shared" si="351"/>
        <v>0</v>
      </c>
      <c r="M1363" s="275" t="e">
        <f t="shared" ref="M1363:M1426" si="361">$F$8*E1363*1000*$O$9^$B$8*J1363</f>
        <v>#N/A</v>
      </c>
      <c r="N1363" s="153" t="e">
        <f t="shared" ref="N1363:N1426" si="362">(M1363)*$S$2^$D$8</f>
        <v>#N/A</v>
      </c>
      <c r="O1363" s="175" t="e">
        <f t="shared" ref="O1363:O1426" si="363">IF(E1363=0,0,ABS(E1363-G1363/1000))</f>
        <v>#N/A</v>
      </c>
      <c r="P1363" s="149">
        <f>IF(B1363&lt;=Parameters!$K$3,0,IF(I1363="Sand",0,O1363/Parameters!$K$8*1000))</f>
        <v>0</v>
      </c>
      <c r="Q1363" s="127" t="e">
        <f t="shared" ref="Q1363:Q1426" si="364">IF(P1363="","",P1363/H1363)</f>
        <v>#DIV/0!</v>
      </c>
      <c r="R1363" s="175" t="e">
        <f t="shared" ref="R1363:R1426" si="365">IF(P1363="","",IF(Q1363&lt;=1,0.5*(Q1363^(-0.5)),0.5*(Q1363^(-0.25))))</f>
        <v>#DIV/0!</v>
      </c>
      <c r="S1363" s="175" t="e">
        <f t="shared" ref="S1363:S1426" si="366">IF(R1363="","",IF(R1363&lt;1,R1363,1))</f>
        <v>#DIV/0!</v>
      </c>
      <c r="T1363" s="149" t="e">
        <f t="shared" si="356"/>
        <v>#DIV/0!</v>
      </c>
      <c r="U1363" s="383">
        <f>IF(B1363&lt;=Parameters!$K$3,0,IF(I1363="Sand",(B1363-B1362)*$O$5*N1363,(B1363-B1362)*$O$5*T1363))</f>
        <v>0</v>
      </c>
      <c r="V1363" s="157">
        <f t="shared" si="357"/>
        <v>41073.252496893809</v>
      </c>
      <c r="W1363" s="175" t="e">
        <f t="shared" si="352"/>
        <v>#N/A</v>
      </c>
      <c r="X1363" s="149" t="e">
        <f t="shared" si="353"/>
        <v>#N/A</v>
      </c>
      <c r="Y1363" s="127" t="e">
        <f t="shared" si="354"/>
        <v>#DIV/0!</v>
      </c>
      <c r="Z1363" s="175" t="e">
        <f t="shared" si="355"/>
        <v>#N/A</v>
      </c>
      <c r="AA1363" s="149" t="e">
        <f t="shared" ref="AA1363:AA1426" si="367">IF(I1363="Sand",IF(Z1363&gt;0.1*H1363,Z1363,0.1*H1363),T1363)</f>
        <v>#DIV/0!</v>
      </c>
      <c r="AB1363" s="383">
        <f>IF(ISERROR(AA1363),0,IF(B1363&lt;=Parameters!$K$3,0,(B1363-B1362)*$O$5*AA1363))</f>
        <v>0</v>
      </c>
      <c r="AC1363" s="157">
        <f t="shared" si="358"/>
        <v>26468.056265524985</v>
      </c>
    </row>
    <row r="1364" spans="1:29">
      <c r="A1364" s="1"/>
      <c r="B1364" s="1"/>
      <c r="C1364" s="194"/>
      <c r="D1364" s="194"/>
      <c r="E1364" s="438" t="e">
        <f>IF(AND(ISBLANK(B1364),ISBLANK(C1364)),NA(),IF(B1364&lt;=Parameters!$K$3,0,IF(C1364&lt;0.1,Parameters!$K$4,C1364)))</f>
        <v>#N/A</v>
      </c>
      <c r="F1364" s="439"/>
      <c r="G1364" s="149">
        <f>B1364*Parameters!$K$5</f>
        <v>0</v>
      </c>
      <c r="H1364" s="383">
        <f>IF(B1364&lt;Parameters!$K$6,B1364*Parameters!$K$5,Parameters!$K$5*Parameters!$K$6+(B1364-Parameters!$K$6)*(Parameters!$K$5-10))</f>
        <v>0</v>
      </c>
      <c r="I1364" s="151" t="str">
        <f>IF(ISBLANK(D1364),"",IF(D1364&gt;Parameters!$K$7,"Clay","Sand"))</f>
        <v/>
      </c>
      <c r="J1364" s="152">
        <f t="shared" si="359"/>
        <v>0.12850097275896397</v>
      </c>
      <c r="K1364" s="320">
        <f t="shared" si="360"/>
        <v>1</v>
      </c>
      <c r="L1364" s="320">
        <f t="shared" ref="L1364:L1427" si="368">H1364/100</f>
        <v>0</v>
      </c>
      <c r="M1364" s="275" t="e">
        <f t="shared" si="361"/>
        <v>#N/A</v>
      </c>
      <c r="N1364" s="153" t="e">
        <f t="shared" si="362"/>
        <v>#N/A</v>
      </c>
      <c r="O1364" s="175" t="e">
        <f t="shared" si="363"/>
        <v>#N/A</v>
      </c>
      <c r="P1364" s="149">
        <f>IF(B1364&lt;=Parameters!$K$3,0,IF(I1364="Sand",0,O1364/Parameters!$K$8*1000))</f>
        <v>0</v>
      </c>
      <c r="Q1364" s="127" t="e">
        <f t="shared" si="364"/>
        <v>#DIV/0!</v>
      </c>
      <c r="R1364" s="175" t="e">
        <f t="shared" si="365"/>
        <v>#DIV/0!</v>
      </c>
      <c r="S1364" s="175" t="e">
        <f t="shared" si="366"/>
        <v>#DIV/0!</v>
      </c>
      <c r="T1364" s="149" t="e">
        <f t="shared" si="356"/>
        <v>#DIV/0!</v>
      </c>
      <c r="U1364" s="383">
        <f>IF(B1364&lt;=Parameters!$K$3,0,IF(I1364="Sand",(B1364-B1363)*$O$5*N1364,(B1364-B1363)*$O$5*T1364))</f>
        <v>0</v>
      </c>
      <c r="V1364" s="157">
        <f t="shared" si="357"/>
        <v>41073.252496893809</v>
      </c>
      <c r="W1364" s="175" t="e">
        <f t="shared" ref="W1364:W1427" si="369">0.4*LN(E1364*1000/(22*SQRT(H1364*100)))</f>
        <v>#N/A</v>
      </c>
      <c r="X1364" s="149" t="e">
        <f t="shared" ref="X1364:X1427" si="370">2.1*(W1364-0.1)^1.7</f>
        <v>#N/A</v>
      </c>
      <c r="Y1364" s="127" t="e">
        <f t="shared" ref="Y1364:Y1427" si="371">(H1364/100)^(-0.25)</f>
        <v>#DIV/0!</v>
      </c>
      <c r="Z1364" s="175" t="e">
        <f t="shared" ref="Z1364:Z1427" si="372">$F$8*(B1364/$O$3)*100*X1364*Y1364</f>
        <v>#N/A</v>
      </c>
      <c r="AA1364" s="149" t="e">
        <f t="shared" si="367"/>
        <v>#DIV/0!</v>
      </c>
      <c r="AB1364" s="383">
        <f>IF(ISERROR(AA1364),0,IF(B1364&lt;=Parameters!$K$3,0,(B1364-B1363)*$O$5*AA1364))</f>
        <v>0</v>
      </c>
      <c r="AC1364" s="157">
        <f t="shared" si="358"/>
        <v>26468.056265524985</v>
      </c>
    </row>
    <row r="1365" spans="1:29">
      <c r="A1365" s="1"/>
      <c r="B1365" s="1"/>
      <c r="C1365" s="194"/>
      <c r="D1365" s="194"/>
      <c r="E1365" s="438" t="e">
        <f>IF(AND(ISBLANK(B1365),ISBLANK(C1365)),NA(),IF(B1365&lt;=Parameters!$K$3,0,IF(C1365&lt;0.1,Parameters!$K$4,C1365)))</f>
        <v>#N/A</v>
      </c>
      <c r="F1365" s="439"/>
      <c r="G1365" s="149">
        <f>B1365*Parameters!$K$5</f>
        <v>0</v>
      </c>
      <c r="H1365" s="383">
        <f>IF(B1365&lt;Parameters!$K$6,B1365*Parameters!$K$5,Parameters!$K$5*Parameters!$K$6+(B1365-Parameters!$K$6)*(Parameters!$K$5-10))</f>
        <v>0</v>
      </c>
      <c r="I1365" s="151" t="str">
        <f>IF(ISBLANK(D1365),"",IF(D1365&gt;Parameters!$K$7,"Clay","Sand"))</f>
        <v/>
      </c>
      <c r="J1365" s="152">
        <f t="shared" si="359"/>
        <v>0.12850097275896397</v>
      </c>
      <c r="K1365" s="320">
        <f t="shared" si="360"/>
        <v>1</v>
      </c>
      <c r="L1365" s="320">
        <f t="shared" si="368"/>
        <v>0</v>
      </c>
      <c r="M1365" s="275" t="e">
        <f t="shared" si="361"/>
        <v>#N/A</v>
      </c>
      <c r="N1365" s="153" t="e">
        <f t="shared" si="362"/>
        <v>#N/A</v>
      </c>
      <c r="O1365" s="175" t="e">
        <f t="shared" si="363"/>
        <v>#N/A</v>
      </c>
      <c r="P1365" s="149">
        <f>IF(B1365&lt;=Parameters!$K$3,0,IF(I1365="Sand",0,O1365/Parameters!$K$8*1000))</f>
        <v>0</v>
      </c>
      <c r="Q1365" s="127" t="e">
        <f t="shared" si="364"/>
        <v>#DIV/0!</v>
      </c>
      <c r="R1365" s="175" t="e">
        <f t="shared" si="365"/>
        <v>#DIV/0!</v>
      </c>
      <c r="S1365" s="175" t="e">
        <f t="shared" si="366"/>
        <v>#DIV/0!</v>
      </c>
      <c r="T1365" s="149" t="e">
        <f t="shared" ref="T1365:T1428" si="373">IF(P1365="","",S1365*P1365)</f>
        <v>#DIV/0!</v>
      </c>
      <c r="U1365" s="383">
        <f>IF(B1365&lt;=Parameters!$K$3,0,IF(I1365="Sand",(B1365-B1364)*$O$5*N1365,(B1365-B1364)*$O$5*T1365))</f>
        <v>0</v>
      </c>
      <c r="V1365" s="157">
        <f t="shared" ref="V1365:V1428" si="374">V1364+U1365</f>
        <v>41073.252496893809</v>
      </c>
      <c r="W1365" s="175" t="e">
        <f t="shared" si="369"/>
        <v>#N/A</v>
      </c>
      <c r="X1365" s="149" t="e">
        <f t="shared" si="370"/>
        <v>#N/A</v>
      </c>
      <c r="Y1365" s="127" t="e">
        <f t="shared" si="371"/>
        <v>#DIV/0!</v>
      </c>
      <c r="Z1365" s="175" t="e">
        <f t="shared" si="372"/>
        <v>#N/A</v>
      </c>
      <c r="AA1365" s="149" t="e">
        <f t="shared" si="367"/>
        <v>#DIV/0!</v>
      </c>
      <c r="AB1365" s="383">
        <f>IF(ISERROR(AA1365),0,IF(B1365&lt;=Parameters!$K$3,0,(B1365-B1364)*$O$5*AA1365))</f>
        <v>0</v>
      </c>
      <c r="AC1365" s="157">
        <f t="shared" si="358"/>
        <v>26468.056265524985</v>
      </c>
    </row>
    <row r="1366" spans="1:29">
      <c r="A1366" s="1"/>
      <c r="B1366" s="1"/>
      <c r="C1366" s="194"/>
      <c r="D1366" s="194"/>
      <c r="E1366" s="438" t="e">
        <f>IF(AND(ISBLANK(B1366),ISBLANK(C1366)),NA(),IF(B1366&lt;=Parameters!$K$3,0,IF(C1366&lt;0.1,Parameters!$K$4,C1366)))</f>
        <v>#N/A</v>
      </c>
      <c r="F1366" s="439"/>
      <c r="G1366" s="149">
        <f>B1366*Parameters!$K$5</f>
        <v>0</v>
      </c>
      <c r="H1366" s="383">
        <f>IF(B1366&lt;Parameters!$K$6,B1366*Parameters!$K$5,Parameters!$K$5*Parameters!$K$6+(B1366-Parameters!$K$6)*(Parameters!$K$5-10))</f>
        <v>0</v>
      </c>
      <c r="I1366" s="151" t="str">
        <f>IF(ISBLANK(D1366),"",IF(D1366&gt;Parameters!$K$7,"Clay","Sand"))</f>
        <v/>
      </c>
      <c r="J1366" s="152">
        <f t="shared" si="359"/>
        <v>0.12850097275896397</v>
      </c>
      <c r="K1366" s="320">
        <f t="shared" si="360"/>
        <v>1</v>
      </c>
      <c r="L1366" s="320">
        <f t="shared" si="368"/>
        <v>0</v>
      </c>
      <c r="M1366" s="275" t="e">
        <f t="shared" si="361"/>
        <v>#N/A</v>
      </c>
      <c r="N1366" s="153" t="e">
        <f t="shared" si="362"/>
        <v>#N/A</v>
      </c>
      <c r="O1366" s="175" t="e">
        <f t="shared" si="363"/>
        <v>#N/A</v>
      </c>
      <c r="P1366" s="149">
        <f>IF(B1366&lt;=Parameters!$K$3,0,IF(I1366="Sand",0,O1366/Parameters!$K$8*1000))</f>
        <v>0</v>
      </c>
      <c r="Q1366" s="127" t="e">
        <f t="shared" si="364"/>
        <v>#DIV/0!</v>
      </c>
      <c r="R1366" s="175" t="e">
        <f t="shared" si="365"/>
        <v>#DIV/0!</v>
      </c>
      <c r="S1366" s="175" t="e">
        <f t="shared" si="366"/>
        <v>#DIV/0!</v>
      </c>
      <c r="T1366" s="149" t="e">
        <f t="shared" si="373"/>
        <v>#DIV/0!</v>
      </c>
      <c r="U1366" s="383">
        <f>IF(B1366&lt;=Parameters!$K$3,0,IF(I1366="Sand",(B1366-B1365)*$O$5*N1366,(B1366-B1365)*$O$5*T1366))</f>
        <v>0</v>
      </c>
      <c r="V1366" s="157">
        <f t="shared" si="374"/>
        <v>41073.252496893809</v>
      </c>
      <c r="W1366" s="175" t="e">
        <f t="shared" si="369"/>
        <v>#N/A</v>
      </c>
      <c r="X1366" s="149" t="e">
        <f t="shared" si="370"/>
        <v>#N/A</v>
      </c>
      <c r="Y1366" s="127" t="e">
        <f t="shared" si="371"/>
        <v>#DIV/0!</v>
      </c>
      <c r="Z1366" s="175" t="e">
        <f t="shared" si="372"/>
        <v>#N/A</v>
      </c>
      <c r="AA1366" s="149" t="e">
        <f t="shared" si="367"/>
        <v>#DIV/0!</v>
      </c>
      <c r="AB1366" s="383">
        <f>IF(ISERROR(AA1366),0,IF(B1366&lt;=Parameters!$K$3,0,(B1366-B1365)*$O$5*AA1366))</f>
        <v>0</v>
      </c>
      <c r="AC1366" s="157">
        <f t="shared" si="358"/>
        <v>26468.056265524985</v>
      </c>
    </row>
    <row r="1367" spans="1:29">
      <c r="A1367" s="1"/>
      <c r="B1367" s="1"/>
      <c r="C1367" s="194"/>
      <c r="D1367" s="194"/>
      <c r="E1367" s="438" t="e">
        <f>IF(AND(ISBLANK(B1367),ISBLANK(C1367)),NA(),IF(B1367&lt;=Parameters!$K$3,0,IF(C1367&lt;0.1,Parameters!$K$4,C1367)))</f>
        <v>#N/A</v>
      </c>
      <c r="F1367" s="439"/>
      <c r="G1367" s="149">
        <f>B1367*Parameters!$K$5</f>
        <v>0</v>
      </c>
      <c r="H1367" s="383">
        <f>IF(B1367&lt;Parameters!$K$6,B1367*Parameters!$K$5,Parameters!$K$5*Parameters!$K$6+(B1367-Parameters!$K$6)*(Parameters!$K$5-10))</f>
        <v>0</v>
      </c>
      <c r="I1367" s="151" t="str">
        <f>IF(ISBLANK(D1367),"",IF(D1367&gt;Parameters!$K$7,"Clay","Sand"))</f>
        <v/>
      </c>
      <c r="J1367" s="152">
        <f t="shared" si="359"/>
        <v>0.12850097275896397</v>
      </c>
      <c r="K1367" s="320">
        <f t="shared" si="360"/>
        <v>1</v>
      </c>
      <c r="L1367" s="320">
        <f t="shared" si="368"/>
        <v>0</v>
      </c>
      <c r="M1367" s="275" t="e">
        <f t="shared" si="361"/>
        <v>#N/A</v>
      </c>
      <c r="N1367" s="153" t="e">
        <f t="shared" si="362"/>
        <v>#N/A</v>
      </c>
      <c r="O1367" s="175" t="e">
        <f t="shared" si="363"/>
        <v>#N/A</v>
      </c>
      <c r="P1367" s="149">
        <f>IF(B1367&lt;=Parameters!$K$3,0,IF(I1367="Sand",0,O1367/Parameters!$K$8*1000))</f>
        <v>0</v>
      </c>
      <c r="Q1367" s="127" t="e">
        <f t="shared" si="364"/>
        <v>#DIV/0!</v>
      </c>
      <c r="R1367" s="175" t="e">
        <f t="shared" si="365"/>
        <v>#DIV/0!</v>
      </c>
      <c r="S1367" s="175" t="e">
        <f t="shared" si="366"/>
        <v>#DIV/0!</v>
      </c>
      <c r="T1367" s="149" t="e">
        <f t="shared" si="373"/>
        <v>#DIV/0!</v>
      </c>
      <c r="U1367" s="383">
        <f>IF(B1367&lt;=Parameters!$K$3,0,IF(I1367="Sand",(B1367-B1366)*$O$5*N1367,(B1367-B1366)*$O$5*T1367))</f>
        <v>0</v>
      </c>
      <c r="V1367" s="157">
        <f t="shared" si="374"/>
        <v>41073.252496893809</v>
      </c>
      <c r="W1367" s="175" t="e">
        <f t="shared" si="369"/>
        <v>#N/A</v>
      </c>
      <c r="X1367" s="149" t="e">
        <f t="shared" si="370"/>
        <v>#N/A</v>
      </c>
      <c r="Y1367" s="127" t="e">
        <f t="shared" si="371"/>
        <v>#DIV/0!</v>
      </c>
      <c r="Z1367" s="175" t="e">
        <f t="shared" si="372"/>
        <v>#N/A</v>
      </c>
      <c r="AA1367" s="149" t="e">
        <f t="shared" si="367"/>
        <v>#DIV/0!</v>
      </c>
      <c r="AB1367" s="383">
        <f>IF(ISERROR(AA1367),0,IF(B1367&lt;=Parameters!$K$3,0,(B1367-B1366)*$O$5*AA1367))</f>
        <v>0</v>
      </c>
      <c r="AC1367" s="157">
        <f t="shared" si="358"/>
        <v>26468.056265524985</v>
      </c>
    </row>
    <row r="1368" spans="1:29">
      <c r="A1368" s="1"/>
      <c r="B1368" s="1"/>
      <c r="C1368" s="194"/>
      <c r="D1368" s="194"/>
      <c r="E1368" s="438" t="e">
        <f>IF(AND(ISBLANK(B1368),ISBLANK(C1368)),NA(),IF(B1368&lt;=Parameters!$K$3,0,IF(C1368&lt;0.1,Parameters!$K$4,C1368)))</f>
        <v>#N/A</v>
      </c>
      <c r="F1368" s="439"/>
      <c r="G1368" s="149">
        <f>B1368*Parameters!$K$5</f>
        <v>0</v>
      </c>
      <c r="H1368" s="383">
        <f>IF(B1368&lt;Parameters!$K$6,B1368*Parameters!$K$5,Parameters!$K$5*Parameters!$K$6+(B1368-Parameters!$K$6)*(Parameters!$K$5-10))</f>
        <v>0</v>
      </c>
      <c r="I1368" s="151" t="str">
        <f>IF(ISBLANK(D1368),"",IF(D1368&gt;Parameters!$K$7,"Clay","Sand"))</f>
        <v/>
      </c>
      <c r="J1368" s="152">
        <f t="shared" si="359"/>
        <v>0.12850097275896397</v>
      </c>
      <c r="K1368" s="320">
        <f t="shared" si="360"/>
        <v>1</v>
      </c>
      <c r="L1368" s="320">
        <f t="shared" si="368"/>
        <v>0</v>
      </c>
      <c r="M1368" s="275" t="e">
        <f t="shared" si="361"/>
        <v>#N/A</v>
      </c>
      <c r="N1368" s="153" t="e">
        <f t="shared" si="362"/>
        <v>#N/A</v>
      </c>
      <c r="O1368" s="175" t="e">
        <f t="shared" si="363"/>
        <v>#N/A</v>
      </c>
      <c r="P1368" s="149">
        <f>IF(B1368&lt;=Parameters!$K$3,0,IF(I1368="Sand",0,O1368/Parameters!$K$8*1000))</f>
        <v>0</v>
      </c>
      <c r="Q1368" s="127" t="e">
        <f t="shared" si="364"/>
        <v>#DIV/0!</v>
      </c>
      <c r="R1368" s="175" t="e">
        <f t="shared" si="365"/>
        <v>#DIV/0!</v>
      </c>
      <c r="S1368" s="175" t="e">
        <f t="shared" si="366"/>
        <v>#DIV/0!</v>
      </c>
      <c r="T1368" s="149" t="e">
        <f t="shared" si="373"/>
        <v>#DIV/0!</v>
      </c>
      <c r="U1368" s="383">
        <f>IF(B1368&lt;=Parameters!$K$3,0,IF(I1368="Sand",(B1368-B1367)*$O$5*N1368,(B1368-B1367)*$O$5*T1368))</f>
        <v>0</v>
      </c>
      <c r="V1368" s="157">
        <f t="shared" si="374"/>
        <v>41073.252496893809</v>
      </c>
      <c r="W1368" s="175" t="e">
        <f t="shared" si="369"/>
        <v>#N/A</v>
      </c>
      <c r="X1368" s="149" t="e">
        <f t="shared" si="370"/>
        <v>#N/A</v>
      </c>
      <c r="Y1368" s="127" t="e">
        <f t="shared" si="371"/>
        <v>#DIV/0!</v>
      </c>
      <c r="Z1368" s="175" t="e">
        <f t="shared" si="372"/>
        <v>#N/A</v>
      </c>
      <c r="AA1368" s="149" t="e">
        <f t="shared" si="367"/>
        <v>#DIV/0!</v>
      </c>
      <c r="AB1368" s="383">
        <f>IF(ISERROR(AA1368),0,IF(B1368&lt;=Parameters!$K$3,0,(B1368-B1367)*$O$5*AA1368))</f>
        <v>0</v>
      </c>
      <c r="AC1368" s="157">
        <f t="shared" si="358"/>
        <v>26468.056265524985</v>
      </c>
    </row>
    <row r="1369" spans="1:29">
      <c r="A1369" s="1"/>
      <c r="B1369" s="1"/>
      <c r="C1369" s="194"/>
      <c r="D1369" s="194"/>
      <c r="E1369" s="438" t="e">
        <f>IF(AND(ISBLANK(B1369),ISBLANK(C1369)),NA(),IF(B1369&lt;=Parameters!$K$3,0,IF(C1369&lt;0.1,Parameters!$K$4,C1369)))</f>
        <v>#N/A</v>
      </c>
      <c r="F1369" s="439"/>
      <c r="G1369" s="149">
        <f>B1369*Parameters!$K$5</f>
        <v>0</v>
      </c>
      <c r="H1369" s="383">
        <f>IF(B1369&lt;Parameters!$K$6,B1369*Parameters!$K$5,Parameters!$K$5*Parameters!$K$6+(B1369-Parameters!$K$6)*(Parameters!$K$5-10))</f>
        <v>0</v>
      </c>
      <c r="I1369" s="151" t="str">
        <f>IF(ISBLANK(D1369),"",IF(D1369&gt;Parameters!$K$7,"Clay","Sand"))</f>
        <v/>
      </c>
      <c r="J1369" s="152">
        <f t="shared" si="359"/>
        <v>0.12850097275896397</v>
      </c>
      <c r="K1369" s="320">
        <f t="shared" si="360"/>
        <v>1</v>
      </c>
      <c r="L1369" s="320">
        <f t="shared" si="368"/>
        <v>0</v>
      </c>
      <c r="M1369" s="275" t="e">
        <f t="shared" si="361"/>
        <v>#N/A</v>
      </c>
      <c r="N1369" s="153" t="e">
        <f t="shared" si="362"/>
        <v>#N/A</v>
      </c>
      <c r="O1369" s="175" t="e">
        <f t="shared" si="363"/>
        <v>#N/A</v>
      </c>
      <c r="P1369" s="149">
        <f>IF(B1369&lt;=Parameters!$K$3,0,IF(I1369="Sand",0,O1369/Parameters!$K$8*1000))</f>
        <v>0</v>
      </c>
      <c r="Q1369" s="127" t="e">
        <f t="shared" si="364"/>
        <v>#DIV/0!</v>
      </c>
      <c r="R1369" s="175" t="e">
        <f t="shared" si="365"/>
        <v>#DIV/0!</v>
      </c>
      <c r="S1369" s="175" t="e">
        <f t="shared" si="366"/>
        <v>#DIV/0!</v>
      </c>
      <c r="T1369" s="149" t="e">
        <f t="shared" si="373"/>
        <v>#DIV/0!</v>
      </c>
      <c r="U1369" s="383">
        <f>IF(B1369&lt;=Parameters!$K$3,0,IF(I1369="Sand",(B1369-B1368)*$O$5*N1369,(B1369-B1368)*$O$5*T1369))</f>
        <v>0</v>
      </c>
      <c r="V1369" s="157">
        <f t="shared" si="374"/>
        <v>41073.252496893809</v>
      </c>
      <c r="W1369" s="175" t="e">
        <f t="shared" si="369"/>
        <v>#N/A</v>
      </c>
      <c r="X1369" s="149" t="e">
        <f t="shared" si="370"/>
        <v>#N/A</v>
      </c>
      <c r="Y1369" s="127" t="e">
        <f t="shared" si="371"/>
        <v>#DIV/0!</v>
      </c>
      <c r="Z1369" s="175" t="e">
        <f t="shared" si="372"/>
        <v>#N/A</v>
      </c>
      <c r="AA1369" s="149" t="e">
        <f t="shared" si="367"/>
        <v>#DIV/0!</v>
      </c>
      <c r="AB1369" s="383">
        <f>IF(ISERROR(AA1369),0,IF(B1369&lt;=Parameters!$K$3,0,(B1369-B1368)*$O$5*AA1369))</f>
        <v>0</v>
      </c>
      <c r="AC1369" s="157">
        <f t="shared" si="358"/>
        <v>26468.056265524985</v>
      </c>
    </row>
    <row r="1370" spans="1:29">
      <c r="A1370" s="1"/>
      <c r="B1370" s="1"/>
      <c r="C1370" s="194"/>
      <c r="D1370" s="194"/>
      <c r="E1370" s="438" t="e">
        <f>IF(AND(ISBLANK(B1370),ISBLANK(C1370)),NA(),IF(B1370&lt;=Parameters!$K$3,0,IF(C1370&lt;0.1,Parameters!$K$4,C1370)))</f>
        <v>#N/A</v>
      </c>
      <c r="F1370" s="439"/>
      <c r="G1370" s="149">
        <f>B1370*Parameters!$K$5</f>
        <v>0</v>
      </c>
      <c r="H1370" s="383">
        <f>IF(B1370&lt;Parameters!$K$6,B1370*Parameters!$K$5,Parameters!$K$5*Parameters!$K$6+(B1370-Parameters!$K$6)*(Parameters!$K$5-10))</f>
        <v>0</v>
      </c>
      <c r="I1370" s="151" t="str">
        <f>IF(ISBLANK(D1370),"",IF(D1370&gt;Parameters!$K$7,"Clay","Sand"))</f>
        <v/>
      </c>
      <c r="J1370" s="152">
        <f t="shared" si="359"/>
        <v>0.12850097275896397</v>
      </c>
      <c r="K1370" s="320">
        <f t="shared" si="360"/>
        <v>1</v>
      </c>
      <c r="L1370" s="320">
        <f t="shared" si="368"/>
        <v>0</v>
      </c>
      <c r="M1370" s="275" t="e">
        <f t="shared" si="361"/>
        <v>#N/A</v>
      </c>
      <c r="N1370" s="153" t="e">
        <f t="shared" si="362"/>
        <v>#N/A</v>
      </c>
      <c r="O1370" s="175" t="e">
        <f t="shared" si="363"/>
        <v>#N/A</v>
      </c>
      <c r="P1370" s="149">
        <f>IF(B1370&lt;=Parameters!$K$3,0,IF(I1370="Sand",0,O1370/Parameters!$K$8*1000))</f>
        <v>0</v>
      </c>
      <c r="Q1370" s="127" t="e">
        <f t="shared" si="364"/>
        <v>#DIV/0!</v>
      </c>
      <c r="R1370" s="175" t="e">
        <f t="shared" si="365"/>
        <v>#DIV/0!</v>
      </c>
      <c r="S1370" s="175" t="e">
        <f t="shared" si="366"/>
        <v>#DIV/0!</v>
      </c>
      <c r="T1370" s="149" t="e">
        <f t="shared" si="373"/>
        <v>#DIV/0!</v>
      </c>
      <c r="U1370" s="383">
        <f>IF(B1370&lt;=Parameters!$K$3,0,IF(I1370="Sand",(B1370-B1369)*$O$5*N1370,(B1370-B1369)*$O$5*T1370))</f>
        <v>0</v>
      </c>
      <c r="V1370" s="157">
        <f t="shared" si="374"/>
        <v>41073.252496893809</v>
      </c>
      <c r="W1370" s="175" t="e">
        <f t="shared" si="369"/>
        <v>#N/A</v>
      </c>
      <c r="X1370" s="149" t="e">
        <f t="shared" si="370"/>
        <v>#N/A</v>
      </c>
      <c r="Y1370" s="127" t="e">
        <f t="shared" si="371"/>
        <v>#DIV/0!</v>
      </c>
      <c r="Z1370" s="175" t="e">
        <f t="shared" si="372"/>
        <v>#N/A</v>
      </c>
      <c r="AA1370" s="149" t="e">
        <f t="shared" si="367"/>
        <v>#DIV/0!</v>
      </c>
      <c r="AB1370" s="383">
        <f>IF(ISERROR(AA1370),0,IF(B1370&lt;=Parameters!$K$3,0,(B1370-B1369)*$O$5*AA1370))</f>
        <v>0</v>
      </c>
      <c r="AC1370" s="157">
        <f t="shared" si="358"/>
        <v>26468.056265524985</v>
      </c>
    </row>
    <row r="1371" spans="1:29">
      <c r="A1371" s="1"/>
      <c r="B1371" s="1"/>
      <c r="C1371" s="194"/>
      <c r="D1371" s="194"/>
      <c r="E1371" s="438" t="e">
        <f>IF(AND(ISBLANK(B1371),ISBLANK(C1371)),NA(),IF(B1371&lt;=Parameters!$K$3,0,IF(C1371&lt;0.1,Parameters!$K$4,C1371)))</f>
        <v>#N/A</v>
      </c>
      <c r="F1371" s="439"/>
      <c r="G1371" s="149">
        <f>B1371*Parameters!$K$5</f>
        <v>0</v>
      </c>
      <c r="H1371" s="383">
        <f>IF(B1371&lt;Parameters!$K$6,B1371*Parameters!$K$5,Parameters!$K$5*Parameters!$K$6+(B1371-Parameters!$K$6)*(Parameters!$K$5-10))</f>
        <v>0</v>
      </c>
      <c r="I1371" s="151" t="str">
        <f>IF(ISBLANK(D1371),"",IF(D1371&gt;Parameters!$K$7,"Clay","Sand"))</f>
        <v/>
      </c>
      <c r="J1371" s="152">
        <f t="shared" si="359"/>
        <v>0.12850097275896397</v>
      </c>
      <c r="K1371" s="320">
        <f t="shared" si="360"/>
        <v>1</v>
      </c>
      <c r="L1371" s="320">
        <f t="shared" si="368"/>
        <v>0</v>
      </c>
      <c r="M1371" s="275" t="e">
        <f t="shared" si="361"/>
        <v>#N/A</v>
      </c>
      <c r="N1371" s="153" t="e">
        <f t="shared" si="362"/>
        <v>#N/A</v>
      </c>
      <c r="O1371" s="175" t="e">
        <f t="shared" si="363"/>
        <v>#N/A</v>
      </c>
      <c r="P1371" s="149">
        <f>IF(B1371&lt;=Parameters!$K$3,0,IF(I1371="Sand",0,O1371/Parameters!$K$8*1000))</f>
        <v>0</v>
      </c>
      <c r="Q1371" s="127" t="e">
        <f t="shared" si="364"/>
        <v>#DIV/0!</v>
      </c>
      <c r="R1371" s="175" t="e">
        <f t="shared" si="365"/>
        <v>#DIV/0!</v>
      </c>
      <c r="S1371" s="175" t="e">
        <f t="shared" si="366"/>
        <v>#DIV/0!</v>
      </c>
      <c r="T1371" s="149" t="e">
        <f t="shared" si="373"/>
        <v>#DIV/0!</v>
      </c>
      <c r="U1371" s="383">
        <f>IF(B1371&lt;=Parameters!$K$3,0,IF(I1371="Sand",(B1371-B1370)*$O$5*N1371,(B1371-B1370)*$O$5*T1371))</f>
        <v>0</v>
      </c>
      <c r="V1371" s="157">
        <f t="shared" si="374"/>
        <v>41073.252496893809</v>
      </c>
      <c r="W1371" s="175" t="e">
        <f t="shared" si="369"/>
        <v>#N/A</v>
      </c>
      <c r="X1371" s="149" t="e">
        <f t="shared" si="370"/>
        <v>#N/A</v>
      </c>
      <c r="Y1371" s="127" t="e">
        <f t="shared" si="371"/>
        <v>#DIV/0!</v>
      </c>
      <c r="Z1371" s="175" t="e">
        <f t="shared" si="372"/>
        <v>#N/A</v>
      </c>
      <c r="AA1371" s="149" t="e">
        <f t="shared" si="367"/>
        <v>#DIV/0!</v>
      </c>
      <c r="AB1371" s="383">
        <f>IF(ISERROR(AA1371),0,IF(B1371&lt;=Parameters!$K$3,0,(B1371-B1370)*$O$5*AA1371))</f>
        <v>0</v>
      </c>
      <c r="AC1371" s="157">
        <f t="shared" si="358"/>
        <v>26468.056265524985</v>
      </c>
    </row>
    <row r="1372" spans="1:29">
      <c r="A1372" s="1"/>
      <c r="B1372" s="1"/>
      <c r="C1372" s="194"/>
      <c r="D1372" s="194"/>
      <c r="E1372" s="438" t="e">
        <f>IF(AND(ISBLANK(B1372),ISBLANK(C1372)),NA(),IF(B1372&lt;=Parameters!$K$3,0,IF(C1372&lt;0.1,Parameters!$K$4,C1372)))</f>
        <v>#N/A</v>
      </c>
      <c r="F1372" s="439"/>
      <c r="G1372" s="149">
        <f>B1372*Parameters!$K$5</f>
        <v>0</v>
      </c>
      <c r="H1372" s="383">
        <f>IF(B1372&lt;Parameters!$K$6,B1372*Parameters!$K$5,Parameters!$K$5*Parameters!$K$6+(B1372-Parameters!$K$6)*(Parameters!$K$5-10))</f>
        <v>0</v>
      </c>
      <c r="I1372" s="151" t="str">
        <f>IF(ISBLANK(D1372),"",IF(D1372&gt;Parameters!$K$7,"Clay","Sand"))</f>
        <v/>
      </c>
      <c r="J1372" s="152">
        <f t="shared" si="359"/>
        <v>0.12850097275896397</v>
      </c>
      <c r="K1372" s="320">
        <f t="shared" si="360"/>
        <v>1</v>
      </c>
      <c r="L1372" s="320">
        <f t="shared" si="368"/>
        <v>0</v>
      </c>
      <c r="M1372" s="275" t="e">
        <f t="shared" si="361"/>
        <v>#N/A</v>
      </c>
      <c r="N1372" s="153" t="e">
        <f t="shared" si="362"/>
        <v>#N/A</v>
      </c>
      <c r="O1372" s="175" t="e">
        <f t="shared" si="363"/>
        <v>#N/A</v>
      </c>
      <c r="P1372" s="149">
        <f>IF(B1372&lt;=Parameters!$K$3,0,IF(I1372="Sand",0,O1372/Parameters!$K$8*1000))</f>
        <v>0</v>
      </c>
      <c r="Q1372" s="127" t="e">
        <f t="shared" si="364"/>
        <v>#DIV/0!</v>
      </c>
      <c r="R1372" s="175" t="e">
        <f t="shared" si="365"/>
        <v>#DIV/0!</v>
      </c>
      <c r="S1372" s="175" t="e">
        <f t="shared" si="366"/>
        <v>#DIV/0!</v>
      </c>
      <c r="T1372" s="149" t="e">
        <f t="shared" si="373"/>
        <v>#DIV/0!</v>
      </c>
      <c r="U1372" s="383">
        <f>IF(B1372&lt;=Parameters!$K$3,0,IF(I1372="Sand",(B1372-B1371)*$O$5*N1372,(B1372-B1371)*$O$5*T1372))</f>
        <v>0</v>
      </c>
      <c r="V1372" s="157">
        <f t="shared" si="374"/>
        <v>41073.252496893809</v>
      </c>
      <c r="W1372" s="175" t="e">
        <f t="shared" si="369"/>
        <v>#N/A</v>
      </c>
      <c r="X1372" s="149" t="e">
        <f t="shared" si="370"/>
        <v>#N/A</v>
      </c>
      <c r="Y1372" s="127" t="e">
        <f t="shared" si="371"/>
        <v>#DIV/0!</v>
      </c>
      <c r="Z1372" s="175" t="e">
        <f t="shared" si="372"/>
        <v>#N/A</v>
      </c>
      <c r="AA1372" s="149" t="e">
        <f t="shared" si="367"/>
        <v>#DIV/0!</v>
      </c>
      <c r="AB1372" s="383">
        <f>IF(ISERROR(AA1372),0,IF(B1372&lt;=Parameters!$K$3,0,(B1372-B1371)*$O$5*AA1372))</f>
        <v>0</v>
      </c>
      <c r="AC1372" s="157">
        <f t="shared" si="358"/>
        <v>26468.056265524985</v>
      </c>
    </row>
    <row r="1373" spans="1:29">
      <c r="A1373" s="1"/>
      <c r="B1373" s="1"/>
      <c r="C1373" s="194"/>
      <c r="D1373" s="194"/>
      <c r="E1373" s="438" t="e">
        <f>IF(AND(ISBLANK(B1373),ISBLANK(C1373)),NA(),IF(B1373&lt;=Parameters!$K$3,0,IF(C1373&lt;0.1,Parameters!$K$4,C1373)))</f>
        <v>#N/A</v>
      </c>
      <c r="F1373" s="439"/>
      <c r="G1373" s="149">
        <f>B1373*Parameters!$K$5</f>
        <v>0</v>
      </c>
      <c r="H1373" s="383">
        <f>IF(B1373&lt;Parameters!$K$6,B1373*Parameters!$K$5,Parameters!$K$5*Parameters!$K$6+(B1373-Parameters!$K$6)*(Parameters!$K$5-10))</f>
        <v>0</v>
      </c>
      <c r="I1373" s="151" t="str">
        <f>IF(ISBLANK(D1373),"",IF(D1373&gt;Parameters!$K$7,"Clay","Sand"))</f>
        <v/>
      </c>
      <c r="J1373" s="152">
        <f t="shared" si="359"/>
        <v>0.12850097275896397</v>
      </c>
      <c r="K1373" s="320">
        <f t="shared" si="360"/>
        <v>1</v>
      </c>
      <c r="L1373" s="320">
        <f t="shared" si="368"/>
        <v>0</v>
      </c>
      <c r="M1373" s="275" t="e">
        <f t="shared" si="361"/>
        <v>#N/A</v>
      </c>
      <c r="N1373" s="153" t="e">
        <f t="shared" si="362"/>
        <v>#N/A</v>
      </c>
      <c r="O1373" s="175" t="e">
        <f t="shared" si="363"/>
        <v>#N/A</v>
      </c>
      <c r="P1373" s="149">
        <f>IF(B1373&lt;=Parameters!$K$3,0,IF(I1373="Sand",0,O1373/Parameters!$K$8*1000))</f>
        <v>0</v>
      </c>
      <c r="Q1373" s="127" t="e">
        <f t="shared" si="364"/>
        <v>#DIV/0!</v>
      </c>
      <c r="R1373" s="175" t="e">
        <f t="shared" si="365"/>
        <v>#DIV/0!</v>
      </c>
      <c r="S1373" s="175" t="e">
        <f t="shared" si="366"/>
        <v>#DIV/0!</v>
      </c>
      <c r="T1373" s="149" t="e">
        <f t="shared" si="373"/>
        <v>#DIV/0!</v>
      </c>
      <c r="U1373" s="383">
        <f>IF(B1373&lt;=Parameters!$K$3,0,IF(I1373="Sand",(B1373-B1372)*$O$5*N1373,(B1373-B1372)*$O$5*T1373))</f>
        <v>0</v>
      </c>
      <c r="V1373" s="157">
        <f t="shared" si="374"/>
        <v>41073.252496893809</v>
      </c>
      <c r="W1373" s="175" t="e">
        <f t="shared" si="369"/>
        <v>#N/A</v>
      </c>
      <c r="X1373" s="149" t="e">
        <f t="shared" si="370"/>
        <v>#N/A</v>
      </c>
      <c r="Y1373" s="127" t="e">
        <f t="shared" si="371"/>
        <v>#DIV/0!</v>
      </c>
      <c r="Z1373" s="175" t="e">
        <f t="shared" si="372"/>
        <v>#N/A</v>
      </c>
      <c r="AA1373" s="149" t="e">
        <f t="shared" si="367"/>
        <v>#DIV/0!</v>
      </c>
      <c r="AB1373" s="383">
        <f>IF(ISERROR(AA1373),0,IF(B1373&lt;=Parameters!$K$3,0,(B1373-B1372)*$O$5*AA1373))</f>
        <v>0</v>
      </c>
      <c r="AC1373" s="157">
        <f t="shared" si="358"/>
        <v>26468.056265524985</v>
      </c>
    </row>
    <row r="1374" spans="1:29">
      <c r="A1374" s="1"/>
      <c r="B1374" s="1"/>
      <c r="C1374" s="194"/>
      <c r="D1374" s="194"/>
      <c r="E1374" s="438" t="e">
        <f>IF(AND(ISBLANK(B1374),ISBLANK(C1374)),NA(),IF(B1374&lt;=Parameters!$K$3,0,IF(C1374&lt;0.1,Parameters!$K$4,C1374)))</f>
        <v>#N/A</v>
      </c>
      <c r="F1374" s="439"/>
      <c r="G1374" s="149">
        <f>B1374*Parameters!$K$5</f>
        <v>0</v>
      </c>
      <c r="H1374" s="383">
        <f>IF(B1374&lt;Parameters!$K$6,B1374*Parameters!$K$5,Parameters!$K$5*Parameters!$K$6+(B1374-Parameters!$K$6)*(Parameters!$K$5-10))</f>
        <v>0</v>
      </c>
      <c r="I1374" s="151" t="str">
        <f>IF(ISBLANK(D1374),"",IF(D1374&gt;Parameters!$K$7,"Clay","Sand"))</f>
        <v/>
      </c>
      <c r="J1374" s="152">
        <f t="shared" si="359"/>
        <v>0.12850097275896397</v>
      </c>
      <c r="K1374" s="320">
        <f t="shared" si="360"/>
        <v>1</v>
      </c>
      <c r="L1374" s="320">
        <f t="shared" si="368"/>
        <v>0</v>
      </c>
      <c r="M1374" s="275" t="e">
        <f t="shared" si="361"/>
        <v>#N/A</v>
      </c>
      <c r="N1374" s="153" t="e">
        <f t="shared" si="362"/>
        <v>#N/A</v>
      </c>
      <c r="O1374" s="175" t="e">
        <f t="shared" si="363"/>
        <v>#N/A</v>
      </c>
      <c r="P1374" s="149">
        <f>IF(B1374&lt;=Parameters!$K$3,0,IF(I1374="Sand",0,O1374/Parameters!$K$8*1000))</f>
        <v>0</v>
      </c>
      <c r="Q1374" s="127" t="e">
        <f t="shared" si="364"/>
        <v>#DIV/0!</v>
      </c>
      <c r="R1374" s="175" t="e">
        <f t="shared" si="365"/>
        <v>#DIV/0!</v>
      </c>
      <c r="S1374" s="175" t="e">
        <f t="shared" si="366"/>
        <v>#DIV/0!</v>
      </c>
      <c r="T1374" s="149" t="e">
        <f t="shared" si="373"/>
        <v>#DIV/0!</v>
      </c>
      <c r="U1374" s="383">
        <f>IF(B1374&lt;=Parameters!$K$3,0,IF(I1374="Sand",(B1374-B1373)*$O$5*N1374,(B1374-B1373)*$O$5*T1374))</f>
        <v>0</v>
      </c>
      <c r="V1374" s="157">
        <f t="shared" si="374"/>
        <v>41073.252496893809</v>
      </c>
      <c r="W1374" s="175" t="e">
        <f t="shared" si="369"/>
        <v>#N/A</v>
      </c>
      <c r="X1374" s="149" t="e">
        <f t="shared" si="370"/>
        <v>#N/A</v>
      </c>
      <c r="Y1374" s="127" t="e">
        <f t="shared" si="371"/>
        <v>#DIV/0!</v>
      </c>
      <c r="Z1374" s="175" t="e">
        <f t="shared" si="372"/>
        <v>#N/A</v>
      </c>
      <c r="AA1374" s="149" t="e">
        <f t="shared" si="367"/>
        <v>#DIV/0!</v>
      </c>
      <c r="AB1374" s="383">
        <f>IF(ISERROR(AA1374),0,IF(B1374&lt;=Parameters!$K$3,0,(B1374-B1373)*$O$5*AA1374))</f>
        <v>0</v>
      </c>
      <c r="AC1374" s="157">
        <f t="shared" si="358"/>
        <v>26468.056265524985</v>
      </c>
    </row>
    <row r="1375" spans="1:29">
      <c r="A1375" s="1"/>
      <c r="B1375" s="1"/>
      <c r="C1375" s="194"/>
      <c r="D1375" s="194"/>
      <c r="E1375" s="438" t="e">
        <f>IF(AND(ISBLANK(B1375),ISBLANK(C1375)),NA(),IF(B1375&lt;=Parameters!$K$3,0,IF(C1375&lt;0.1,Parameters!$K$4,C1375)))</f>
        <v>#N/A</v>
      </c>
      <c r="F1375" s="439"/>
      <c r="G1375" s="149">
        <f>B1375*Parameters!$K$5</f>
        <v>0</v>
      </c>
      <c r="H1375" s="383">
        <f>IF(B1375&lt;Parameters!$K$6,B1375*Parameters!$K$5,Parameters!$K$5*Parameters!$K$6+(B1375-Parameters!$K$6)*(Parameters!$K$5-10))</f>
        <v>0</v>
      </c>
      <c r="I1375" s="151" t="str">
        <f>IF(ISBLANK(D1375),"",IF(D1375&gt;Parameters!$K$7,"Clay","Sand"))</f>
        <v/>
      </c>
      <c r="J1375" s="152">
        <f t="shared" si="359"/>
        <v>0.12850097275896397</v>
      </c>
      <c r="K1375" s="320">
        <f t="shared" si="360"/>
        <v>1</v>
      </c>
      <c r="L1375" s="320">
        <f t="shared" si="368"/>
        <v>0</v>
      </c>
      <c r="M1375" s="275" t="e">
        <f t="shared" si="361"/>
        <v>#N/A</v>
      </c>
      <c r="N1375" s="153" t="e">
        <f t="shared" si="362"/>
        <v>#N/A</v>
      </c>
      <c r="O1375" s="175" t="e">
        <f t="shared" si="363"/>
        <v>#N/A</v>
      </c>
      <c r="P1375" s="149">
        <f>IF(B1375&lt;=Parameters!$K$3,0,IF(I1375="Sand",0,O1375/Parameters!$K$8*1000))</f>
        <v>0</v>
      </c>
      <c r="Q1375" s="127" t="e">
        <f t="shared" si="364"/>
        <v>#DIV/0!</v>
      </c>
      <c r="R1375" s="175" t="e">
        <f t="shared" si="365"/>
        <v>#DIV/0!</v>
      </c>
      <c r="S1375" s="175" t="e">
        <f t="shared" si="366"/>
        <v>#DIV/0!</v>
      </c>
      <c r="T1375" s="149" t="e">
        <f t="shared" si="373"/>
        <v>#DIV/0!</v>
      </c>
      <c r="U1375" s="383">
        <f>IF(B1375&lt;=Parameters!$K$3,0,IF(I1375="Sand",(B1375-B1374)*$O$5*N1375,(B1375-B1374)*$O$5*T1375))</f>
        <v>0</v>
      </c>
      <c r="V1375" s="157">
        <f t="shared" si="374"/>
        <v>41073.252496893809</v>
      </c>
      <c r="W1375" s="175" t="e">
        <f t="shared" si="369"/>
        <v>#N/A</v>
      </c>
      <c r="X1375" s="149" t="e">
        <f t="shared" si="370"/>
        <v>#N/A</v>
      </c>
      <c r="Y1375" s="127" t="e">
        <f t="shared" si="371"/>
        <v>#DIV/0!</v>
      </c>
      <c r="Z1375" s="175" t="e">
        <f t="shared" si="372"/>
        <v>#N/A</v>
      </c>
      <c r="AA1375" s="149" t="e">
        <f t="shared" si="367"/>
        <v>#DIV/0!</v>
      </c>
      <c r="AB1375" s="383">
        <f>IF(ISERROR(AA1375),0,IF(B1375&lt;=Parameters!$K$3,0,(B1375-B1374)*$O$5*AA1375))</f>
        <v>0</v>
      </c>
      <c r="AC1375" s="157">
        <f t="shared" si="358"/>
        <v>26468.056265524985</v>
      </c>
    </row>
    <row r="1376" spans="1:29">
      <c r="A1376" s="1"/>
      <c r="B1376" s="1"/>
      <c r="C1376" s="194"/>
      <c r="D1376" s="194"/>
      <c r="E1376" s="438" t="e">
        <f>IF(AND(ISBLANK(B1376),ISBLANK(C1376)),NA(),IF(B1376&lt;=Parameters!$K$3,0,IF(C1376&lt;0.1,Parameters!$K$4,C1376)))</f>
        <v>#N/A</v>
      </c>
      <c r="F1376" s="439"/>
      <c r="G1376" s="149">
        <f>B1376*Parameters!$K$5</f>
        <v>0</v>
      </c>
      <c r="H1376" s="383">
        <f>IF(B1376&lt;Parameters!$K$6,B1376*Parameters!$K$5,Parameters!$K$5*Parameters!$K$6+(B1376-Parameters!$K$6)*(Parameters!$K$5-10))</f>
        <v>0</v>
      </c>
      <c r="I1376" s="151" t="str">
        <f>IF(ISBLANK(D1376),"",IF(D1376&gt;Parameters!$K$7,"Clay","Sand"))</f>
        <v/>
      </c>
      <c r="J1376" s="152">
        <f t="shared" si="359"/>
        <v>0.12850097275896397</v>
      </c>
      <c r="K1376" s="320">
        <f t="shared" si="360"/>
        <v>1</v>
      </c>
      <c r="L1376" s="320">
        <f t="shared" si="368"/>
        <v>0</v>
      </c>
      <c r="M1376" s="275" t="e">
        <f t="shared" si="361"/>
        <v>#N/A</v>
      </c>
      <c r="N1376" s="153" t="e">
        <f t="shared" si="362"/>
        <v>#N/A</v>
      </c>
      <c r="O1376" s="175" t="e">
        <f t="shared" si="363"/>
        <v>#N/A</v>
      </c>
      <c r="P1376" s="149">
        <f>IF(B1376&lt;=Parameters!$K$3,0,IF(I1376="Sand",0,O1376/Parameters!$K$8*1000))</f>
        <v>0</v>
      </c>
      <c r="Q1376" s="127" t="e">
        <f t="shared" si="364"/>
        <v>#DIV/0!</v>
      </c>
      <c r="R1376" s="175" t="e">
        <f t="shared" si="365"/>
        <v>#DIV/0!</v>
      </c>
      <c r="S1376" s="175" t="e">
        <f t="shared" si="366"/>
        <v>#DIV/0!</v>
      </c>
      <c r="T1376" s="149" t="e">
        <f t="shared" si="373"/>
        <v>#DIV/0!</v>
      </c>
      <c r="U1376" s="383">
        <f>IF(B1376&lt;=Parameters!$K$3,0,IF(I1376="Sand",(B1376-B1375)*$O$5*N1376,(B1376-B1375)*$O$5*T1376))</f>
        <v>0</v>
      </c>
      <c r="V1376" s="157">
        <f t="shared" si="374"/>
        <v>41073.252496893809</v>
      </c>
      <c r="W1376" s="175" t="e">
        <f t="shared" si="369"/>
        <v>#N/A</v>
      </c>
      <c r="X1376" s="149" t="e">
        <f t="shared" si="370"/>
        <v>#N/A</v>
      </c>
      <c r="Y1376" s="127" t="e">
        <f t="shared" si="371"/>
        <v>#DIV/0!</v>
      </c>
      <c r="Z1376" s="175" t="e">
        <f t="shared" si="372"/>
        <v>#N/A</v>
      </c>
      <c r="AA1376" s="149" t="e">
        <f t="shared" si="367"/>
        <v>#DIV/0!</v>
      </c>
      <c r="AB1376" s="383">
        <f>IF(ISERROR(AA1376),0,IF(B1376&lt;=Parameters!$K$3,0,(B1376-B1375)*$O$5*AA1376))</f>
        <v>0</v>
      </c>
      <c r="AC1376" s="157">
        <f t="shared" si="358"/>
        <v>26468.056265524985</v>
      </c>
    </row>
    <row r="1377" spans="1:29">
      <c r="A1377" s="1"/>
      <c r="B1377" s="1"/>
      <c r="C1377" s="194"/>
      <c r="D1377" s="194"/>
      <c r="E1377" s="438" t="e">
        <f>IF(AND(ISBLANK(B1377),ISBLANK(C1377)),NA(),IF(B1377&lt;=Parameters!$K$3,0,IF(C1377&lt;0.1,Parameters!$K$4,C1377)))</f>
        <v>#N/A</v>
      </c>
      <c r="F1377" s="439"/>
      <c r="G1377" s="149">
        <f>B1377*Parameters!$K$5</f>
        <v>0</v>
      </c>
      <c r="H1377" s="383">
        <f>IF(B1377&lt;Parameters!$K$6,B1377*Parameters!$K$5,Parameters!$K$5*Parameters!$K$6+(B1377-Parameters!$K$6)*(Parameters!$K$5-10))</f>
        <v>0</v>
      </c>
      <c r="I1377" s="151" t="str">
        <f>IF(ISBLANK(D1377),"",IF(D1377&gt;Parameters!$K$7,"Clay","Sand"))</f>
        <v/>
      </c>
      <c r="J1377" s="152">
        <f t="shared" si="359"/>
        <v>0.12850097275896397</v>
      </c>
      <c r="K1377" s="320">
        <f t="shared" si="360"/>
        <v>1</v>
      </c>
      <c r="L1377" s="320">
        <f t="shared" si="368"/>
        <v>0</v>
      </c>
      <c r="M1377" s="275" t="e">
        <f t="shared" si="361"/>
        <v>#N/A</v>
      </c>
      <c r="N1377" s="153" t="e">
        <f t="shared" si="362"/>
        <v>#N/A</v>
      </c>
      <c r="O1377" s="175" t="e">
        <f t="shared" si="363"/>
        <v>#N/A</v>
      </c>
      <c r="P1377" s="149">
        <f>IF(B1377&lt;=Parameters!$K$3,0,IF(I1377="Sand",0,O1377/Parameters!$K$8*1000))</f>
        <v>0</v>
      </c>
      <c r="Q1377" s="127" t="e">
        <f t="shared" si="364"/>
        <v>#DIV/0!</v>
      </c>
      <c r="R1377" s="175" t="e">
        <f t="shared" si="365"/>
        <v>#DIV/0!</v>
      </c>
      <c r="S1377" s="175" t="e">
        <f t="shared" si="366"/>
        <v>#DIV/0!</v>
      </c>
      <c r="T1377" s="149" t="e">
        <f t="shared" si="373"/>
        <v>#DIV/0!</v>
      </c>
      <c r="U1377" s="383">
        <f>IF(B1377&lt;=Parameters!$K$3,0,IF(I1377="Sand",(B1377-B1376)*$O$5*N1377,(B1377-B1376)*$O$5*T1377))</f>
        <v>0</v>
      </c>
      <c r="V1377" s="157">
        <f t="shared" si="374"/>
        <v>41073.252496893809</v>
      </c>
      <c r="W1377" s="175" t="e">
        <f t="shared" si="369"/>
        <v>#N/A</v>
      </c>
      <c r="X1377" s="149" t="e">
        <f t="shared" si="370"/>
        <v>#N/A</v>
      </c>
      <c r="Y1377" s="127" t="e">
        <f t="shared" si="371"/>
        <v>#DIV/0!</v>
      </c>
      <c r="Z1377" s="175" t="e">
        <f t="shared" si="372"/>
        <v>#N/A</v>
      </c>
      <c r="AA1377" s="149" t="e">
        <f t="shared" si="367"/>
        <v>#DIV/0!</v>
      </c>
      <c r="AB1377" s="383">
        <f>IF(ISERROR(AA1377),0,IF(B1377&lt;=Parameters!$K$3,0,(B1377-B1376)*$O$5*AA1377))</f>
        <v>0</v>
      </c>
      <c r="AC1377" s="157">
        <f t="shared" si="358"/>
        <v>26468.056265524985</v>
      </c>
    </row>
    <row r="1378" spans="1:29">
      <c r="A1378" s="1"/>
      <c r="B1378" s="1"/>
      <c r="C1378" s="194"/>
      <c r="D1378" s="194"/>
      <c r="E1378" s="438" t="e">
        <f>IF(AND(ISBLANK(B1378),ISBLANK(C1378)),NA(),IF(B1378&lt;=Parameters!$K$3,0,IF(C1378&lt;0.1,Parameters!$K$4,C1378)))</f>
        <v>#N/A</v>
      </c>
      <c r="F1378" s="439"/>
      <c r="G1378" s="149">
        <f>B1378*Parameters!$K$5</f>
        <v>0</v>
      </c>
      <c r="H1378" s="383">
        <f>IF(B1378&lt;Parameters!$K$6,B1378*Parameters!$K$5,Parameters!$K$5*Parameters!$K$6+(B1378-Parameters!$K$6)*(Parameters!$K$5-10))</f>
        <v>0</v>
      </c>
      <c r="I1378" s="151" t="str">
        <f>IF(ISBLANK(D1378),"",IF(D1378&gt;Parameters!$K$7,"Clay","Sand"))</f>
        <v/>
      </c>
      <c r="J1378" s="152">
        <f t="shared" si="359"/>
        <v>0.12850097275896397</v>
      </c>
      <c r="K1378" s="320">
        <f t="shared" si="360"/>
        <v>1</v>
      </c>
      <c r="L1378" s="320">
        <f t="shared" si="368"/>
        <v>0</v>
      </c>
      <c r="M1378" s="275" t="e">
        <f t="shared" si="361"/>
        <v>#N/A</v>
      </c>
      <c r="N1378" s="153" t="e">
        <f t="shared" si="362"/>
        <v>#N/A</v>
      </c>
      <c r="O1378" s="175" t="e">
        <f t="shared" si="363"/>
        <v>#N/A</v>
      </c>
      <c r="P1378" s="149">
        <f>IF(B1378&lt;=Parameters!$K$3,0,IF(I1378="Sand",0,O1378/Parameters!$K$8*1000))</f>
        <v>0</v>
      </c>
      <c r="Q1378" s="127" t="e">
        <f t="shared" si="364"/>
        <v>#DIV/0!</v>
      </c>
      <c r="R1378" s="175" t="e">
        <f t="shared" si="365"/>
        <v>#DIV/0!</v>
      </c>
      <c r="S1378" s="175" t="e">
        <f t="shared" si="366"/>
        <v>#DIV/0!</v>
      </c>
      <c r="T1378" s="149" t="e">
        <f t="shared" si="373"/>
        <v>#DIV/0!</v>
      </c>
      <c r="U1378" s="383">
        <f>IF(B1378&lt;=Parameters!$K$3,0,IF(I1378="Sand",(B1378-B1377)*$O$5*N1378,(B1378-B1377)*$O$5*T1378))</f>
        <v>0</v>
      </c>
      <c r="V1378" s="157">
        <f t="shared" si="374"/>
        <v>41073.252496893809</v>
      </c>
      <c r="W1378" s="175" t="e">
        <f t="shared" si="369"/>
        <v>#N/A</v>
      </c>
      <c r="X1378" s="149" t="e">
        <f t="shared" si="370"/>
        <v>#N/A</v>
      </c>
      <c r="Y1378" s="127" t="e">
        <f t="shared" si="371"/>
        <v>#DIV/0!</v>
      </c>
      <c r="Z1378" s="175" t="e">
        <f t="shared" si="372"/>
        <v>#N/A</v>
      </c>
      <c r="AA1378" s="149" t="e">
        <f t="shared" si="367"/>
        <v>#DIV/0!</v>
      </c>
      <c r="AB1378" s="383">
        <f>IF(ISERROR(AA1378),0,IF(B1378&lt;=Parameters!$K$3,0,(B1378-B1377)*$O$5*AA1378))</f>
        <v>0</v>
      </c>
      <c r="AC1378" s="157">
        <f t="shared" si="358"/>
        <v>26468.056265524985</v>
      </c>
    </row>
    <row r="1379" spans="1:29">
      <c r="A1379" s="1"/>
      <c r="B1379" s="1"/>
      <c r="C1379" s="194"/>
      <c r="D1379" s="194"/>
      <c r="E1379" s="438" t="e">
        <f>IF(AND(ISBLANK(B1379),ISBLANK(C1379)),NA(),IF(B1379&lt;=Parameters!$K$3,0,IF(C1379&lt;0.1,Parameters!$K$4,C1379)))</f>
        <v>#N/A</v>
      </c>
      <c r="F1379" s="439"/>
      <c r="G1379" s="149">
        <f>B1379*Parameters!$K$5</f>
        <v>0</v>
      </c>
      <c r="H1379" s="383">
        <f>IF(B1379&lt;Parameters!$K$6,B1379*Parameters!$K$5,Parameters!$K$5*Parameters!$K$6+(B1379-Parameters!$K$6)*(Parameters!$K$5-10))</f>
        <v>0</v>
      </c>
      <c r="I1379" s="151" t="str">
        <f>IF(ISBLANK(D1379),"",IF(D1379&gt;Parameters!$K$7,"Clay","Sand"))</f>
        <v/>
      </c>
      <c r="J1379" s="152">
        <f t="shared" si="359"/>
        <v>0.12850097275896397</v>
      </c>
      <c r="K1379" s="320">
        <f t="shared" si="360"/>
        <v>1</v>
      </c>
      <c r="L1379" s="320">
        <f t="shared" si="368"/>
        <v>0</v>
      </c>
      <c r="M1379" s="275" t="e">
        <f t="shared" si="361"/>
        <v>#N/A</v>
      </c>
      <c r="N1379" s="153" t="e">
        <f t="shared" si="362"/>
        <v>#N/A</v>
      </c>
      <c r="O1379" s="175" t="e">
        <f t="shared" si="363"/>
        <v>#N/A</v>
      </c>
      <c r="P1379" s="149">
        <f>IF(B1379&lt;=Parameters!$K$3,0,IF(I1379="Sand",0,O1379/Parameters!$K$8*1000))</f>
        <v>0</v>
      </c>
      <c r="Q1379" s="127" t="e">
        <f t="shared" si="364"/>
        <v>#DIV/0!</v>
      </c>
      <c r="R1379" s="175" t="e">
        <f t="shared" si="365"/>
        <v>#DIV/0!</v>
      </c>
      <c r="S1379" s="175" t="e">
        <f t="shared" si="366"/>
        <v>#DIV/0!</v>
      </c>
      <c r="T1379" s="149" t="e">
        <f t="shared" si="373"/>
        <v>#DIV/0!</v>
      </c>
      <c r="U1379" s="383">
        <f>IF(B1379&lt;=Parameters!$K$3,0,IF(I1379="Sand",(B1379-B1378)*$O$5*N1379,(B1379-B1378)*$O$5*T1379))</f>
        <v>0</v>
      </c>
      <c r="V1379" s="157">
        <f t="shared" si="374"/>
        <v>41073.252496893809</v>
      </c>
      <c r="W1379" s="175" t="e">
        <f t="shared" si="369"/>
        <v>#N/A</v>
      </c>
      <c r="X1379" s="149" t="e">
        <f t="shared" si="370"/>
        <v>#N/A</v>
      </c>
      <c r="Y1379" s="127" t="e">
        <f t="shared" si="371"/>
        <v>#DIV/0!</v>
      </c>
      <c r="Z1379" s="175" t="e">
        <f t="shared" si="372"/>
        <v>#N/A</v>
      </c>
      <c r="AA1379" s="149" t="e">
        <f t="shared" si="367"/>
        <v>#DIV/0!</v>
      </c>
      <c r="AB1379" s="383">
        <f>IF(ISERROR(AA1379),0,IF(B1379&lt;=Parameters!$K$3,0,(B1379-B1378)*$O$5*AA1379))</f>
        <v>0</v>
      </c>
      <c r="AC1379" s="157">
        <f t="shared" si="358"/>
        <v>26468.056265524985</v>
      </c>
    </row>
    <row r="1380" spans="1:29">
      <c r="A1380" s="1"/>
      <c r="B1380" s="1"/>
      <c r="C1380" s="194"/>
      <c r="D1380" s="194"/>
      <c r="E1380" s="438" t="e">
        <f>IF(AND(ISBLANK(B1380),ISBLANK(C1380)),NA(),IF(B1380&lt;=Parameters!$K$3,0,IF(C1380&lt;0.1,Parameters!$K$4,C1380)))</f>
        <v>#N/A</v>
      </c>
      <c r="F1380" s="439"/>
      <c r="G1380" s="149">
        <f>B1380*Parameters!$K$5</f>
        <v>0</v>
      </c>
      <c r="H1380" s="383">
        <f>IF(B1380&lt;Parameters!$K$6,B1380*Parameters!$K$5,Parameters!$K$5*Parameters!$K$6+(B1380-Parameters!$K$6)*(Parameters!$K$5-10))</f>
        <v>0</v>
      </c>
      <c r="I1380" s="151" t="str">
        <f>IF(ISBLANK(D1380),"",IF(D1380&gt;Parameters!$K$7,"Clay","Sand"))</f>
        <v/>
      </c>
      <c r="J1380" s="152">
        <f t="shared" si="359"/>
        <v>0.12850097275896397</v>
      </c>
      <c r="K1380" s="320">
        <f t="shared" si="360"/>
        <v>1</v>
      </c>
      <c r="L1380" s="320">
        <f t="shared" si="368"/>
        <v>0</v>
      </c>
      <c r="M1380" s="275" t="e">
        <f t="shared" si="361"/>
        <v>#N/A</v>
      </c>
      <c r="N1380" s="153" t="e">
        <f t="shared" si="362"/>
        <v>#N/A</v>
      </c>
      <c r="O1380" s="175" t="e">
        <f t="shared" si="363"/>
        <v>#N/A</v>
      </c>
      <c r="P1380" s="149">
        <f>IF(B1380&lt;=Parameters!$K$3,0,IF(I1380="Sand",0,O1380/Parameters!$K$8*1000))</f>
        <v>0</v>
      </c>
      <c r="Q1380" s="127" t="e">
        <f t="shared" si="364"/>
        <v>#DIV/0!</v>
      </c>
      <c r="R1380" s="175" t="e">
        <f t="shared" si="365"/>
        <v>#DIV/0!</v>
      </c>
      <c r="S1380" s="175" t="e">
        <f t="shared" si="366"/>
        <v>#DIV/0!</v>
      </c>
      <c r="T1380" s="149" t="e">
        <f t="shared" si="373"/>
        <v>#DIV/0!</v>
      </c>
      <c r="U1380" s="383">
        <f>IF(B1380&lt;=Parameters!$K$3,0,IF(I1380="Sand",(B1380-B1379)*$O$5*N1380,(B1380-B1379)*$O$5*T1380))</f>
        <v>0</v>
      </c>
      <c r="V1380" s="157">
        <f t="shared" si="374"/>
        <v>41073.252496893809</v>
      </c>
      <c r="W1380" s="175" t="e">
        <f t="shared" si="369"/>
        <v>#N/A</v>
      </c>
      <c r="X1380" s="149" t="e">
        <f t="shared" si="370"/>
        <v>#N/A</v>
      </c>
      <c r="Y1380" s="127" t="e">
        <f t="shared" si="371"/>
        <v>#DIV/0!</v>
      </c>
      <c r="Z1380" s="175" t="e">
        <f t="shared" si="372"/>
        <v>#N/A</v>
      </c>
      <c r="AA1380" s="149" t="e">
        <f t="shared" si="367"/>
        <v>#DIV/0!</v>
      </c>
      <c r="AB1380" s="383">
        <f>IF(ISERROR(AA1380),0,IF(B1380&lt;=Parameters!$K$3,0,(B1380-B1379)*$O$5*AA1380))</f>
        <v>0</v>
      </c>
      <c r="AC1380" s="157">
        <f t="shared" si="358"/>
        <v>26468.056265524985</v>
      </c>
    </row>
    <row r="1381" spans="1:29">
      <c r="A1381" s="1"/>
      <c r="B1381" s="1"/>
      <c r="C1381" s="194"/>
      <c r="D1381" s="194"/>
      <c r="E1381" s="438" t="e">
        <f>IF(AND(ISBLANK(B1381),ISBLANK(C1381)),NA(),IF(B1381&lt;=Parameters!$K$3,0,IF(C1381&lt;0.1,Parameters!$K$4,C1381)))</f>
        <v>#N/A</v>
      </c>
      <c r="F1381" s="439"/>
      <c r="G1381" s="149">
        <f>B1381*Parameters!$K$5</f>
        <v>0</v>
      </c>
      <c r="H1381" s="383">
        <f>IF(B1381&lt;Parameters!$K$6,B1381*Parameters!$K$5,Parameters!$K$5*Parameters!$K$6+(B1381-Parameters!$K$6)*(Parameters!$K$5-10))</f>
        <v>0</v>
      </c>
      <c r="I1381" s="151" t="str">
        <f>IF(ISBLANK(D1381),"",IF(D1381&gt;Parameters!$K$7,"Clay","Sand"))</f>
        <v/>
      </c>
      <c r="J1381" s="152">
        <f t="shared" si="359"/>
        <v>0.12850097275896397</v>
      </c>
      <c r="K1381" s="320">
        <f t="shared" si="360"/>
        <v>1</v>
      </c>
      <c r="L1381" s="320">
        <f t="shared" si="368"/>
        <v>0</v>
      </c>
      <c r="M1381" s="275" t="e">
        <f t="shared" si="361"/>
        <v>#N/A</v>
      </c>
      <c r="N1381" s="153" t="e">
        <f t="shared" si="362"/>
        <v>#N/A</v>
      </c>
      <c r="O1381" s="175" t="e">
        <f t="shared" si="363"/>
        <v>#N/A</v>
      </c>
      <c r="P1381" s="149">
        <f>IF(B1381&lt;=Parameters!$K$3,0,IF(I1381="Sand",0,O1381/Parameters!$K$8*1000))</f>
        <v>0</v>
      </c>
      <c r="Q1381" s="127" t="e">
        <f t="shared" si="364"/>
        <v>#DIV/0!</v>
      </c>
      <c r="R1381" s="175" t="e">
        <f t="shared" si="365"/>
        <v>#DIV/0!</v>
      </c>
      <c r="S1381" s="175" t="e">
        <f t="shared" si="366"/>
        <v>#DIV/0!</v>
      </c>
      <c r="T1381" s="149" t="e">
        <f t="shared" si="373"/>
        <v>#DIV/0!</v>
      </c>
      <c r="U1381" s="383">
        <f>IF(B1381&lt;=Parameters!$K$3,0,IF(I1381="Sand",(B1381-B1380)*$O$5*N1381,(B1381-B1380)*$O$5*T1381))</f>
        <v>0</v>
      </c>
      <c r="V1381" s="157">
        <f t="shared" si="374"/>
        <v>41073.252496893809</v>
      </c>
      <c r="W1381" s="175" t="e">
        <f t="shared" si="369"/>
        <v>#N/A</v>
      </c>
      <c r="X1381" s="149" t="e">
        <f t="shared" si="370"/>
        <v>#N/A</v>
      </c>
      <c r="Y1381" s="127" t="e">
        <f t="shared" si="371"/>
        <v>#DIV/0!</v>
      </c>
      <c r="Z1381" s="175" t="e">
        <f t="shared" si="372"/>
        <v>#N/A</v>
      </c>
      <c r="AA1381" s="149" t="e">
        <f t="shared" si="367"/>
        <v>#DIV/0!</v>
      </c>
      <c r="AB1381" s="383">
        <f>IF(ISERROR(AA1381),0,IF(B1381&lt;=Parameters!$K$3,0,(B1381-B1380)*$O$5*AA1381))</f>
        <v>0</v>
      </c>
      <c r="AC1381" s="157">
        <f t="shared" si="358"/>
        <v>26468.056265524985</v>
      </c>
    </row>
    <row r="1382" spans="1:29">
      <c r="A1382" s="1"/>
      <c r="B1382" s="1"/>
      <c r="C1382" s="194"/>
      <c r="D1382" s="194"/>
      <c r="E1382" s="438" t="e">
        <f>IF(AND(ISBLANK(B1382),ISBLANK(C1382)),NA(),IF(B1382&lt;=Parameters!$K$3,0,IF(C1382&lt;0.1,Parameters!$K$4,C1382)))</f>
        <v>#N/A</v>
      </c>
      <c r="F1382" s="439"/>
      <c r="G1382" s="149">
        <f>B1382*Parameters!$K$5</f>
        <v>0</v>
      </c>
      <c r="H1382" s="383">
        <f>IF(B1382&lt;Parameters!$K$6,B1382*Parameters!$K$5,Parameters!$K$5*Parameters!$K$6+(B1382-Parameters!$K$6)*(Parameters!$K$5-10))</f>
        <v>0</v>
      </c>
      <c r="I1382" s="151" t="str">
        <f>IF(ISBLANK(D1382),"",IF(D1382&gt;Parameters!$K$7,"Clay","Sand"))</f>
        <v/>
      </c>
      <c r="J1382" s="152">
        <f t="shared" si="359"/>
        <v>0.12850097275896397</v>
      </c>
      <c r="K1382" s="320">
        <f t="shared" si="360"/>
        <v>1</v>
      </c>
      <c r="L1382" s="320">
        <f t="shared" si="368"/>
        <v>0</v>
      </c>
      <c r="M1382" s="275" t="e">
        <f t="shared" si="361"/>
        <v>#N/A</v>
      </c>
      <c r="N1382" s="153" t="e">
        <f t="shared" si="362"/>
        <v>#N/A</v>
      </c>
      <c r="O1382" s="175" t="e">
        <f t="shared" si="363"/>
        <v>#N/A</v>
      </c>
      <c r="P1382" s="149">
        <f>IF(B1382&lt;=Parameters!$K$3,0,IF(I1382="Sand",0,O1382/Parameters!$K$8*1000))</f>
        <v>0</v>
      </c>
      <c r="Q1382" s="127" t="e">
        <f t="shared" si="364"/>
        <v>#DIV/0!</v>
      </c>
      <c r="R1382" s="175" t="e">
        <f t="shared" si="365"/>
        <v>#DIV/0!</v>
      </c>
      <c r="S1382" s="175" t="e">
        <f t="shared" si="366"/>
        <v>#DIV/0!</v>
      </c>
      <c r="T1382" s="149" t="e">
        <f t="shared" si="373"/>
        <v>#DIV/0!</v>
      </c>
      <c r="U1382" s="383">
        <f>IF(B1382&lt;=Parameters!$K$3,0,IF(I1382="Sand",(B1382-B1381)*$O$5*N1382,(B1382-B1381)*$O$5*T1382))</f>
        <v>0</v>
      </c>
      <c r="V1382" s="157">
        <f t="shared" si="374"/>
        <v>41073.252496893809</v>
      </c>
      <c r="W1382" s="175" t="e">
        <f t="shared" si="369"/>
        <v>#N/A</v>
      </c>
      <c r="X1382" s="149" t="e">
        <f t="shared" si="370"/>
        <v>#N/A</v>
      </c>
      <c r="Y1382" s="127" t="e">
        <f t="shared" si="371"/>
        <v>#DIV/0!</v>
      </c>
      <c r="Z1382" s="175" t="e">
        <f t="shared" si="372"/>
        <v>#N/A</v>
      </c>
      <c r="AA1382" s="149" t="e">
        <f t="shared" si="367"/>
        <v>#DIV/0!</v>
      </c>
      <c r="AB1382" s="383">
        <f>IF(ISERROR(AA1382),0,IF(B1382&lt;=Parameters!$K$3,0,(B1382-B1381)*$O$5*AA1382))</f>
        <v>0</v>
      </c>
      <c r="AC1382" s="157">
        <f t="shared" si="358"/>
        <v>26468.056265524985</v>
      </c>
    </row>
    <row r="1383" spans="1:29">
      <c r="A1383" s="1"/>
      <c r="B1383" s="1"/>
      <c r="C1383" s="194"/>
      <c r="D1383" s="194"/>
      <c r="E1383" s="438" t="e">
        <f>IF(AND(ISBLANK(B1383),ISBLANK(C1383)),NA(),IF(B1383&lt;=Parameters!$K$3,0,IF(C1383&lt;0.1,Parameters!$K$4,C1383)))</f>
        <v>#N/A</v>
      </c>
      <c r="F1383" s="439"/>
      <c r="G1383" s="149">
        <f>B1383*Parameters!$K$5</f>
        <v>0</v>
      </c>
      <c r="H1383" s="383">
        <f>IF(B1383&lt;Parameters!$K$6,B1383*Parameters!$K$5,Parameters!$K$5*Parameters!$K$6+(B1383-Parameters!$K$6)*(Parameters!$K$5-10))</f>
        <v>0</v>
      </c>
      <c r="I1383" s="151" t="str">
        <f>IF(ISBLANK(D1383),"",IF(D1383&gt;Parameters!$K$7,"Clay","Sand"))</f>
        <v/>
      </c>
      <c r="J1383" s="152">
        <f t="shared" si="359"/>
        <v>0.12850097275896397</v>
      </c>
      <c r="K1383" s="320">
        <f t="shared" si="360"/>
        <v>1</v>
      </c>
      <c r="L1383" s="320">
        <f t="shared" si="368"/>
        <v>0</v>
      </c>
      <c r="M1383" s="275" t="e">
        <f t="shared" si="361"/>
        <v>#N/A</v>
      </c>
      <c r="N1383" s="153" t="e">
        <f t="shared" si="362"/>
        <v>#N/A</v>
      </c>
      <c r="O1383" s="175" t="e">
        <f t="shared" si="363"/>
        <v>#N/A</v>
      </c>
      <c r="P1383" s="149">
        <f>IF(B1383&lt;=Parameters!$K$3,0,IF(I1383="Sand",0,O1383/Parameters!$K$8*1000))</f>
        <v>0</v>
      </c>
      <c r="Q1383" s="127" t="e">
        <f t="shared" si="364"/>
        <v>#DIV/0!</v>
      </c>
      <c r="R1383" s="175" t="e">
        <f t="shared" si="365"/>
        <v>#DIV/0!</v>
      </c>
      <c r="S1383" s="175" t="e">
        <f t="shared" si="366"/>
        <v>#DIV/0!</v>
      </c>
      <c r="T1383" s="149" t="e">
        <f t="shared" si="373"/>
        <v>#DIV/0!</v>
      </c>
      <c r="U1383" s="383">
        <f>IF(B1383&lt;=Parameters!$K$3,0,IF(I1383="Sand",(B1383-B1382)*$O$5*N1383,(B1383-B1382)*$O$5*T1383))</f>
        <v>0</v>
      </c>
      <c r="V1383" s="157">
        <f t="shared" si="374"/>
        <v>41073.252496893809</v>
      </c>
      <c r="W1383" s="175" t="e">
        <f t="shared" si="369"/>
        <v>#N/A</v>
      </c>
      <c r="X1383" s="149" t="e">
        <f t="shared" si="370"/>
        <v>#N/A</v>
      </c>
      <c r="Y1383" s="127" t="e">
        <f t="shared" si="371"/>
        <v>#DIV/0!</v>
      </c>
      <c r="Z1383" s="175" t="e">
        <f t="shared" si="372"/>
        <v>#N/A</v>
      </c>
      <c r="AA1383" s="149" t="e">
        <f t="shared" si="367"/>
        <v>#DIV/0!</v>
      </c>
      <c r="AB1383" s="383">
        <f>IF(ISERROR(AA1383),0,IF(B1383&lt;=Parameters!$K$3,0,(B1383-B1382)*$O$5*AA1383))</f>
        <v>0</v>
      </c>
      <c r="AC1383" s="157">
        <f t="shared" si="358"/>
        <v>26468.056265524985</v>
      </c>
    </row>
    <row r="1384" spans="1:29">
      <c r="A1384" s="1"/>
      <c r="B1384" s="1"/>
      <c r="C1384" s="194"/>
      <c r="D1384" s="194"/>
      <c r="E1384" s="438" t="e">
        <f>IF(AND(ISBLANK(B1384),ISBLANK(C1384)),NA(),IF(B1384&lt;=Parameters!$K$3,0,IF(C1384&lt;0.1,Parameters!$K$4,C1384)))</f>
        <v>#N/A</v>
      </c>
      <c r="F1384" s="439"/>
      <c r="G1384" s="149">
        <f>B1384*Parameters!$K$5</f>
        <v>0</v>
      </c>
      <c r="H1384" s="383">
        <f>IF(B1384&lt;Parameters!$K$6,B1384*Parameters!$K$5,Parameters!$K$5*Parameters!$K$6+(B1384-Parameters!$K$6)*(Parameters!$K$5-10))</f>
        <v>0</v>
      </c>
      <c r="I1384" s="151" t="str">
        <f>IF(ISBLANK(D1384),"",IF(D1384&gt;Parameters!$K$7,"Clay","Sand"))</f>
        <v/>
      </c>
      <c r="J1384" s="152">
        <f t="shared" si="359"/>
        <v>0.12850097275896397</v>
      </c>
      <c r="K1384" s="320">
        <f t="shared" si="360"/>
        <v>1</v>
      </c>
      <c r="L1384" s="320">
        <f t="shared" si="368"/>
        <v>0</v>
      </c>
      <c r="M1384" s="275" t="e">
        <f t="shared" si="361"/>
        <v>#N/A</v>
      </c>
      <c r="N1384" s="153" t="e">
        <f t="shared" si="362"/>
        <v>#N/A</v>
      </c>
      <c r="O1384" s="175" t="e">
        <f t="shared" si="363"/>
        <v>#N/A</v>
      </c>
      <c r="P1384" s="149">
        <f>IF(B1384&lt;=Parameters!$K$3,0,IF(I1384="Sand",0,O1384/Parameters!$K$8*1000))</f>
        <v>0</v>
      </c>
      <c r="Q1384" s="127" t="e">
        <f t="shared" si="364"/>
        <v>#DIV/0!</v>
      </c>
      <c r="R1384" s="175" t="e">
        <f t="shared" si="365"/>
        <v>#DIV/0!</v>
      </c>
      <c r="S1384" s="175" t="e">
        <f t="shared" si="366"/>
        <v>#DIV/0!</v>
      </c>
      <c r="T1384" s="149" t="e">
        <f t="shared" si="373"/>
        <v>#DIV/0!</v>
      </c>
      <c r="U1384" s="383">
        <f>IF(B1384&lt;=Parameters!$K$3,0,IF(I1384="Sand",(B1384-B1383)*$O$5*N1384,(B1384-B1383)*$O$5*T1384))</f>
        <v>0</v>
      </c>
      <c r="V1384" s="157">
        <f t="shared" si="374"/>
        <v>41073.252496893809</v>
      </c>
      <c r="W1384" s="175" t="e">
        <f t="shared" si="369"/>
        <v>#N/A</v>
      </c>
      <c r="X1384" s="149" t="e">
        <f t="shared" si="370"/>
        <v>#N/A</v>
      </c>
      <c r="Y1384" s="127" t="e">
        <f t="shared" si="371"/>
        <v>#DIV/0!</v>
      </c>
      <c r="Z1384" s="175" t="e">
        <f t="shared" si="372"/>
        <v>#N/A</v>
      </c>
      <c r="AA1384" s="149" t="e">
        <f t="shared" si="367"/>
        <v>#DIV/0!</v>
      </c>
      <c r="AB1384" s="383">
        <f>IF(ISERROR(AA1384),0,IF(B1384&lt;=Parameters!$K$3,0,(B1384-B1383)*$O$5*AA1384))</f>
        <v>0</v>
      </c>
      <c r="AC1384" s="157">
        <f t="shared" si="358"/>
        <v>26468.056265524985</v>
      </c>
    </row>
    <row r="1385" spans="1:29">
      <c r="A1385" s="1"/>
      <c r="B1385" s="1"/>
      <c r="C1385" s="194"/>
      <c r="D1385" s="194"/>
      <c r="E1385" s="438" t="e">
        <f>IF(AND(ISBLANK(B1385),ISBLANK(C1385)),NA(),IF(B1385&lt;=Parameters!$K$3,0,IF(C1385&lt;0.1,Parameters!$K$4,C1385)))</f>
        <v>#N/A</v>
      </c>
      <c r="F1385" s="439"/>
      <c r="G1385" s="149">
        <f>B1385*Parameters!$K$5</f>
        <v>0</v>
      </c>
      <c r="H1385" s="383">
        <f>IF(B1385&lt;Parameters!$K$6,B1385*Parameters!$K$5,Parameters!$K$5*Parameters!$K$6+(B1385-Parameters!$K$6)*(Parameters!$K$5-10))</f>
        <v>0</v>
      </c>
      <c r="I1385" s="151" t="str">
        <f>IF(ISBLANK(D1385),"",IF(D1385&gt;Parameters!$K$7,"Clay","Sand"))</f>
        <v/>
      </c>
      <c r="J1385" s="152">
        <f t="shared" si="359"/>
        <v>0.12850097275896397</v>
      </c>
      <c r="K1385" s="320">
        <f t="shared" si="360"/>
        <v>1</v>
      </c>
      <c r="L1385" s="320">
        <f t="shared" si="368"/>
        <v>0</v>
      </c>
      <c r="M1385" s="275" t="e">
        <f t="shared" si="361"/>
        <v>#N/A</v>
      </c>
      <c r="N1385" s="153" t="e">
        <f t="shared" si="362"/>
        <v>#N/A</v>
      </c>
      <c r="O1385" s="175" t="e">
        <f t="shared" si="363"/>
        <v>#N/A</v>
      </c>
      <c r="P1385" s="149">
        <f>IF(B1385&lt;=Parameters!$K$3,0,IF(I1385="Sand",0,O1385/Parameters!$K$8*1000))</f>
        <v>0</v>
      </c>
      <c r="Q1385" s="127" t="e">
        <f t="shared" si="364"/>
        <v>#DIV/0!</v>
      </c>
      <c r="R1385" s="175" t="e">
        <f t="shared" si="365"/>
        <v>#DIV/0!</v>
      </c>
      <c r="S1385" s="175" t="e">
        <f t="shared" si="366"/>
        <v>#DIV/0!</v>
      </c>
      <c r="T1385" s="149" t="e">
        <f t="shared" si="373"/>
        <v>#DIV/0!</v>
      </c>
      <c r="U1385" s="383">
        <f>IF(B1385&lt;=Parameters!$K$3,0,IF(I1385="Sand",(B1385-B1384)*$O$5*N1385,(B1385-B1384)*$O$5*T1385))</f>
        <v>0</v>
      </c>
      <c r="V1385" s="157">
        <f t="shared" si="374"/>
        <v>41073.252496893809</v>
      </c>
      <c r="W1385" s="175" t="e">
        <f t="shared" si="369"/>
        <v>#N/A</v>
      </c>
      <c r="X1385" s="149" t="e">
        <f t="shared" si="370"/>
        <v>#N/A</v>
      </c>
      <c r="Y1385" s="127" t="e">
        <f t="shared" si="371"/>
        <v>#DIV/0!</v>
      </c>
      <c r="Z1385" s="175" t="e">
        <f t="shared" si="372"/>
        <v>#N/A</v>
      </c>
      <c r="AA1385" s="149" t="e">
        <f t="shared" si="367"/>
        <v>#DIV/0!</v>
      </c>
      <c r="AB1385" s="383">
        <f>IF(ISERROR(AA1385),0,IF(B1385&lt;=Parameters!$K$3,0,(B1385-B1384)*$O$5*AA1385))</f>
        <v>0</v>
      </c>
      <c r="AC1385" s="157">
        <f t="shared" si="358"/>
        <v>26468.056265524985</v>
      </c>
    </row>
    <row r="1386" spans="1:29">
      <c r="A1386" s="1"/>
      <c r="B1386" s="1"/>
      <c r="C1386" s="194"/>
      <c r="D1386" s="194"/>
      <c r="E1386" s="438" t="e">
        <f>IF(AND(ISBLANK(B1386),ISBLANK(C1386)),NA(),IF(B1386&lt;=Parameters!$K$3,0,IF(C1386&lt;0.1,Parameters!$K$4,C1386)))</f>
        <v>#N/A</v>
      </c>
      <c r="F1386" s="439"/>
      <c r="G1386" s="149">
        <f>B1386*Parameters!$K$5</f>
        <v>0</v>
      </c>
      <c r="H1386" s="383">
        <f>IF(B1386&lt;Parameters!$K$6,B1386*Parameters!$K$5,Parameters!$K$5*Parameters!$K$6+(B1386-Parameters!$K$6)*(Parameters!$K$5-10))</f>
        <v>0</v>
      </c>
      <c r="I1386" s="151" t="str">
        <f>IF(ISBLANK(D1386),"",IF(D1386&gt;Parameters!$K$7,"Clay","Sand"))</f>
        <v/>
      </c>
      <c r="J1386" s="152">
        <f t="shared" si="359"/>
        <v>0.12850097275896397</v>
      </c>
      <c r="K1386" s="320">
        <f t="shared" si="360"/>
        <v>1</v>
      </c>
      <c r="L1386" s="320">
        <f t="shared" si="368"/>
        <v>0</v>
      </c>
      <c r="M1386" s="275" t="e">
        <f t="shared" si="361"/>
        <v>#N/A</v>
      </c>
      <c r="N1386" s="153" t="e">
        <f t="shared" si="362"/>
        <v>#N/A</v>
      </c>
      <c r="O1386" s="175" t="e">
        <f t="shared" si="363"/>
        <v>#N/A</v>
      </c>
      <c r="P1386" s="149">
        <f>IF(B1386&lt;=Parameters!$K$3,0,IF(I1386="Sand",0,O1386/Parameters!$K$8*1000))</f>
        <v>0</v>
      </c>
      <c r="Q1386" s="127" t="e">
        <f t="shared" si="364"/>
        <v>#DIV/0!</v>
      </c>
      <c r="R1386" s="175" t="e">
        <f t="shared" si="365"/>
        <v>#DIV/0!</v>
      </c>
      <c r="S1386" s="175" t="e">
        <f t="shared" si="366"/>
        <v>#DIV/0!</v>
      </c>
      <c r="T1386" s="149" t="e">
        <f t="shared" si="373"/>
        <v>#DIV/0!</v>
      </c>
      <c r="U1386" s="383">
        <f>IF(B1386&lt;=Parameters!$K$3,0,IF(I1386="Sand",(B1386-B1385)*$O$5*N1386,(B1386-B1385)*$O$5*T1386))</f>
        <v>0</v>
      </c>
      <c r="V1386" s="157">
        <f t="shared" si="374"/>
        <v>41073.252496893809</v>
      </c>
      <c r="W1386" s="175" t="e">
        <f t="shared" si="369"/>
        <v>#N/A</v>
      </c>
      <c r="X1386" s="149" t="e">
        <f t="shared" si="370"/>
        <v>#N/A</v>
      </c>
      <c r="Y1386" s="127" t="e">
        <f t="shared" si="371"/>
        <v>#DIV/0!</v>
      </c>
      <c r="Z1386" s="175" t="e">
        <f t="shared" si="372"/>
        <v>#N/A</v>
      </c>
      <c r="AA1386" s="149" t="e">
        <f t="shared" si="367"/>
        <v>#DIV/0!</v>
      </c>
      <c r="AB1386" s="383">
        <f>IF(ISERROR(AA1386),0,IF(B1386&lt;=Parameters!$K$3,0,(B1386-B1385)*$O$5*AA1386))</f>
        <v>0</v>
      </c>
      <c r="AC1386" s="157">
        <f t="shared" si="358"/>
        <v>26468.056265524985</v>
      </c>
    </row>
    <row r="1387" spans="1:29">
      <c r="A1387" s="1"/>
      <c r="B1387" s="1"/>
      <c r="C1387" s="194"/>
      <c r="D1387" s="194"/>
      <c r="E1387" s="438" t="e">
        <f>IF(AND(ISBLANK(B1387),ISBLANK(C1387)),NA(),IF(B1387&lt;=Parameters!$K$3,0,IF(C1387&lt;0.1,Parameters!$K$4,C1387)))</f>
        <v>#N/A</v>
      </c>
      <c r="F1387" s="439"/>
      <c r="G1387" s="149">
        <f>B1387*Parameters!$K$5</f>
        <v>0</v>
      </c>
      <c r="H1387" s="383">
        <f>IF(B1387&lt;Parameters!$K$6,B1387*Parameters!$K$5,Parameters!$K$5*Parameters!$K$6+(B1387-Parameters!$K$6)*(Parameters!$K$5-10))</f>
        <v>0</v>
      </c>
      <c r="I1387" s="151" t="str">
        <f>IF(ISBLANK(D1387),"",IF(D1387&gt;Parameters!$K$7,"Clay","Sand"))</f>
        <v/>
      </c>
      <c r="J1387" s="152">
        <f t="shared" si="359"/>
        <v>0.12850097275896397</v>
      </c>
      <c r="K1387" s="320">
        <f t="shared" si="360"/>
        <v>1</v>
      </c>
      <c r="L1387" s="320">
        <f t="shared" si="368"/>
        <v>0</v>
      </c>
      <c r="M1387" s="275" t="e">
        <f t="shared" si="361"/>
        <v>#N/A</v>
      </c>
      <c r="N1387" s="153" t="e">
        <f t="shared" si="362"/>
        <v>#N/A</v>
      </c>
      <c r="O1387" s="175" t="e">
        <f t="shared" si="363"/>
        <v>#N/A</v>
      </c>
      <c r="P1387" s="149">
        <f>IF(B1387&lt;=Parameters!$K$3,0,IF(I1387="Sand",0,O1387/Parameters!$K$8*1000))</f>
        <v>0</v>
      </c>
      <c r="Q1387" s="127" t="e">
        <f t="shared" si="364"/>
        <v>#DIV/0!</v>
      </c>
      <c r="R1387" s="175" t="e">
        <f t="shared" si="365"/>
        <v>#DIV/0!</v>
      </c>
      <c r="S1387" s="175" t="e">
        <f t="shared" si="366"/>
        <v>#DIV/0!</v>
      </c>
      <c r="T1387" s="149" t="e">
        <f t="shared" si="373"/>
        <v>#DIV/0!</v>
      </c>
      <c r="U1387" s="383">
        <f>IF(B1387&lt;=Parameters!$K$3,0,IF(I1387="Sand",(B1387-B1386)*$O$5*N1387,(B1387-B1386)*$O$5*T1387))</f>
        <v>0</v>
      </c>
      <c r="V1387" s="157">
        <f t="shared" si="374"/>
        <v>41073.252496893809</v>
      </c>
      <c r="W1387" s="175" t="e">
        <f t="shared" si="369"/>
        <v>#N/A</v>
      </c>
      <c r="X1387" s="149" t="e">
        <f t="shared" si="370"/>
        <v>#N/A</v>
      </c>
      <c r="Y1387" s="127" t="e">
        <f t="shared" si="371"/>
        <v>#DIV/0!</v>
      </c>
      <c r="Z1387" s="175" t="e">
        <f t="shared" si="372"/>
        <v>#N/A</v>
      </c>
      <c r="AA1387" s="149" t="e">
        <f t="shared" si="367"/>
        <v>#DIV/0!</v>
      </c>
      <c r="AB1387" s="383">
        <f>IF(ISERROR(AA1387),0,IF(B1387&lt;=Parameters!$K$3,0,(B1387-B1386)*$O$5*AA1387))</f>
        <v>0</v>
      </c>
      <c r="AC1387" s="157">
        <f t="shared" si="358"/>
        <v>26468.056265524985</v>
      </c>
    </row>
    <row r="1388" spans="1:29">
      <c r="A1388" s="1"/>
      <c r="B1388" s="1"/>
      <c r="C1388" s="194"/>
      <c r="D1388" s="194"/>
      <c r="E1388" s="438" t="e">
        <f>IF(AND(ISBLANK(B1388),ISBLANK(C1388)),NA(),IF(B1388&lt;=Parameters!$K$3,0,IF(C1388&lt;0.1,Parameters!$K$4,C1388)))</f>
        <v>#N/A</v>
      </c>
      <c r="F1388" s="439"/>
      <c r="G1388" s="149">
        <f>B1388*Parameters!$K$5</f>
        <v>0</v>
      </c>
      <c r="H1388" s="383">
        <f>IF(B1388&lt;Parameters!$K$6,B1388*Parameters!$K$5,Parameters!$K$5*Parameters!$K$6+(B1388-Parameters!$K$6)*(Parameters!$K$5-10))</f>
        <v>0</v>
      </c>
      <c r="I1388" s="151" t="str">
        <f>IF(ISBLANK(D1388),"",IF(D1388&gt;Parameters!$K$7,"Clay","Sand"))</f>
        <v/>
      </c>
      <c r="J1388" s="152">
        <f t="shared" si="359"/>
        <v>0.12850097275896397</v>
      </c>
      <c r="K1388" s="320">
        <f t="shared" si="360"/>
        <v>1</v>
      </c>
      <c r="L1388" s="320">
        <f t="shared" si="368"/>
        <v>0</v>
      </c>
      <c r="M1388" s="275" t="e">
        <f t="shared" si="361"/>
        <v>#N/A</v>
      </c>
      <c r="N1388" s="153" t="e">
        <f t="shared" si="362"/>
        <v>#N/A</v>
      </c>
      <c r="O1388" s="175" t="e">
        <f t="shared" si="363"/>
        <v>#N/A</v>
      </c>
      <c r="P1388" s="149">
        <f>IF(B1388&lt;=Parameters!$K$3,0,IF(I1388="Sand",0,O1388/Parameters!$K$8*1000))</f>
        <v>0</v>
      </c>
      <c r="Q1388" s="127" t="e">
        <f t="shared" si="364"/>
        <v>#DIV/0!</v>
      </c>
      <c r="R1388" s="175" t="e">
        <f t="shared" si="365"/>
        <v>#DIV/0!</v>
      </c>
      <c r="S1388" s="175" t="e">
        <f t="shared" si="366"/>
        <v>#DIV/0!</v>
      </c>
      <c r="T1388" s="149" t="e">
        <f t="shared" si="373"/>
        <v>#DIV/0!</v>
      </c>
      <c r="U1388" s="383">
        <f>IF(B1388&lt;=Parameters!$K$3,0,IF(I1388="Sand",(B1388-B1387)*$O$5*N1388,(B1388-B1387)*$O$5*T1388))</f>
        <v>0</v>
      </c>
      <c r="V1388" s="157">
        <f t="shared" si="374"/>
        <v>41073.252496893809</v>
      </c>
      <c r="W1388" s="175" t="e">
        <f t="shared" si="369"/>
        <v>#N/A</v>
      </c>
      <c r="X1388" s="149" t="e">
        <f t="shared" si="370"/>
        <v>#N/A</v>
      </c>
      <c r="Y1388" s="127" t="e">
        <f t="shared" si="371"/>
        <v>#DIV/0!</v>
      </c>
      <c r="Z1388" s="175" t="e">
        <f t="shared" si="372"/>
        <v>#N/A</v>
      </c>
      <c r="AA1388" s="149" t="e">
        <f t="shared" si="367"/>
        <v>#DIV/0!</v>
      </c>
      <c r="AB1388" s="383">
        <f>IF(ISERROR(AA1388),0,IF(B1388&lt;=Parameters!$K$3,0,(B1388-B1387)*$O$5*AA1388))</f>
        <v>0</v>
      </c>
      <c r="AC1388" s="157">
        <f t="shared" si="358"/>
        <v>26468.056265524985</v>
      </c>
    </row>
    <row r="1389" spans="1:29">
      <c r="A1389" s="1"/>
      <c r="B1389" s="1"/>
      <c r="C1389" s="194"/>
      <c r="D1389" s="194"/>
      <c r="E1389" s="438" t="e">
        <f>IF(AND(ISBLANK(B1389),ISBLANK(C1389)),NA(),IF(B1389&lt;=Parameters!$K$3,0,IF(C1389&lt;0.1,Parameters!$K$4,C1389)))</f>
        <v>#N/A</v>
      </c>
      <c r="F1389" s="439"/>
      <c r="G1389" s="149">
        <f>B1389*Parameters!$K$5</f>
        <v>0</v>
      </c>
      <c r="H1389" s="383">
        <f>IF(B1389&lt;Parameters!$K$6,B1389*Parameters!$K$5,Parameters!$K$5*Parameters!$K$6+(B1389-Parameters!$K$6)*(Parameters!$K$5-10))</f>
        <v>0</v>
      </c>
      <c r="I1389" s="151" t="str">
        <f>IF(ISBLANK(D1389),"",IF(D1389&gt;Parameters!$K$7,"Clay","Sand"))</f>
        <v/>
      </c>
      <c r="J1389" s="152">
        <f t="shared" si="359"/>
        <v>0.12850097275896397</v>
      </c>
      <c r="K1389" s="320">
        <f t="shared" si="360"/>
        <v>1</v>
      </c>
      <c r="L1389" s="320">
        <f t="shared" si="368"/>
        <v>0</v>
      </c>
      <c r="M1389" s="275" t="e">
        <f t="shared" si="361"/>
        <v>#N/A</v>
      </c>
      <c r="N1389" s="153" t="e">
        <f t="shared" si="362"/>
        <v>#N/A</v>
      </c>
      <c r="O1389" s="175" t="e">
        <f t="shared" si="363"/>
        <v>#N/A</v>
      </c>
      <c r="P1389" s="149">
        <f>IF(B1389&lt;=Parameters!$K$3,0,IF(I1389="Sand",0,O1389/Parameters!$K$8*1000))</f>
        <v>0</v>
      </c>
      <c r="Q1389" s="127" t="e">
        <f t="shared" si="364"/>
        <v>#DIV/0!</v>
      </c>
      <c r="R1389" s="175" t="e">
        <f t="shared" si="365"/>
        <v>#DIV/0!</v>
      </c>
      <c r="S1389" s="175" t="e">
        <f t="shared" si="366"/>
        <v>#DIV/0!</v>
      </c>
      <c r="T1389" s="149" t="e">
        <f t="shared" si="373"/>
        <v>#DIV/0!</v>
      </c>
      <c r="U1389" s="383">
        <f>IF(B1389&lt;=Parameters!$K$3,0,IF(I1389="Sand",(B1389-B1388)*$O$5*N1389,(B1389-B1388)*$O$5*T1389))</f>
        <v>0</v>
      </c>
      <c r="V1389" s="157">
        <f t="shared" si="374"/>
        <v>41073.252496893809</v>
      </c>
      <c r="W1389" s="175" t="e">
        <f t="shared" si="369"/>
        <v>#N/A</v>
      </c>
      <c r="X1389" s="149" t="e">
        <f t="shared" si="370"/>
        <v>#N/A</v>
      </c>
      <c r="Y1389" s="127" t="e">
        <f t="shared" si="371"/>
        <v>#DIV/0!</v>
      </c>
      <c r="Z1389" s="175" t="e">
        <f t="shared" si="372"/>
        <v>#N/A</v>
      </c>
      <c r="AA1389" s="149" t="e">
        <f t="shared" si="367"/>
        <v>#DIV/0!</v>
      </c>
      <c r="AB1389" s="383">
        <f>IF(ISERROR(AA1389),0,IF(B1389&lt;=Parameters!$K$3,0,(B1389-B1388)*$O$5*AA1389))</f>
        <v>0</v>
      </c>
      <c r="AC1389" s="157">
        <f t="shared" ref="AC1389:AC1452" si="375">AC1388+AB1389</f>
        <v>26468.056265524985</v>
      </c>
    </row>
    <row r="1390" spans="1:29">
      <c r="A1390" s="1"/>
      <c r="B1390" s="1"/>
      <c r="C1390" s="194"/>
      <c r="D1390" s="194"/>
      <c r="E1390" s="438" t="e">
        <f>IF(AND(ISBLANK(B1390),ISBLANK(C1390)),NA(),IF(B1390&lt;=Parameters!$K$3,0,IF(C1390&lt;0.1,Parameters!$K$4,C1390)))</f>
        <v>#N/A</v>
      </c>
      <c r="F1390" s="439"/>
      <c r="G1390" s="149">
        <f>B1390*Parameters!$K$5</f>
        <v>0</v>
      </c>
      <c r="H1390" s="383">
        <f>IF(B1390&lt;Parameters!$K$6,B1390*Parameters!$K$5,Parameters!$K$5*Parameters!$K$6+(B1390-Parameters!$K$6)*(Parameters!$K$5-10))</f>
        <v>0</v>
      </c>
      <c r="I1390" s="151" t="str">
        <f>IF(ISBLANK(D1390),"",IF(D1390&gt;Parameters!$K$7,"Clay","Sand"))</f>
        <v/>
      </c>
      <c r="J1390" s="152">
        <f t="shared" si="359"/>
        <v>0.12850097275896397</v>
      </c>
      <c r="K1390" s="320">
        <f t="shared" si="360"/>
        <v>1</v>
      </c>
      <c r="L1390" s="320">
        <f t="shared" si="368"/>
        <v>0</v>
      </c>
      <c r="M1390" s="275" t="e">
        <f t="shared" si="361"/>
        <v>#N/A</v>
      </c>
      <c r="N1390" s="153" t="e">
        <f t="shared" si="362"/>
        <v>#N/A</v>
      </c>
      <c r="O1390" s="175" t="e">
        <f t="shared" si="363"/>
        <v>#N/A</v>
      </c>
      <c r="P1390" s="149">
        <f>IF(B1390&lt;=Parameters!$K$3,0,IF(I1390="Sand",0,O1390/Parameters!$K$8*1000))</f>
        <v>0</v>
      </c>
      <c r="Q1390" s="127" t="e">
        <f t="shared" si="364"/>
        <v>#DIV/0!</v>
      </c>
      <c r="R1390" s="175" t="e">
        <f t="shared" si="365"/>
        <v>#DIV/0!</v>
      </c>
      <c r="S1390" s="175" t="e">
        <f t="shared" si="366"/>
        <v>#DIV/0!</v>
      </c>
      <c r="T1390" s="149" t="e">
        <f t="shared" si="373"/>
        <v>#DIV/0!</v>
      </c>
      <c r="U1390" s="383">
        <f>IF(B1390&lt;=Parameters!$K$3,0,IF(I1390="Sand",(B1390-B1389)*$O$5*N1390,(B1390-B1389)*$O$5*T1390))</f>
        <v>0</v>
      </c>
      <c r="V1390" s="157">
        <f t="shared" si="374"/>
        <v>41073.252496893809</v>
      </c>
      <c r="W1390" s="175" t="e">
        <f t="shared" si="369"/>
        <v>#N/A</v>
      </c>
      <c r="X1390" s="149" t="e">
        <f t="shared" si="370"/>
        <v>#N/A</v>
      </c>
      <c r="Y1390" s="127" t="e">
        <f t="shared" si="371"/>
        <v>#DIV/0!</v>
      </c>
      <c r="Z1390" s="175" t="e">
        <f t="shared" si="372"/>
        <v>#N/A</v>
      </c>
      <c r="AA1390" s="149" t="e">
        <f t="shared" si="367"/>
        <v>#DIV/0!</v>
      </c>
      <c r="AB1390" s="383">
        <f>IF(ISERROR(AA1390),0,IF(B1390&lt;=Parameters!$K$3,0,(B1390-B1389)*$O$5*AA1390))</f>
        <v>0</v>
      </c>
      <c r="AC1390" s="157">
        <f t="shared" si="375"/>
        <v>26468.056265524985</v>
      </c>
    </row>
    <row r="1391" spans="1:29">
      <c r="A1391" s="1"/>
      <c r="B1391" s="1"/>
      <c r="C1391" s="194"/>
      <c r="D1391" s="194"/>
      <c r="E1391" s="438" t="e">
        <f>IF(AND(ISBLANK(B1391),ISBLANK(C1391)),NA(),IF(B1391&lt;=Parameters!$K$3,0,IF(C1391&lt;0.1,Parameters!$K$4,C1391)))</f>
        <v>#N/A</v>
      </c>
      <c r="F1391" s="439"/>
      <c r="G1391" s="149">
        <f>B1391*Parameters!$K$5</f>
        <v>0</v>
      </c>
      <c r="H1391" s="383">
        <f>IF(B1391&lt;Parameters!$K$6,B1391*Parameters!$K$5,Parameters!$K$5*Parameters!$K$6+(B1391-Parameters!$K$6)*(Parameters!$K$5-10))</f>
        <v>0</v>
      </c>
      <c r="I1391" s="151" t="str">
        <f>IF(ISBLANK(D1391),"",IF(D1391&gt;Parameters!$K$7,"Clay","Sand"))</f>
        <v/>
      </c>
      <c r="J1391" s="152">
        <f t="shared" si="359"/>
        <v>0.12850097275896397</v>
      </c>
      <c r="K1391" s="320">
        <f t="shared" si="360"/>
        <v>1</v>
      </c>
      <c r="L1391" s="320">
        <f t="shared" si="368"/>
        <v>0</v>
      </c>
      <c r="M1391" s="275" t="e">
        <f t="shared" si="361"/>
        <v>#N/A</v>
      </c>
      <c r="N1391" s="153" t="e">
        <f t="shared" si="362"/>
        <v>#N/A</v>
      </c>
      <c r="O1391" s="175" t="e">
        <f t="shared" si="363"/>
        <v>#N/A</v>
      </c>
      <c r="P1391" s="149">
        <f>IF(B1391&lt;=Parameters!$K$3,0,IF(I1391="Sand",0,O1391/Parameters!$K$8*1000))</f>
        <v>0</v>
      </c>
      <c r="Q1391" s="127" t="e">
        <f t="shared" si="364"/>
        <v>#DIV/0!</v>
      </c>
      <c r="R1391" s="175" t="e">
        <f t="shared" si="365"/>
        <v>#DIV/0!</v>
      </c>
      <c r="S1391" s="175" t="e">
        <f t="shared" si="366"/>
        <v>#DIV/0!</v>
      </c>
      <c r="T1391" s="149" t="e">
        <f t="shared" si="373"/>
        <v>#DIV/0!</v>
      </c>
      <c r="U1391" s="383">
        <f>IF(B1391&lt;=Parameters!$K$3,0,IF(I1391="Sand",(B1391-B1390)*$O$5*N1391,(B1391-B1390)*$O$5*T1391))</f>
        <v>0</v>
      </c>
      <c r="V1391" s="157">
        <f t="shared" si="374"/>
        <v>41073.252496893809</v>
      </c>
      <c r="W1391" s="175" t="e">
        <f t="shared" si="369"/>
        <v>#N/A</v>
      </c>
      <c r="X1391" s="149" t="e">
        <f t="shared" si="370"/>
        <v>#N/A</v>
      </c>
      <c r="Y1391" s="127" t="e">
        <f t="shared" si="371"/>
        <v>#DIV/0!</v>
      </c>
      <c r="Z1391" s="175" t="e">
        <f t="shared" si="372"/>
        <v>#N/A</v>
      </c>
      <c r="AA1391" s="149" t="e">
        <f t="shared" si="367"/>
        <v>#DIV/0!</v>
      </c>
      <c r="AB1391" s="383">
        <f>IF(ISERROR(AA1391),0,IF(B1391&lt;=Parameters!$K$3,0,(B1391-B1390)*$O$5*AA1391))</f>
        <v>0</v>
      </c>
      <c r="AC1391" s="157">
        <f t="shared" si="375"/>
        <v>26468.056265524985</v>
      </c>
    </row>
    <row r="1392" spans="1:29">
      <c r="A1392" s="1"/>
      <c r="B1392" s="1"/>
      <c r="C1392" s="194"/>
      <c r="D1392" s="194"/>
      <c r="E1392" s="438" t="e">
        <f>IF(AND(ISBLANK(B1392),ISBLANK(C1392)),NA(),IF(B1392&lt;=Parameters!$K$3,0,IF(C1392&lt;0.1,Parameters!$K$4,C1392)))</f>
        <v>#N/A</v>
      </c>
      <c r="F1392" s="439"/>
      <c r="G1392" s="149">
        <f>B1392*Parameters!$K$5</f>
        <v>0</v>
      </c>
      <c r="H1392" s="383">
        <f>IF(B1392&lt;Parameters!$K$6,B1392*Parameters!$K$5,Parameters!$K$5*Parameters!$K$6+(B1392-Parameters!$K$6)*(Parameters!$K$5-10))</f>
        <v>0</v>
      </c>
      <c r="I1392" s="151" t="str">
        <f>IF(ISBLANK(D1392),"",IF(D1392&gt;Parameters!$K$7,"Clay","Sand"))</f>
        <v/>
      </c>
      <c r="J1392" s="152">
        <f t="shared" si="359"/>
        <v>0.12850097275896397</v>
      </c>
      <c r="K1392" s="320">
        <f t="shared" si="360"/>
        <v>1</v>
      </c>
      <c r="L1392" s="320">
        <f t="shared" si="368"/>
        <v>0</v>
      </c>
      <c r="M1392" s="275" t="e">
        <f t="shared" si="361"/>
        <v>#N/A</v>
      </c>
      <c r="N1392" s="153" t="e">
        <f t="shared" si="362"/>
        <v>#N/A</v>
      </c>
      <c r="O1392" s="175" t="e">
        <f t="shared" si="363"/>
        <v>#N/A</v>
      </c>
      <c r="P1392" s="149">
        <f>IF(B1392&lt;=Parameters!$K$3,0,IF(I1392="Sand",0,O1392/Parameters!$K$8*1000))</f>
        <v>0</v>
      </c>
      <c r="Q1392" s="127" t="e">
        <f t="shared" si="364"/>
        <v>#DIV/0!</v>
      </c>
      <c r="R1392" s="175" t="e">
        <f t="shared" si="365"/>
        <v>#DIV/0!</v>
      </c>
      <c r="S1392" s="175" t="e">
        <f t="shared" si="366"/>
        <v>#DIV/0!</v>
      </c>
      <c r="T1392" s="149" t="e">
        <f t="shared" si="373"/>
        <v>#DIV/0!</v>
      </c>
      <c r="U1392" s="383">
        <f>IF(B1392&lt;=Parameters!$K$3,0,IF(I1392="Sand",(B1392-B1391)*$O$5*N1392,(B1392-B1391)*$O$5*T1392))</f>
        <v>0</v>
      </c>
      <c r="V1392" s="157">
        <f t="shared" si="374"/>
        <v>41073.252496893809</v>
      </c>
      <c r="W1392" s="175" t="e">
        <f t="shared" si="369"/>
        <v>#N/A</v>
      </c>
      <c r="X1392" s="149" t="e">
        <f t="shared" si="370"/>
        <v>#N/A</v>
      </c>
      <c r="Y1392" s="127" t="e">
        <f t="shared" si="371"/>
        <v>#DIV/0!</v>
      </c>
      <c r="Z1392" s="175" t="e">
        <f t="shared" si="372"/>
        <v>#N/A</v>
      </c>
      <c r="AA1392" s="149" t="e">
        <f t="shared" si="367"/>
        <v>#DIV/0!</v>
      </c>
      <c r="AB1392" s="383">
        <f>IF(ISERROR(AA1392),0,IF(B1392&lt;=Parameters!$K$3,0,(B1392-B1391)*$O$5*AA1392))</f>
        <v>0</v>
      </c>
      <c r="AC1392" s="157">
        <f t="shared" si="375"/>
        <v>26468.056265524985</v>
      </c>
    </row>
    <row r="1393" spans="1:29">
      <c r="A1393" s="1"/>
      <c r="B1393" s="1"/>
      <c r="C1393" s="194"/>
      <c r="D1393" s="194"/>
      <c r="E1393" s="438" t="e">
        <f>IF(AND(ISBLANK(B1393),ISBLANK(C1393)),NA(),IF(B1393&lt;=Parameters!$K$3,0,IF(C1393&lt;0.1,Parameters!$K$4,C1393)))</f>
        <v>#N/A</v>
      </c>
      <c r="F1393" s="439"/>
      <c r="G1393" s="149">
        <f>B1393*Parameters!$K$5</f>
        <v>0</v>
      </c>
      <c r="H1393" s="383">
        <f>IF(B1393&lt;Parameters!$K$6,B1393*Parameters!$K$5,Parameters!$K$5*Parameters!$K$6+(B1393-Parameters!$K$6)*(Parameters!$K$5-10))</f>
        <v>0</v>
      </c>
      <c r="I1393" s="151" t="str">
        <f>IF(ISBLANK(D1393),"",IF(D1393&gt;Parameters!$K$7,"Clay","Sand"))</f>
        <v/>
      </c>
      <c r="J1393" s="152">
        <f t="shared" si="359"/>
        <v>0.12850097275896397</v>
      </c>
      <c r="K1393" s="320">
        <f t="shared" si="360"/>
        <v>1</v>
      </c>
      <c r="L1393" s="320">
        <f t="shared" si="368"/>
        <v>0</v>
      </c>
      <c r="M1393" s="275" t="e">
        <f t="shared" si="361"/>
        <v>#N/A</v>
      </c>
      <c r="N1393" s="153" t="e">
        <f t="shared" si="362"/>
        <v>#N/A</v>
      </c>
      <c r="O1393" s="175" t="e">
        <f t="shared" si="363"/>
        <v>#N/A</v>
      </c>
      <c r="P1393" s="149">
        <f>IF(B1393&lt;=Parameters!$K$3,0,IF(I1393="Sand",0,O1393/Parameters!$K$8*1000))</f>
        <v>0</v>
      </c>
      <c r="Q1393" s="127" t="e">
        <f t="shared" si="364"/>
        <v>#DIV/0!</v>
      </c>
      <c r="R1393" s="175" t="e">
        <f t="shared" si="365"/>
        <v>#DIV/0!</v>
      </c>
      <c r="S1393" s="175" t="e">
        <f t="shared" si="366"/>
        <v>#DIV/0!</v>
      </c>
      <c r="T1393" s="149" t="e">
        <f t="shared" si="373"/>
        <v>#DIV/0!</v>
      </c>
      <c r="U1393" s="383">
        <f>IF(B1393&lt;=Parameters!$K$3,0,IF(I1393="Sand",(B1393-B1392)*$O$5*N1393,(B1393-B1392)*$O$5*T1393))</f>
        <v>0</v>
      </c>
      <c r="V1393" s="157">
        <f t="shared" si="374"/>
        <v>41073.252496893809</v>
      </c>
      <c r="W1393" s="175" t="e">
        <f t="shared" si="369"/>
        <v>#N/A</v>
      </c>
      <c r="X1393" s="149" t="e">
        <f t="shared" si="370"/>
        <v>#N/A</v>
      </c>
      <c r="Y1393" s="127" t="e">
        <f t="shared" si="371"/>
        <v>#DIV/0!</v>
      </c>
      <c r="Z1393" s="175" t="e">
        <f t="shared" si="372"/>
        <v>#N/A</v>
      </c>
      <c r="AA1393" s="149" t="e">
        <f t="shared" si="367"/>
        <v>#DIV/0!</v>
      </c>
      <c r="AB1393" s="383">
        <f>IF(ISERROR(AA1393),0,IF(B1393&lt;=Parameters!$K$3,0,(B1393-B1392)*$O$5*AA1393))</f>
        <v>0</v>
      </c>
      <c r="AC1393" s="157">
        <f t="shared" si="375"/>
        <v>26468.056265524985</v>
      </c>
    </row>
    <row r="1394" spans="1:29">
      <c r="A1394" s="1"/>
      <c r="B1394" s="1"/>
      <c r="C1394" s="194"/>
      <c r="D1394" s="194"/>
      <c r="E1394" s="438" t="e">
        <f>IF(AND(ISBLANK(B1394),ISBLANK(C1394)),NA(),IF(B1394&lt;=Parameters!$K$3,0,IF(C1394&lt;0.1,Parameters!$K$4,C1394)))</f>
        <v>#N/A</v>
      </c>
      <c r="F1394" s="439"/>
      <c r="G1394" s="149">
        <f>B1394*Parameters!$K$5</f>
        <v>0</v>
      </c>
      <c r="H1394" s="383">
        <f>IF(B1394&lt;Parameters!$K$6,B1394*Parameters!$K$5,Parameters!$K$5*Parameters!$K$6+(B1394-Parameters!$K$6)*(Parameters!$K$5-10))</f>
        <v>0</v>
      </c>
      <c r="I1394" s="151" t="str">
        <f>IF(ISBLANK(D1394),"",IF(D1394&gt;Parameters!$K$7,"Clay","Sand"))</f>
        <v/>
      </c>
      <c r="J1394" s="152">
        <f t="shared" si="359"/>
        <v>0.12850097275896397</v>
      </c>
      <c r="K1394" s="320">
        <f t="shared" si="360"/>
        <v>1</v>
      </c>
      <c r="L1394" s="320">
        <f t="shared" si="368"/>
        <v>0</v>
      </c>
      <c r="M1394" s="275" t="e">
        <f t="shared" si="361"/>
        <v>#N/A</v>
      </c>
      <c r="N1394" s="153" t="e">
        <f t="shared" si="362"/>
        <v>#N/A</v>
      </c>
      <c r="O1394" s="175" t="e">
        <f t="shared" si="363"/>
        <v>#N/A</v>
      </c>
      <c r="P1394" s="149">
        <f>IF(B1394&lt;=Parameters!$K$3,0,IF(I1394="Sand",0,O1394/Parameters!$K$8*1000))</f>
        <v>0</v>
      </c>
      <c r="Q1394" s="127" t="e">
        <f t="shared" si="364"/>
        <v>#DIV/0!</v>
      </c>
      <c r="R1394" s="175" t="e">
        <f t="shared" si="365"/>
        <v>#DIV/0!</v>
      </c>
      <c r="S1394" s="175" t="e">
        <f t="shared" si="366"/>
        <v>#DIV/0!</v>
      </c>
      <c r="T1394" s="149" t="e">
        <f t="shared" si="373"/>
        <v>#DIV/0!</v>
      </c>
      <c r="U1394" s="383">
        <f>IF(B1394&lt;=Parameters!$K$3,0,IF(I1394="Sand",(B1394-B1393)*$O$5*N1394,(B1394-B1393)*$O$5*T1394))</f>
        <v>0</v>
      </c>
      <c r="V1394" s="157">
        <f t="shared" si="374"/>
        <v>41073.252496893809</v>
      </c>
      <c r="W1394" s="175" t="e">
        <f t="shared" si="369"/>
        <v>#N/A</v>
      </c>
      <c r="X1394" s="149" t="e">
        <f t="shared" si="370"/>
        <v>#N/A</v>
      </c>
      <c r="Y1394" s="127" t="e">
        <f t="shared" si="371"/>
        <v>#DIV/0!</v>
      </c>
      <c r="Z1394" s="175" t="e">
        <f t="shared" si="372"/>
        <v>#N/A</v>
      </c>
      <c r="AA1394" s="149" t="e">
        <f t="shared" si="367"/>
        <v>#DIV/0!</v>
      </c>
      <c r="AB1394" s="383">
        <f>IF(ISERROR(AA1394),0,IF(B1394&lt;=Parameters!$K$3,0,(B1394-B1393)*$O$5*AA1394))</f>
        <v>0</v>
      </c>
      <c r="AC1394" s="157">
        <f t="shared" si="375"/>
        <v>26468.056265524985</v>
      </c>
    </row>
    <row r="1395" spans="1:29">
      <c r="A1395" s="1"/>
      <c r="B1395" s="1"/>
      <c r="C1395" s="194"/>
      <c r="D1395" s="194"/>
      <c r="E1395" s="438" t="e">
        <f>IF(AND(ISBLANK(B1395),ISBLANK(C1395)),NA(),IF(B1395&lt;=Parameters!$K$3,0,IF(C1395&lt;0.1,Parameters!$K$4,C1395)))</f>
        <v>#N/A</v>
      </c>
      <c r="F1395" s="439"/>
      <c r="G1395" s="149">
        <f>B1395*Parameters!$K$5</f>
        <v>0</v>
      </c>
      <c r="H1395" s="383">
        <f>IF(B1395&lt;Parameters!$K$6,B1395*Parameters!$K$5,Parameters!$K$5*Parameters!$K$6+(B1395-Parameters!$K$6)*(Parameters!$K$5-10))</f>
        <v>0</v>
      </c>
      <c r="I1395" s="151" t="str">
        <f>IF(ISBLANK(D1395),"",IF(D1395&gt;Parameters!$K$7,"Clay","Sand"))</f>
        <v/>
      </c>
      <c r="J1395" s="152">
        <f t="shared" si="359"/>
        <v>0.12850097275896397</v>
      </c>
      <c r="K1395" s="320">
        <f t="shared" si="360"/>
        <v>1</v>
      </c>
      <c r="L1395" s="320">
        <f t="shared" si="368"/>
        <v>0</v>
      </c>
      <c r="M1395" s="275" t="e">
        <f t="shared" si="361"/>
        <v>#N/A</v>
      </c>
      <c r="N1395" s="153" t="e">
        <f t="shared" si="362"/>
        <v>#N/A</v>
      </c>
      <c r="O1395" s="175" t="e">
        <f t="shared" si="363"/>
        <v>#N/A</v>
      </c>
      <c r="P1395" s="149">
        <f>IF(B1395&lt;=Parameters!$K$3,0,IF(I1395="Sand",0,O1395/Parameters!$K$8*1000))</f>
        <v>0</v>
      </c>
      <c r="Q1395" s="127" t="e">
        <f t="shared" si="364"/>
        <v>#DIV/0!</v>
      </c>
      <c r="R1395" s="175" t="e">
        <f t="shared" si="365"/>
        <v>#DIV/0!</v>
      </c>
      <c r="S1395" s="175" t="e">
        <f t="shared" si="366"/>
        <v>#DIV/0!</v>
      </c>
      <c r="T1395" s="149" t="e">
        <f t="shared" si="373"/>
        <v>#DIV/0!</v>
      </c>
      <c r="U1395" s="383">
        <f>IF(B1395&lt;=Parameters!$K$3,0,IF(I1395="Sand",(B1395-B1394)*$O$5*N1395,(B1395-B1394)*$O$5*T1395))</f>
        <v>0</v>
      </c>
      <c r="V1395" s="157">
        <f t="shared" si="374"/>
        <v>41073.252496893809</v>
      </c>
      <c r="W1395" s="175" t="e">
        <f t="shared" si="369"/>
        <v>#N/A</v>
      </c>
      <c r="X1395" s="149" t="e">
        <f t="shared" si="370"/>
        <v>#N/A</v>
      </c>
      <c r="Y1395" s="127" t="e">
        <f t="shared" si="371"/>
        <v>#DIV/0!</v>
      </c>
      <c r="Z1395" s="175" t="e">
        <f t="shared" si="372"/>
        <v>#N/A</v>
      </c>
      <c r="AA1395" s="149" t="e">
        <f t="shared" si="367"/>
        <v>#DIV/0!</v>
      </c>
      <c r="AB1395" s="383">
        <f>IF(ISERROR(AA1395),0,IF(B1395&lt;=Parameters!$K$3,0,(B1395-B1394)*$O$5*AA1395))</f>
        <v>0</v>
      </c>
      <c r="AC1395" s="157">
        <f t="shared" si="375"/>
        <v>26468.056265524985</v>
      </c>
    </row>
    <row r="1396" spans="1:29">
      <c r="A1396" s="1"/>
      <c r="B1396" s="1"/>
      <c r="C1396" s="194"/>
      <c r="D1396" s="194"/>
      <c r="E1396" s="438" t="e">
        <f>IF(AND(ISBLANK(B1396),ISBLANK(C1396)),NA(),IF(B1396&lt;=Parameters!$K$3,0,IF(C1396&lt;0.1,Parameters!$K$4,C1396)))</f>
        <v>#N/A</v>
      </c>
      <c r="F1396" s="439"/>
      <c r="G1396" s="149">
        <f>B1396*Parameters!$K$5</f>
        <v>0</v>
      </c>
      <c r="H1396" s="383">
        <f>IF(B1396&lt;Parameters!$K$6,B1396*Parameters!$K$5,Parameters!$K$5*Parameters!$K$6+(B1396-Parameters!$K$6)*(Parameters!$K$5-10))</f>
        <v>0</v>
      </c>
      <c r="I1396" s="151" t="str">
        <f>IF(ISBLANK(D1396),"",IF(D1396&gt;Parameters!$K$7,"Clay","Sand"))</f>
        <v/>
      </c>
      <c r="J1396" s="152">
        <f t="shared" si="359"/>
        <v>0.12850097275896397</v>
      </c>
      <c r="K1396" s="320">
        <f t="shared" si="360"/>
        <v>1</v>
      </c>
      <c r="L1396" s="320">
        <f t="shared" si="368"/>
        <v>0</v>
      </c>
      <c r="M1396" s="275" t="e">
        <f t="shared" si="361"/>
        <v>#N/A</v>
      </c>
      <c r="N1396" s="153" t="e">
        <f t="shared" si="362"/>
        <v>#N/A</v>
      </c>
      <c r="O1396" s="175" t="e">
        <f t="shared" si="363"/>
        <v>#N/A</v>
      </c>
      <c r="P1396" s="149">
        <f>IF(B1396&lt;=Parameters!$K$3,0,IF(I1396="Sand",0,O1396/Parameters!$K$8*1000))</f>
        <v>0</v>
      </c>
      <c r="Q1396" s="127" t="e">
        <f t="shared" si="364"/>
        <v>#DIV/0!</v>
      </c>
      <c r="R1396" s="175" t="e">
        <f t="shared" si="365"/>
        <v>#DIV/0!</v>
      </c>
      <c r="S1396" s="175" t="e">
        <f t="shared" si="366"/>
        <v>#DIV/0!</v>
      </c>
      <c r="T1396" s="149" t="e">
        <f t="shared" si="373"/>
        <v>#DIV/0!</v>
      </c>
      <c r="U1396" s="383">
        <f>IF(B1396&lt;=Parameters!$K$3,0,IF(I1396="Sand",(B1396-B1395)*$O$5*N1396,(B1396-B1395)*$O$5*T1396))</f>
        <v>0</v>
      </c>
      <c r="V1396" s="157">
        <f t="shared" si="374"/>
        <v>41073.252496893809</v>
      </c>
      <c r="W1396" s="175" t="e">
        <f t="shared" si="369"/>
        <v>#N/A</v>
      </c>
      <c r="X1396" s="149" t="e">
        <f t="shared" si="370"/>
        <v>#N/A</v>
      </c>
      <c r="Y1396" s="127" t="e">
        <f t="shared" si="371"/>
        <v>#DIV/0!</v>
      </c>
      <c r="Z1396" s="175" t="e">
        <f t="shared" si="372"/>
        <v>#N/A</v>
      </c>
      <c r="AA1396" s="149" t="e">
        <f t="shared" si="367"/>
        <v>#DIV/0!</v>
      </c>
      <c r="AB1396" s="383">
        <f>IF(ISERROR(AA1396),0,IF(B1396&lt;=Parameters!$K$3,0,(B1396-B1395)*$O$5*AA1396))</f>
        <v>0</v>
      </c>
      <c r="AC1396" s="157">
        <f t="shared" si="375"/>
        <v>26468.056265524985</v>
      </c>
    </row>
    <row r="1397" spans="1:29">
      <c r="A1397" s="1"/>
      <c r="B1397" s="1"/>
      <c r="C1397" s="194"/>
      <c r="D1397" s="194"/>
      <c r="E1397" s="438" t="e">
        <f>IF(AND(ISBLANK(B1397),ISBLANK(C1397)),NA(),IF(B1397&lt;=Parameters!$K$3,0,IF(C1397&lt;0.1,Parameters!$K$4,C1397)))</f>
        <v>#N/A</v>
      </c>
      <c r="F1397" s="439"/>
      <c r="G1397" s="149">
        <f>B1397*Parameters!$K$5</f>
        <v>0</v>
      </c>
      <c r="H1397" s="383">
        <f>IF(B1397&lt;Parameters!$K$6,B1397*Parameters!$K$5,Parameters!$K$5*Parameters!$K$6+(B1397-Parameters!$K$6)*(Parameters!$K$5-10))</f>
        <v>0</v>
      </c>
      <c r="I1397" s="151" t="str">
        <f>IF(ISBLANK(D1397),"",IF(D1397&gt;Parameters!$K$7,"Clay","Sand"))</f>
        <v/>
      </c>
      <c r="J1397" s="152">
        <f t="shared" si="359"/>
        <v>0.12850097275896397</v>
      </c>
      <c r="K1397" s="320">
        <f t="shared" si="360"/>
        <v>1</v>
      </c>
      <c r="L1397" s="320">
        <f t="shared" si="368"/>
        <v>0</v>
      </c>
      <c r="M1397" s="275" t="e">
        <f t="shared" si="361"/>
        <v>#N/A</v>
      </c>
      <c r="N1397" s="153" t="e">
        <f t="shared" si="362"/>
        <v>#N/A</v>
      </c>
      <c r="O1397" s="175" t="e">
        <f t="shared" si="363"/>
        <v>#N/A</v>
      </c>
      <c r="P1397" s="149">
        <f>IF(B1397&lt;=Parameters!$K$3,0,IF(I1397="Sand",0,O1397/Parameters!$K$8*1000))</f>
        <v>0</v>
      </c>
      <c r="Q1397" s="127" t="e">
        <f t="shared" si="364"/>
        <v>#DIV/0!</v>
      </c>
      <c r="R1397" s="175" t="e">
        <f t="shared" si="365"/>
        <v>#DIV/0!</v>
      </c>
      <c r="S1397" s="175" t="e">
        <f t="shared" si="366"/>
        <v>#DIV/0!</v>
      </c>
      <c r="T1397" s="149" t="e">
        <f t="shared" si="373"/>
        <v>#DIV/0!</v>
      </c>
      <c r="U1397" s="383">
        <f>IF(B1397&lt;=Parameters!$K$3,0,IF(I1397="Sand",(B1397-B1396)*$O$5*N1397,(B1397-B1396)*$O$5*T1397))</f>
        <v>0</v>
      </c>
      <c r="V1397" s="157">
        <f t="shared" si="374"/>
        <v>41073.252496893809</v>
      </c>
      <c r="W1397" s="175" t="e">
        <f t="shared" si="369"/>
        <v>#N/A</v>
      </c>
      <c r="X1397" s="149" t="e">
        <f t="shared" si="370"/>
        <v>#N/A</v>
      </c>
      <c r="Y1397" s="127" t="e">
        <f t="shared" si="371"/>
        <v>#DIV/0!</v>
      </c>
      <c r="Z1397" s="175" t="e">
        <f t="shared" si="372"/>
        <v>#N/A</v>
      </c>
      <c r="AA1397" s="149" t="e">
        <f t="shared" si="367"/>
        <v>#DIV/0!</v>
      </c>
      <c r="AB1397" s="383">
        <f>IF(ISERROR(AA1397),0,IF(B1397&lt;=Parameters!$K$3,0,(B1397-B1396)*$O$5*AA1397))</f>
        <v>0</v>
      </c>
      <c r="AC1397" s="157">
        <f t="shared" si="375"/>
        <v>26468.056265524985</v>
      </c>
    </row>
    <row r="1398" spans="1:29">
      <c r="A1398" s="1"/>
      <c r="B1398" s="1"/>
      <c r="C1398" s="194"/>
      <c r="D1398" s="194"/>
      <c r="E1398" s="438" t="e">
        <f>IF(AND(ISBLANK(B1398),ISBLANK(C1398)),NA(),IF(B1398&lt;=Parameters!$K$3,0,IF(C1398&lt;0.1,Parameters!$K$4,C1398)))</f>
        <v>#N/A</v>
      </c>
      <c r="F1398" s="439"/>
      <c r="G1398" s="149">
        <f>B1398*Parameters!$K$5</f>
        <v>0</v>
      </c>
      <c r="H1398" s="383">
        <f>IF(B1398&lt;Parameters!$K$6,B1398*Parameters!$K$5,Parameters!$K$5*Parameters!$K$6+(B1398-Parameters!$K$6)*(Parameters!$K$5-10))</f>
        <v>0</v>
      </c>
      <c r="I1398" s="151" t="str">
        <f>IF(ISBLANK(D1398),"",IF(D1398&gt;Parameters!$K$7,"Clay","Sand"))</f>
        <v/>
      </c>
      <c r="J1398" s="152">
        <f t="shared" si="359"/>
        <v>0.12850097275896397</v>
      </c>
      <c r="K1398" s="320">
        <f t="shared" si="360"/>
        <v>1</v>
      </c>
      <c r="L1398" s="320">
        <f t="shared" si="368"/>
        <v>0</v>
      </c>
      <c r="M1398" s="275" t="e">
        <f t="shared" si="361"/>
        <v>#N/A</v>
      </c>
      <c r="N1398" s="153" t="e">
        <f t="shared" si="362"/>
        <v>#N/A</v>
      </c>
      <c r="O1398" s="175" t="e">
        <f t="shared" si="363"/>
        <v>#N/A</v>
      </c>
      <c r="P1398" s="149">
        <f>IF(B1398&lt;=Parameters!$K$3,0,IF(I1398="Sand",0,O1398/Parameters!$K$8*1000))</f>
        <v>0</v>
      </c>
      <c r="Q1398" s="127" t="e">
        <f t="shared" si="364"/>
        <v>#DIV/0!</v>
      </c>
      <c r="R1398" s="175" t="e">
        <f t="shared" si="365"/>
        <v>#DIV/0!</v>
      </c>
      <c r="S1398" s="175" t="e">
        <f t="shared" si="366"/>
        <v>#DIV/0!</v>
      </c>
      <c r="T1398" s="149" t="e">
        <f t="shared" si="373"/>
        <v>#DIV/0!</v>
      </c>
      <c r="U1398" s="383">
        <f>IF(B1398&lt;=Parameters!$K$3,0,IF(I1398="Sand",(B1398-B1397)*$O$5*N1398,(B1398-B1397)*$O$5*T1398))</f>
        <v>0</v>
      </c>
      <c r="V1398" s="157">
        <f t="shared" si="374"/>
        <v>41073.252496893809</v>
      </c>
      <c r="W1398" s="175" t="e">
        <f t="shared" si="369"/>
        <v>#N/A</v>
      </c>
      <c r="X1398" s="149" t="e">
        <f t="shared" si="370"/>
        <v>#N/A</v>
      </c>
      <c r="Y1398" s="127" t="e">
        <f t="shared" si="371"/>
        <v>#DIV/0!</v>
      </c>
      <c r="Z1398" s="175" t="e">
        <f t="shared" si="372"/>
        <v>#N/A</v>
      </c>
      <c r="AA1398" s="149" t="e">
        <f t="shared" si="367"/>
        <v>#DIV/0!</v>
      </c>
      <c r="AB1398" s="383">
        <f>IF(ISERROR(AA1398),0,IF(B1398&lt;=Parameters!$K$3,0,(B1398-B1397)*$O$5*AA1398))</f>
        <v>0</v>
      </c>
      <c r="AC1398" s="157">
        <f t="shared" si="375"/>
        <v>26468.056265524985</v>
      </c>
    </row>
    <row r="1399" spans="1:29">
      <c r="A1399" s="1"/>
      <c r="B1399" s="1"/>
      <c r="C1399" s="194"/>
      <c r="D1399" s="194"/>
      <c r="E1399" s="438" t="e">
        <f>IF(AND(ISBLANK(B1399),ISBLANK(C1399)),NA(),IF(B1399&lt;=Parameters!$K$3,0,IF(C1399&lt;0.1,Parameters!$K$4,C1399)))</f>
        <v>#N/A</v>
      </c>
      <c r="F1399" s="439"/>
      <c r="G1399" s="149">
        <f>B1399*Parameters!$K$5</f>
        <v>0</v>
      </c>
      <c r="H1399" s="383">
        <f>IF(B1399&lt;Parameters!$K$6,B1399*Parameters!$K$5,Parameters!$K$5*Parameters!$K$6+(B1399-Parameters!$K$6)*(Parameters!$K$5-10))</f>
        <v>0</v>
      </c>
      <c r="I1399" s="151" t="str">
        <f>IF(ISBLANK(D1399),"",IF(D1399&gt;Parameters!$K$7,"Clay","Sand"))</f>
        <v/>
      </c>
      <c r="J1399" s="152">
        <f t="shared" si="359"/>
        <v>0.12850097275896397</v>
      </c>
      <c r="K1399" s="320">
        <f t="shared" si="360"/>
        <v>1</v>
      </c>
      <c r="L1399" s="320">
        <f t="shared" si="368"/>
        <v>0</v>
      </c>
      <c r="M1399" s="275" t="e">
        <f t="shared" si="361"/>
        <v>#N/A</v>
      </c>
      <c r="N1399" s="153" t="e">
        <f t="shared" si="362"/>
        <v>#N/A</v>
      </c>
      <c r="O1399" s="175" t="e">
        <f t="shared" si="363"/>
        <v>#N/A</v>
      </c>
      <c r="P1399" s="149">
        <f>IF(B1399&lt;=Parameters!$K$3,0,IF(I1399="Sand",0,O1399/Parameters!$K$8*1000))</f>
        <v>0</v>
      </c>
      <c r="Q1399" s="127" t="e">
        <f t="shared" si="364"/>
        <v>#DIV/0!</v>
      </c>
      <c r="R1399" s="175" t="e">
        <f t="shared" si="365"/>
        <v>#DIV/0!</v>
      </c>
      <c r="S1399" s="175" t="e">
        <f t="shared" si="366"/>
        <v>#DIV/0!</v>
      </c>
      <c r="T1399" s="149" t="e">
        <f t="shared" si="373"/>
        <v>#DIV/0!</v>
      </c>
      <c r="U1399" s="383">
        <f>IF(B1399&lt;=Parameters!$K$3,0,IF(I1399="Sand",(B1399-B1398)*$O$5*N1399,(B1399-B1398)*$O$5*T1399))</f>
        <v>0</v>
      </c>
      <c r="V1399" s="157">
        <f t="shared" si="374"/>
        <v>41073.252496893809</v>
      </c>
      <c r="W1399" s="175" t="e">
        <f t="shared" si="369"/>
        <v>#N/A</v>
      </c>
      <c r="X1399" s="149" t="e">
        <f t="shared" si="370"/>
        <v>#N/A</v>
      </c>
      <c r="Y1399" s="127" t="e">
        <f t="shared" si="371"/>
        <v>#DIV/0!</v>
      </c>
      <c r="Z1399" s="175" t="e">
        <f t="shared" si="372"/>
        <v>#N/A</v>
      </c>
      <c r="AA1399" s="149" t="e">
        <f t="shared" si="367"/>
        <v>#DIV/0!</v>
      </c>
      <c r="AB1399" s="383">
        <f>IF(ISERROR(AA1399),0,IF(B1399&lt;=Parameters!$K$3,0,(B1399-B1398)*$O$5*AA1399))</f>
        <v>0</v>
      </c>
      <c r="AC1399" s="157">
        <f t="shared" si="375"/>
        <v>26468.056265524985</v>
      </c>
    </row>
    <row r="1400" spans="1:29">
      <c r="A1400" s="1"/>
      <c r="B1400" s="1"/>
      <c r="C1400" s="194"/>
      <c r="D1400" s="194"/>
      <c r="E1400" s="438" t="e">
        <f>IF(AND(ISBLANK(B1400),ISBLANK(C1400)),NA(),IF(B1400&lt;=Parameters!$K$3,0,IF(C1400&lt;0.1,Parameters!$K$4,C1400)))</f>
        <v>#N/A</v>
      </c>
      <c r="F1400" s="439"/>
      <c r="G1400" s="149">
        <f>B1400*Parameters!$K$5</f>
        <v>0</v>
      </c>
      <c r="H1400" s="383">
        <f>IF(B1400&lt;Parameters!$K$6,B1400*Parameters!$K$5,Parameters!$K$5*Parameters!$K$6+(B1400-Parameters!$K$6)*(Parameters!$K$5-10))</f>
        <v>0</v>
      </c>
      <c r="I1400" s="151" t="str">
        <f>IF(ISBLANK(D1400),"",IF(D1400&gt;Parameters!$K$7,"Clay","Sand"))</f>
        <v/>
      </c>
      <c r="J1400" s="152">
        <f t="shared" si="359"/>
        <v>0.12850097275896397</v>
      </c>
      <c r="K1400" s="320">
        <f t="shared" si="360"/>
        <v>1</v>
      </c>
      <c r="L1400" s="320">
        <f t="shared" si="368"/>
        <v>0</v>
      </c>
      <c r="M1400" s="275" t="e">
        <f t="shared" si="361"/>
        <v>#N/A</v>
      </c>
      <c r="N1400" s="153" t="e">
        <f t="shared" si="362"/>
        <v>#N/A</v>
      </c>
      <c r="O1400" s="175" t="e">
        <f t="shared" si="363"/>
        <v>#N/A</v>
      </c>
      <c r="P1400" s="149">
        <f>IF(B1400&lt;=Parameters!$K$3,0,IF(I1400="Sand",0,O1400/Parameters!$K$8*1000))</f>
        <v>0</v>
      </c>
      <c r="Q1400" s="127" t="e">
        <f t="shared" si="364"/>
        <v>#DIV/0!</v>
      </c>
      <c r="R1400" s="175" t="e">
        <f t="shared" si="365"/>
        <v>#DIV/0!</v>
      </c>
      <c r="S1400" s="175" t="e">
        <f t="shared" si="366"/>
        <v>#DIV/0!</v>
      </c>
      <c r="T1400" s="149" t="e">
        <f t="shared" si="373"/>
        <v>#DIV/0!</v>
      </c>
      <c r="U1400" s="383">
        <f>IF(B1400&lt;=Parameters!$K$3,0,IF(I1400="Sand",(B1400-B1399)*$O$5*N1400,(B1400-B1399)*$O$5*T1400))</f>
        <v>0</v>
      </c>
      <c r="V1400" s="157">
        <f t="shared" si="374"/>
        <v>41073.252496893809</v>
      </c>
      <c r="W1400" s="175" t="e">
        <f t="shared" si="369"/>
        <v>#N/A</v>
      </c>
      <c r="X1400" s="149" t="e">
        <f t="shared" si="370"/>
        <v>#N/A</v>
      </c>
      <c r="Y1400" s="127" t="e">
        <f t="shared" si="371"/>
        <v>#DIV/0!</v>
      </c>
      <c r="Z1400" s="175" t="e">
        <f t="shared" si="372"/>
        <v>#N/A</v>
      </c>
      <c r="AA1400" s="149" t="e">
        <f t="shared" si="367"/>
        <v>#DIV/0!</v>
      </c>
      <c r="AB1400" s="383">
        <f>IF(ISERROR(AA1400),0,IF(B1400&lt;=Parameters!$K$3,0,(B1400-B1399)*$O$5*AA1400))</f>
        <v>0</v>
      </c>
      <c r="AC1400" s="157">
        <f t="shared" si="375"/>
        <v>26468.056265524985</v>
      </c>
    </row>
    <row r="1401" spans="1:29">
      <c r="A1401" s="1"/>
      <c r="B1401" s="1"/>
      <c r="C1401" s="194"/>
      <c r="D1401" s="194"/>
      <c r="E1401" s="438" t="e">
        <f>IF(AND(ISBLANK(B1401),ISBLANK(C1401)),NA(),IF(B1401&lt;=Parameters!$K$3,0,IF(C1401&lt;0.1,Parameters!$K$4,C1401)))</f>
        <v>#N/A</v>
      </c>
      <c r="F1401" s="439"/>
      <c r="G1401" s="149">
        <f>B1401*Parameters!$K$5</f>
        <v>0</v>
      </c>
      <c r="H1401" s="383">
        <f>IF(B1401&lt;Parameters!$K$6,B1401*Parameters!$K$5,Parameters!$K$5*Parameters!$K$6+(B1401-Parameters!$K$6)*(Parameters!$K$5-10))</f>
        <v>0</v>
      </c>
      <c r="I1401" s="151" t="str">
        <f>IF(ISBLANK(D1401),"",IF(D1401&gt;Parameters!$K$7,"Clay","Sand"))</f>
        <v/>
      </c>
      <c r="J1401" s="152">
        <f t="shared" si="359"/>
        <v>0.12850097275896397</v>
      </c>
      <c r="K1401" s="320">
        <f t="shared" si="360"/>
        <v>1</v>
      </c>
      <c r="L1401" s="320">
        <f t="shared" si="368"/>
        <v>0</v>
      </c>
      <c r="M1401" s="275" t="e">
        <f t="shared" si="361"/>
        <v>#N/A</v>
      </c>
      <c r="N1401" s="153" t="e">
        <f t="shared" si="362"/>
        <v>#N/A</v>
      </c>
      <c r="O1401" s="175" t="e">
        <f t="shared" si="363"/>
        <v>#N/A</v>
      </c>
      <c r="P1401" s="149">
        <f>IF(B1401&lt;=Parameters!$K$3,0,IF(I1401="Sand",0,O1401/Parameters!$K$8*1000))</f>
        <v>0</v>
      </c>
      <c r="Q1401" s="127" t="e">
        <f t="shared" si="364"/>
        <v>#DIV/0!</v>
      </c>
      <c r="R1401" s="175" t="e">
        <f t="shared" si="365"/>
        <v>#DIV/0!</v>
      </c>
      <c r="S1401" s="175" t="e">
        <f t="shared" si="366"/>
        <v>#DIV/0!</v>
      </c>
      <c r="T1401" s="149" t="e">
        <f t="shared" si="373"/>
        <v>#DIV/0!</v>
      </c>
      <c r="U1401" s="383">
        <f>IF(B1401&lt;=Parameters!$K$3,0,IF(I1401="Sand",(B1401-B1400)*$O$5*N1401,(B1401-B1400)*$O$5*T1401))</f>
        <v>0</v>
      </c>
      <c r="V1401" s="157">
        <f t="shared" si="374"/>
        <v>41073.252496893809</v>
      </c>
      <c r="W1401" s="175" t="e">
        <f t="shared" si="369"/>
        <v>#N/A</v>
      </c>
      <c r="X1401" s="149" t="e">
        <f t="shared" si="370"/>
        <v>#N/A</v>
      </c>
      <c r="Y1401" s="127" t="e">
        <f t="shared" si="371"/>
        <v>#DIV/0!</v>
      </c>
      <c r="Z1401" s="175" t="e">
        <f t="shared" si="372"/>
        <v>#N/A</v>
      </c>
      <c r="AA1401" s="149" t="e">
        <f t="shared" si="367"/>
        <v>#DIV/0!</v>
      </c>
      <c r="AB1401" s="383">
        <f>IF(ISERROR(AA1401),0,IF(B1401&lt;=Parameters!$K$3,0,(B1401-B1400)*$O$5*AA1401))</f>
        <v>0</v>
      </c>
      <c r="AC1401" s="157">
        <f t="shared" si="375"/>
        <v>26468.056265524985</v>
      </c>
    </row>
    <row r="1402" spans="1:29">
      <c r="A1402" s="1"/>
      <c r="B1402" s="1"/>
      <c r="C1402" s="194"/>
      <c r="D1402" s="194"/>
      <c r="E1402" s="438" t="e">
        <f>IF(AND(ISBLANK(B1402),ISBLANK(C1402)),NA(),IF(B1402&lt;=Parameters!$K$3,0,IF(C1402&lt;0.1,Parameters!$K$4,C1402)))</f>
        <v>#N/A</v>
      </c>
      <c r="F1402" s="439"/>
      <c r="G1402" s="149">
        <f>B1402*Parameters!$K$5</f>
        <v>0</v>
      </c>
      <c r="H1402" s="383">
        <f>IF(B1402&lt;Parameters!$K$6,B1402*Parameters!$K$5,Parameters!$K$5*Parameters!$K$6+(B1402-Parameters!$K$6)*(Parameters!$K$5-10))</f>
        <v>0</v>
      </c>
      <c r="I1402" s="151" t="str">
        <f>IF(ISBLANK(D1402),"",IF(D1402&gt;Parameters!$K$7,"Clay","Sand"))</f>
        <v/>
      </c>
      <c r="J1402" s="152">
        <f t="shared" si="359"/>
        <v>0.12850097275896397</v>
      </c>
      <c r="K1402" s="320">
        <f t="shared" si="360"/>
        <v>1</v>
      </c>
      <c r="L1402" s="320">
        <f t="shared" si="368"/>
        <v>0</v>
      </c>
      <c r="M1402" s="275" t="e">
        <f t="shared" si="361"/>
        <v>#N/A</v>
      </c>
      <c r="N1402" s="153" t="e">
        <f t="shared" si="362"/>
        <v>#N/A</v>
      </c>
      <c r="O1402" s="175" t="e">
        <f t="shared" si="363"/>
        <v>#N/A</v>
      </c>
      <c r="P1402" s="149">
        <f>IF(B1402&lt;=Parameters!$K$3,0,IF(I1402="Sand",0,O1402/Parameters!$K$8*1000))</f>
        <v>0</v>
      </c>
      <c r="Q1402" s="127" t="e">
        <f t="shared" si="364"/>
        <v>#DIV/0!</v>
      </c>
      <c r="R1402" s="175" t="e">
        <f t="shared" si="365"/>
        <v>#DIV/0!</v>
      </c>
      <c r="S1402" s="175" t="e">
        <f t="shared" si="366"/>
        <v>#DIV/0!</v>
      </c>
      <c r="T1402" s="149" t="e">
        <f t="shared" si="373"/>
        <v>#DIV/0!</v>
      </c>
      <c r="U1402" s="383">
        <f>IF(B1402&lt;=Parameters!$K$3,0,IF(I1402="Sand",(B1402-B1401)*$O$5*N1402,(B1402-B1401)*$O$5*T1402))</f>
        <v>0</v>
      </c>
      <c r="V1402" s="157">
        <f t="shared" si="374"/>
        <v>41073.252496893809</v>
      </c>
      <c r="W1402" s="175" t="e">
        <f t="shared" si="369"/>
        <v>#N/A</v>
      </c>
      <c r="X1402" s="149" t="e">
        <f t="shared" si="370"/>
        <v>#N/A</v>
      </c>
      <c r="Y1402" s="127" t="e">
        <f t="shared" si="371"/>
        <v>#DIV/0!</v>
      </c>
      <c r="Z1402" s="175" t="e">
        <f t="shared" si="372"/>
        <v>#N/A</v>
      </c>
      <c r="AA1402" s="149" t="e">
        <f t="shared" si="367"/>
        <v>#DIV/0!</v>
      </c>
      <c r="AB1402" s="383">
        <f>IF(ISERROR(AA1402),0,IF(B1402&lt;=Parameters!$K$3,0,(B1402-B1401)*$O$5*AA1402))</f>
        <v>0</v>
      </c>
      <c r="AC1402" s="157">
        <f t="shared" si="375"/>
        <v>26468.056265524985</v>
      </c>
    </row>
    <row r="1403" spans="1:29">
      <c r="A1403" s="1"/>
      <c r="B1403" s="1"/>
      <c r="C1403" s="194"/>
      <c r="D1403" s="194"/>
      <c r="E1403" s="438" t="e">
        <f>IF(AND(ISBLANK(B1403),ISBLANK(C1403)),NA(),IF(B1403&lt;=Parameters!$K$3,0,IF(C1403&lt;0.1,Parameters!$K$4,C1403)))</f>
        <v>#N/A</v>
      </c>
      <c r="F1403" s="439"/>
      <c r="G1403" s="149">
        <f>B1403*Parameters!$K$5</f>
        <v>0</v>
      </c>
      <c r="H1403" s="383">
        <f>IF(B1403&lt;Parameters!$K$6,B1403*Parameters!$K$5,Parameters!$K$5*Parameters!$K$6+(B1403-Parameters!$K$6)*(Parameters!$K$5-10))</f>
        <v>0</v>
      </c>
      <c r="I1403" s="151" t="str">
        <f>IF(ISBLANK(D1403),"",IF(D1403&gt;Parameters!$K$7,"Clay","Sand"))</f>
        <v/>
      </c>
      <c r="J1403" s="152">
        <f t="shared" si="359"/>
        <v>0.12850097275896397</v>
      </c>
      <c r="K1403" s="320">
        <f t="shared" si="360"/>
        <v>1</v>
      </c>
      <c r="L1403" s="320">
        <f t="shared" si="368"/>
        <v>0</v>
      </c>
      <c r="M1403" s="275" t="e">
        <f t="shared" si="361"/>
        <v>#N/A</v>
      </c>
      <c r="N1403" s="153" t="e">
        <f t="shared" si="362"/>
        <v>#N/A</v>
      </c>
      <c r="O1403" s="175" t="e">
        <f t="shared" si="363"/>
        <v>#N/A</v>
      </c>
      <c r="P1403" s="149">
        <f>IF(B1403&lt;=Parameters!$K$3,0,IF(I1403="Sand",0,O1403/Parameters!$K$8*1000))</f>
        <v>0</v>
      </c>
      <c r="Q1403" s="127" t="e">
        <f t="shared" si="364"/>
        <v>#DIV/0!</v>
      </c>
      <c r="R1403" s="175" t="e">
        <f t="shared" si="365"/>
        <v>#DIV/0!</v>
      </c>
      <c r="S1403" s="175" t="e">
        <f t="shared" si="366"/>
        <v>#DIV/0!</v>
      </c>
      <c r="T1403" s="149" t="e">
        <f t="shared" si="373"/>
        <v>#DIV/0!</v>
      </c>
      <c r="U1403" s="383">
        <f>IF(B1403&lt;=Parameters!$K$3,0,IF(I1403="Sand",(B1403-B1402)*$O$5*N1403,(B1403-B1402)*$O$5*T1403))</f>
        <v>0</v>
      </c>
      <c r="V1403" s="157">
        <f t="shared" si="374"/>
        <v>41073.252496893809</v>
      </c>
      <c r="W1403" s="175" t="e">
        <f t="shared" si="369"/>
        <v>#N/A</v>
      </c>
      <c r="X1403" s="149" t="e">
        <f t="shared" si="370"/>
        <v>#N/A</v>
      </c>
      <c r="Y1403" s="127" t="e">
        <f t="shared" si="371"/>
        <v>#DIV/0!</v>
      </c>
      <c r="Z1403" s="175" t="e">
        <f t="shared" si="372"/>
        <v>#N/A</v>
      </c>
      <c r="AA1403" s="149" t="e">
        <f t="shared" si="367"/>
        <v>#DIV/0!</v>
      </c>
      <c r="AB1403" s="383">
        <f>IF(ISERROR(AA1403),0,IF(B1403&lt;=Parameters!$K$3,0,(B1403-B1402)*$O$5*AA1403))</f>
        <v>0</v>
      </c>
      <c r="AC1403" s="157">
        <f t="shared" si="375"/>
        <v>26468.056265524985</v>
      </c>
    </row>
    <row r="1404" spans="1:29">
      <c r="A1404" s="1"/>
      <c r="B1404" s="1"/>
      <c r="C1404" s="194"/>
      <c r="D1404" s="194"/>
      <c r="E1404" s="438" t="e">
        <f>IF(AND(ISBLANK(B1404),ISBLANK(C1404)),NA(),IF(B1404&lt;=Parameters!$K$3,0,IF(C1404&lt;0.1,Parameters!$K$4,C1404)))</f>
        <v>#N/A</v>
      </c>
      <c r="F1404" s="439"/>
      <c r="G1404" s="149">
        <f>B1404*Parameters!$K$5</f>
        <v>0</v>
      </c>
      <c r="H1404" s="383">
        <f>IF(B1404&lt;Parameters!$K$6,B1404*Parameters!$K$5,Parameters!$K$5*Parameters!$K$6+(B1404-Parameters!$K$6)*(Parameters!$K$5-10))</f>
        <v>0</v>
      </c>
      <c r="I1404" s="151" t="str">
        <f>IF(ISBLANK(D1404),"",IF(D1404&gt;Parameters!$K$7,"Clay","Sand"))</f>
        <v/>
      </c>
      <c r="J1404" s="152">
        <f t="shared" si="359"/>
        <v>0.12850097275896397</v>
      </c>
      <c r="K1404" s="320">
        <f t="shared" si="360"/>
        <v>1</v>
      </c>
      <c r="L1404" s="320">
        <f t="shared" si="368"/>
        <v>0</v>
      </c>
      <c r="M1404" s="275" t="e">
        <f t="shared" si="361"/>
        <v>#N/A</v>
      </c>
      <c r="N1404" s="153" t="e">
        <f t="shared" si="362"/>
        <v>#N/A</v>
      </c>
      <c r="O1404" s="175" t="e">
        <f t="shared" si="363"/>
        <v>#N/A</v>
      </c>
      <c r="P1404" s="149">
        <f>IF(B1404&lt;=Parameters!$K$3,0,IF(I1404="Sand",0,O1404/Parameters!$K$8*1000))</f>
        <v>0</v>
      </c>
      <c r="Q1404" s="127" t="e">
        <f t="shared" si="364"/>
        <v>#DIV/0!</v>
      </c>
      <c r="R1404" s="175" t="e">
        <f t="shared" si="365"/>
        <v>#DIV/0!</v>
      </c>
      <c r="S1404" s="175" t="e">
        <f t="shared" si="366"/>
        <v>#DIV/0!</v>
      </c>
      <c r="T1404" s="149" t="e">
        <f t="shared" si="373"/>
        <v>#DIV/0!</v>
      </c>
      <c r="U1404" s="383">
        <f>IF(B1404&lt;=Parameters!$K$3,0,IF(I1404="Sand",(B1404-B1403)*$O$5*N1404,(B1404-B1403)*$O$5*T1404))</f>
        <v>0</v>
      </c>
      <c r="V1404" s="157">
        <f t="shared" si="374"/>
        <v>41073.252496893809</v>
      </c>
      <c r="W1404" s="175" t="e">
        <f t="shared" si="369"/>
        <v>#N/A</v>
      </c>
      <c r="X1404" s="149" t="e">
        <f t="shared" si="370"/>
        <v>#N/A</v>
      </c>
      <c r="Y1404" s="127" t="e">
        <f t="shared" si="371"/>
        <v>#DIV/0!</v>
      </c>
      <c r="Z1404" s="175" t="e">
        <f t="shared" si="372"/>
        <v>#N/A</v>
      </c>
      <c r="AA1404" s="149" t="e">
        <f t="shared" si="367"/>
        <v>#DIV/0!</v>
      </c>
      <c r="AB1404" s="383">
        <f>IF(ISERROR(AA1404),0,IF(B1404&lt;=Parameters!$K$3,0,(B1404-B1403)*$O$5*AA1404))</f>
        <v>0</v>
      </c>
      <c r="AC1404" s="157">
        <f t="shared" si="375"/>
        <v>26468.056265524985</v>
      </c>
    </row>
    <row r="1405" spans="1:29">
      <c r="A1405" s="1"/>
      <c r="B1405" s="1"/>
      <c r="C1405" s="194"/>
      <c r="D1405" s="194"/>
      <c r="E1405" s="438" t="e">
        <f>IF(AND(ISBLANK(B1405),ISBLANK(C1405)),NA(),IF(B1405&lt;=Parameters!$K$3,0,IF(C1405&lt;0.1,Parameters!$K$4,C1405)))</f>
        <v>#N/A</v>
      </c>
      <c r="F1405" s="439"/>
      <c r="G1405" s="149">
        <f>B1405*Parameters!$K$5</f>
        <v>0</v>
      </c>
      <c r="H1405" s="383">
        <f>IF(B1405&lt;Parameters!$K$6,B1405*Parameters!$K$5,Parameters!$K$5*Parameters!$K$6+(B1405-Parameters!$K$6)*(Parameters!$K$5-10))</f>
        <v>0</v>
      </c>
      <c r="I1405" s="151" t="str">
        <f>IF(ISBLANK(D1405),"",IF(D1405&gt;Parameters!$K$7,"Clay","Sand"))</f>
        <v/>
      </c>
      <c r="J1405" s="152">
        <f t="shared" si="359"/>
        <v>0.12850097275896397</v>
      </c>
      <c r="K1405" s="320">
        <f t="shared" si="360"/>
        <v>1</v>
      </c>
      <c r="L1405" s="320">
        <f t="shared" si="368"/>
        <v>0</v>
      </c>
      <c r="M1405" s="275" t="e">
        <f t="shared" si="361"/>
        <v>#N/A</v>
      </c>
      <c r="N1405" s="153" t="e">
        <f t="shared" si="362"/>
        <v>#N/A</v>
      </c>
      <c r="O1405" s="175" t="e">
        <f t="shared" si="363"/>
        <v>#N/A</v>
      </c>
      <c r="P1405" s="149">
        <f>IF(B1405&lt;=Parameters!$K$3,0,IF(I1405="Sand",0,O1405/Parameters!$K$8*1000))</f>
        <v>0</v>
      </c>
      <c r="Q1405" s="127" t="e">
        <f t="shared" si="364"/>
        <v>#DIV/0!</v>
      </c>
      <c r="R1405" s="175" t="e">
        <f t="shared" si="365"/>
        <v>#DIV/0!</v>
      </c>
      <c r="S1405" s="175" t="e">
        <f t="shared" si="366"/>
        <v>#DIV/0!</v>
      </c>
      <c r="T1405" s="149" t="e">
        <f t="shared" si="373"/>
        <v>#DIV/0!</v>
      </c>
      <c r="U1405" s="383">
        <f>IF(B1405&lt;=Parameters!$K$3,0,IF(I1405="Sand",(B1405-B1404)*$O$5*N1405,(B1405-B1404)*$O$5*T1405))</f>
        <v>0</v>
      </c>
      <c r="V1405" s="157">
        <f t="shared" si="374"/>
        <v>41073.252496893809</v>
      </c>
      <c r="W1405" s="175" t="e">
        <f t="shared" si="369"/>
        <v>#N/A</v>
      </c>
      <c r="X1405" s="149" t="e">
        <f t="shared" si="370"/>
        <v>#N/A</v>
      </c>
      <c r="Y1405" s="127" t="e">
        <f t="shared" si="371"/>
        <v>#DIV/0!</v>
      </c>
      <c r="Z1405" s="175" t="e">
        <f t="shared" si="372"/>
        <v>#N/A</v>
      </c>
      <c r="AA1405" s="149" t="e">
        <f t="shared" si="367"/>
        <v>#DIV/0!</v>
      </c>
      <c r="AB1405" s="383">
        <f>IF(ISERROR(AA1405),0,IF(B1405&lt;=Parameters!$K$3,0,(B1405-B1404)*$O$5*AA1405))</f>
        <v>0</v>
      </c>
      <c r="AC1405" s="157">
        <f t="shared" si="375"/>
        <v>26468.056265524985</v>
      </c>
    </row>
    <row r="1406" spans="1:29">
      <c r="A1406" s="1"/>
      <c r="B1406" s="1"/>
      <c r="C1406" s="194"/>
      <c r="D1406" s="194"/>
      <c r="E1406" s="438" t="e">
        <f>IF(AND(ISBLANK(B1406),ISBLANK(C1406)),NA(),IF(B1406&lt;=Parameters!$K$3,0,IF(C1406&lt;0.1,Parameters!$K$4,C1406)))</f>
        <v>#N/A</v>
      </c>
      <c r="F1406" s="439"/>
      <c r="G1406" s="149">
        <f>B1406*Parameters!$K$5</f>
        <v>0</v>
      </c>
      <c r="H1406" s="383">
        <f>IF(B1406&lt;Parameters!$K$6,B1406*Parameters!$K$5,Parameters!$K$5*Parameters!$K$6+(B1406-Parameters!$K$6)*(Parameters!$K$5-10))</f>
        <v>0</v>
      </c>
      <c r="I1406" s="151" t="str">
        <f>IF(ISBLANK(D1406),"",IF(D1406&gt;Parameters!$K$7,"Clay","Sand"))</f>
        <v/>
      </c>
      <c r="J1406" s="152">
        <f t="shared" si="359"/>
        <v>0.12850097275896397</v>
      </c>
      <c r="K1406" s="320">
        <f t="shared" si="360"/>
        <v>1</v>
      </c>
      <c r="L1406" s="320">
        <f t="shared" si="368"/>
        <v>0</v>
      </c>
      <c r="M1406" s="275" t="e">
        <f t="shared" si="361"/>
        <v>#N/A</v>
      </c>
      <c r="N1406" s="153" t="e">
        <f t="shared" si="362"/>
        <v>#N/A</v>
      </c>
      <c r="O1406" s="175" t="e">
        <f t="shared" si="363"/>
        <v>#N/A</v>
      </c>
      <c r="P1406" s="149">
        <f>IF(B1406&lt;=Parameters!$K$3,0,IF(I1406="Sand",0,O1406/Parameters!$K$8*1000))</f>
        <v>0</v>
      </c>
      <c r="Q1406" s="127" t="e">
        <f t="shared" si="364"/>
        <v>#DIV/0!</v>
      </c>
      <c r="R1406" s="175" t="e">
        <f t="shared" si="365"/>
        <v>#DIV/0!</v>
      </c>
      <c r="S1406" s="175" t="e">
        <f t="shared" si="366"/>
        <v>#DIV/0!</v>
      </c>
      <c r="T1406" s="149" t="e">
        <f t="shared" si="373"/>
        <v>#DIV/0!</v>
      </c>
      <c r="U1406" s="383">
        <f>IF(B1406&lt;=Parameters!$K$3,0,IF(I1406="Sand",(B1406-B1405)*$O$5*N1406,(B1406-B1405)*$O$5*T1406))</f>
        <v>0</v>
      </c>
      <c r="V1406" s="157">
        <f t="shared" si="374"/>
        <v>41073.252496893809</v>
      </c>
      <c r="W1406" s="175" t="e">
        <f t="shared" si="369"/>
        <v>#N/A</v>
      </c>
      <c r="X1406" s="149" t="e">
        <f t="shared" si="370"/>
        <v>#N/A</v>
      </c>
      <c r="Y1406" s="127" t="e">
        <f t="shared" si="371"/>
        <v>#DIV/0!</v>
      </c>
      <c r="Z1406" s="175" t="e">
        <f t="shared" si="372"/>
        <v>#N/A</v>
      </c>
      <c r="AA1406" s="149" t="e">
        <f t="shared" si="367"/>
        <v>#DIV/0!</v>
      </c>
      <c r="AB1406" s="383">
        <f>IF(ISERROR(AA1406),0,IF(B1406&lt;=Parameters!$K$3,0,(B1406-B1405)*$O$5*AA1406))</f>
        <v>0</v>
      </c>
      <c r="AC1406" s="157">
        <f t="shared" si="375"/>
        <v>26468.056265524985</v>
      </c>
    </row>
    <row r="1407" spans="1:29">
      <c r="A1407" s="1"/>
      <c r="B1407" s="1"/>
      <c r="C1407" s="194"/>
      <c r="D1407" s="194"/>
      <c r="E1407" s="438" t="e">
        <f>IF(AND(ISBLANK(B1407),ISBLANK(C1407)),NA(),IF(B1407&lt;=Parameters!$K$3,0,IF(C1407&lt;0.1,Parameters!$K$4,C1407)))</f>
        <v>#N/A</v>
      </c>
      <c r="F1407" s="439"/>
      <c r="G1407" s="149">
        <f>B1407*Parameters!$K$5</f>
        <v>0</v>
      </c>
      <c r="H1407" s="383">
        <f>IF(B1407&lt;Parameters!$K$6,B1407*Parameters!$K$5,Parameters!$K$5*Parameters!$K$6+(B1407-Parameters!$K$6)*(Parameters!$K$5-10))</f>
        <v>0</v>
      </c>
      <c r="I1407" s="151" t="str">
        <f>IF(ISBLANK(D1407),"",IF(D1407&gt;Parameters!$K$7,"Clay","Sand"))</f>
        <v/>
      </c>
      <c r="J1407" s="152">
        <f t="shared" si="359"/>
        <v>0.12850097275896397</v>
      </c>
      <c r="K1407" s="320">
        <f t="shared" si="360"/>
        <v>1</v>
      </c>
      <c r="L1407" s="320">
        <f t="shared" si="368"/>
        <v>0</v>
      </c>
      <c r="M1407" s="275" t="e">
        <f t="shared" si="361"/>
        <v>#N/A</v>
      </c>
      <c r="N1407" s="153" t="e">
        <f t="shared" si="362"/>
        <v>#N/A</v>
      </c>
      <c r="O1407" s="175" t="e">
        <f t="shared" si="363"/>
        <v>#N/A</v>
      </c>
      <c r="P1407" s="149">
        <f>IF(B1407&lt;=Parameters!$K$3,0,IF(I1407="Sand",0,O1407/Parameters!$K$8*1000))</f>
        <v>0</v>
      </c>
      <c r="Q1407" s="127" t="e">
        <f t="shared" si="364"/>
        <v>#DIV/0!</v>
      </c>
      <c r="R1407" s="175" t="e">
        <f t="shared" si="365"/>
        <v>#DIV/0!</v>
      </c>
      <c r="S1407" s="175" t="e">
        <f t="shared" si="366"/>
        <v>#DIV/0!</v>
      </c>
      <c r="T1407" s="149" t="e">
        <f t="shared" si="373"/>
        <v>#DIV/0!</v>
      </c>
      <c r="U1407" s="383">
        <f>IF(B1407&lt;=Parameters!$K$3,0,IF(I1407="Sand",(B1407-B1406)*$O$5*N1407,(B1407-B1406)*$O$5*T1407))</f>
        <v>0</v>
      </c>
      <c r="V1407" s="157">
        <f t="shared" si="374"/>
        <v>41073.252496893809</v>
      </c>
      <c r="W1407" s="175" t="e">
        <f t="shared" si="369"/>
        <v>#N/A</v>
      </c>
      <c r="X1407" s="149" t="e">
        <f t="shared" si="370"/>
        <v>#N/A</v>
      </c>
      <c r="Y1407" s="127" t="e">
        <f t="shared" si="371"/>
        <v>#DIV/0!</v>
      </c>
      <c r="Z1407" s="175" t="e">
        <f t="shared" si="372"/>
        <v>#N/A</v>
      </c>
      <c r="AA1407" s="149" t="e">
        <f t="shared" si="367"/>
        <v>#DIV/0!</v>
      </c>
      <c r="AB1407" s="383">
        <f>IF(ISERROR(AA1407),0,IF(B1407&lt;=Parameters!$K$3,0,(B1407-B1406)*$O$5*AA1407))</f>
        <v>0</v>
      </c>
      <c r="AC1407" s="157">
        <f t="shared" si="375"/>
        <v>26468.056265524985</v>
      </c>
    </row>
    <row r="1408" spans="1:29">
      <c r="A1408" s="1"/>
      <c r="B1408" s="1"/>
      <c r="C1408" s="194"/>
      <c r="D1408" s="194"/>
      <c r="E1408" s="438" t="e">
        <f>IF(AND(ISBLANK(B1408),ISBLANK(C1408)),NA(),IF(B1408&lt;=Parameters!$K$3,0,IF(C1408&lt;0.1,Parameters!$K$4,C1408)))</f>
        <v>#N/A</v>
      </c>
      <c r="F1408" s="439"/>
      <c r="G1408" s="149">
        <f>B1408*Parameters!$K$5</f>
        <v>0</v>
      </c>
      <c r="H1408" s="383">
        <f>IF(B1408&lt;Parameters!$K$6,B1408*Parameters!$K$5,Parameters!$K$5*Parameters!$K$6+(B1408-Parameters!$K$6)*(Parameters!$K$5-10))</f>
        <v>0</v>
      </c>
      <c r="I1408" s="151" t="str">
        <f>IF(ISBLANK(D1408),"",IF(D1408&gt;Parameters!$K$7,"Clay","Sand"))</f>
        <v/>
      </c>
      <c r="J1408" s="152">
        <f t="shared" si="359"/>
        <v>0.12850097275896397</v>
      </c>
      <c r="K1408" s="320">
        <f t="shared" si="360"/>
        <v>1</v>
      </c>
      <c r="L1408" s="320">
        <f t="shared" si="368"/>
        <v>0</v>
      </c>
      <c r="M1408" s="275" t="e">
        <f t="shared" si="361"/>
        <v>#N/A</v>
      </c>
      <c r="N1408" s="153" t="e">
        <f t="shared" si="362"/>
        <v>#N/A</v>
      </c>
      <c r="O1408" s="175" t="e">
        <f t="shared" si="363"/>
        <v>#N/A</v>
      </c>
      <c r="P1408" s="149">
        <f>IF(B1408&lt;=Parameters!$K$3,0,IF(I1408="Sand",0,O1408/Parameters!$K$8*1000))</f>
        <v>0</v>
      </c>
      <c r="Q1408" s="127" t="e">
        <f t="shared" si="364"/>
        <v>#DIV/0!</v>
      </c>
      <c r="R1408" s="175" t="e">
        <f t="shared" si="365"/>
        <v>#DIV/0!</v>
      </c>
      <c r="S1408" s="175" t="e">
        <f t="shared" si="366"/>
        <v>#DIV/0!</v>
      </c>
      <c r="T1408" s="149" t="e">
        <f t="shared" si="373"/>
        <v>#DIV/0!</v>
      </c>
      <c r="U1408" s="383">
        <f>IF(B1408&lt;=Parameters!$K$3,0,IF(I1408="Sand",(B1408-B1407)*$O$5*N1408,(B1408-B1407)*$O$5*T1408))</f>
        <v>0</v>
      </c>
      <c r="V1408" s="157">
        <f t="shared" si="374"/>
        <v>41073.252496893809</v>
      </c>
      <c r="W1408" s="175" t="e">
        <f t="shared" si="369"/>
        <v>#N/A</v>
      </c>
      <c r="X1408" s="149" t="e">
        <f t="shared" si="370"/>
        <v>#N/A</v>
      </c>
      <c r="Y1408" s="127" t="e">
        <f t="shared" si="371"/>
        <v>#DIV/0!</v>
      </c>
      <c r="Z1408" s="175" t="e">
        <f t="shared" si="372"/>
        <v>#N/A</v>
      </c>
      <c r="AA1408" s="149" t="e">
        <f t="shared" si="367"/>
        <v>#DIV/0!</v>
      </c>
      <c r="AB1408" s="383">
        <f>IF(ISERROR(AA1408),0,IF(B1408&lt;=Parameters!$K$3,0,(B1408-B1407)*$O$5*AA1408))</f>
        <v>0</v>
      </c>
      <c r="AC1408" s="157">
        <f t="shared" si="375"/>
        <v>26468.056265524985</v>
      </c>
    </row>
    <row r="1409" spans="1:29">
      <c r="A1409" s="1"/>
      <c r="B1409" s="1"/>
      <c r="C1409" s="194"/>
      <c r="D1409" s="194"/>
      <c r="E1409" s="438" t="e">
        <f>IF(AND(ISBLANK(B1409),ISBLANK(C1409)),NA(),IF(B1409&lt;=Parameters!$K$3,0,IF(C1409&lt;0.1,Parameters!$K$4,C1409)))</f>
        <v>#N/A</v>
      </c>
      <c r="F1409" s="439"/>
      <c r="G1409" s="149">
        <f>B1409*Parameters!$K$5</f>
        <v>0</v>
      </c>
      <c r="H1409" s="383">
        <f>IF(B1409&lt;Parameters!$K$6,B1409*Parameters!$K$5,Parameters!$K$5*Parameters!$K$6+(B1409-Parameters!$K$6)*(Parameters!$K$5-10))</f>
        <v>0</v>
      </c>
      <c r="I1409" s="151" t="str">
        <f>IF(ISBLANK(D1409),"",IF(D1409&gt;Parameters!$K$7,"Clay","Sand"))</f>
        <v/>
      </c>
      <c r="J1409" s="152">
        <f t="shared" si="359"/>
        <v>0.12850097275896397</v>
      </c>
      <c r="K1409" s="320">
        <f t="shared" si="360"/>
        <v>1</v>
      </c>
      <c r="L1409" s="320">
        <f t="shared" si="368"/>
        <v>0</v>
      </c>
      <c r="M1409" s="275" t="e">
        <f t="shared" si="361"/>
        <v>#N/A</v>
      </c>
      <c r="N1409" s="153" t="e">
        <f t="shared" si="362"/>
        <v>#N/A</v>
      </c>
      <c r="O1409" s="175" t="e">
        <f t="shared" si="363"/>
        <v>#N/A</v>
      </c>
      <c r="P1409" s="149">
        <f>IF(B1409&lt;=Parameters!$K$3,0,IF(I1409="Sand",0,O1409/Parameters!$K$8*1000))</f>
        <v>0</v>
      </c>
      <c r="Q1409" s="127" t="e">
        <f t="shared" si="364"/>
        <v>#DIV/0!</v>
      </c>
      <c r="R1409" s="175" t="e">
        <f t="shared" si="365"/>
        <v>#DIV/0!</v>
      </c>
      <c r="S1409" s="175" t="e">
        <f t="shared" si="366"/>
        <v>#DIV/0!</v>
      </c>
      <c r="T1409" s="149" t="e">
        <f t="shared" si="373"/>
        <v>#DIV/0!</v>
      </c>
      <c r="U1409" s="383">
        <f>IF(B1409&lt;=Parameters!$K$3,0,IF(I1409="Sand",(B1409-B1408)*$O$5*N1409,(B1409-B1408)*$O$5*T1409))</f>
        <v>0</v>
      </c>
      <c r="V1409" s="157">
        <f t="shared" si="374"/>
        <v>41073.252496893809</v>
      </c>
      <c r="W1409" s="175" t="e">
        <f t="shared" si="369"/>
        <v>#N/A</v>
      </c>
      <c r="X1409" s="149" t="e">
        <f t="shared" si="370"/>
        <v>#N/A</v>
      </c>
      <c r="Y1409" s="127" t="e">
        <f t="shared" si="371"/>
        <v>#DIV/0!</v>
      </c>
      <c r="Z1409" s="175" t="e">
        <f t="shared" si="372"/>
        <v>#N/A</v>
      </c>
      <c r="AA1409" s="149" t="e">
        <f t="shared" si="367"/>
        <v>#DIV/0!</v>
      </c>
      <c r="AB1409" s="383">
        <f>IF(ISERROR(AA1409),0,IF(B1409&lt;=Parameters!$K$3,0,(B1409-B1408)*$O$5*AA1409))</f>
        <v>0</v>
      </c>
      <c r="AC1409" s="157">
        <f t="shared" si="375"/>
        <v>26468.056265524985</v>
      </c>
    </row>
    <row r="1410" spans="1:29">
      <c r="A1410" s="1"/>
      <c r="B1410" s="1"/>
      <c r="C1410" s="194"/>
      <c r="D1410" s="194"/>
      <c r="E1410" s="438" t="e">
        <f>IF(AND(ISBLANK(B1410),ISBLANK(C1410)),NA(),IF(B1410&lt;=Parameters!$K$3,0,IF(C1410&lt;0.1,Parameters!$K$4,C1410)))</f>
        <v>#N/A</v>
      </c>
      <c r="F1410" s="439"/>
      <c r="G1410" s="149">
        <f>B1410*Parameters!$K$5</f>
        <v>0</v>
      </c>
      <c r="H1410" s="383">
        <f>IF(B1410&lt;Parameters!$K$6,B1410*Parameters!$K$5,Parameters!$K$5*Parameters!$K$6+(B1410-Parameters!$K$6)*(Parameters!$K$5-10))</f>
        <v>0</v>
      </c>
      <c r="I1410" s="151" t="str">
        <f>IF(ISBLANK(D1410),"",IF(D1410&gt;Parameters!$K$7,"Clay","Sand"))</f>
        <v/>
      </c>
      <c r="J1410" s="152">
        <f t="shared" si="359"/>
        <v>0.12850097275896397</v>
      </c>
      <c r="K1410" s="320">
        <f t="shared" si="360"/>
        <v>1</v>
      </c>
      <c r="L1410" s="320">
        <f t="shared" si="368"/>
        <v>0</v>
      </c>
      <c r="M1410" s="275" t="e">
        <f t="shared" si="361"/>
        <v>#N/A</v>
      </c>
      <c r="N1410" s="153" t="e">
        <f t="shared" si="362"/>
        <v>#N/A</v>
      </c>
      <c r="O1410" s="175" t="e">
        <f t="shared" si="363"/>
        <v>#N/A</v>
      </c>
      <c r="P1410" s="149">
        <f>IF(B1410&lt;=Parameters!$K$3,0,IF(I1410="Sand",0,O1410/Parameters!$K$8*1000))</f>
        <v>0</v>
      </c>
      <c r="Q1410" s="127" t="e">
        <f t="shared" si="364"/>
        <v>#DIV/0!</v>
      </c>
      <c r="R1410" s="175" t="e">
        <f t="shared" si="365"/>
        <v>#DIV/0!</v>
      </c>
      <c r="S1410" s="175" t="e">
        <f t="shared" si="366"/>
        <v>#DIV/0!</v>
      </c>
      <c r="T1410" s="149" t="e">
        <f t="shared" si="373"/>
        <v>#DIV/0!</v>
      </c>
      <c r="U1410" s="383">
        <f>IF(B1410&lt;=Parameters!$K$3,0,IF(I1410="Sand",(B1410-B1409)*$O$5*N1410,(B1410-B1409)*$O$5*T1410))</f>
        <v>0</v>
      </c>
      <c r="V1410" s="157">
        <f t="shared" si="374"/>
        <v>41073.252496893809</v>
      </c>
      <c r="W1410" s="175" t="e">
        <f t="shared" si="369"/>
        <v>#N/A</v>
      </c>
      <c r="X1410" s="149" t="e">
        <f t="shared" si="370"/>
        <v>#N/A</v>
      </c>
      <c r="Y1410" s="127" t="e">
        <f t="shared" si="371"/>
        <v>#DIV/0!</v>
      </c>
      <c r="Z1410" s="175" t="e">
        <f t="shared" si="372"/>
        <v>#N/A</v>
      </c>
      <c r="AA1410" s="149" t="e">
        <f t="shared" si="367"/>
        <v>#DIV/0!</v>
      </c>
      <c r="AB1410" s="383">
        <f>IF(ISERROR(AA1410),0,IF(B1410&lt;=Parameters!$K$3,0,(B1410-B1409)*$O$5*AA1410))</f>
        <v>0</v>
      </c>
      <c r="AC1410" s="157">
        <f t="shared" si="375"/>
        <v>26468.056265524985</v>
      </c>
    </row>
    <row r="1411" spans="1:29">
      <c r="A1411" s="1"/>
      <c r="B1411" s="1"/>
      <c r="C1411" s="194"/>
      <c r="D1411" s="194"/>
      <c r="E1411" s="438" t="e">
        <f>IF(AND(ISBLANK(B1411),ISBLANK(C1411)),NA(),IF(B1411&lt;=Parameters!$K$3,0,IF(C1411&lt;0.1,Parameters!$K$4,C1411)))</f>
        <v>#N/A</v>
      </c>
      <c r="F1411" s="439"/>
      <c r="G1411" s="149">
        <f>B1411*Parameters!$K$5</f>
        <v>0</v>
      </c>
      <c r="H1411" s="383">
        <f>IF(B1411&lt;Parameters!$K$6,B1411*Parameters!$K$5,Parameters!$K$5*Parameters!$K$6+(B1411-Parameters!$K$6)*(Parameters!$K$5-10))</f>
        <v>0</v>
      </c>
      <c r="I1411" s="151" t="str">
        <f>IF(ISBLANK(D1411),"",IF(D1411&gt;Parameters!$K$7,"Clay","Sand"))</f>
        <v/>
      </c>
      <c r="J1411" s="152">
        <f t="shared" si="359"/>
        <v>0.12850097275896397</v>
      </c>
      <c r="K1411" s="320">
        <f t="shared" si="360"/>
        <v>1</v>
      </c>
      <c r="L1411" s="320">
        <f t="shared" si="368"/>
        <v>0</v>
      </c>
      <c r="M1411" s="275" t="e">
        <f t="shared" si="361"/>
        <v>#N/A</v>
      </c>
      <c r="N1411" s="153" t="e">
        <f t="shared" si="362"/>
        <v>#N/A</v>
      </c>
      <c r="O1411" s="175" t="e">
        <f t="shared" si="363"/>
        <v>#N/A</v>
      </c>
      <c r="P1411" s="149">
        <f>IF(B1411&lt;=Parameters!$K$3,0,IF(I1411="Sand",0,O1411/Parameters!$K$8*1000))</f>
        <v>0</v>
      </c>
      <c r="Q1411" s="127" t="e">
        <f t="shared" si="364"/>
        <v>#DIV/0!</v>
      </c>
      <c r="R1411" s="175" t="e">
        <f t="shared" si="365"/>
        <v>#DIV/0!</v>
      </c>
      <c r="S1411" s="175" t="e">
        <f t="shared" si="366"/>
        <v>#DIV/0!</v>
      </c>
      <c r="T1411" s="149" t="e">
        <f t="shared" si="373"/>
        <v>#DIV/0!</v>
      </c>
      <c r="U1411" s="383">
        <f>IF(B1411&lt;=Parameters!$K$3,0,IF(I1411="Sand",(B1411-B1410)*$O$5*N1411,(B1411-B1410)*$O$5*T1411))</f>
        <v>0</v>
      </c>
      <c r="V1411" s="157">
        <f t="shared" si="374"/>
        <v>41073.252496893809</v>
      </c>
      <c r="W1411" s="175" t="e">
        <f t="shared" si="369"/>
        <v>#N/A</v>
      </c>
      <c r="X1411" s="149" t="e">
        <f t="shared" si="370"/>
        <v>#N/A</v>
      </c>
      <c r="Y1411" s="127" t="e">
        <f t="shared" si="371"/>
        <v>#DIV/0!</v>
      </c>
      <c r="Z1411" s="175" t="e">
        <f t="shared" si="372"/>
        <v>#N/A</v>
      </c>
      <c r="AA1411" s="149" t="e">
        <f t="shared" si="367"/>
        <v>#DIV/0!</v>
      </c>
      <c r="AB1411" s="383">
        <f>IF(ISERROR(AA1411),0,IF(B1411&lt;=Parameters!$K$3,0,(B1411-B1410)*$O$5*AA1411))</f>
        <v>0</v>
      </c>
      <c r="AC1411" s="157">
        <f t="shared" si="375"/>
        <v>26468.056265524985</v>
      </c>
    </row>
    <row r="1412" spans="1:29">
      <c r="A1412" s="1"/>
      <c r="B1412" s="1"/>
      <c r="C1412" s="194"/>
      <c r="D1412" s="194"/>
      <c r="E1412" s="438" t="e">
        <f>IF(AND(ISBLANK(B1412),ISBLANK(C1412)),NA(),IF(B1412&lt;=Parameters!$K$3,0,IF(C1412&lt;0.1,Parameters!$K$4,C1412)))</f>
        <v>#N/A</v>
      </c>
      <c r="F1412" s="439"/>
      <c r="G1412" s="149">
        <f>B1412*Parameters!$K$5</f>
        <v>0</v>
      </c>
      <c r="H1412" s="383">
        <f>IF(B1412&lt;Parameters!$K$6,B1412*Parameters!$K$5,Parameters!$K$5*Parameters!$K$6+(B1412-Parameters!$K$6)*(Parameters!$K$5-10))</f>
        <v>0</v>
      </c>
      <c r="I1412" s="151" t="str">
        <f>IF(ISBLANK(D1412),"",IF(D1412&gt;Parameters!$K$7,"Clay","Sand"))</f>
        <v/>
      </c>
      <c r="J1412" s="152">
        <f t="shared" si="359"/>
        <v>0.12850097275896397</v>
      </c>
      <c r="K1412" s="320">
        <f t="shared" si="360"/>
        <v>1</v>
      </c>
      <c r="L1412" s="320">
        <f t="shared" si="368"/>
        <v>0</v>
      </c>
      <c r="M1412" s="275" t="e">
        <f t="shared" si="361"/>
        <v>#N/A</v>
      </c>
      <c r="N1412" s="153" t="e">
        <f t="shared" si="362"/>
        <v>#N/A</v>
      </c>
      <c r="O1412" s="175" t="e">
        <f t="shared" si="363"/>
        <v>#N/A</v>
      </c>
      <c r="P1412" s="149">
        <f>IF(B1412&lt;=Parameters!$K$3,0,IF(I1412="Sand",0,O1412/Parameters!$K$8*1000))</f>
        <v>0</v>
      </c>
      <c r="Q1412" s="127" t="e">
        <f t="shared" si="364"/>
        <v>#DIV/0!</v>
      </c>
      <c r="R1412" s="175" t="e">
        <f t="shared" si="365"/>
        <v>#DIV/0!</v>
      </c>
      <c r="S1412" s="175" t="e">
        <f t="shared" si="366"/>
        <v>#DIV/0!</v>
      </c>
      <c r="T1412" s="149" t="e">
        <f t="shared" si="373"/>
        <v>#DIV/0!</v>
      </c>
      <c r="U1412" s="383">
        <f>IF(B1412&lt;=Parameters!$K$3,0,IF(I1412="Sand",(B1412-B1411)*$O$5*N1412,(B1412-B1411)*$O$5*T1412))</f>
        <v>0</v>
      </c>
      <c r="V1412" s="157">
        <f t="shared" si="374"/>
        <v>41073.252496893809</v>
      </c>
      <c r="W1412" s="175" t="e">
        <f t="shared" si="369"/>
        <v>#N/A</v>
      </c>
      <c r="X1412" s="149" t="e">
        <f t="shared" si="370"/>
        <v>#N/A</v>
      </c>
      <c r="Y1412" s="127" t="e">
        <f t="shared" si="371"/>
        <v>#DIV/0!</v>
      </c>
      <c r="Z1412" s="175" t="e">
        <f t="shared" si="372"/>
        <v>#N/A</v>
      </c>
      <c r="AA1412" s="149" t="e">
        <f t="shared" si="367"/>
        <v>#DIV/0!</v>
      </c>
      <c r="AB1412" s="383">
        <f>IF(ISERROR(AA1412),0,IF(B1412&lt;=Parameters!$K$3,0,(B1412-B1411)*$O$5*AA1412))</f>
        <v>0</v>
      </c>
      <c r="AC1412" s="157">
        <f t="shared" si="375"/>
        <v>26468.056265524985</v>
      </c>
    </row>
    <row r="1413" spans="1:29">
      <c r="A1413" s="1"/>
      <c r="B1413" s="1"/>
      <c r="C1413" s="194"/>
      <c r="D1413" s="194"/>
      <c r="E1413" s="438" t="e">
        <f>IF(AND(ISBLANK(B1413),ISBLANK(C1413)),NA(),IF(B1413&lt;=Parameters!$K$3,0,IF(C1413&lt;0.1,Parameters!$K$4,C1413)))</f>
        <v>#N/A</v>
      </c>
      <c r="F1413" s="439"/>
      <c r="G1413" s="149">
        <f>B1413*Parameters!$K$5</f>
        <v>0</v>
      </c>
      <c r="H1413" s="383">
        <f>IF(B1413&lt;Parameters!$K$6,B1413*Parameters!$K$5,Parameters!$K$5*Parameters!$K$6+(B1413-Parameters!$K$6)*(Parameters!$K$5-10))</f>
        <v>0</v>
      </c>
      <c r="I1413" s="151" t="str">
        <f>IF(ISBLANK(D1413),"",IF(D1413&gt;Parameters!$K$7,"Clay","Sand"))</f>
        <v/>
      </c>
      <c r="J1413" s="152">
        <f t="shared" si="359"/>
        <v>0.12850097275896397</v>
      </c>
      <c r="K1413" s="320">
        <f t="shared" si="360"/>
        <v>1</v>
      </c>
      <c r="L1413" s="320">
        <f t="shared" si="368"/>
        <v>0</v>
      </c>
      <c r="M1413" s="275" t="e">
        <f t="shared" si="361"/>
        <v>#N/A</v>
      </c>
      <c r="N1413" s="153" t="e">
        <f t="shared" si="362"/>
        <v>#N/A</v>
      </c>
      <c r="O1413" s="175" t="e">
        <f t="shared" si="363"/>
        <v>#N/A</v>
      </c>
      <c r="P1413" s="149">
        <f>IF(B1413&lt;=Parameters!$K$3,0,IF(I1413="Sand",0,O1413/Parameters!$K$8*1000))</f>
        <v>0</v>
      </c>
      <c r="Q1413" s="127" t="e">
        <f t="shared" si="364"/>
        <v>#DIV/0!</v>
      </c>
      <c r="R1413" s="175" t="e">
        <f t="shared" si="365"/>
        <v>#DIV/0!</v>
      </c>
      <c r="S1413" s="175" t="e">
        <f t="shared" si="366"/>
        <v>#DIV/0!</v>
      </c>
      <c r="T1413" s="149" t="e">
        <f t="shared" si="373"/>
        <v>#DIV/0!</v>
      </c>
      <c r="U1413" s="383">
        <f>IF(B1413&lt;=Parameters!$K$3,0,IF(I1413="Sand",(B1413-B1412)*$O$5*N1413,(B1413-B1412)*$O$5*T1413))</f>
        <v>0</v>
      </c>
      <c r="V1413" s="157">
        <f t="shared" si="374"/>
        <v>41073.252496893809</v>
      </c>
      <c r="W1413" s="175" t="e">
        <f t="shared" si="369"/>
        <v>#N/A</v>
      </c>
      <c r="X1413" s="149" t="e">
        <f t="shared" si="370"/>
        <v>#N/A</v>
      </c>
      <c r="Y1413" s="127" t="e">
        <f t="shared" si="371"/>
        <v>#DIV/0!</v>
      </c>
      <c r="Z1413" s="175" t="e">
        <f t="shared" si="372"/>
        <v>#N/A</v>
      </c>
      <c r="AA1413" s="149" t="e">
        <f t="shared" si="367"/>
        <v>#DIV/0!</v>
      </c>
      <c r="AB1413" s="383">
        <f>IF(ISERROR(AA1413),0,IF(B1413&lt;=Parameters!$K$3,0,(B1413-B1412)*$O$5*AA1413))</f>
        <v>0</v>
      </c>
      <c r="AC1413" s="157">
        <f t="shared" si="375"/>
        <v>26468.056265524985</v>
      </c>
    </row>
    <row r="1414" spans="1:29">
      <c r="A1414" s="1"/>
      <c r="B1414" s="1"/>
      <c r="C1414" s="194"/>
      <c r="D1414" s="194"/>
      <c r="E1414" s="438" t="e">
        <f>IF(AND(ISBLANK(B1414),ISBLANK(C1414)),NA(),IF(B1414&lt;=Parameters!$K$3,0,IF(C1414&lt;0.1,Parameters!$K$4,C1414)))</f>
        <v>#N/A</v>
      </c>
      <c r="F1414" s="439"/>
      <c r="G1414" s="149">
        <f>B1414*Parameters!$K$5</f>
        <v>0</v>
      </c>
      <c r="H1414" s="383">
        <f>IF(B1414&lt;Parameters!$K$6,B1414*Parameters!$K$5,Parameters!$K$5*Parameters!$K$6+(B1414-Parameters!$K$6)*(Parameters!$K$5-10))</f>
        <v>0</v>
      </c>
      <c r="I1414" s="151" t="str">
        <f>IF(ISBLANK(D1414),"",IF(D1414&gt;Parameters!$K$7,"Clay","Sand"))</f>
        <v/>
      </c>
      <c r="J1414" s="152">
        <f t="shared" si="359"/>
        <v>0.12850097275896397</v>
      </c>
      <c r="K1414" s="320">
        <f t="shared" si="360"/>
        <v>1</v>
      </c>
      <c r="L1414" s="320">
        <f t="shared" si="368"/>
        <v>0</v>
      </c>
      <c r="M1414" s="275" t="e">
        <f t="shared" si="361"/>
        <v>#N/A</v>
      </c>
      <c r="N1414" s="153" t="e">
        <f t="shared" si="362"/>
        <v>#N/A</v>
      </c>
      <c r="O1414" s="175" t="e">
        <f t="shared" si="363"/>
        <v>#N/A</v>
      </c>
      <c r="P1414" s="149">
        <f>IF(B1414&lt;=Parameters!$K$3,0,IF(I1414="Sand",0,O1414/Parameters!$K$8*1000))</f>
        <v>0</v>
      </c>
      <c r="Q1414" s="127" t="e">
        <f t="shared" si="364"/>
        <v>#DIV/0!</v>
      </c>
      <c r="R1414" s="175" t="e">
        <f t="shared" si="365"/>
        <v>#DIV/0!</v>
      </c>
      <c r="S1414" s="175" t="e">
        <f t="shared" si="366"/>
        <v>#DIV/0!</v>
      </c>
      <c r="T1414" s="149" t="e">
        <f t="shared" si="373"/>
        <v>#DIV/0!</v>
      </c>
      <c r="U1414" s="383">
        <f>IF(B1414&lt;=Parameters!$K$3,0,IF(I1414="Sand",(B1414-B1413)*$O$5*N1414,(B1414-B1413)*$O$5*T1414))</f>
        <v>0</v>
      </c>
      <c r="V1414" s="157">
        <f t="shared" si="374"/>
        <v>41073.252496893809</v>
      </c>
      <c r="W1414" s="175" t="e">
        <f t="shared" si="369"/>
        <v>#N/A</v>
      </c>
      <c r="X1414" s="149" t="e">
        <f t="shared" si="370"/>
        <v>#N/A</v>
      </c>
      <c r="Y1414" s="127" t="e">
        <f t="shared" si="371"/>
        <v>#DIV/0!</v>
      </c>
      <c r="Z1414" s="175" t="e">
        <f t="shared" si="372"/>
        <v>#N/A</v>
      </c>
      <c r="AA1414" s="149" t="e">
        <f t="shared" si="367"/>
        <v>#DIV/0!</v>
      </c>
      <c r="AB1414" s="383">
        <f>IF(ISERROR(AA1414),0,IF(B1414&lt;=Parameters!$K$3,0,(B1414-B1413)*$O$5*AA1414))</f>
        <v>0</v>
      </c>
      <c r="AC1414" s="157">
        <f t="shared" si="375"/>
        <v>26468.056265524985</v>
      </c>
    </row>
    <row r="1415" spans="1:29">
      <c r="A1415" s="1"/>
      <c r="B1415" s="1"/>
      <c r="C1415" s="194"/>
      <c r="D1415" s="194"/>
      <c r="E1415" s="438" t="e">
        <f>IF(AND(ISBLANK(B1415),ISBLANK(C1415)),NA(),IF(B1415&lt;=Parameters!$K$3,0,IF(C1415&lt;0.1,Parameters!$K$4,C1415)))</f>
        <v>#N/A</v>
      </c>
      <c r="F1415" s="439"/>
      <c r="G1415" s="149">
        <f>B1415*Parameters!$K$5</f>
        <v>0</v>
      </c>
      <c r="H1415" s="383">
        <f>IF(B1415&lt;Parameters!$K$6,B1415*Parameters!$K$5,Parameters!$K$5*Parameters!$K$6+(B1415-Parameters!$K$6)*(Parameters!$K$5-10))</f>
        <v>0</v>
      </c>
      <c r="I1415" s="151" t="str">
        <f>IF(ISBLANK(D1415),"",IF(D1415&gt;Parameters!$K$7,"Clay","Sand"))</f>
        <v/>
      </c>
      <c r="J1415" s="152">
        <f t="shared" si="359"/>
        <v>0.12850097275896397</v>
      </c>
      <c r="K1415" s="320">
        <f t="shared" si="360"/>
        <v>1</v>
      </c>
      <c r="L1415" s="320">
        <f t="shared" si="368"/>
        <v>0</v>
      </c>
      <c r="M1415" s="275" t="e">
        <f t="shared" si="361"/>
        <v>#N/A</v>
      </c>
      <c r="N1415" s="153" t="e">
        <f t="shared" si="362"/>
        <v>#N/A</v>
      </c>
      <c r="O1415" s="175" t="e">
        <f t="shared" si="363"/>
        <v>#N/A</v>
      </c>
      <c r="P1415" s="149">
        <f>IF(B1415&lt;=Parameters!$K$3,0,IF(I1415="Sand",0,O1415/Parameters!$K$8*1000))</f>
        <v>0</v>
      </c>
      <c r="Q1415" s="127" t="e">
        <f t="shared" si="364"/>
        <v>#DIV/0!</v>
      </c>
      <c r="R1415" s="175" t="e">
        <f t="shared" si="365"/>
        <v>#DIV/0!</v>
      </c>
      <c r="S1415" s="175" t="e">
        <f t="shared" si="366"/>
        <v>#DIV/0!</v>
      </c>
      <c r="T1415" s="149" t="e">
        <f t="shared" si="373"/>
        <v>#DIV/0!</v>
      </c>
      <c r="U1415" s="383">
        <f>IF(B1415&lt;=Parameters!$K$3,0,IF(I1415="Sand",(B1415-B1414)*$O$5*N1415,(B1415-B1414)*$O$5*T1415))</f>
        <v>0</v>
      </c>
      <c r="V1415" s="157">
        <f t="shared" si="374"/>
        <v>41073.252496893809</v>
      </c>
      <c r="W1415" s="175" t="e">
        <f t="shared" si="369"/>
        <v>#N/A</v>
      </c>
      <c r="X1415" s="149" t="e">
        <f t="shared" si="370"/>
        <v>#N/A</v>
      </c>
      <c r="Y1415" s="127" t="e">
        <f t="shared" si="371"/>
        <v>#DIV/0!</v>
      </c>
      <c r="Z1415" s="175" t="e">
        <f t="shared" si="372"/>
        <v>#N/A</v>
      </c>
      <c r="AA1415" s="149" t="e">
        <f t="shared" si="367"/>
        <v>#DIV/0!</v>
      </c>
      <c r="AB1415" s="383">
        <f>IF(ISERROR(AA1415),0,IF(B1415&lt;=Parameters!$K$3,0,(B1415-B1414)*$O$5*AA1415))</f>
        <v>0</v>
      </c>
      <c r="AC1415" s="157">
        <f t="shared" si="375"/>
        <v>26468.056265524985</v>
      </c>
    </row>
    <row r="1416" spans="1:29">
      <c r="A1416" s="1"/>
      <c r="B1416" s="1"/>
      <c r="C1416" s="194"/>
      <c r="D1416" s="194"/>
      <c r="E1416" s="438" t="e">
        <f>IF(AND(ISBLANK(B1416),ISBLANK(C1416)),NA(),IF(B1416&lt;=Parameters!$K$3,0,IF(C1416&lt;0.1,Parameters!$K$4,C1416)))</f>
        <v>#N/A</v>
      </c>
      <c r="F1416" s="439"/>
      <c r="G1416" s="149">
        <f>B1416*Parameters!$K$5</f>
        <v>0</v>
      </c>
      <c r="H1416" s="383">
        <f>IF(B1416&lt;Parameters!$K$6,B1416*Parameters!$K$5,Parameters!$K$5*Parameters!$K$6+(B1416-Parameters!$K$6)*(Parameters!$K$5-10))</f>
        <v>0</v>
      </c>
      <c r="I1416" s="151" t="str">
        <f>IF(ISBLANK(D1416),"",IF(D1416&gt;Parameters!$K$7,"Clay","Sand"))</f>
        <v/>
      </c>
      <c r="J1416" s="152">
        <f t="shared" si="359"/>
        <v>0.12850097275896397</v>
      </c>
      <c r="K1416" s="320">
        <f t="shared" si="360"/>
        <v>1</v>
      </c>
      <c r="L1416" s="320">
        <f t="shared" si="368"/>
        <v>0</v>
      </c>
      <c r="M1416" s="275" t="e">
        <f t="shared" si="361"/>
        <v>#N/A</v>
      </c>
      <c r="N1416" s="153" t="e">
        <f t="shared" si="362"/>
        <v>#N/A</v>
      </c>
      <c r="O1416" s="175" t="e">
        <f t="shared" si="363"/>
        <v>#N/A</v>
      </c>
      <c r="P1416" s="149">
        <f>IF(B1416&lt;=Parameters!$K$3,0,IF(I1416="Sand",0,O1416/Parameters!$K$8*1000))</f>
        <v>0</v>
      </c>
      <c r="Q1416" s="127" t="e">
        <f t="shared" si="364"/>
        <v>#DIV/0!</v>
      </c>
      <c r="R1416" s="175" t="e">
        <f t="shared" si="365"/>
        <v>#DIV/0!</v>
      </c>
      <c r="S1416" s="175" t="e">
        <f t="shared" si="366"/>
        <v>#DIV/0!</v>
      </c>
      <c r="T1416" s="149" t="e">
        <f t="shared" si="373"/>
        <v>#DIV/0!</v>
      </c>
      <c r="U1416" s="383">
        <f>IF(B1416&lt;=Parameters!$K$3,0,IF(I1416="Sand",(B1416-B1415)*$O$5*N1416,(B1416-B1415)*$O$5*T1416))</f>
        <v>0</v>
      </c>
      <c r="V1416" s="157">
        <f t="shared" si="374"/>
        <v>41073.252496893809</v>
      </c>
      <c r="W1416" s="175" t="e">
        <f t="shared" si="369"/>
        <v>#N/A</v>
      </c>
      <c r="X1416" s="149" t="e">
        <f t="shared" si="370"/>
        <v>#N/A</v>
      </c>
      <c r="Y1416" s="127" t="e">
        <f t="shared" si="371"/>
        <v>#DIV/0!</v>
      </c>
      <c r="Z1416" s="175" t="e">
        <f t="shared" si="372"/>
        <v>#N/A</v>
      </c>
      <c r="AA1416" s="149" t="e">
        <f t="shared" si="367"/>
        <v>#DIV/0!</v>
      </c>
      <c r="AB1416" s="383">
        <f>IF(ISERROR(AA1416),0,IF(B1416&lt;=Parameters!$K$3,0,(B1416-B1415)*$O$5*AA1416))</f>
        <v>0</v>
      </c>
      <c r="AC1416" s="157">
        <f t="shared" si="375"/>
        <v>26468.056265524985</v>
      </c>
    </row>
    <row r="1417" spans="1:29">
      <c r="A1417" s="1"/>
      <c r="B1417" s="1"/>
      <c r="C1417" s="194"/>
      <c r="D1417" s="194"/>
      <c r="E1417" s="438" t="e">
        <f>IF(AND(ISBLANK(B1417),ISBLANK(C1417)),NA(),IF(B1417&lt;=Parameters!$K$3,0,IF(C1417&lt;0.1,Parameters!$K$4,C1417)))</f>
        <v>#N/A</v>
      </c>
      <c r="F1417" s="439"/>
      <c r="G1417" s="149">
        <f>B1417*Parameters!$K$5</f>
        <v>0</v>
      </c>
      <c r="H1417" s="383">
        <f>IF(B1417&lt;Parameters!$K$6,B1417*Parameters!$K$5,Parameters!$K$5*Parameters!$K$6+(B1417-Parameters!$K$6)*(Parameters!$K$5-10))</f>
        <v>0</v>
      </c>
      <c r="I1417" s="151" t="str">
        <f>IF(ISBLANK(D1417),"",IF(D1417&gt;Parameters!$K$7,"Clay","Sand"))</f>
        <v/>
      </c>
      <c r="J1417" s="152">
        <f t="shared" si="359"/>
        <v>0.12850097275896397</v>
      </c>
      <c r="K1417" s="320">
        <f t="shared" si="360"/>
        <v>1</v>
      </c>
      <c r="L1417" s="320">
        <f t="shared" si="368"/>
        <v>0</v>
      </c>
      <c r="M1417" s="275" t="e">
        <f t="shared" si="361"/>
        <v>#N/A</v>
      </c>
      <c r="N1417" s="153" t="e">
        <f t="shared" si="362"/>
        <v>#N/A</v>
      </c>
      <c r="O1417" s="175" t="e">
        <f t="shared" si="363"/>
        <v>#N/A</v>
      </c>
      <c r="P1417" s="149">
        <f>IF(B1417&lt;=Parameters!$K$3,0,IF(I1417="Sand",0,O1417/Parameters!$K$8*1000))</f>
        <v>0</v>
      </c>
      <c r="Q1417" s="127" t="e">
        <f t="shared" si="364"/>
        <v>#DIV/0!</v>
      </c>
      <c r="R1417" s="175" t="e">
        <f t="shared" si="365"/>
        <v>#DIV/0!</v>
      </c>
      <c r="S1417" s="175" t="e">
        <f t="shared" si="366"/>
        <v>#DIV/0!</v>
      </c>
      <c r="T1417" s="149" t="e">
        <f t="shared" si="373"/>
        <v>#DIV/0!</v>
      </c>
      <c r="U1417" s="383">
        <f>IF(B1417&lt;=Parameters!$K$3,0,IF(I1417="Sand",(B1417-B1416)*$O$5*N1417,(B1417-B1416)*$O$5*T1417))</f>
        <v>0</v>
      </c>
      <c r="V1417" s="157">
        <f t="shared" si="374"/>
        <v>41073.252496893809</v>
      </c>
      <c r="W1417" s="175" t="e">
        <f t="shared" si="369"/>
        <v>#N/A</v>
      </c>
      <c r="X1417" s="149" t="e">
        <f t="shared" si="370"/>
        <v>#N/A</v>
      </c>
      <c r="Y1417" s="127" t="e">
        <f t="shared" si="371"/>
        <v>#DIV/0!</v>
      </c>
      <c r="Z1417" s="175" t="e">
        <f t="shared" si="372"/>
        <v>#N/A</v>
      </c>
      <c r="AA1417" s="149" t="e">
        <f t="shared" si="367"/>
        <v>#DIV/0!</v>
      </c>
      <c r="AB1417" s="383">
        <f>IF(ISERROR(AA1417),0,IF(B1417&lt;=Parameters!$K$3,0,(B1417-B1416)*$O$5*AA1417))</f>
        <v>0</v>
      </c>
      <c r="AC1417" s="157">
        <f t="shared" si="375"/>
        <v>26468.056265524985</v>
      </c>
    </row>
    <row r="1418" spans="1:29">
      <c r="A1418" s="1"/>
      <c r="B1418" s="1"/>
      <c r="C1418" s="194"/>
      <c r="D1418" s="194"/>
      <c r="E1418" s="438" t="e">
        <f>IF(AND(ISBLANK(B1418),ISBLANK(C1418)),NA(),IF(B1418&lt;=Parameters!$K$3,0,IF(C1418&lt;0.1,Parameters!$K$4,C1418)))</f>
        <v>#N/A</v>
      </c>
      <c r="F1418" s="439"/>
      <c r="G1418" s="149">
        <f>B1418*Parameters!$K$5</f>
        <v>0</v>
      </c>
      <c r="H1418" s="383">
        <f>IF(B1418&lt;Parameters!$K$6,B1418*Parameters!$K$5,Parameters!$K$5*Parameters!$K$6+(B1418-Parameters!$K$6)*(Parameters!$K$5-10))</f>
        <v>0</v>
      </c>
      <c r="I1418" s="151" t="str">
        <f>IF(ISBLANK(D1418),"",IF(D1418&gt;Parameters!$K$7,"Clay","Sand"))</f>
        <v/>
      </c>
      <c r="J1418" s="152">
        <f t="shared" si="359"/>
        <v>0.12850097275896397</v>
      </c>
      <c r="K1418" s="320">
        <f t="shared" si="360"/>
        <v>1</v>
      </c>
      <c r="L1418" s="320">
        <f t="shared" si="368"/>
        <v>0</v>
      </c>
      <c r="M1418" s="275" t="e">
        <f t="shared" si="361"/>
        <v>#N/A</v>
      </c>
      <c r="N1418" s="153" t="e">
        <f t="shared" si="362"/>
        <v>#N/A</v>
      </c>
      <c r="O1418" s="175" t="e">
        <f t="shared" si="363"/>
        <v>#N/A</v>
      </c>
      <c r="P1418" s="149">
        <f>IF(B1418&lt;=Parameters!$K$3,0,IF(I1418="Sand",0,O1418/Parameters!$K$8*1000))</f>
        <v>0</v>
      </c>
      <c r="Q1418" s="127" t="e">
        <f t="shared" si="364"/>
        <v>#DIV/0!</v>
      </c>
      <c r="R1418" s="175" t="e">
        <f t="shared" si="365"/>
        <v>#DIV/0!</v>
      </c>
      <c r="S1418" s="175" t="e">
        <f t="shared" si="366"/>
        <v>#DIV/0!</v>
      </c>
      <c r="T1418" s="149" t="e">
        <f t="shared" si="373"/>
        <v>#DIV/0!</v>
      </c>
      <c r="U1418" s="383">
        <f>IF(B1418&lt;=Parameters!$K$3,0,IF(I1418="Sand",(B1418-B1417)*$O$5*N1418,(B1418-B1417)*$O$5*T1418))</f>
        <v>0</v>
      </c>
      <c r="V1418" s="157">
        <f t="shared" si="374"/>
        <v>41073.252496893809</v>
      </c>
      <c r="W1418" s="175" t="e">
        <f t="shared" si="369"/>
        <v>#N/A</v>
      </c>
      <c r="X1418" s="149" t="e">
        <f t="shared" si="370"/>
        <v>#N/A</v>
      </c>
      <c r="Y1418" s="127" t="e">
        <f t="shared" si="371"/>
        <v>#DIV/0!</v>
      </c>
      <c r="Z1418" s="175" t="e">
        <f t="shared" si="372"/>
        <v>#N/A</v>
      </c>
      <c r="AA1418" s="149" t="e">
        <f t="shared" si="367"/>
        <v>#DIV/0!</v>
      </c>
      <c r="AB1418" s="383">
        <f>IF(ISERROR(AA1418),0,IF(B1418&lt;=Parameters!$K$3,0,(B1418-B1417)*$O$5*AA1418))</f>
        <v>0</v>
      </c>
      <c r="AC1418" s="157">
        <f t="shared" si="375"/>
        <v>26468.056265524985</v>
      </c>
    </row>
    <row r="1419" spans="1:29">
      <c r="A1419" s="1"/>
      <c r="B1419" s="1"/>
      <c r="C1419" s="194"/>
      <c r="D1419" s="194"/>
      <c r="E1419" s="438" t="e">
        <f>IF(AND(ISBLANK(B1419),ISBLANK(C1419)),NA(),IF(B1419&lt;=Parameters!$K$3,0,IF(C1419&lt;0.1,Parameters!$K$4,C1419)))</f>
        <v>#N/A</v>
      </c>
      <c r="F1419" s="439"/>
      <c r="G1419" s="149">
        <f>B1419*Parameters!$K$5</f>
        <v>0</v>
      </c>
      <c r="H1419" s="383">
        <f>IF(B1419&lt;Parameters!$K$6,B1419*Parameters!$K$5,Parameters!$K$5*Parameters!$K$6+(B1419-Parameters!$K$6)*(Parameters!$K$5-10))</f>
        <v>0</v>
      </c>
      <c r="I1419" s="151" t="str">
        <f>IF(ISBLANK(D1419),"",IF(D1419&gt;Parameters!$K$7,"Clay","Sand"))</f>
        <v/>
      </c>
      <c r="J1419" s="152">
        <f t="shared" si="359"/>
        <v>0.12850097275896397</v>
      </c>
      <c r="K1419" s="320">
        <f t="shared" si="360"/>
        <v>1</v>
      </c>
      <c r="L1419" s="320">
        <f t="shared" si="368"/>
        <v>0</v>
      </c>
      <c r="M1419" s="275" t="e">
        <f t="shared" si="361"/>
        <v>#N/A</v>
      </c>
      <c r="N1419" s="153" t="e">
        <f t="shared" si="362"/>
        <v>#N/A</v>
      </c>
      <c r="O1419" s="175" t="e">
        <f t="shared" si="363"/>
        <v>#N/A</v>
      </c>
      <c r="P1419" s="149">
        <f>IF(B1419&lt;=Parameters!$K$3,0,IF(I1419="Sand",0,O1419/Parameters!$K$8*1000))</f>
        <v>0</v>
      </c>
      <c r="Q1419" s="127" t="e">
        <f t="shared" si="364"/>
        <v>#DIV/0!</v>
      </c>
      <c r="R1419" s="175" t="e">
        <f t="shared" si="365"/>
        <v>#DIV/0!</v>
      </c>
      <c r="S1419" s="175" t="e">
        <f t="shared" si="366"/>
        <v>#DIV/0!</v>
      </c>
      <c r="T1419" s="149" t="e">
        <f t="shared" si="373"/>
        <v>#DIV/0!</v>
      </c>
      <c r="U1419" s="383">
        <f>IF(B1419&lt;=Parameters!$K$3,0,IF(I1419="Sand",(B1419-B1418)*$O$5*N1419,(B1419-B1418)*$O$5*T1419))</f>
        <v>0</v>
      </c>
      <c r="V1419" s="157">
        <f t="shared" si="374"/>
        <v>41073.252496893809</v>
      </c>
      <c r="W1419" s="175" t="e">
        <f t="shared" si="369"/>
        <v>#N/A</v>
      </c>
      <c r="X1419" s="149" t="e">
        <f t="shared" si="370"/>
        <v>#N/A</v>
      </c>
      <c r="Y1419" s="127" t="e">
        <f t="shared" si="371"/>
        <v>#DIV/0!</v>
      </c>
      <c r="Z1419" s="175" t="e">
        <f t="shared" si="372"/>
        <v>#N/A</v>
      </c>
      <c r="AA1419" s="149" t="e">
        <f t="shared" si="367"/>
        <v>#DIV/0!</v>
      </c>
      <c r="AB1419" s="383">
        <f>IF(ISERROR(AA1419),0,IF(B1419&lt;=Parameters!$K$3,0,(B1419-B1418)*$O$5*AA1419))</f>
        <v>0</v>
      </c>
      <c r="AC1419" s="157">
        <f t="shared" si="375"/>
        <v>26468.056265524985</v>
      </c>
    </row>
    <row r="1420" spans="1:29">
      <c r="A1420" s="1"/>
      <c r="B1420" s="1"/>
      <c r="C1420" s="194"/>
      <c r="D1420" s="194"/>
      <c r="E1420" s="438" t="e">
        <f>IF(AND(ISBLANK(B1420),ISBLANK(C1420)),NA(),IF(B1420&lt;=Parameters!$K$3,0,IF(C1420&lt;0.1,Parameters!$K$4,C1420)))</f>
        <v>#N/A</v>
      </c>
      <c r="F1420" s="439"/>
      <c r="G1420" s="149">
        <f>B1420*Parameters!$K$5</f>
        <v>0</v>
      </c>
      <c r="H1420" s="383">
        <f>IF(B1420&lt;Parameters!$K$6,B1420*Parameters!$K$5,Parameters!$K$5*Parameters!$K$6+(B1420-Parameters!$K$6)*(Parameters!$K$5-10))</f>
        <v>0</v>
      </c>
      <c r="I1420" s="151" t="str">
        <f>IF(ISBLANK(D1420),"",IF(D1420&gt;Parameters!$K$7,"Clay","Sand"))</f>
        <v/>
      </c>
      <c r="J1420" s="152">
        <f t="shared" si="359"/>
        <v>0.12850097275896397</v>
      </c>
      <c r="K1420" s="320">
        <f t="shared" si="360"/>
        <v>1</v>
      </c>
      <c r="L1420" s="320">
        <f t="shared" si="368"/>
        <v>0</v>
      </c>
      <c r="M1420" s="275" t="e">
        <f t="shared" si="361"/>
        <v>#N/A</v>
      </c>
      <c r="N1420" s="153" t="e">
        <f t="shared" si="362"/>
        <v>#N/A</v>
      </c>
      <c r="O1420" s="175" t="e">
        <f t="shared" si="363"/>
        <v>#N/A</v>
      </c>
      <c r="P1420" s="149">
        <f>IF(B1420&lt;=Parameters!$K$3,0,IF(I1420="Sand",0,O1420/Parameters!$K$8*1000))</f>
        <v>0</v>
      </c>
      <c r="Q1420" s="127" t="e">
        <f t="shared" si="364"/>
        <v>#DIV/0!</v>
      </c>
      <c r="R1420" s="175" t="e">
        <f t="shared" si="365"/>
        <v>#DIV/0!</v>
      </c>
      <c r="S1420" s="175" t="e">
        <f t="shared" si="366"/>
        <v>#DIV/0!</v>
      </c>
      <c r="T1420" s="149" t="e">
        <f t="shared" si="373"/>
        <v>#DIV/0!</v>
      </c>
      <c r="U1420" s="383">
        <f>IF(B1420&lt;=Parameters!$K$3,0,IF(I1420="Sand",(B1420-B1419)*$O$5*N1420,(B1420-B1419)*$O$5*T1420))</f>
        <v>0</v>
      </c>
      <c r="V1420" s="157">
        <f t="shared" si="374"/>
        <v>41073.252496893809</v>
      </c>
      <c r="W1420" s="175" t="e">
        <f t="shared" si="369"/>
        <v>#N/A</v>
      </c>
      <c r="X1420" s="149" t="e">
        <f t="shared" si="370"/>
        <v>#N/A</v>
      </c>
      <c r="Y1420" s="127" t="e">
        <f t="shared" si="371"/>
        <v>#DIV/0!</v>
      </c>
      <c r="Z1420" s="175" t="e">
        <f t="shared" si="372"/>
        <v>#N/A</v>
      </c>
      <c r="AA1420" s="149" t="e">
        <f t="shared" si="367"/>
        <v>#DIV/0!</v>
      </c>
      <c r="AB1420" s="383">
        <f>IF(ISERROR(AA1420),0,IF(B1420&lt;=Parameters!$K$3,0,(B1420-B1419)*$O$5*AA1420))</f>
        <v>0</v>
      </c>
      <c r="AC1420" s="157">
        <f t="shared" si="375"/>
        <v>26468.056265524985</v>
      </c>
    </row>
    <row r="1421" spans="1:29">
      <c r="A1421" s="1"/>
      <c r="B1421" s="1"/>
      <c r="C1421" s="194"/>
      <c r="D1421" s="194"/>
      <c r="E1421" s="438" t="e">
        <f>IF(AND(ISBLANK(B1421),ISBLANK(C1421)),NA(),IF(B1421&lt;=Parameters!$K$3,0,IF(C1421&lt;0.1,Parameters!$K$4,C1421)))</f>
        <v>#N/A</v>
      </c>
      <c r="F1421" s="439"/>
      <c r="G1421" s="149">
        <f>B1421*Parameters!$K$5</f>
        <v>0</v>
      </c>
      <c r="H1421" s="383">
        <f>IF(B1421&lt;Parameters!$K$6,B1421*Parameters!$K$5,Parameters!$K$5*Parameters!$K$6+(B1421-Parameters!$K$6)*(Parameters!$K$5-10))</f>
        <v>0</v>
      </c>
      <c r="I1421" s="151" t="str">
        <f>IF(ISBLANK(D1421),"",IF(D1421&gt;Parameters!$K$7,"Clay","Sand"))</f>
        <v/>
      </c>
      <c r="J1421" s="152">
        <f t="shared" si="359"/>
        <v>0.12850097275896397</v>
      </c>
      <c r="K1421" s="320">
        <f t="shared" si="360"/>
        <v>1</v>
      </c>
      <c r="L1421" s="320">
        <f t="shared" si="368"/>
        <v>0</v>
      </c>
      <c r="M1421" s="275" t="e">
        <f t="shared" si="361"/>
        <v>#N/A</v>
      </c>
      <c r="N1421" s="153" t="e">
        <f t="shared" si="362"/>
        <v>#N/A</v>
      </c>
      <c r="O1421" s="175" t="e">
        <f t="shared" si="363"/>
        <v>#N/A</v>
      </c>
      <c r="P1421" s="149">
        <f>IF(B1421&lt;=Parameters!$K$3,0,IF(I1421="Sand",0,O1421/Parameters!$K$8*1000))</f>
        <v>0</v>
      </c>
      <c r="Q1421" s="127" t="e">
        <f t="shared" si="364"/>
        <v>#DIV/0!</v>
      </c>
      <c r="R1421" s="175" t="e">
        <f t="shared" si="365"/>
        <v>#DIV/0!</v>
      </c>
      <c r="S1421" s="175" t="e">
        <f t="shared" si="366"/>
        <v>#DIV/0!</v>
      </c>
      <c r="T1421" s="149" t="e">
        <f t="shared" si="373"/>
        <v>#DIV/0!</v>
      </c>
      <c r="U1421" s="383">
        <f>IF(B1421&lt;=Parameters!$K$3,0,IF(I1421="Sand",(B1421-B1420)*$O$5*N1421,(B1421-B1420)*$O$5*T1421))</f>
        <v>0</v>
      </c>
      <c r="V1421" s="157">
        <f t="shared" si="374"/>
        <v>41073.252496893809</v>
      </c>
      <c r="W1421" s="175" t="e">
        <f t="shared" si="369"/>
        <v>#N/A</v>
      </c>
      <c r="X1421" s="149" t="e">
        <f t="shared" si="370"/>
        <v>#N/A</v>
      </c>
      <c r="Y1421" s="127" t="e">
        <f t="shared" si="371"/>
        <v>#DIV/0!</v>
      </c>
      <c r="Z1421" s="175" t="e">
        <f t="shared" si="372"/>
        <v>#N/A</v>
      </c>
      <c r="AA1421" s="149" t="e">
        <f t="shared" si="367"/>
        <v>#DIV/0!</v>
      </c>
      <c r="AB1421" s="383">
        <f>IF(ISERROR(AA1421),0,IF(B1421&lt;=Parameters!$K$3,0,(B1421-B1420)*$O$5*AA1421))</f>
        <v>0</v>
      </c>
      <c r="AC1421" s="157">
        <f t="shared" si="375"/>
        <v>26468.056265524985</v>
      </c>
    </row>
    <row r="1422" spans="1:29">
      <c r="A1422" s="1"/>
      <c r="B1422" s="1"/>
      <c r="C1422" s="194"/>
      <c r="D1422" s="194"/>
      <c r="E1422" s="438" t="e">
        <f>IF(AND(ISBLANK(B1422),ISBLANK(C1422)),NA(),IF(B1422&lt;=Parameters!$K$3,0,IF(C1422&lt;0.1,Parameters!$K$4,C1422)))</f>
        <v>#N/A</v>
      </c>
      <c r="F1422" s="439"/>
      <c r="G1422" s="149">
        <f>B1422*Parameters!$K$5</f>
        <v>0</v>
      </c>
      <c r="H1422" s="383">
        <f>IF(B1422&lt;Parameters!$K$6,B1422*Parameters!$K$5,Parameters!$K$5*Parameters!$K$6+(B1422-Parameters!$K$6)*(Parameters!$K$5-10))</f>
        <v>0</v>
      </c>
      <c r="I1422" s="151" t="str">
        <f>IF(ISBLANK(D1422),"",IF(D1422&gt;Parameters!$K$7,"Clay","Sand"))</f>
        <v/>
      </c>
      <c r="J1422" s="152">
        <f t="shared" si="359"/>
        <v>0.12850097275896397</v>
      </c>
      <c r="K1422" s="320">
        <f t="shared" si="360"/>
        <v>1</v>
      </c>
      <c r="L1422" s="320">
        <f t="shared" si="368"/>
        <v>0</v>
      </c>
      <c r="M1422" s="275" t="e">
        <f t="shared" si="361"/>
        <v>#N/A</v>
      </c>
      <c r="N1422" s="153" t="e">
        <f t="shared" si="362"/>
        <v>#N/A</v>
      </c>
      <c r="O1422" s="175" t="e">
        <f t="shared" si="363"/>
        <v>#N/A</v>
      </c>
      <c r="P1422" s="149">
        <f>IF(B1422&lt;=Parameters!$K$3,0,IF(I1422="Sand",0,O1422/Parameters!$K$8*1000))</f>
        <v>0</v>
      </c>
      <c r="Q1422" s="127" t="e">
        <f t="shared" si="364"/>
        <v>#DIV/0!</v>
      </c>
      <c r="R1422" s="175" t="e">
        <f t="shared" si="365"/>
        <v>#DIV/0!</v>
      </c>
      <c r="S1422" s="175" t="e">
        <f t="shared" si="366"/>
        <v>#DIV/0!</v>
      </c>
      <c r="T1422" s="149" t="e">
        <f t="shared" si="373"/>
        <v>#DIV/0!</v>
      </c>
      <c r="U1422" s="383">
        <f>IF(B1422&lt;=Parameters!$K$3,0,IF(I1422="Sand",(B1422-B1421)*$O$5*N1422,(B1422-B1421)*$O$5*T1422))</f>
        <v>0</v>
      </c>
      <c r="V1422" s="157">
        <f t="shared" si="374"/>
        <v>41073.252496893809</v>
      </c>
      <c r="W1422" s="175" t="e">
        <f t="shared" si="369"/>
        <v>#N/A</v>
      </c>
      <c r="X1422" s="149" t="e">
        <f t="shared" si="370"/>
        <v>#N/A</v>
      </c>
      <c r="Y1422" s="127" t="e">
        <f t="shared" si="371"/>
        <v>#DIV/0!</v>
      </c>
      <c r="Z1422" s="175" t="e">
        <f t="shared" si="372"/>
        <v>#N/A</v>
      </c>
      <c r="AA1422" s="149" t="e">
        <f t="shared" si="367"/>
        <v>#DIV/0!</v>
      </c>
      <c r="AB1422" s="383">
        <f>IF(ISERROR(AA1422),0,IF(B1422&lt;=Parameters!$K$3,0,(B1422-B1421)*$O$5*AA1422))</f>
        <v>0</v>
      </c>
      <c r="AC1422" s="157">
        <f t="shared" si="375"/>
        <v>26468.056265524985</v>
      </c>
    </row>
    <row r="1423" spans="1:29">
      <c r="A1423" s="1"/>
      <c r="B1423" s="1"/>
      <c r="C1423" s="194"/>
      <c r="D1423" s="194"/>
      <c r="E1423" s="438" t="e">
        <f>IF(AND(ISBLANK(B1423),ISBLANK(C1423)),NA(),IF(B1423&lt;=Parameters!$K$3,0,IF(C1423&lt;0.1,Parameters!$K$4,C1423)))</f>
        <v>#N/A</v>
      </c>
      <c r="F1423" s="439"/>
      <c r="G1423" s="149">
        <f>B1423*Parameters!$K$5</f>
        <v>0</v>
      </c>
      <c r="H1423" s="383">
        <f>IF(B1423&lt;Parameters!$K$6,B1423*Parameters!$K$5,Parameters!$K$5*Parameters!$K$6+(B1423-Parameters!$K$6)*(Parameters!$K$5-10))</f>
        <v>0</v>
      </c>
      <c r="I1423" s="151" t="str">
        <f>IF(ISBLANK(D1423),"",IF(D1423&gt;Parameters!$K$7,"Clay","Sand"))</f>
        <v/>
      </c>
      <c r="J1423" s="152">
        <f t="shared" si="359"/>
        <v>0.12850097275896397</v>
      </c>
      <c r="K1423" s="320">
        <f t="shared" si="360"/>
        <v>1</v>
      </c>
      <c r="L1423" s="320">
        <f t="shared" si="368"/>
        <v>0</v>
      </c>
      <c r="M1423" s="275" t="e">
        <f t="shared" si="361"/>
        <v>#N/A</v>
      </c>
      <c r="N1423" s="153" t="e">
        <f t="shared" si="362"/>
        <v>#N/A</v>
      </c>
      <c r="O1423" s="175" t="e">
        <f t="shared" si="363"/>
        <v>#N/A</v>
      </c>
      <c r="P1423" s="149">
        <f>IF(B1423&lt;=Parameters!$K$3,0,IF(I1423="Sand",0,O1423/Parameters!$K$8*1000))</f>
        <v>0</v>
      </c>
      <c r="Q1423" s="127" t="e">
        <f t="shared" si="364"/>
        <v>#DIV/0!</v>
      </c>
      <c r="R1423" s="175" t="e">
        <f t="shared" si="365"/>
        <v>#DIV/0!</v>
      </c>
      <c r="S1423" s="175" t="e">
        <f t="shared" si="366"/>
        <v>#DIV/0!</v>
      </c>
      <c r="T1423" s="149" t="e">
        <f t="shared" si="373"/>
        <v>#DIV/0!</v>
      </c>
      <c r="U1423" s="383">
        <f>IF(B1423&lt;=Parameters!$K$3,0,IF(I1423="Sand",(B1423-B1422)*$O$5*N1423,(B1423-B1422)*$O$5*T1423))</f>
        <v>0</v>
      </c>
      <c r="V1423" s="157">
        <f t="shared" si="374"/>
        <v>41073.252496893809</v>
      </c>
      <c r="W1423" s="175" t="e">
        <f t="shared" si="369"/>
        <v>#N/A</v>
      </c>
      <c r="X1423" s="149" t="e">
        <f t="shared" si="370"/>
        <v>#N/A</v>
      </c>
      <c r="Y1423" s="127" t="e">
        <f t="shared" si="371"/>
        <v>#DIV/0!</v>
      </c>
      <c r="Z1423" s="175" t="e">
        <f t="shared" si="372"/>
        <v>#N/A</v>
      </c>
      <c r="AA1423" s="149" t="e">
        <f t="shared" si="367"/>
        <v>#DIV/0!</v>
      </c>
      <c r="AB1423" s="383">
        <f>IF(ISERROR(AA1423),0,IF(B1423&lt;=Parameters!$K$3,0,(B1423-B1422)*$O$5*AA1423))</f>
        <v>0</v>
      </c>
      <c r="AC1423" s="157">
        <f t="shared" si="375"/>
        <v>26468.056265524985</v>
      </c>
    </row>
    <row r="1424" spans="1:29">
      <c r="A1424" s="1"/>
      <c r="B1424" s="1"/>
      <c r="C1424" s="194"/>
      <c r="D1424" s="194"/>
      <c r="E1424" s="438" t="e">
        <f>IF(AND(ISBLANK(B1424),ISBLANK(C1424)),NA(),IF(B1424&lt;=Parameters!$K$3,0,IF(C1424&lt;0.1,Parameters!$K$4,C1424)))</f>
        <v>#N/A</v>
      </c>
      <c r="F1424" s="439"/>
      <c r="G1424" s="149">
        <f>B1424*Parameters!$K$5</f>
        <v>0</v>
      </c>
      <c r="H1424" s="383">
        <f>IF(B1424&lt;Parameters!$K$6,B1424*Parameters!$K$5,Parameters!$K$5*Parameters!$K$6+(B1424-Parameters!$K$6)*(Parameters!$K$5-10))</f>
        <v>0</v>
      </c>
      <c r="I1424" s="151" t="str">
        <f>IF(ISBLANK(D1424),"",IF(D1424&gt;Parameters!$K$7,"Clay","Sand"))</f>
        <v/>
      </c>
      <c r="J1424" s="152">
        <f t="shared" si="359"/>
        <v>0.12850097275896397</v>
      </c>
      <c r="K1424" s="320">
        <f t="shared" si="360"/>
        <v>1</v>
      </c>
      <c r="L1424" s="320">
        <f t="shared" si="368"/>
        <v>0</v>
      </c>
      <c r="M1424" s="275" t="e">
        <f t="shared" si="361"/>
        <v>#N/A</v>
      </c>
      <c r="N1424" s="153" t="e">
        <f t="shared" si="362"/>
        <v>#N/A</v>
      </c>
      <c r="O1424" s="175" t="e">
        <f t="shared" si="363"/>
        <v>#N/A</v>
      </c>
      <c r="P1424" s="149">
        <f>IF(B1424&lt;=Parameters!$K$3,0,IF(I1424="Sand",0,O1424/Parameters!$K$8*1000))</f>
        <v>0</v>
      </c>
      <c r="Q1424" s="127" t="e">
        <f t="shared" si="364"/>
        <v>#DIV/0!</v>
      </c>
      <c r="R1424" s="175" t="e">
        <f t="shared" si="365"/>
        <v>#DIV/0!</v>
      </c>
      <c r="S1424" s="175" t="e">
        <f t="shared" si="366"/>
        <v>#DIV/0!</v>
      </c>
      <c r="T1424" s="149" t="e">
        <f t="shared" si="373"/>
        <v>#DIV/0!</v>
      </c>
      <c r="U1424" s="383">
        <f>IF(B1424&lt;=Parameters!$K$3,0,IF(I1424="Sand",(B1424-B1423)*$O$5*N1424,(B1424-B1423)*$O$5*T1424))</f>
        <v>0</v>
      </c>
      <c r="V1424" s="157">
        <f t="shared" si="374"/>
        <v>41073.252496893809</v>
      </c>
      <c r="W1424" s="175" t="e">
        <f t="shared" si="369"/>
        <v>#N/A</v>
      </c>
      <c r="X1424" s="149" t="e">
        <f t="shared" si="370"/>
        <v>#N/A</v>
      </c>
      <c r="Y1424" s="127" t="e">
        <f t="shared" si="371"/>
        <v>#DIV/0!</v>
      </c>
      <c r="Z1424" s="175" t="e">
        <f t="shared" si="372"/>
        <v>#N/A</v>
      </c>
      <c r="AA1424" s="149" t="e">
        <f t="shared" si="367"/>
        <v>#DIV/0!</v>
      </c>
      <c r="AB1424" s="383">
        <f>IF(ISERROR(AA1424),0,IF(B1424&lt;=Parameters!$K$3,0,(B1424-B1423)*$O$5*AA1424))</f>
        <v>0</v>
      </c>
      <c r="AC1424" s="157">
        <f t="shared" si="375"/>
        <v>26468.056265524985</v>
      </c>
    </row>
    <row r="1425" spans="1:29">
      <c r="A1425" s="1"/>
      <c r="B1425" s="1"/>
      <c r="C1425" s="194"/>
      <c r="D1425" s="194"/>
      <c r="E1425" s="438" t="e">
        <f>IF(AND(ISBLANK(B1425),ISBLANK(C1425)),NA(),IF(B1425&lt;=Parameters!$K$3,0,IF(C1425&lt;0.1,Parameters!$K$4,C1425)))</f>
        <v>#N/A</v>
      </c>
      <c r="F1425" s="439"/>
      <c r="G1425" s="149">
        <f>B1425*Parameters!$K$5</f>
        <v>0</v>
      </c>
      <c r="H1425" s="383">
        <f>IF(B1425&lt;Parameters!$K$6,B1425*Parameters!$K$5,Parameters!$K$5*Parameters!$K$6+(B1425-Parameters!$K$6)*(Parameters!$K$5-10))</f>
        <v>0</v>
      </c>
      <c r="I1425" s="151" t="str">
        <f>IF(ISBLANK(D1425),"",IF(D1425&gt;Parameters!$K$7,"Clay","Sand"))</f>
        <v/>
      </c>
      <c r="J1425" s="152">
        <f t="shared" si="359"/>
        <v>0.12850097275896397</v>
      </c>
      <c r="K1425" s="320">
        <f t="shared" si="360"/>
        <v>1</v>
      </c>
      <c r="L1425" s="320">
        <f t="shared" si="368"/>
        <v>0</v>
      </c>
      <c r="M1425" s="275" t="e">
        <f t="shared" si="361"/>
        <v>#N/A</v>
      </c>
      <c r="N1425" s="153" t="e">
        <f t="shared" si="362"/>
        <v>#N/A</v>
      </c>
      <c r="O1425" s="175" t="e">
        <f t="shared" si="363"/>
        <v>#N/A</v>
      </c>
      <c r="P1425" s="149">
        <f>IF(B1425&lt;=Parameters!$K$3,0,IF(I1425="Sand",0,O1425/Parameters!$K$8*1000))</f>
        <v>0</v>
      </c>
      <c r="Q1425" s="127" t="e">
        <f t="shared" si="364"/>
        <v>#DIV/0!</v>
      </c>
      <c r="R1425" s="175" t="e">
        <f t="shared" si="365"/>
        <v>#DIV/0!</v>
      </c>
      <c r="S1425" s="175" t="e">
        <f t="shared" si="366"/>
        <v>#DIV/0!</v>
      </c>
      <c r="T1425" s="149" t="e">
        <f t="shared" si="373"/>
        <v>#DIV/0!</v>
      </c>
      <c r="U1425" s="383">
        <f>IF(B1425&lt;=Parameters!$K$3,0,IF(I1425="Sand",(B1425-B1424)*$O$5*N1425,(B1425-B1424)*$O$5*T1425))</f>
        <v>0</v>
      </c>
      <c r="V1425" s="157">
        <f t="shared" si="374"/>
        <v>41073.252496893809</v>
      </c>
      <c r="W1425" s="175" t="e">
        <f t="shared" si="369"/>
        <v>#N/A</v>
      </c>
      <c r="X1425" s="149" t="e">
        <f t="shared" si="370"/>
        <v>#N/A</v>
      </c>
      <c r="Y1425" s="127" t="e">
        <f t="shared" si="371"/>
        <v>#DIV/0!</v>
      </c>
      <c r="Z1425" s="175" t="e">
        <f t="shared" si="372"/>
        <v>#N/A</v>
      </c>
      <c r="AA1425" s="149" t="e">
        <f t="shared" si="367"/>
        <v>#DIV/0!</v>
      </c>
      <c r="AB1425" s="383">
        <f>IF(ISERROR(AA1425),0,IF(B1425&lt;=Parameters!$K$3,0,(B1425-B1424)*$O$5*AA1425))</f>
        <v>0</v>
      </c>
      <c r="AC1425" s="157">
        <f t="shared" si="375"/>
        <v>26468.056265524985</v>
      </c>
    </row>
    <row r="1426" spans="1:29">
      <c r="A1426" s="1"/>
      <c r="B1426" s="1"/>
      <c r="C1426" s="194"/>
      <c r="D1426" s="194"/>
      <c r="E1426" s="438" t="e">
        <f>IF(AND(ISBLANK(B1426),ISBLANK(C1426)),NA(),IF(B1426&lt;=Parameters!$K$3,0,IF(C1426&lt;0.1,Parameters!$K$4,C1426)))</f>
        <v>#N/A</v>
      </c>
      <c r="F1426" s="439"/>
      <c r="G1426" s="149">
        <f>B1426*Parameters!$K$5</f>
        <v>0</v>
      </c>
      <c r="H1426" s="383">
        <f>IF(B1426&lt;Parameters!$K$6,B1426*Parameters!$K$5,Parameters!$K$5*Parameters!$K$6+(B1426-Parameters!$K$6)*(Parameters!$K$5-10))</f>
        <v>0</v>
      </c>
      <c r="I1426" s="151" t="str">
        <f>IF(ISBLANK(D1426),"",IF(D1426&gt;Parameters!$K$7,"Clay","Sand"))</f>
        <v/>
      </c>
      <c r="J1426" s="152">
        <f t="shared" si="359"/>
        <v>0.12850097275896397</v>
      </c>
      <c r="K1426" s="320">
        <f t="shared" si="360"/>
        <v>1</v>
      </c>
      <c r="L1426" s="320">
        <f t="shared" si="368"/>
        <v>0</v>
      </c>
      <c r="M1426" s="275" t="e">
        <f t="shared" si="361"/>
        <v>#N/A</v>
      </c>
      <c r="N1426" s="153" t="e">
        <f t="shared" si="362"/>
        <v>#N/A</v>
      </c>
      <c r="O1426" s="175" t="e">
        <f t="shared" si="363"/>
        <v>#N/A</v>
      </c>
      <c r="P1426" s="149">
        <f>IF(B1426&lt;=Parameters!$K$3,0,IF(I1426="Sand",0,O1426/Parameters!$K$8*1000))</f>
        <v>0</v>
      </c>
      <c r="Q1426" s="127" t="e">
        <f t="shared" si="364"/>
        <v>#DIV/0!</v>
      </c>
      <c r="R1426" s="175" t="e">
        <f t="shared" si="365"/>
        <v>#DIV/0!</v>
      </c>
      <c r="S1426" s="175" t="e">
        <f t="shared" si="366"/>
        <v>#DIV/0!</v>
      </c>
      <c r="T1426" s="149" t="e">
        <f t="shared" si="373"/>
        <v>#DIV/0!</v>
      </c>
      <c r="U1426" s="383">
        <f>IF(B1426&lt;=Parameters!$K$3,0,IF(I1426="Sand",(B1426-B1425)*$O$5*N1426,(B1426-B1425)*$O$5*T1426))</f>
        <v>0</v>
      </c>
      <c r="V1426" s="157">
        <f t="shared" si="374"/>
        <v>41073.252496893809</v>
      </c>
      <c r="W1426" s="175" t="e">
        <f t="shared" si="369"/>
        <v>#N/A</v>
      </c>
      <c r="X1426" s="149" t="e">
        <f t="shared" si="370"/>
        <v>#N/A</v>
      </c>
      <c r="Y1426" s="127" t="e">
        <f t="shared" si="371"/>
        <v>#DIV/0!</v>
      </c>
      <c r="Z1426" s="175" t="e">
        <f t="shared" si="372"/>
        <v>#N/A</v>
      </c>
      <c r="AA1426" s="149" t="e">
        <f t="shared" si="367"/>
        <v>#DIV/0!</v>
      </c>
      <c r="AB1426" s="383">
        <f>IF(ISERROR(AA1426),0,IF(B1426&lt;=Parameters!$K$3,0,(B1426-B1425)*$O$5*AA1426))</f>
        <v>0</v>
      </c>
      <c r="AC1426" s="157">
        <f t="shared" si="375"/>
        <v>26468.056265524985</v>
      </c>
    </row>
    <row r="1427" spans="1:29">
      <c r="A1427" s="1"/>
      <c r="B1427" s="1"/>
      <c r="C1427" s="194"/>
      <c r="D1427" s="194"/>
      <c r="E1427" s="438" t="e">
        <f>IF(AND(ISBLANK(B1427),ISBLANK(C1427)),NA(),IF(B1427&lt;=Parameters!$K$3,0,IF(C1427&lt;0.1,Parameters!$K$4,C1427)))</f>
        <v>#N/A</v>
      </c>
      <c r="F1427" s="439"/>
      <c r="G1427" s="149">
        <f>B1427*Parameters!$K$5</f>
        <v>0</v>
      </c>
      <c r="H1427" s="383">
        <f>IF(B1427&lt;Parameters!$K$6,B1427*Parameters!$K$5,Parameters!$K$5*Parameters!$K$6+(B1427-Parameters!$K$6)*(Parameters!$K$5-10))</f>
        <v>0</v>
      </c>
      <c r="I1427" s="151" t="str">
        <f>IF(ISBLANK(D1427),"",IF(D1427&gt;Parameters!$K$7,"Clay","Sand"))</f>
        <v/>
      </c>
      <c r="J1427" s="152">
        <f t="shared" ref="J1427:J1490" si="376">(MAX(($O$3-B1427)/$O$1,G$8))^(-C$8)</f>
        <v>0.12850097275896397</v>
      </c>
      <c r="K1427" s="320">
        <f t="shared" ref="K1427:K1490" si="377">(MIN(($O$3-B1427)/($O$1*$G$8),1))^$E$8</f>
        <v>1</v>
      </c>
      <c r="L1427" s="320">
        <f t="shared" si="368"/>
        <v>0</v>
      </c>
      <c r="M1427" s="275" t="e">
        <f t="shared" ref="M1427:M1490" si="378">$F$8*E1427*1000*$O$9^$B$8*J1427</f>
        <v>#N/A</v>
      </c>
      <c r="N1427" s="153" t="e">
        <f t="shared" ref="N1427:N1490" si="379">(M1427)*$S$2^$D$8</f>
        <v>#N/A</v>
      </c>
      <c r="O1427" s="175" t="e">
        <f t="shared" ref="O1427:O1490" si="380">IF(E1427=0,0,ABS(E1427-G1427/1000))</f>
        <v>#N/A</v>
      </c>
      <c r="P1427" s="149">
        <f>IF(B1427&lt;=Parameters!$K$3,0,IF(I1427="Sand",0,O1427/Parameters!$K$8*1000))</f>
        <v>0</v>
      </c>
      <c r="Q1427" s="127" t="e">
        <f t="shared" ref="Q1427:Q1490" si="381">IF(P1427="","",P1427/H1427)</f>
        <v>#DIV/0!</v>
      </c>
      <c r="R1427" s="175" t="e">
        <f t="shared" ref="R1427:R1490" si="382">IF(P1427="","",IF(Q1427&lt;=1,0.5*(Q1427^(-0.5)),0.5*(Q1427^(-0.25))))</f>
        <v>#DIV/0!</v>
      </c>
      <c r="S1427" s="175" t="e">
        <f t="shared" ref="S1427:S1490" si="383">IF(R1427="","",IF(R1427&lt;1,R1427,1))</f>
        <v>#DIV/0!</v>
      </c>
      <c r="T1427" s="149" t="e">
        <f t="shared" si="373"/>
        <v>#DIV/0!</v>
      </c>
      <c r="U1427" s="383">
        <f>IF(B1427&lt;=Parameters!$K$3,0,IF(I1427="Sand",(B1427-B1426)*$O$5*N1427,(B1427-B1426)*$O$5*T1427))</f>
        <v>0</v>
      </c>
      <c r="V1427" s="157">
        <f t="shared" si="374"/>
        <v>41073.252496893809</v>
      </c>
      <c r="W1427" s="175" t="e">
        <f t="shared" si="369"/>
        <v>#N/A</v>
      </c>
      <c r="X1427" s="149" t="e">
        <f t="shared" si="370"/>
        <v>#N/A</v>
      </c>
      <c r="Y1427" s="127" t="e">
        <f t="shared" si="371"/>
        <v>#DIV/0!</v>
      </c>
      <c r="Z1427" s="175" t="e">
        <f t="shared" si="372"/>
        <v>#N/A</v>
      </c>
      <c r="AA1427" s="149" t="e">
        <f t="shared" ref="AA1427:AA1490" si="384">IF(I1427="Sand",IF(Z1427&gt;0.1*H1427,Z1427,0.1*H1427),T1427)</f>
        <v>#DIV/0!</v>
      </c>
      <c r="AB1427" s="383">
        <f>IF(ISERROR(AA1427),0,IF(B1427&lt;=Parameters!$K$3,0,(B1427-B1426)*$O$5*AA1427))</f>
        <v>0</v>
      </c>
      <c r="AC1427" s="157">
        <f t="shared" si="375"/>
        <v>26468.056265524985</v>
      </c>
    </row>
    <row r="1428" spans="1:29">
      <c r="A1428" s="1"/>
      <c r="B1428" s="1"/>
      <c r="C1428" s="194"/>
      <c r="D1428" s="194"/>
      <c r="E1428" s="438" t="e">
        <f>IF(AND(ISBLANK(B1428),ISBLANK(C1428)),NA(),IF(B1428&lt;=Parameters!$K$3,0,IF(C1428&lt;0.1,Parameters!$K$4,C1428)))</f>
        <v>#N/A</v>
      </c>
      <c r="F1428" s="439"/>
      <c r="G1428" s="149">
        <f>B1428*Parameters!$K$5</f>
        <v>0</v>
      </c>
      <c r="H1428" s="383">
        <f>IF(B1428&lt;Parameters!$K$6,B1428*Parameters!$K$5,Parameters!$K$5*Parameters!$K$6+(B1428-Parameters!$K$6)*(Parameters!$K$5-10))</f>
        <v>0</v>
      </c>
      <c r="I1428" s="151" t="str">
        <f>IF(ISBLANK(D1428),"",IF(D1428&gt;Parameters!$K$7,"Clay","Sand"))</f>
        <v/>
      </c>
      <c r="J1428" s="152">
        <f t="shared" si="376"/>
        <v>0.12850097275896397</v>
      </c>
      <c r="K1428" s="320">
        <f t="shared" si="377"/>
        <v>1</v>
      </c>
      <c r="L1428" s="320">
        <f t="shared" ref="L1428:L1491" si="385">H1428/100</f>
        <v>0</v>
      </c>
      <c r="M1428" s="275" t="e">
        <f t="shared" si="378"/>
        <v>#N/A</v>
      </c>
      <c r="N1428" s="153" t="e">
        <f t="shared" si="379"/>
        <v>#N/A</v>
      </c>
      <c r="O1428" s="175" t="e">
        <f t="shared" si="380"/>
        <v>#N/A</v>
      </c>
      <c r="P1428" s="149">
        <f>IF(B1428&lt;=Parameters!$K$3,0,IF(I1428="Sand",0,O1428/Parameters!$K$8*1000))</f>
        <v>0</v>
      </c>
      <c r="Q1428" s="127" t="e">
        <f t="shared" si="381"/>
        <v>#DIV/0!</v>
      </c>
      <c r="R1428" s="175" t="e">
        <f t="shared" si="382"/>
        <v>#DIV/0!</v>
      </c>
      <c r="S1428" s="175" t="e">
        <f t="shared" si="383"/>
        <v>#DIV/0!</v>
      </c>
      <c r="T1428" s="149" t="e">
        <f t="shared" si="373"/>
        <v>#DIV/0!</v>
      </c>
      <c r="U1428" s="383">
        <f>IF(B1428&lt;=Parameters!$K$3,0,IF(I1428="Sand",(B1428-B1427)*$O$5*N1428,(B1428-B1427)*$O$5*T1428))</f>
        <v>0</v>
      </c>
      <c r="V1428" s="157">
        <f t="shared" si="374"/>
        <v>41073.252496893809</v>
      </c>
      <c r="W1428" s="175" t="e">
        <f t="shared" ref="W1428:W1491" si="386">0.4*LN(E1428*1000/(22*SQRT(H1428*100)))</f>
        <v>#N/A</v>
      </c>
      <c r="X1428" s="149" t="e">
        <f t="shared" ref="X1428:X1491" si="387">2.1*(W1428-0.1)^1.7</f>
        <v>#N/A</v>
      </c>
      <c r="Y1428" s="127" t="e">
        <f t="shared" ref="Y1428:Y1491" si="388">(H1428/100)^(-0.25)</f>
        <v>#DIV/0!</v>
      </c>
      <c r="Z1428" s="175" t="e">
        <f t="shared" ref="Z1428:Z1491" si="389">$F$8*(B1428/$O$3)*100*X1428*Y1428</f>
        <v>#N/A</v>
      </c>
      <c r="AA1428" s="149" t="e">
        <f t="shared" si="384"/>
        <v>#DIV/0!</v>
      </c>
      <c r="AB1428" s="383">
        <f>IF(ISERROR(AA1428),0,IF(B1428&lt;=Parameters!$K$3,0,(B1428-B1427)*$O$5*AA1428))</f>
        <v>0</v>
      </c>
      <c r="AC1428" s="157">
        <f t="shared" si="375"/>
        <v>26468.056265524985</v>
      </c>
    </row>
    <row r="1429" spans="1:29">
      <c r="A1429" s="1"/>
      <c r="B1429" s="1"/>
      <c r="C1429" s="194"/>
      <c r="D1429" s="194"/>
      <c r="E1429" s="438" t="e">
        <f>IF(AND(ISBLANK(B1429),ISBLANK(C1429)),NA(),IF(B1429&lt;=Parameters!$K$3,0,IF(C1429&lt;0.1,Parameters!$K$4,C1429)))</f>
        <v>#N/A</v>
      </c>
      <c r="F1429" s="439"/>
      <c r="G1429" s="149">
        <f>B1429*Parameters!$K$5</f>
        <v>0</v>
      </c>
      <c r="H1429" s="383">
        <f>IF(B1429&lt;Parameters!$K$6,B1429*Parameters!$K$5,Parameters!$K$5*Parameters!$K$6+(B1429-Parameters!$K$6)*(Parameters!$K$5-10))</f>
        <v>0</v>
      </c>
      <c r="I1429" s="151" t="str">
        <f>IF(ISBLANK(D1429),"",IF(D1429&gt;Parameters!$K$7,"Clay","Sand"))</f>
        <v/>
      </c>
      <c r="J1429" s="152">
        <f t="shared" si="376"/>
        <v>0.12850097275896397</v>
      </c>
      <c r="K1429" s="320">
        <f t="shared" si="377"/>
        <v>1</v>
      </c>
      <c r="L1429" s="320">
        <f t="shared" si="385"/>
        <v>0</v>
      </c>
      <c r="M1429" s="275" t="e">
        <f t="shared" si="378"/>
        <v>#N/A</v>
      </c>
      <c r="N1429" s="153" t="e">
        <f t="shared" si="379"/>
        <v>#N/A</v>
      </c>
      <c r="O1429" s="175" t="e">
        <f t="shared" si="380"/>
        <v>#N/A</v>
      </c>
      <c r="P1429" s="149">
        <f>IF(B1429&lt;=Parameters!$K$3,0,IF(I1429="Sand",0,O1429/Parameters!$K$8*1000))</f>
        <v>0</v>
      </c>
      <c r="Q1429" s="127" t="e">
        <f t="shared" si="381"/>
        <v>#DIV/0!</v>
      </c>
      <c r="R1429" s="175" t="e">
        <f t="shared" si="382"/>
        <v>#DIV/0!</v>
      </c>
      <c r="S1429" s="175" t="e">
        <f t="shared" si="383"/>
        <v>#DIV/0!</v>
      </c>
      <c r="T1429" s="149" t="e">
        <f t="shared" ref="T1429:T1492" si="390">IF(P1429="","",S1429*P1429)</f>
        <v>#DIV/0!</v>
      </c>
      <c r="U1429" s="383">
        <f>IF(B1429&lt;=Parameters!$K$3,0,IF(I1429="Sand",(B1429-B1428)*$O$5*N1429,(B1429-B1428)*$O$5*T1429))</f>
        <v>0</v>
      </c>
      <c r="V1429" s="157">
        <f t="shared" ref="V1429:V1492" si="391">V1428+U1429</f>
        <v>41073.252496893809</v>
      </c>
      <c r="W1429" s="175" t="e">
        <f t="shared" si="386"/>
        <v>#N/A</v>
      </c>
      <c r="X1429" s="149" t="e">
        <f t="shared" si="387"/>
        <v>#N/A</v>
      </c>
      <c r="Y1429" s="127" t="e">
        <f t="shared" si="388"/>
        <v>#DIV/0!</v>
      </c>
      <c r="Z1429" s="175" t="e">
        <f t="shared" si="389"/>
        <v>#N/A</v>
      </c>
      <c r="AA1429" s="149" t="e">
        <f t="shared" si="384"/>
        <v>#DIV/0!</v>
      </c>
      <c r="AB1429" s="383">
        <f>IF(ISERROR(AA1429),0,IF(B1429&lt;=Parameters!$K$3,0,(B1429-B1428)*$O$5*AA1429))</f>
        <v>0</v>
      </c>
      <c r="AC1429" s="157">
        <f t="shared" si="375"/>
        <v>26468.056265524985</v>
      </c>
    </row>
    <row r="1430" spans="1:29">
      <c r="A1430" s="1"/>
      <c r="B1430" s="1"/>
      <c r="C1430" s="194"/>
      <c r="D1430" s="194"/>
      <c r="E1430" s="438" t="e">
        <f>IF(AND(ISBLANK(B1430),ISBLANK(C1430)),NA(),IF(B1430&lt;=Parameters!$K$3,0,IF(C1430&lt;0.1,Parameters!$K$4,C1430)))</f>
        <v>#N/A</v>
      </c>
      <c r="F1430" s="439"/>
      <c r="G1430" s="149">
        <f>B1430*Parameters!$K$5</f>
        <v>0</v>
      </c>
      <c r="H1430" s="383">
        <f>IF(B1430&lt;Parameters!$K$6,B1430*Parameters!$K$5,Parameters!$K$5*Parameters!$K$6+(B1430-Parameters!$K$6)*(Parameters!$K$5-10))</f>
        <v>0</v>
      </c>
      <c r="I1430" s="151" t="str">
        <f>IF(ISBLANK(D1430),"",IF(D1430&gt;Parameters!$K$7,"Clay","Sand"))</f>
        <v/>
      </c>
      <c r="J1430" s="152">
        <f t="shared" si="376"/>
        <v>0.12850097275896397</v>
      </c>
      <c r="K1430" s="320">
        <f t="shared" si="377"/>
        <v>1</v>
      </c>
      <c r="L1430" s="320">
        <f t="shared" si="385"/>
        <v>0</v>
      </c>
      <c r="M1430" s="275" t="e">
        <f t="shared" si="378"/>
        <v>#N/A</v>
      </c>
      <c r="N1430" s="153" t="e">
        <f t="shared" si="379"/>
        <v>#N/A</v>
      </c>
      <c r="O1430" s="175" t="e">
        <f t="shared" si="380"/>
        <v>#N/A</v>
      </c>
      <c r="P1430" s="149">
        <f>IF(B1430&lt;=Parameters!$K$3,0,IF(I1430="Sand",0,O1430/Parameters!$K$8*1000))</f>
        <v>0</v>
      </c>
      <c r="Q1430" s="127" t="e">
        <f t="shared" si="381"/>
        <v>#DIV/0!</v>
      </c>
      <c r="R1430" s="175" t="e">
        <f t="shared" si="382"/>
        <v>#DIV/0!</v>
      </c>
      <c r="S1430" s="175" t="e">
        <f t="shared" si="383"/>
        <v>#DIV/0!</v>
      </c>
      <c r="T1430" s="149" t="e">
        <f t="shared" si="390"/>
        <v>#DIV/0!</v>
      </c>
      <c r="U1430" s="383">
        <f>IF(B1430&lt;=Parameters!$K$3,0,IF(I1430="Sand",(B1430-B1429)*$O$5*N1430,(B1430-B1429)*$O$5*T1430))</f>
        <v>0</v>
      </c>
      <c r="V1430" s="157">
        <f t="shared" si="391"/>
        <v>41073.252496893809</v>
      </c>
      <c r="W1430" s="175" t="e">
        <f t="shared" si="386"/>
        <v>#N/A</v>
      </c>
      <c r="X1430" s="149" t="e">
        <f t="shared" si="387"/>
        <v>#N/A</v>
      </c>
      <c r="Y1430" s="127" t="e">
        <f t="shared" si="388"/>
        <v>#DIV/0!</v>
      </c>
      <c r="Z1430" s="175" t="e">
        <f t="shared" si="389"/>
        <v>#N/A</v>
      </c>
      <c r="AA1430" s="149" t="e">
        <f t="shared" si="384"/>
        <v>#DIV/0!</v>
      </c>
      <c r="AB1430" s="383">
        <f>IF(ISERROR(AA1430),0,IF(B1430&lt;=Parameters!$K$3,0,(B1430-B1429)*$O$5*AA1430))</f>
        <v>0</v>
      </c>
      <c r="AC1430" s="157">
        <f t="shared" si="375"/>
        <v>26468.056265524985</v>
      </c>
    </row>
    <row r="1431" spans="1:29">
      <c r="A1431" s="1"/>
      <c r="B1431" s="1"/>
      <c r="C1431" s="194"/>
      <c r="D1431" s="194"/>
      <c r="E1431" s="438" t="e">
        <f>IF(AND(ISBLANK(B1431),ISBLANK(C1431)),NA(),IF(B1431&lt;=Parameters!$K$3,0,IF(C1431&lt;0.1,Parameters!$K$4,C1431)))</f>
        <v>#N/A</v>
      </c>
      <c r="F1431" s="439"/>
      <c r="G1431" s="149">
        <f>B1431*Parameters!$K$5</f>
        <v>0</v>
      </c>
      <c r="H1431" s="383">
        <f>IF(B1431&lt;Parameters!$K$6,B1431*Parameters!$K$5,Parameters!$K$5*Parameters!$K$6+(B1431-Parameters!$K$6)*(Parameters!$K$5-10))</f>
        <v>0</v>
      </c>
      <c r="I1431" s="151" t="str">
        <f>IF(ISBLANK(D1431),"",IF(D1431&gt;Parameters!$K$7,"Clay","Sand"))</f>
        <v/>
      </c>
      <c r="J1431" s="152">
        <f t="shared" si="376"/>
        <v>0.12850097275896397</v>
      </c>
      <c r="K1431" s="320">
        <f t="shared" si="377"/>
        <v>1</v>
      </c>
      <c r="L1431" s="320">
        <f t="shared" si="385"/>
        <v>0</v>
      </c>
      <c r="M1431" s="275" t="e">
        <f t="shared" si="378"/>
        <v>#N/A</v>
      </c>
      <c r="N1431" s="153" t="e">
        <f t="shared" si="379"/>
        <v>#N/A</v>
      </c>
      <c r="O1431" s="175" t="e">
        <f t="shared" si="380"/>
        <v>#N/A</v>
      </c>
      <c r="P1431" s="149">
        <f>IF(B1431&lt;=Parameters!$K$3,0,IF(I1431="Sand",0,O1431/Parameters!$K$8*1000))</f>
        <v>0</v>
      </c>
      <c r="Q1431" s="127" t="e">
        <f t="shared" si="381"/>
        <v>#DIV/0!</v>
      </c>
      <c r="R1431" s="175" t="e">
        <f t="shared" si="382"/>
        <v>#DIV/0!</v>
      </c>
      <c r="S1431" s="175" t="e">
        <f t="shared" si="383"/>
        <v>#DIV/0!</v>
      </c>
      <c r="T1431" s="149" t="e">
        <f t="shared" si="390"/>
        <v>#DIV/0!</v>
      </c>
      <c r="U1431" s="383">
        <f>IF(B1431&lt;=Parameters!$K$3,0,IF(I1431="Sand",(B1431-B1430)*$O$5*N1431,(B1431-B1430)*$O$5*T1431))</f>
        <v>0</v>
      </c>
      <c r="V1431" s="157">
        <f t="shared" si="391"/>
        <v>41073.252496893809</v>
      </c>
      <c r="W1431" s="175" t="e">
        <f t="shared" si="386"/>
        <v>#N/A</v>
      </c>
      <c r="X1431" s="149" t="e">
        <f t="shared" si="387"/>
        <v>#N/A</v>
      </c>
      <c r="Y1431" s="127" t="e">
        <f t="shared" si="388"/>
        <v>#DIV/0!</v>
      </c>
      <c r="Z1431" s="175" t="e">
        <f t="shared" si="389"/>
        <v>#N/A</v>
      </c>
      <c r="AA1431" s="149" t="e">
        <f t="shared" si="384"/>
        <v>#DIV/0!</v>
      </c>
      <c r="AB1431" s="383">
        <f>IF(ISERROR(AA1431),0,IF(B1431&lt;=Parameters!$K$3,0,(B1431-B1430)*$O$5*AA1431))</f>
        <v>0</v>
      </c>
      <c r="AC1431" s="157">
        <f t="shared" si="375"/>
        <v>26468.056265524985</v>
      </c>
    </row>
    <row r="1432" spans="1:29">
      <c r="A1432" s="1"/>
      <c r="B1432" s="1"/>
      <c r="C1432" s="194"/>
      <c r="D1432" s="194"/>
      <c r="E1432" s="438" t="e">
        <f>IF(AND(ISBLANK(B1432),ISBLANK(C1432)),NA(),IF(B1432&lt;=Parameters!$K$3,0,IF(C1432&lt;0.1,Parameters!$K$4,C1432)))</f>
        <v>#N/A</v>
      </c>
      <c r="F1432" s="439"/>
      <c r="G1432" s="149">
        <f>B1432*Parameters!$K$5</f>
        <v>0</v>
      </c>
      <c r="H1432" s="383">
        <f>IF(B1432&lt;Parameters!$K$6,B1432*Parameters!$K$5,Parameters!$K$5*Parameters!$K$6+(B1432-Parameters!$K$6)*(Parameters!$K$5-10))</f>
        <v>0</v>
      </c>
      <c r="I1432" s="151" t="str">
        <f>IF(ISBLANK(D1432),"",IF(D1432&gt;Parameters!$K$7,"Clay","Sand"))</f>
        <v/>
      </c>
      <c r="J1432" s="152">
        <f t="shared" si="376"/>
        <v>0.12850097275896397</v>
      </c>
      <c r="K1432" s="320">
        <f t="shared" si="377"/>
        <v>1</v>
      </c>
      <c r="L1432" s="320">
        <f t="shared" si="385"/>
        <v>0</v>
      </c>
      <c r="M1432" s="275" t="e">
        <f t="shared" si="378"/>
        <v>#N/A</v>
      </c>
      <c r="N1432" s="153" t="e">
        <f t="shared" si="379"/>
        <v>#N/A</v>
      </c>
      <c r="O1432" s="175" t="e">
        <f t="shared" si="380"/>
        <v>#N/A</v>
      </c>
      <c r="P1432" s="149">
        <f>IF(B1432&lt;=Parameters!$K$3,0,IF(I1432="Sand",0,O1432/Parameters!$K$8*1000))</f>
        <v>0</v>
      </c>
      <c r="Q1432" s="127" t="e">
        <f t="shared" si="381"/>
        <v>#DIV/0!</v>
      </c>
      <c r="R1432" s="175" t="e">
        <f t="shared" si="382"/>
        <v>#DIV/0!</v>
      </c>
      <c r="S1432" s="175" t="e">
        <f t="shared" si="383"/>
        <v>#DIV/0!</v>
      </c>
      <c r="T1432" s="149" t="e">
        <f t="shared" si="390"/>
        <v>#DIV/0!</v>
      </c>
      <c r="U1432" s="383">
        <f>IF(B1432&lt;=Parameters!$K$3,0,IF(I1432="Sand",(B1432-B1431)*$O$5*N1432,(B1432-B1431)*$O$5*T1432))</f>
        <v>0</v>
      </c>
      <c r="V1432" s="157">
        <f t="shared" si="391"/>
        <v>41073.252496893809</v>
      </c>
      <c r="W1432" s="175" t="e">
        <f t="shared" si="386"/>
        <v>#N/A</v>
      </c>
      <c r="X1432" s="149" t="e">
        <f t="shared" si="387"/>
        <v>#N/A</v>
      </c>
      <c r="Y1432" s="127" t="e">
        <f t="shared" si="388"/>
        <v>#DIV/0!</v>
      </c>
      <c r="Z1432" s="175" t="e">
        <f t="shared" si="389"/>
        <v>#N/A</v>
      </c>
      <c r="AA1432" s="149" t="e">
        <f t="shared" si="384"/>
        <v>#DIV/0!</v>
      </c>
      <c r="AB1432" s="383">
        <f>IF(ISERROR(AA1432),0,IF(B1432&lt;=Parameters!$K$3,0,(B1432-B1431)*$O$5*AA1432))</f>
        <v>0</v>
      </c>
      <c r="AC1432" s="157">
        <f t="shared" si="375"/>
        <v>26468.056265524985</v>
      </c>
    </row>
    <row r="1433" spans="1:29">
      <c r="A1433" s="1"/>
      <c r="B1433" s="1"/>
      <c r="C1433" s="194"/>
      <c r="D1433" s="194"/>
      <c r="E1433" s="438" t="e">
        <f>IF(AND(ISBLANK(B1433),ISBLANK(C1433)),NA(),IF(B1433&lt;=Parameters!$K$3,0,IF(C1433&lt;0.1,Parameters!$K$4,C1433)))</f>
        <v>#N/A</v>
      </c>
      <c r="F1433" s="439"/>
      <c r="G1433" s="149">
        <f>B1433*Parameters!$K$5</f>
        <v>0</v>
      </c>
      <c r="H1433" s="383">
        <f>IF(B1433&lt;Parameters!$K$6,B1433*Parameters!$K$5,Parameters!$K$5*Parameters!$K$6+(B1433-Parameters!$K$6)*(Parameters!$K$5-10))</f>
        <v>0</v>
      </c>
      <c r="I1433" s="151" t="str">
        <f>IF(ISBLANK(D1433),"",IF(D1433&gt;Parameters!$K$7,"Clay","Sand"))</f>
        <v/>
      </c>
      <c r="J1433" s="152">
        <f t="shared" si="376"/>
        <v>0.12850097275896397</v>
      </c>
      <c r="K1433" s="320">
        <f t="shared" si="377"/>
        <v>1</v>
      </c>
      <c r="L1433" s="320">
        <f t="shared" si="385"/>
        <v>0</v>
      </c>
      <c r="M1433" s="275" t="e">
        <f t="shared" si="378"/>
        <v>#N/A</v>
      </c>
      <c r="N1433" s="153" t="e">
        <f t="shared" si="379"/>
        <v>#N/A</v>
      </c>
      <c r="O1433" s="175" t="e">
        <f t="shared" si="380"/>
        <v>#N/A</v>
      </c>
      <c r="P1433" s="149">
        <f>IF(B1433&lt;=Parameters!$K$3,0,IF(I1433="Sand",0,O1433/Parameters!$K$8*1000))</f>
        <v>0</v>
      </c>
      <c r="Q1433" s="127" t="e">
        <f t="shared" si="381"/>
        <v>#DIV/0!</v>
      </c>
      <c r="R1433" s="175" t="e">
        <f t="shared" si="382"/>
        <v>#DIV/0!</v>
      </c>
      <c r="S1433" s="175" t="e">
        <f t="shared" si="383"/>
        <v>#DIV/0!</v>
      </c>
      <c r="T1433" s="149" t="e">
        <f t="shared" si="390"/>
        <v>#DIV/0!</v>
      </c>
      <c r="U1433" s="383">
        <f>IF(B1433&lt;=Parameters!$K$3,0,IF(I1433="Sand",(B1433-B1432)*$O$5*N1433,(B1433-B1432)*$O$5*T1433))</f>
        <v>0</v>
      </c>
      <c r="V1433" s="157">
        <f t="shared" si="391"/>
        <v>41073.252496893809</v>
      </c>
      <c r="W1433" s="175" t="e">
        <f t="shared" si="386"/>
        <v>#N/A</v>
      </c>
      <c r="X1433" s="149" t="e">
        <f t="shared" si="387"/>
        <v>#N/A</v>
      </c>
      <c r="Y1433" s="127" t="e">
        <f t="shared" si="388"/>
        <v>#DIV/0!</v>
      </c>
      <c r="Z1433" s="175" t="e">
        <f t="shared" si="389"/>
        <v>#N/A</v>
      </c>
      <c r="AA1433" s="149" t="e">
        <f t="shared" si="384"/>
        <v>#DIV/0!</v>
      </c>
      <c r="AB1433" s="383">
        <f>IF(ISERROR(AA1433),0,IF(B1433&lt;=Parameters!$K$3,0,(B1433-B1432)*$O$5*AA1433))</f>
        <v>0</v>
      </c>
      <c r="AC1433" s="157">
        <f t="shared" si="375"/>
        <v>26468.056265524985</v>
      </c>
    </row>
    <row r="1434" spans="1:29">
      <c r="A1434" s="1"/>
      <c r="B1434" s="1"/>
      <c r="C1434" s="194"/>
      <c r="D1434" s="194"/>
      <c r="E1434" s="438" t="e">
        <f>IF(AND(ISBLANK(B1434),ISBLANK(C1434)),NA(),IF(B1434&lt;=Parameters!$K$3,0,IF(C1434&lt;0.1,Parameters!$K$4,C1434)))</f>
        <v>#N/A</v>
      </c>
      <c r="F1434" s="439"/>
      <c r="G1434" s="149">
        <f>B1434*Parameters!$K$5</f>
        <v>0</v>
      </c>
      <c r="H1434" s="383">
        <f>IF(B1434&lt;Parameters!$K$6,B1434*Parameters!$K$5,Parameters!$K$5*Parameters!$K$6+(B1434-Parameters!$K$6)*(Parameters!$K$5-10))</f>
        <v>0</v>
      </c>
      <c r="I1434" s="151" t="str">
        <f>IF(ISBLANK(D1434),"",IF(D1434&gt;Parameters!$K$7,"Clay","Sand"))</f>
        <v/>
      </c>
      <c r="J1434" s="152">
        <f t="shared" si="376"/>
        <v>0.12850097275896397</v>
      </c>
      <c r="K1434" s="320">
        <f t="shared" si="377"/>
        <v>1</v>
      </c>
      <c r="L1434" s="320">
        <f t="shared" si="385"/>
        <v>0</v>
      </c>
      <c r="M1434" s="275" t="e">
        <f t="shared" si="378"/>
        <v>#N/A</v>
      </c>
      <c r="N1434" s="153" t="e">
        <f t="shared" si="379"/>
        <v>#N/A</v>
      </c>
      <c r="O1434" s="175" t="e">
        <f t="shared" si="380"/>
        <v>#N/A</v>
      </c>
      <c r="P1434" s="149">
        <f>IF(B1434&lt;=Parameters!$K$3,0,IF(I1434="Sand",0,O1434/Parameters!$K$8*1000))</f>
        <v>0</v>
      </c>
      <c r="Q1434" s="127" t="e">
        <f t="shared" si="381"/>
        <v>#DIV/0!</v>
      </c>
      <c r="R1434" s="175" t="e">
        <f t="shared" si="382"/>
        <v>#DIV/0!</v>
      </c>
      <c r="S1434" s="175" t="e">
        <f t="shared" si="383"/>
        <v>#DIV/0!</v>
      </c>
      <c r="T1434" s="149" t="e">
        <f t="shared" si="390"/>
        <v>#DIV/0!</v>
      </c>
      <c r="U1434" s="383">
        <f>IF(B1434&lt;=Parameters!$K$3,0,IF(I1434="Sand",(B1434-B1433)*$O$5*N1434,(B1434-B1433)*$O$5*T1434))</f>
        <v>0</v>
      </c>
      <c r="V1434" s="157">
        <f t="shared" si="391"/>
        <v>41073.252496893809</v>
      </c>
      <c r="W1434" s="175" t="e">
        <f t="shared" si="386"/>
        <v>#N/A</v>
      </c>
      <c r="X1434" s="149" t="e">
        <f t="shared" si="387"/>
        <v>#N/A</v>
      </c>
      <c r="Y1434" s="127" t="e">
        <f t="shared" si="388"/>
        <v>#DIV/0!</v>
      </c>
      <c r="Z1434" s="175" t="e">
        <f t="shared" si="389"/>
        <v>#N/A</v>
      </c>
      <c r="AA1434" s="149" t="e">
        <f t="shared" si="384"/>
        <v>#DIV/0!</v>
      </c>
      <c r="AB1434" s="383">
        <f>IF(ISERROR(AA1434),0,IF(B1434&lt;=Parameters!$K$3,0,(B1434-B1433)*$O$5*AA1434))</f>
        <v>0</v>
      </c>
      <c r="AC1434" s="157">
        <f t="shared" si="375"/>
        <v>26468.056265524985</v>
      </c>
    </row>
    <row r="1435" spans="1:29">
      <c r="A1435" s="1"/>
      <c r="B1435" s="1"/>
      <c r="C1435" s="194"/>
      <c r="D1435" s="194"/>
      <c r="E1435" s="438" t="e">
        <f>IF(AND(ISBLANK(B1435),ISBLANK(C1435)),NA(),IF(B1435&lt;=Parameters!$K$3,0,IF(C1435&lt;0.1,Parameters!$K$4,C1435)))</f>
        <v>#N/A</v>
      </c>
      <c r="F1435" s="439"/>
      <c r="G1435" s="149">
        <f>B1435*Parameters!$K$5</f>
        <v>0</v>
      </c>
      <c r="H1435" s="383">
        <f>IF(B1435&lt;Parameters!$K$6,B1435*Parameters!$K$5,Parameters!$K$5*Parameters!$K$6+(B1435-Parameters!$K$6)*(Parameters!$K$5-10))</f>
        <v>0</v>
      </c>
      <c r="I1435" s="151" t="str">
        <f>IF(ISBLANK(D1435),"",IF(D1435&gt;Parameters!$K$7,"Clay","Sand"))</f>
        <v/>
      </c>
      <c r="J1435" s="152">
        <f t="shared" si="376"/>
        <v>0.12850097275896397</v>
      </c>
      <c r="K1435" s="320">
        <f t="shared" si="377"/>
        <v>1</v>
      </c>
      <c r="L1435" s="320">
        <f t="shared" si="385"/>
        <v>0</v>
      </c>
      <c r="M1435" s="275" t="e">
        <f t="shared" si="378"/>
        <v>#N/A</v>
      </c>
      <c r="N1435" s="153" t="e">
        <f t="shared" si="379"/>
        <v>#N/A</v>
      </c>
      <c r="O1435" s="175" t="e">
        <f t="shared" si="380"/>
        <v>#N/A</v>
      </c>
      <c r="P1435" s="149">
        <f>IF(B1435&lt;=Parameters!$K$3,0,IF(I1435="Sand",0,O1435/Parameters!$K$8*1000))</f>
        <v>0</v>
      </c>
      <c r="Q1435" s="127" t="e">
        <f t="shared" si="381"/>
        <v>#DIV/0!</v>
      </c>
      <c r="R1435" s="175" t="e">
        <f t="shared" si="382"/>
        <v>#DIV/0!</v>
      </c>
      <c r="S1435" s="175" t="e">
        <f t="shared" si="383"/>
        <v>#DIV/0!</v>
      </c>
      <c r="T1435" s="149" t="e">
        <f t="shared" si="390"/>
        <v>#DIV/0!</v>
      </c>
      <c r="U1435" s="383">
        <f>IF(B1435&lt;=Parameters!$K$3,0,IF(I1435="Sand",(B1435-B1434)*$O$5*N1435,(B1435-B1434)*$O$5*T1435))</f>
        <v>0</v>
      </c>
      <c r="V1435" s="157">
        <f t="shared" si="391"/>
        <v>41073.252496893809</v>
      </c>
      <c r="W1435" s="175" t="e">
        <f t="shared" si="386"/>
        <v>#N/A</v>
      </c>
      <c r="X1435" s="149" t="e">
        <f t="shared" si="387"/>
        <v>#N/A</v>
      </c>
      <c r="Y1435" s="127" t="e">
        <f t="shared" si="388"/>
        <v>#DIV/0!</v>
      </c>
      <c r="Z1435" s="175" t="e">
        <f t="shared" si="389"/>
        <v>#N/A</v>
      </c>
      <c r="AA1435" s="149" t="e">
        <f t="shared" si="384"/>
        <v>#DIV/0!</v>
      </c>
      <c r="AB1435" s="383">
        <f>IF(ISERROR(AA1435),0,IF(B1435&lt;=Parameters!$K$3,0,(B1435-B1434)*$O$5*AA1435))</f>
        <v>0</v>
      </c>
      <c r="AC1435" s="157">
        <f t="shared" si="375"/>
        <v>26468.056265524985</v>
      </c>
    </row>
    <row r="1436" spans="1:29">
      <c r="A1436" s="1"/>
      <c r="B1436" s="1"/>
      <c r="C1436" s="194"/>
      <c r="D1436" s="194"/>
      <c r="E1436" s="438" t="e">
        <f>IF(AND(ISBLANK(B1436),ISBLANK(C1436)),NA(),IF(B1436&lt;=Parameters!$K$3,0,IF(C1436&lt;0.1,Parameters!$K$4,C1436)))</f>
        <v>#N/A</v>
      </c>
      <c r="F1436" s="439"/>
      <c r="G1436" s="149">
        <f>B1436*Parameters!$K$5</f>
        <v>0</v>
      </c>
      <c r="H1436" s="383">
        <f>IF(B1436&lt;Parameters!$K$6,B1436*Parameters!$K$5,Parameters!$K$5*Parameters!$K$6+(B1436-Parameters!$K$6)*(Parameters!$K$5-10))</f>
        <v>0</v>
      </c>
      <c r="I1436" s="151" t="str">
        <f>IF(ISBLANK(D1436),"",IF(D1436&gt;Parameters!$K$7,"Clay","Sand"))</f>
        <v/>
      </c>
      <c r="J1436" s="152">
        <f t="shared" si="376"/>
        <v>0.12850097275896397</v>
      </c>
      <c r="K1436" s="320">
        <f t="shared" si="377"/>
        <v>1</v>
      </c>
      <c r="L1436" s="320">
        <f t="shared" si="385"/>
        <v>0</v>
      </c>
      <c r="M1436" s="275" t="e">
        <f t="shared" si="378"/>
        <v>#N/A</v>
      </c>
      <c r="N1436" s="153" t="e">
        <f t="shared" si="379"/>
        <v>#N/A</v>
      </c>
      <c r="O1436" s="175" t="e">
        <f t="shared" si="380"/>
        <v>#N/A</v>
      </c>
      <c r="P1436" s="149">
        <f>IF(B1436&lt;=Parameters!$K$3,0,IF(I1436="Sand",0,O1436/Parameters!$K$8*1000))</f>
        <v>0</v>
      </c>
      <c r="Q1436" s="127" t="e">
        <f t="shared" si="381"/>
        <v>#DIV/0!</v>
      </c>
      <c r="R1436" s="175" t="e">
        <f t="shared" si="382"/>
        <v>#DIV/0!</v>
      </c>
      <c r="S1436" s="175" t="e">
        <f t="shared" si="383"/>
        <v>#DIV/0!</v>
      </c>
      <c r="T1436" s="149" t="e">
        <f t="shared" si="390"/>
        <v>#DIV/0!</v>
      </c>
      <c r="U1436" s="383">
        <f>IF(B1436&lt;=Parameters!$K$3,0,IF(I1436="Sand",(B1436-B1435)*$O$5*N1436,(B1436-B1435)*$O$5*T1436))</f>
        <v>0</v>
      </c>
      <c r="V1436" s="157">
        <f t="shared" si="391"/>
        <v>41073.252496893809</v>
      </c>
      <c r="W1436" s="175" t="e">
        <f t="shared" si="386"/>
        <v>#N/A</v>
      </c>
      <c r="X1436" s="149" t="e">
        <f t="shared" si="387"/>
        <v>#N/A</v>
      </c>
      <c r="Y1436" s="127" t="e">
        <f t="shared" si="388"/>
        <v>#DIV/0!</v>
      </c>
      <c r="Z1436" s="175" t="e">
        <f t="shared" si="389"/>
        <v>#N/A</v>
      </c>
      <c r="AA1436" s="149" t="e">
        <f t="shared" si="384"/>
        <v>#DIV/0!</v>
      </c>
      <c r="AB1436" s="383">
        <f>IF(ISERROR(AA1436),0,IF(B1436&lt;=Parameters!$K$3,0,(B1436-B1435)*$O$5*AA1436))</f>
        <v>0</v>
      </c>
      <c r="AC1436" s="157">
        <f t="shared" si="375"/>
        <v>26468.056265524985</v>
      </c>
    </row>
    <row r="1437" spans="1:29">
      <c r="A1437" s="1"/>
      <c r="B1437" s="1"/>
      <c r="C1437" s="194"/>
      <c r="D1437" s="194"/>
      <c r="E1437" s="438" t="e">
        <f>IF(AND(ISBLANK(B1437),ISBLANK(C1437)),NA(),IF(B1437&lt;=Parameters!$K$3,0,IF(C1437&lt;0.1,Parameters!$K$4,C1437)))</f>
        <v>#N/A</v>
      </c>
      <c r="F1437" s="439"/>
      <c r="G1437" s="149">
        <f>B1437*Parameters!$K$5</f>
        <v>0</v>
      </c>
      <c r="H1437" s="383">
        <f>IF(B1437&lt;Parameters!$K$6,B1437*Parameters!$K$5,Parameters!$K$5*Parameters!$K$6+(B1437-Parameters!$K$6)*(Parameters!$K$5-10))</f>
        <v>0</v>
      </c>
      <c r="I1437" s="151" t="str">
        <f>IF(ISBLANK(D1437),"",IF(D1437&gt;Parameters!$K$7,"Clay","Sand"))</f>
        <v/>
      </c>
      <c r="J1437" s="152">
        <f t="shared" si="376"/>
        <v>0.12850097275896397</v>
      </c>
      <c r="K1437" s="320">
        <f t="shared" si="377"/>
        <v>1</v>
      </c>
      <c r="L1437" s="320">
        <f t="shared" si="385"/>
        <v>0</v>
      </c>
      <c r="M1437" s="275" t="e">
        <f t="shared" si="378"/>
        <v>#N/A</v>
      </c>
      <c r="N1437" s="153" t="e">
        <f t="shared" si="379"/>
        <v>#N/A</v>
      </c>
      <c r="O1437" s="175" t="e">
        <f t="shared" si="380"/>
        <v>#N/A</v>
      </c>
      <c r="P1437" s="149">
        <f>IF(B1437&lt;=Parameters!$K$3,0,IF(I1437="Sand",0,O1437/Parameters!$K$8*1000))</f>
        <v>0</v>
      </c>
      <c r="Q1437" s="127" t="e">
        <f t="shared" si="381"/>
        <v>#DIV/0!</v>
      </c>
      <c r="R1437" s="175" t="e">
        <f t="shared" si="382"/>
        <v>#DIV/0!</v>
      </c>
      <c r="S1437" s="175" t="e">
        <f t="shared" si="383"/>
        <v>#DIV/0!</v>
      </c>
      <c r="T1437" s="149" t="e">
        <f t="shared" si="390"/>
        <v>#DIV/0!</v>
      </c>
      <c r="U1437" s="383">
        <f>IF(B1437&lt;=Parameters!$K$3,0,IF(I1437="Sand",(B1437-B1436)*$O$5*N1437,(B1437-B1436)*$O$5*T1437))</f>
        <v>0</v>
      </c>
      <c r="V1437" s="157">
        <f t="shared" si="391"/>
        <v>41073.252496893809</v>
      </c>
      <c r="W1437" s="175" t="e">
        <f t="shared" si="386"/>
        <v>#N/A</v>
      </c>
      <c r="X1437" s="149" t="e">
        <f t="shared" si="387"/>
        <v>#N/A</v>
      </c>
      <c r="Y1437" s="127" t="e">
        <f t="shared" si="388"/>
        <v>#DIV/0!</v>
      </c>
      <c r="Z1437" s="175" t="e">
        <f t="shared" si="389"/>
        <v>#N/A</v>
      </c>
      <c r="AA1437" s="149" t="e">
        <f t="shared" si="384"/>
        <v>#DIV/0!</v>
      </c>
      <c r="AB1437" s="383">
        <f>IF(ISERROR(AA1437),0,IF(B1437&lt;=Parameters!$K$3,0,(B1437-B1436)*$O$5*AA1437))</f>
        <v>0</v>
      </c>
      <c r="AC1437" s="157">
        <f t="shared" si="375"/>
        <v>26468.056265524985</v>
      </c>
    </row>
    <row r="1438" spans="1:29">
      <c r="A1438" s="1"/>
      <c r="B1438" s="1"/>
      <c r="C1438" s="194"/>
      <c r="D1438" s="194"/>
      <c r="E1438" s="438" t="e">
        <f>IF(AND(ISBLANK(B1438),ISBLANK(C1438)),NA(),IF(B1438&lt;=Parameters!$K$3,0,IF(C1438&lt;0.1,Parameters!$K$4,C1438)))</f>
        <v>#N/A</v>
      </c>
      <c r="F1438" s="439"/>
      <c r="G1438" s="149">
        <f>B1438*Parameters!$K$5</f>
        <v>0</v>
      </c>
      <c r="H1438" s="383">
        <f>IF(B1438&lt;Parameters!$K$6,B1438*Parameters!$K$5,Parameters!$K$5*Parameters!$K$6+(B1438-Parameters!$K$6)*(Parameters!$K$5-10))</f>
        <v>0</v>
      </c>
      <c r="I1438" s="151" t="str">
        <f>IF(ISBLANK(D1438),"",IF(D1438&gt;Parameters!$K$7,"Clay","Sand"))</f>
        <v/>
      </c>
      <c r="J1438" s="152">
        <f t="shared" si="376"/>
        <v>0.12850097275896397</v>
      </c>
      <c r="K1438" s="320">
        <f t="shared" si="377"/>
        <v>1</v>
      </c>
      <c r="L1438" s="320">
        <f t="shared" si="385"/>
        <v>0</v>
      </c>
      <c r="M1438" s="275" t="e">
        <f t="shared" si="378"/>
        <v>#N/A</v>
      </c>
      <c r="N1438" s="153" t="e">
        <f t="shared" si="379"/>
        <v>#N/A</v>
      </c>
      <c r="O1438" s="175" t="e">
        <f t="shared" si="380"/>
        <v>#N/A</v>
      </c>
      <c r="P1438" s="149">
        <f>IF(B1438&lt;=Parameters!$K$3,0,IF(I1438="Sand",0,O1438/Parameters!$K$8*1000))</f>
        <v>0</v>
      </c>
      <c r="Q1438" s="127" t="e">
        <f t="shared" si="381"/>
        <v>#DIV/0!</v>
      </c>
      <c r="R1438" s="175" t="e">
        <f t="shared" si="382"/>
        <v>#DIV/0!</v>
      </c>
      <c r="S1438" s="175" t="e">
        <f t="shared" si="383"/>
        <v>#DIV/0!</v>
      </c>
      <c r="T1438" s="149" t="e">
        <f t="shared" si="390"/>
        <v>#DIV/0!</v>
      </c>
      <c r="U1438" s="383">
        <f>IF(B1438&lt;=Parameters!$K$3,0,IF(I1438="Sand",(B1438-B1437)*$O$5*N1438,(B1438-B1437)*$O$5*T1438))</f>
        <v>0</v>
      </c>
      <c r="V1438" s="157">
        <f t="shared" si="391"/>
        <v>41073.252496893809</v>
      </c>
      <c r="W1438" s="175" t="e">
        <f t="shared" si="386"/>
        <v>#N/A</v>
      </c>
      <c r="X1438" s="149" t="e">
        <f t="shared" si="387"/>
        <v>#N/A</v>
      </c>
      <c r="Y1438" s="127" t="e">
        <f t="shared" si="388"/>
        <v>#DIV/0!</v>
      </c>
      <c r="Z1438" s="175" t="e">
        <f t="shared" si="389"/>
        <v>#N/A</v>
      </c>
      <c r="AA1438" s="149" t="e">
        <f t="shared" si="384"/>
        <v>#DIV/0!</v>
      </c>
      <c r="AB1438" s="383">
        <f>IF(ISERROR(AA1438),0,IF(B1438&lt;=Parameters!$K$3,0,(B1438-B1437)*$O$5*AA1438))</f>
        <v>0</v>
      </c>
      <c r="AC1438" s="157">
        <f t="shared" si="375"/>
        <v>26468.056265524985</v>
      </c>
    </row>
    <row r="1439" spans="1:29">
      <c r="A1439" s="1"/>
      <c r="B1439" s="1"/>
      <c r="C1439" s="194"/>
      <c r="D1439" s="194"/>
      <c r="E1439" s="438" t="e">
        <f>IF(AND(ISBLANK(B1439),ISBLANK(C1439)),NA(),IF(B1439&lt;=Parameters!$K$3,0,IF(C1439&lt;0.1,Parameters!$K$4,C1439)))</f>
        <v>#N/A</v>
      </c>
      <c r="F1439" s="439"/>
      <c r="G1439" s="149">
        <f>B1439*Parameters!$K$5</f>
        <v>0</v>
      </c>
      <c r="H1439" s="383">
        <f>IF(B1439&lt;Parameters!$K$6,B1439*Parameters!$K$5,Parameters!$K$5*Parameters!$K$6+(B1439-Parameters!$K$6)*(Parameters!$K$5-10))</f>
        <v>0</v>
      </c>
      <c r="I1439" s="151" t="str">
        <f>IF(ISBLANK(D1439),"",IF(D1439&gt;Parameters!$K$7,"Clay","Sand"))</f>
        <v/>
      </c>
      <c r="J1439" s="152">
        <f t="shared" si="376"/>
        <v>0.12850097275896397</v>
      </c>
      <c r="K1439" s="320">
        <f t="shared" si="377"/>
        <v>1</v>
      </c>
      <c r="L1439" s="320">
        <f t="shared" si="385"/>
        <v>0</v>
      </c>
      <c r="M1439" s="275" t="e">
        <f t="shared" si="378"/>
        <v>#N/A</v>
      </c>
      <c r="N1439" s="153" t="e">
        <f t="shared" si="379"/>
        <v>#N/A</v>
      </c>
      <c r="O1439" s="175" t="e">
        <f t="shared" si="380"/>
        <v>#N/A</v>
      </c>
      <c r="P1439" s="149">
        <f>IF(B1439&lt;=Parameters!$K$3,0,IF(I1439="Sand",0,O1439/Parameters!$K$8*1000))</f>
        <v>0</v>
      </c>
      <c r="Q1439" s="127" t="e">
        <f t="shared" si="381"/>
        <v>#DIV/0!</v>
      </c>
      <c r="R1439" s="175" t="e">
        <f t="shared" si="382"/>
        <v>#DIV/0!</v>
      </c>
      <c r="S1439" s="175" t="e">
        <f t="shared" si="383"/>
        <v>#DIV/0!</v>
      </c>
      <c r="T1439" s="149" t="e">
        <f t="shared" si="390"/>
        <v>#DIV/0!</v>
      </c>
      <c r="U1439" s="383">
        <f>IF(B1439&lt;=Parameters!$K$3,0,IF(I1439="Sand",(B1439-B1438)*$O$5*N1439,(B1439-B1438)*$O$5*T1439))</f>
        <v>0</v>
      </c>
      <c r="V1439" s="157">
        <f t="shared" si="391"/>
        <v>41073.252496893809</v>
      </c>
      <c r="W1439" s="175" t="e">
        <f t="shared" si="386"/>
        <v>#N/A</v>
      </c>
      <c r="X1439" s="149" t="e">
        <f t="shared" si="387"/>
        <v>#N/A</v>
      </c>
      <c r="Y1439" s="127" t="e">
        <f t="shared" si="388"/>
        <v>#DIV/0!</v>
      </c>
      <c r="Z1439" s="175" t="e">
        <f t="shared" si="389"/>
        <v>#N/A</v>
      </c>
      <c r="AA1439" s="149" t="e">
        <f t="shared" si="384"/>
        <v>#DIV/0!</v>
      </c>
      <c r="AB1439" s="383">
        <f>IF(ISERROR(AA1439),0,IF(B1439&lt;=Parameters!$K$3,0,(B1439-B1438)*$O$5*AA1439))</f>
        <v>0</v>
      </c>
      <c r="AC1439" s="157">
        <f t="shared" si="375"/>
        <v>26468.056265524985</v>
      </c>
    </row>
    <row r="1440" spans="1:29">
      <c r="A1440" s="1"/>
      <c r="B1440" s="1"/>
      <c r="C1440" s="194"/>
      <c r="D1440" s="194"/>
      <c r="E1440" s="438" t="e">
        <f>IF(AND(ISBLANK(B1440),ISBLANK(C1440)),NA(),IF(B1440&lt;=Parameters!$K$3,0,IF(C1440&lt;0.1,Parameters!$K$4,C1440)))</f>
        <v>#N/A</v>
      </c>
      <c r="F1440" s="439"/>
      <c r="G1440" s="149">
        <f>B1440*Parameters!$K$5</f>
        <v>0</v>
      </c>
      <c r="H1440" s="383">
        <f>IF(B1440&lt;Parameters!$K$6,B1440*Parameters!$K$5,Parameters!$K$5*Parameters!$K$6+(B1440-Parameters!$K$6)*(Parameters!$K$5-10))</f>
        <v>0</v>
      </c>
      <c r="I1440" s="151" t="str">
        <f>IF(ISBLANK(D1440),"",IF(D1440&gt;Parameters!$K$7,"Clay","Sand"))</f>
        <v/>
      </c>
      <c r="J1440" s="152">
        <f t="shared" si="376"/>
        <v>0.12850097275896397</v>
      </c>
      <c r="K1440" s="320">
        <f t="shared" si="377"/>
        <v>1</v>
      </c>
      <c r="L1440" s="320">
        <f t="shared" si="385"/>
        <v>0</v>
      </c>
      <c r="M1440" s="275" t="e">
        <f t="shared" si="378"/>
        <v>#N/A</v>
      </c>
      <c r="N1440" s="153" t="e">
        <f t="shared" si="379"/>
        <v>#N/A</v>
      </c>
      <c r="O1440" s="175" t="e">
        <f t="shared" si="380"/>
        <v>#N/A</v>
      </c>
      <c r="P1440" s="149">
        <f>IF(B1440&lt;=Parameters!$K$3,0,IF(I1440="Sand",0,O1440/Parameters!$K$8*1000))</f>
        <v>0</v>
      </c>
      <c r="Q1440" s="127" t="e">
        <f t="shared" si="381"/>
        <v>#DIV/0!</v>
      </c>
      <c r="R1440" s="175" t="e">
        <f t="shared" si="382"/>
        <v>#DIV/0!</v>
      </c>
      <c r="S1440" s="175" t="e">
        <f t="shared" si="383"/>
        <v>#DIV/0!</v>
      </c>
      <c r="T1440" s="149" t="e">
        <f t="shared" si="390"/>
        <v>#DIV/0!</v>
      </c>
      <c r="U1440" s="383">
        <f>IF(B1440&lt;=Parameters!$K$3,0,IF(I1440="Sand",(B1440-B1439)*$O$5*N1440,(B1440-B1439)*$O$5*T1440))</f>
        <v>0</v>
      </c>
      <c r="V1440" s="157">
        <f t="shared" si="391"/>
        <v>41073.252496893809</v>
      </c>
      <c r="W1440" s="175" t="e">
        <f t="shared" si="386"/>
        <v>#N/A</v>
      </c>
      <c r="X1440" s="149" t="e">
        <f t="shared" si="387"/>
        <v>#N/A</v>
      </c>
      <c r="Y1440" s="127" t="e">
        <f t="shared" si="388"/>
        <v>#DIV/0!</v>
      </c>
      <c r="Z1440" s="175" t="e">
        <f t="shared" si="389"/>
        <v>#N/A</v>
      </c>
      <c r="AA1440" s="149" t="e">
        <f t="shared" si="384"/>
        <v>#DIV/0!</v>
      </c>
      <c r="AB1440" s="383">
        <f>IF(ISERROR(AA1440),0,IF(B1440&lt;=Parameters!$K$3,0,(B1440-B1439)*$O$5*AA1440))</f>
        <v>0</v>
      </c>
      <c r="AC1440" s="157">
        <f t="shared" si="375"/>
        <v>26468.056265524985</v>
      </c>
    </row>
    <row r="1441" spans="1:29">
      <c r="A1441" s="1"/>
      <c r="B1441" s="1"/>
      <c r="C1441" s="194"/>
      <c r="D1441" s="194"/>
      <c r="E1441" s="438" t="e">
        <f>IF(AND(ISBLANK(B1441),ISBLANK(C1441)),NA(),IF(B1441&lt;=Parameters!$K$3,0,IF(C1441&lt;0.1,Parameters!$K$4,C1441)))</f>
        <v>#N/A</v>
      </c>
      <c r="F1441" s="439"/>
      <c r="G1441" s="149">
        <f>B1441*Parameters!$K$5</f>
        <v>0</v>
      </c>
      <c r="H1441" s="383">
        <f>IF(B1441&lt;Parameters!$K$6,B1441*Parameters!$K$5,Parameters!$K$5*Parameters!$K$6+(B1441-Parameters!$K$6)*(Parameters!$K$5-10))</f>
        <v>0</v>
      </c>
      <c r="I1441" s="151" t="str">
        <f>IF(ISBLANK(D1441),"",IF(D1441&gt;Parameters!$K$7,"Clay","Sand"))</f>
        <v/>
      </c>
      <c r="J1441" s="152">
        <f t="shared" si="376"/>
        <v>0.12850097275896397</v>
      </c>
      <c r="K1441" s="320">
        <f t="shared" si="377"/>
        <v>1</v>
      </c>
      <c r="L1441" s="320">
        <f t="shared" si="385"/>
        <v>0</v>
      </c>
      <c r="M1441" s="275" t="e">
        <f t="shared" si="378"/>
        <v>#N/A</v>
      </c>
      <c r="N1441" s="153" t="e">
        <f t="shared" si="379"/>
        <v>#N/A</v>
      </c>
      <c r="O1441" s="175" t="e">
        <f t="shared" si="380"/>
        <v>#N/A</v>
      </c>
      <c r="P1441" s="149">
        <f>IF(B1441&lt;=Parameters!$K$3,0,IF(I1441="Sand",0,O1441/Parameters!$K$8*1000))</f>
        <v>0</v>
      </c>
      <c r="Q1441" s="127" t="e">
        <f t="shared" si="381"/>
        <v>#DIV/0!</v>
      </c>
      <c r="R1441" s="175" t="e">
        <f t="shared" si="382"/>
        <v>#DIV/0!</v>
      </c>
      <c r="S1441" s="175" t="e">
        <f t="shared" si="383"/>
        <v>#DIV/0!</v>
      </c>
      <c r="T1441" s="149" t="e">
        <f t="shared" si="390"/>
        <v>#DIV/0!</v>
      </c>
      <c r="U1441" s="383">
        <f>IF(B1441&lt;=Parameters!$K$3,0,IF(I1441="Sand",(B1441-B1440)*$O$5*N1441,(B1441-B1440)*$O$5*T1441))</f>
        <v>0</v>
      </c>
      <c r="V1441" s="157">
        <f t="shared" si="391"/>
        <v>41073.252496893809</v>
      </c>
      <c r="W1441" s="175" t="e">
        <f t="shared" si="386"/>
        <v>#N/A</v>
      </c>
      <c r="X1441" s="149" t="e">
        <f t="shared" si="387"/>
        <v>#N/A</v>
      </c>
      <c r="Y1441" s="127" t="e">
        <f t="shared" si="388"/>
        <v>#DIV/0!</v>
      </c>
      <c r="Z1441" s="175" t="e">
        <f t="shared" si="389"/>
        <v>#N/A</v>
      </c>
      <c r="AA1441" s="149" t="e">
        <f t="shared" si="384"/>
        <v>#DIV/0!</v>
      </c>
      <c r="AB1441" s="383">
        <f>IF(ISERROR(AA1441),0,IF(B1441&lt;=Parameters!$K$3,0,(B1441-B1440)*$O$5*AA1441))</f>
        <v>0</v>
      </c>
      <c r="AC1441" s="157">
        <f t="shared" si="375"/>
        <v>26468.056265524985</v>
      </c>
    </row>
    <row r="1442" spans="1:29">
      <c r="A1442" s="1"/>
      <c r="B1442" s="1"/>
      <c r="C1442" s="194"/>
      <c r="D1442" s="194"/>
      <c r="E1442" s="438" t="e">
        <f>IF(AND(ISBLANK(B1442),ISBLANK(C1442)),NA(),IF(B1442&lt;=Parameters!$K$3,0,IF(C1442&lt;0.1,Parameters!$K$4,C1442)))</f>
        <v>#N/A</v>
      </c>
      <c r="F1442" s="439"/>
      <c r="G1442" s="149">
        <f>B1442*Parameters!$K$5</f>
        <v>0</v>
      </c>
      <c r="H1442" s="383">
        <f>IF(B1442&lt;Parameters!$K$6,B1442*Parameters!$K$5,Parameters!$K$5*Parameters!$K$6+(B1442-Parameters!$K$6)*(Parameters!$K$5-10))</f>
        <v>0</v>
      </c>
      <c r="I1442" s="151" t="str">
        <f>IF(ISBLANK(D1442),"",IF(D1442&gt;Parameters!$K$7,"Clay","Sand"))</f>
        <v/>
      </c>
      <c r="J1442" s="152">
        <f t="shared" si="376"/>
        <v>0.12850097275896397</v>
      </c>
      <c r="K1442" s="320">
        <f t="shared" si="377"/>
        <v>1</v>
      </c>
      <c r="L1442" s="320">
        <f t="shared" si="385"/>
        <v>0</v>
      </c>
      <c r="M1442" s="275" t="e">
        <f t="shared" si="378"/>
        <v>#N/A</v>
      </c>
      <c r="N1442" s="153" t="e">
        <f t="shared" si="379"/>
        <v>#N/A</v>
      </c>
      <c r="O1442" s="175" t="e">
        <f t="shared" si="380"/>
        <v>#N/A</v>
      </c>
      <c r="P1442" s="149">
        <f>IF(B1442&lt;=Parameters!$K$3,0,IF(I1442="Sand",0,O1442/Parameters!$K$8*1000))</f>
        <v>0</v>
      </c>
      <c r="Q1442" s="127" t="e">
        <f t="shared" si="381"/>
        <v>#DIV/0!</v>
      </c>
      <c r="R1442" s="175" t="e">
        <f t="shared" si="382"/>
        <v>#DIV/0!</v>
      </c>
      <c r="S1442" s="175" t="e">
        <f t="shared" si="383"/>
        <v>#DIV/0!</v>
      </c>
      <c r="T1442" s="149" t="e">
        <f t="shared" si="390"/>
        <v>#DIV/0!</v>
      </c>
      <c r="U1442" s="383">
        <f>IF(B1442&lt;=Parameters!$K$3,0,IF(I1442="Sand",(B1442-B1441)*$O$5*N1442,(B1442-B1441)*$O$5*T1442))</f>
        <v>0</v>
      </c>
      <c r="V1442" s="157">
        <f t="shared" si="391"/>
        <v>41073.252496893809</v>
      </c>
      <c r="W1442" s="175" t="e">
        <f t="shared" si="386"/>
        <v>#N/A</v>
      </c>
      <c r="X1442" s="149" t="e">
        <f t="shared" si="387"/>
        <v>#N/A</v>
      </c>
      <c r="Y1442" s="127" t="e">
        <f t="shared" si="388"/>
        <v>#DIV/0!</v>
      </c>
      <c r="Z1442" s="175" t="e">
        <f t="shared" si="389"/>
        <v>#N/A</v>
      </c>
      <c r="AA1442" s="149" t="e">
        <f t="shared" si="384"/>
        <v>#DIV/0!</v>
      </c>
      <c r="AB1442" s="383">
        <f>IF(ISERROR(AA1442),0,IF(B1442&lt;=Parameters!$K$3,0,(B1442-B1441)*$O$5*AA1442))</f>
        <v>0</v>
      </c>
      <c r="AC1442" s="157">
        <f t="shared" si="375"/>
        <v>26468.056265524985</v>
      </c>
    </row>
    <row r="1443" spans="1:29">
      <c r="A1443" s="1"/>
      <c r="B1443" s="1"/>
      <c r="C1443" s="194"/>
      <c r="D1443" s="194"/>
      <c r="E1443" s="438" t="e">
        <f>IF(AND(ISBLANK(B1443),ISBLANK(C1443)),NA(),IF(B1443&lt;=Parameters!$K$3,0,IF(C1443&lt;0.1,Parameters!$K$4,C1443)))</f>
        <v>#N/A</v>
      </c>
      <c r="F1443" s="439"/>
      <c r="G1443" s="149">
        <f>B1443*Parameters!$K$5</f>
        <v>0</v>
      </c>
      <c r="H1443" s="383">
        <f>IF(B1443&lt;Parameters!$K$6,B1443*Parameters!$K$5,Parameters!$K$5*Parameters!$K$6+(B1443-Parameters!$K$6)*(Parameters!$K$5-10))</f>
        <v>0</v>
      </c>
      <c r="I1443" s="151" t="str">
        <f>IF(ISBLANK(D1443),"",IF(D1443&gt;Parameters!$K$7,"Clay","Sand"))</f>
        <v/>
      </c>
      <c r="J1443" s="152">
        <f t="shared" si="376"/>
        <v>0.12850097275896397</v>
      </c>
      <c r="K1443" s="320">
        <f t="shared" si="377"/>
        <v>1</v>
      </c>
      <c r="L1443" s="320">
        <f t="shared" si="385"/>
        <v>0</v>
      </c>
      <c r="M1443" s="275" t="e">
        <f t="shared" si="378"/>
        <v>#N/A</v>
      </c>
      <c r="N1443" s="153" t="e">
        <f t="shared" si="379"/>
        <v>#N/A</v>
      </c>
      <c r="O1443" s="175" t="e">
        <f t="shared" si="380"/>
        <v>#N/A</v>
      </c>
      <c r="P1443" s="149">
        <f>IF(B1443&lt;=Parameters!$K$3,0,IF(I1443="Sand",0,O1443/Parameters!$K$8*1000))</f>
        <v>0</v>
      </c>
      <c r="Q1443" s="127" t="e">
        <f t="shared" si="381"/>
        <v>#DIV/0!</v>
      </c>
      <c r="R1443" s="175" t="e">
        <f t="shared" si="382"/>
        <v>#DIV/0!</v>
      </c>
      <c r="S1443" s="175" t="e">
        <f t="shared" si="383"/>
        <v>#DIV/0!</v>
      </c>
      <c r="T1443" s="149" t="e">
        <f t="shared" si="390"/>
        <v>#DIV/0!</v>
      </c>
      <c r="U1443" s="383">
        <f>IF(B1443&lt;=Parameters!$K$3,0,IF(I1443="Sand",(B1443-B1442)*$O$5*N1443,(B1443-B1442)*$O$5*T1443))</f>
        <v>0</v>
      </c>
      <c r="V1443" s="157">
        <f t="shared" si="391"/>
        <v>41073.252496893809</v>
      </c>
      <c r="W1443" s="175" t="e">
        <f t="shared" si="386"/>
        <v>#N/A</v>
      </c>
      <c r="X1443" s="149" t="e">
        <f t="shared" si="387"/>
        <v>#N/A</v>
      </c>
      <c r="Y1443" s="127" t="e">
        <f t="shared" si="388"/>
        <v>#DIV/0!</v>
      </c>
      <c r="Z1443" s="175" t="e">
        <f t="shared" si="389"/>
        <v>#N/A</v>
      </c>
      <c r="AA1443" s="149" t="e">
        <f t="shared" si="384"/>
        <v>#DIV/0!</v>
      </c>
      <c r="AB1443" s="383">
        <f>IF(ISERROR(AA1443),0,IF(B1443&lt;=Parameters!$K$3,0,(B1443-B1442)*$O$5*AA1443))</f>
        <v>0</v>
      </c>
      <c r="AC1443" s="157">
        <f t="shared" si="375"/>
        <v>26468.056265524985</v>
      </c>
    </row>
    <row r="1444" spans="1:29">
      <c r="A1444" s="1"/>
      <c r="B1444" s="1"/>
      <c r="C1444" s="194"/>
      <c r="D1444" s="194"/>
      <c r="E1444" s="438" t="e">
        <f>IF(AND(ISBLANK(B1444),ISBLANK(C1444)),NA(),IF(B1444&lt;=Parameters!$K$3,0,IF(C1444&lt;0.1,Parameters!$K$4,C1444)))</f>
        <v>#N/A</v>
      </c>
      <c r="F1444" s="439"/>
      <c r="G1444" s="149">
        <f>B1444*Parameters!$K$5</f>
        <v>0</v>
      </c>
      <c r="H1444" s="383">
        <f>IF(B1444&lt;Parameters!$K$6,B1444*Parameters!$K$5,Parameters!$K$5*Parameters!$K$6+(B1444-Parameters!$K$6)*(Parameters!$K$5-10))</f>
        <v>0</v>
      </c>
      <c r="I1444" s="151" t="str">
        <f>IF(ISBLANK(D1444),"",IF(D1444&gt;Parameters!$K$7,"Clay","Sand"))</f>
        <v/>
      </c>
      <c r="J1444" s="152">
        <f t="shared" si="376"/>
        <v>0.12850097275896397</v>
      </c>
      <c r="K1444" s="320">
        <f t="shared" si="377"/>
        <v>1</v>
      </c>
      <c r="L1444" s="320">
        <f t="shared" si="385"/>
        <v>0</v>
      </c>
      <c r="M1444" s="275" t="e">
        <f t="shared" si="378"/>
        <v>#N/A</v>
      </c>
      <c r="N1444" s="153" t="e">
        <f t="shared" si="379"/>
        <v>#N/A</v>
      </c>
      <c r="O1444" s="175" t="e">
        <f t="shared" si="380"/>
        <v>#N/A</v>
      </c>
      <c r="P1444" s="149">
        <f>IF(B1444&lt;=Parameters!$K$3,0,IF(I1444="Sand",0,O1444/Parameters!$K$8*1000))</f>
        <v>0</v>
      </c>
      <c r="Q1444" s="127" t="e">
        <f t="shared" si="381"/>
        <v>#DIV/0!</v>
      </c>
      <c r="R1444" s="175" t="e">
        <f t="shared" si="382"/>
        <v>#DIV/0!</v>
      </c>
      <c r="S1444" s="175" t="e">
        <f t="shared" si="383"/>
        <v>#DIV/0!</v>
      </c>
      <c r="T1444" s="149" t="e">
        <f t="shared" si="390"/>
        <v>#DIV/0!</v>
      </c>
      <c r="U1444" s="383">
        <f>IF(B1444&lt;=Parameters!$K$3,0,IF(I1444="Sand",(B1444-B1443)*$O$5*N1444,(B1444-B1443)*$O$5*T1444))</f>
        <v>0</v>
      </c>
      <c r="V1444" s="157">
        <f t="shared" si="391"/>
        <v>41073.252496893809</v>
      </c>
      <c r="W1444" s="175" t="e">
        <f t="shared" si="386"/>
        <v>#N/A</v>
      </c>
      <c r="X1444" s="149" t="e">
        <f t="shared" si="387"/>
        <v>#N/A</v>
      </c>
      <c r="Y1444" s="127" t="e">
        <f t="shared" si="388"/>
        <v>#DIV/0!</v>
      </c>
      <c r="Z1444" s="175" t="e">
        <f t="shared" si="389"/>
        <v>#N/A</v>
      </c>
      <c r="AA1444" s="149" t="e">
        <f t="shared" si="384"/>
        <v>#DIV/0!</v>
      </c>
      <c r="AB1444" s="383">
        <f>IF(ISERROR(AA1444),0,IF(B1444&lt;=Parameters!$K$3,0,(B1444-B1443)*$O$5*AA1444))</f>
        <v>0</v>
      </c>
      <c r="AC1444" s="157">
        <f t="shared" si="375"/>
        <v>26468.056265524985</v>
      </c>
    </row>
    <row r="1445" spans="1:29">
      <c r="A1445" s="1"/>
      <c r="B1445" s="1"/>
      <c r="C1445" s="194"/>
      <c r="D1445" s="194"/>
      <c r="E1445" s="438" t="e">
        <f>IF(AND(ISBLANK(B1445),ISBLANK(C1445)),NA(),IF(B1445&lt;=Parameters!$K$3,0,IF(C1445&lt;0.1,Parameters!$K$4,C1445)))</f>
        <v>#N/A</v>
      </c>
      <c r="F1445" s="439"/>
      <c r="G1445" s="149">
        <f>B1445*Parameters!$K$5</f>
        <v>0</v>
      </c>
      <c r="H1445" s="383">
        <f>IF(B1445&lt;Parameters!$K$6,B1445*Parameters!$K$5,Parameters!$K$5*Parameters!$K$6+(B1445-Parameters!$K$6)*(Parameters!$K$5-10))</f>
        <v>0</v>
      </c>
      <c r="I1445" s="151" t="str">
        <f>IF(ISBLANK(D1445),"",IF(D1445&gt;Parameters!$K$7,"Clay","Sand"))</f>
        <v/>
      </c>
      <c r="J1445" s="152">
        <f t="shared" si="376"/>
        <v>0.12850097275896397</v>
      </c>
      <c r="K1445" s="320">
        <f t="shared" si="377"/>
        <v>1</v>
      </c>
      <c r="L1445" s="320">
        <f t="shared" si="385"/>
        <v>0</v>
      </c>
      <c r="M1445" s="275" t="e">
        <f t="shared" si="378"/>
        <v>#N/A</v>
      </c>
      <c r="N1445" s="153" t="e">
        <f t="shared" si="379"/>
        <v>#N/A</v>
      </c>
      <c r="O1445" s="175" t="e">
        <f t="shared" si="380"/>
        <v>#N/A</v>
      </c>
      <c r="P1445" s="149">
        <f>IF(B1445&lt;=Parameters!$K$3,0,IF(I1445="Sand",0,O1445/Parameters!$K$8*1000))</f>
        <v>0</v>
      </c>
      <c r="Q1445" s="127" t="e">
        <f t="shared" si="381"/>
        <v>#DIV/0!</v>
      </c>
      <c r="R1445" s="175" t="e">
        <f t="shared" si="382"/>
        <v>#DIV/0!</v>
      </c>
      <c r="S1445" s="175" t="e">
        <f t="shared" si="383"/>
        <v>#DIV/0!</v>
      </c>
      <c r="T1445" s="149" t="e">
        <f t="shared" si="390"/>
        <v>#DIV/0!</v>
      </c>
      <c r="U1445" s="383">
        <f>IF(B1445&lt;=Parameters!$K$3,0,IF(I1445="Sand",(B1445-B1444)*$O$5*N1445,(B1445-B1444)*$O$5*T1445))</f>
        <v>0</v>
      </c>
      <c r="V1445" s="157">
        <f t="shared" si="391"/>
        <v>41073.252496893809</v>
      </c>
      <c r="W1445" s="175" t="e">
        <f t="shared" si="386"/>
        <v>#N/A</v>
      </c>
      <c r="X1445" s="149" t="e">
        <f t="shared" si="387"/>
        <v>#N/A</v>
      </c>
      <c r="Y1445" s="127" t="e">
        <f t="shared" si="388"/>
        <v>#DIV/0!</v>
      </c>
      <c r="Z1445" s="175" t="e">
        <f t="shared" si="389"/>
        <v>#N/A</v>
      </c>
      <c r="AA1445" s="149" t="e">
        <f t="shared" si="384"/>
        <v>#DIV/0!</v>
      </c>
      <c r="AB1445" s="383">
        <f>IF(ISERROR(AA1445),0,IF(B1445&lt;=Parameters!$K$3,0,(B1445-B1444)*$O$5*AA1445))</f>
        <v>0</v>
      </c>
      <c r="AC1445" s="157">
        <f t="shared" si="375"/>
        <v>26468.056265524985</v>
      </c>
    </row>
    <row r="1446" spans="1:29">
      <c r="A1446" s="1"/>
      <c r="B1446" s="1"/>
      <c r="C1446" s="194"/>
      <c r="D1446" s="194"/>
      <c r="E1446" s="438" t="e">
        <f>IF(AND(ISBLANK(B1446),ISBLANK(C1446)),NA(),IF(B1446&lt;=Parameters!$K$3,0,IF(C1446&lt;0.1,Parameters!$K$4,C1446)))</f>
        <v>#N/A</v>
      </c>
      <c r="F1446" s="439"/>
      <c r="G1446" s="149">
        <f>B1446*Parameters!$K$5</f>
        <v>0</v>
      </c>
      <c r="H1446" s="383">
        <f>IF(B1446&lt;Parameters!$K$6,B1446*Parameters!$K$5,Parameters!$K$5*Parameters!$K$6+(B1446-Parameters!$K$6)*(Parameters!$K$5-10))</f>
        <v>0</v>
      </c>
      <c r="I1446" s="151" t="str">
        <f>IF(ISBLANK(D1446),"",IF(D1446&gt;Parameters!$K$7,"Clay","Sand"))</f>
        <v/>
      </c>
      <c r="J1446" s="152">
        <f t="shared" si="376"/>
        <v>0.12850097275896397</v>
      </c>
      <c r="K1446" s="320">
        <f t="shared" si="377"/>
        <v>1</v>
      </c>
      <c r="L1446" s="320">
        <f t="shared" si="385"/>
        <v>0</v>
      </c>
      <c r="M1446" s="275" t="e">
        <f t="shared" si="378"/>
        <v>#N/A</v>
      </c>
      <c r="N1446" s="153" t="e">
        <f t="shared" si="379"/>
        <v>#N/A</v>
      </c>
      <c r="O1446" s="175" t="e">
        <f t="shared" si="380"/>
        <v>#N/A</v>
      </c>
      <c r="P1446" s="149">
        <f>IF(B1446&lt;=Parameters!$K$3,0,IF(I1446="Sand",0,O1446/Parameters!$K$8*1000))</f>
        <v>0</v>
      </c>
      <c r="Q1446" s="127" t="e">
        <f t="shared" si="381"/>
        <v>#DIV/0!</v>
      </c>
      <c r="R1446" s="175" t="e">
        <f t="shared" si="382"/>
        <v>#DIV/0!</v>
      </c>
      <c r="S1446" s="175" t="e">
        <f t="shared" si="383"/>
        <v>#DIV/0!</v>
      </c>
      <c r="T1446" s="149" t="e">
        <f t="shared" si="390"/>
        <v>#DIV/0!</v>
      </c>
      <c r="U1446" s="383">
        <f>IF(B1446&lt;=Parameters!$K$3,0,IF(I1446="Sand",(B1446-B1445)*$O$5*N1446,(B1446-B1445)*$O$5*T1446))</f>
        <v>0</v>
      </c>
      <c r="V1446" s="157">
        <f t="shared" si="391"/>
        <v>41073.252496893809</v>
      </c>
      <c r="W1446" s="175" t="e">
        <f t="shared" si="386"/>
        <v>#N/A</v>
      </c>
      <c r="X1446" s="149" t="e">
        <f t="shared" si="387"/>
        <v>#N/A</v>
      </c>
      <c r="Y1446" s="127" t="e">
        <f t="shared" si="388"/>
        <v>#DIV/0!</v>
      </c>
      <c r="Z1446" s="175" t="e">
        <f t="shared" si="389"/>
        <v>#N/A</v>
      </c>
      <c r="AA1446" s="149" t="e">
        <f t="shared" si="384"/>
        <v>#DIV/0!</v>
      </c>
      <c r="AB1446" s="383">
        <f>IF(ISERROR(AA1446),0,IF(B1446&lt;=Parameters!$K$3,0,(B1446-B1445)*$O$5*AA1446))</f>
        <v>0</v>
      </c>
      <c r="AC1446" s="157">
        <f t="shared" si="375"/>
        <v>26468.056265524985</v>
      </c>
    </row>
    <row r="1447" spans="1:29">
      <c r="A1447" s="1"/>
      <c r="B1447" s="1"/>
      <c r="C1447" s="194"/>
      <c r="D1447" s="194"/>
      <c r="E1447" s="438" t="e">
        <f>IF(AND(ISBLANK(B1447),ISBLANK(C1447)),NA(),IF(B1447&lt;=Parameters!$K$3,0,IF(C1447&lt;0.1,Parameters!$K$4,C1447)))</f>
        <v>#N/A</v>
      </c>
      <c r="F1447" s="439"/>
      <c r="G1447" s="149">
        <f>B1447*Parameters!$K$5</f>
        <v>0</v>
      </c>
      <c r="H1447" s="383">
        <f>IF(B1447&lt;Parameters!$K$6,B1447*Parameters!$K$5,Parameters!$K$5*Parameters!$K$6+(B1447-Parameters!$K$6)*(Parameters!$K$5-10))</f>
        <v>0</v>
      </c>
      <c r="I1447" s="151" t="str">
        <f>IF(ISBLANK(D1447),"",IF(D1447&gt;Parameters!$K$7,"Clay","Sand"))</f>
        <v/>
      </c>
      <c r="J1447" s="152">
        <f t="shared" si="376"/>
        <v>0.12850097275896397</v>
      </c>
      <c r="K1447" s="320">
        <f t="shared" si="377"/>
        <v>1</v>
      </c>
      <c r="L1447" s="320">
        <f t="shared" si="385"/>
        <v>0</v>
      </c>
      <c r="M1447" s="275" t="e">
        <f t="shared" si="378"/>
        <v>#N/A</v>
      </c>
      <c r="N1447" s="153" t="e">
        <f t="shared" si="379"/>
        <v>#N/A</v>
      </c>
      <c r="O1447" s="175" t="e">
        <f t="shared" si="380"/>
        <v>#N/A</v>
      </c>
      <c r="P1447" s="149">
        <f>IF(B1447&lt;=Parameters!$K$3,0,IF(I1447="Sand",0,O1447/Parameters!$K$8*1000))</f>
        <v>0</v>
      </c>
      <c r="Q1447" s="127" t="e">
        <f t="shared" si="381"/>
        <v>#DIV/0!</v>
      </c>
      <c r="R1447" s="175" t="e">
        <f t="shared" si="382"/>
        <v>#DIV/0!</v>
      </c>
      <c r="S1447" s="175" t="e">
        <f t="shared" si="383"/>
        <v>#DIV/0!</v>
      </c>
      <c r="T1447" s="149" t="e">
        <f t="shared" si="390"/>
        <v>#DIV/0!</v>
      </c>
      <c r="U1447" s="383">
        <f>IF(B1447&lt;=Parameters!$K$3,0,IF(I1447="Sand",(B1447-B1446)*$O$5*N1447,(B1447-B1446)*$O$5*T1447))</f>
        <v>0</v>
      </c>
      <c r="V1447" s="157">
        <f t="shared" si="391"/>
        <v>41073.252496893809</v>
      </c>
      <c r="W1447" s="175" t="e">
        <f t="shared" si="386"/>
        <v>#N/A</v>
      </c>
      <c r="X1447" s="149" t="e">
        <f t="shared" si="387"/>
        <v>#N/A</v>
      </c>
      <c r="Y1447" s="127" t="e">
        <f t="shared" si="388"/>
        <v>#DIV/0!</v>
      </c>
      <c r="Z1447" s="175" t="e">
        <f t="shared" si="389"/>
        <v>#N/A</v>
      </c>
      <c r="AA1447" s="149" t="e">
        <f t="shared" si="384"/>
        <v>#DIV/0!</v>
      </c>
      <c r="AB1447" s="383">
        <f>IF(ISERROR(AA1447),0,IF(B1447&lt;=Parameters!$K$3,0,(B1447-B1446)*$O$5*AA1447))</f>
        <v>0</v>
      </c>
      <c r="AC1447" s="157">
        <f t="shared" si="375"/>
        <v>26468.056265524985</v>
      </c>
    </row>
    <row r="1448" spans="1:29">
      <c r="A1448" s="1"/>
      <c r="B1448" s="1"/>
      <c r="C1448" s="194"/>
      <c r="D1448" s="194"/>
      <c r="E1448" s="438" t="e">
        <f>IF(AND(ISBLANK(B1448),ISBLANK(C1448)),NA(),IF(B1448&lt;=Parameters!$K$3,0,IF(C1448&lt;0.1,Parameters!$K$4,C1448)))</f>
        <v>#N/A</v>
      </c>
      <c r="F1448" s="439"/>
      <c r="G1448" s="149">
        <f>B1448*Parameters!$K$5</f>
        <v>0</v>
      </c>
      <c r="H1448" s="383">
        <f>IF(B1448&lt;Parameters!$K$6,B1448*Parameters!$K$5,Parameters!$K$5*Parameters!$K$6+(B1448-Parameters!$K$6)*(Parameters!$K$5-10))</f>
        <v>0</v>
      </c>
      <c r="I1448" s="151" t="str">
        <f>IF(ISBLANK(D1448),"",IF(D1448&gt;Parameters!$K$7,"Clay","Sand"))</f>
        <v/>
      </c>
      <c r="J1448" s="152">
        <f t="shared" si="376"/>
        <v>0.12850097275896397</v>
      </c>
      <c r="K1448" s="320">
        <f t="shared" si="377"/>
        <v>1</v>
      </c>
      <c r="L1448" s="320">
        <f t="shared" si="385"/>
        <v>0</v>
      </c>
      <c r="M1448" s="275" t="e">
        <f t="shared" si="378"/>
        <v>#N/A</v>
      </c>
      <c r="N1448" s="153" t="e">
        <f t="shared" si="379"/>
        <v>#N/A</v>
      </c>
      <c r="O1448" s="175" t="e">
        <f t="shared" si="380"/>
        <v>#N/A</v>
      </c>
      <c r="P1448" s="149">
        <f>IF(B1448&lt;=Parameters!$K$3,0,IF(I1448="Sand",0,O1448/Parameters!$K$8*1000))</f>
        <v>0</v>
      </c>
      <c r="Q1448" s="127" t="e">
        <f t="shared" si="381"/>
        <v>#DIV/0!</v>
      </c>
      <c r="R1448" s="175" t="e">
        <f t="shared" si="382"/>
        <v>#DIV/0!</v>
      </c>
      <c r="S1448" s="175" t="e">
        <f t="shared" si="383"/>
        <v>#DIV/0!</v>
      </c>
      <c r="T1448" s="149" t="e">
        <f t="shared" si="390"/>
        <v>#DIV/0!</v>
      </c>
      <c r="U1448" s="383">
        <f>IF(B1448&lt;=Parameters!$K$3,0,IF(I1448="Sand",(B1448-B1447)*$O$5*N1448,(B1448-B1447)*$O$5*T1448))</f>
        <v>0</v>
      </c>
      <c r="V1448" s="157">
        <f t="shared" si="391"/>
        <v>41073.252496893809</v>
      </c>
      <c r="W1448" s="175" t="e">
        <f t="shared" si="386"/>
        <v>#N/A</v>
      </c>
      <c r="X1448" s="149" t="e">
        <f t="shared" si="387"/>
        <v>#N/A</v>
      </c>
      <c r="Y1448" s="127" t="e">
        <f t="shared" si="388"/>
        <v>#DIV/0!</v>
      </c>
      <c r="Z1448" s="175" t="e">
        <f t="shared" si="389"/>
        <v>#N/A</v>
      </c>
      <c r="AA1448" s="149" t="e">
        <f t="shared" si="384"/>
        <v>#DIV/0!</v>
      </c>
      <c r="AB1448" s="383">
        <f>IF(ISERROR(AA1448),0,IF(B1448&lt;=Parameters!$K$3,0,(B1448-B1447)*$O$5*AA1448))</f>
        <v>0</v>
      </c>
      <c r="AC1448" s="157">
        <f t="shared" si="375"/>
        <v>26468.056265524985</v>
      </c>
    </row>
    <row r="1449" spans="1:29">
      <c r="A1449" s="1"/>
      <c r="B1449" s="1"/>
      <c r="C1449" s="194"/>
      <c r="D1449" s="194"/>
      <c r="E1449" s="438" t="e">
        <f>IF(AND(ISBLANK(B1449),ISBLANK(C1449)),NA(),IF(B1449&lt;=Parameters!$K$3,0,IF(C1449&lt;0.1,Parameters!$K$4,C1449)))</f>
        <v>#N/A</v>
      </c>
      <c r="F1449" s="439"/>
      <c r="G1449" s="149">
        <f>B1449*Parameters!$K$5</f>
        <v>0</v>
      </c>
      <c r="H1449" s="383">
        <f>IF(B1449&lt;Parameters!$K$6,B1449*Parameters!$K$5,Parameters!$K$5*Parameters!$K$6+(B1449-Parameters!$K$6)*(Parameters!$K$5-10))</f>
        <v>0</v>
      </c>
      <c r="I1449" s="151" t="str">
        <f>IF(ISBLANK(D1449),"",IF(D1449&gt;Parameters!$K$7,"Clay","Sand"))</f>
        <v/>
      </c>
      <c r="J1449" s="152">
        <f t="shared" si="376"/>
        <v>0.12850097275896397</v>
      </c>
      <c r="K1449" s="320">
        <f t="shared" si="377"/>
        <v>1</v>
      </c>
      <c r="L1449" s="320">
        <f t="shared" si="385"/>
        <v>0</v>
      </c>
      <c r="M1449" s="275" t="e">
        <f t="shared" si="378"/>
        <v>#N/A</v>
      </c>
      <c r="N1449" s="153" t="e">
        <f t="shared" si="379"/>
        <v>#N/A</v>
      </c>
      <c r="O1449" s="175" t="e">
        <f t="shared" si="380"/>
        <v>#N/A</v>
      </c>
      <c r="P1449" s="149">
        <f>IF(B1449&lt;=Parameters!$K$3,0,IF(I1449="Sand",0,O1449/Parameters!$K$8*1000))</f>
        <v>0</v>
      </c>
      <c r="Q1449" s="127" t="e">
        <f t="shared" si="381"/>
        <v>#DIV/0!</v>
      </c>
      <c r="R1449" s="175" t="e">
        <f t="shared" si="382"/>
        <v>#DIV/0!</v>
      </c>
      <c r="S1449" s="175" t="e">
        <f t="shared" si="383"/>
        <v>#DIV/0!</v>
      </c>
      <c r="T1449" s="149" t="e">
        <f t="shared" si="390"/>
        <v>#DIV/0!</v>
      </c>
      <c r="U1449" s="383">
        <f>IF(B1449&lt;=Parameters!$K$3,0,IF(I1449="Sand",(B1449-B1448)*$O$5*N1449,(B1449-B1448)*$O$5*T1449))</f>
        <v>0</v>
      </c>
      <c r="V1449" s="157">
        <f t="shared" si="391"/>
        <v>41073.252496893809</v>
      </c>
      <c r="W1449" s="175" t="e">
        <f t="shared" si="386"/>
        <v>#N/A</v>
      </c>
      <c r="X1449" s="149" t="e">
        <f t="shared" si="387"/>
        <v>#N/A</v>
      </c>
      <c r="Y1449" s="127" t="e">
        <f t="shared" si="388"/>
        <v>#DIV/0!</v>
      </c>
      <c r="Z1449" s="175" t="e">
        <f t="shared" si="389"/>
        <v>#N/A</v>
      </c>
      <c r="AA1449" s="149" t="e">
        <f t="shared" si="384"/>
        <v>#DIV/0!</v>
      </c>
      <c r="AB1449" s="383">
        <f>IF(ISERROR(AA1449),0,IF(B1449&lt;=Parameters!$K$3,0,(B1449-B1448)*$O$5*AA1449))</f>
        <v>0</v>
      </c>
      <c r="AC1449" s="157">
        <f t="shared" si="375"/>
        <v>26468.056265524985</v>
      </c>
    </row>
    <row r="1450" spans="1:29">
      <c r="A1450" s="1"/>
      <c r="B1450" s="1"/>
      <c r="C1450" s="194"/>
      <c r="D1450" s="194"/>
      <c r="E1450" s="438" t="e">
        <f>IF(AND(ISBLANK(B1450),ISBLANK(C1450)),NA(),IF(B1450&lt;=Parameters!$K$3,0,IF(C1450&lt;0.1,Parameters!$K$4,C1450)))</f>
        <v>#N/A</v>
      </c>
      <c r="F1450" s="439"/>
      <c r="G1450" s="149">
        <f>B1450*Parameters!$K$5</f>
        <v>0</v>
      </c>
      <c r="H1450" s="383">
        <f>IF(B1450&lt;Parameters!$K$6,B1450*Parameters!$K$5,Parameters!$K$5*Parameters!$K$6+(B1450-Parameters!$K$6)*(Parameters!$K$5-10))</f>
        <v>0</v>
      </c>
      <c r="I1450" s="151" t="str">
        <f>IF(ISBLANK(D1450),"",IF(D1450&gt;Parameters!$K$7,"Clay","Sand"))</f>
        <v/>
      </c>
      <c r="J1450" s="152">
        <f t="shared" si="376"/>
        <v>0.12850097275896397</v>
      </c>
      <c r="K1450" s="320">
        <f t="shared" si="377"/>
        <v>1</v>
      </c>
      <c r="L1450" s="320">
        <f t="shared" si="385"/>
        <v>0</v>
      </c>
      <c r="M1450" s="275" t="e">
        <f t="shared" si="378"/>
        <v>#N/A</v>
      </c>
      <c r="N1450" s="153" t="e">
        <f t="shared" si="379"/>
        <v>#N/A</v>
      </c>
      <c r="O1450" s="175" t="e">
        <f t="shared" si="380"/>
        <v>#N/A</v>
      </c>
      <c r="P1450" s="149">
        <f>IF(B1450&lt;=Parameters!$K$3,0,IF(I1450="Sand",0,O1450/Parameters!$K$8*1000))</f>
        <v>0</v>
      </c>
      <c r="Q1450" s="127" t="e">
        <f t="shared" si="381"/>
        <v>#DIV/0!</v>
      </c>
      <c r="R1450" s="175" t="e">
        <f t="shared" si="382"/>
        <v>#DIV/0!</v>
      </c>
      <c r="S1450" s="175" t="e">
        <f t="shared" si="383"/>
        <v>#DIV/0!</v>
      </c>
      <c r="T1450" s="149" t="e">
        <f t="shared" si="390"/>
        <v>#DIV/0!</v>
      </c>
      <c r="U1450" s="383">
        <f>IF(B1450&lt;=Parameters!$K$3,0,IF(I1450="Sand",(B1450-B1449)*$O$5*N1450,(B1450-B1449)*$O$5*T1450))</f>
        <v>0</v>
      </c>
      <c r="V1450" s="157">
        <f t="shared" si="391"/>
        <v>41073.252496893809</v>
      </c>
      <c r="W1450" s="175" t="e">
        <f t="shared" si="386"/>
        <v>#N/A</v>
      </c>
      <c r="X1450" s="149" t="e">
        <f t="shared" si="387"/>
        <v>#N/A</v>
      </c>
      <c r="Y1450" s="127" t="e">
        <f t="shared" si="388"/>
        <v>#DIV/0!</v>
      </c>
      <c r="Z1450" s="175" t="e">
        <f t="shared" si="389"/>
        <v>#N/A</v>
      </c>
      <c r="AA1450" s="149" t="e">
        <f t="shared" si="384"/>
        <v>#DIV/0!</v>
      </c>
      <c r="AB1450" s="383">
        <f>IF(ISERROR(AA1450),0,IF(B1450&lt;=Parameters!$K$3,0,(B1450-B1449)*$O$5*AA1450))</f>
        <v>0</v>
      </c>
      <c r="AC1450" s="157">
        <f t="shared" si="375"/>
        <v>26468.056265524985</v>
      </c>
    </row>
    <row r="1451" spans="1:29">
      <c r="A1451" s="1"/>
      <c r="B1451" s="1"/>
      <c r="C1451" s="194"/>
      <c r="D1451" s="194"/>
      <c r="E1451" s="438" t="e">
        <f>IF(AND(ISBLANK(B1451),ISBLANK(C1451)),NA(),IF(B1451&lt;=Parameters!$K$3,0,IF(C1451&lt;0.1,Parameters!$K$4,C1451)))</f>
        <v>#N/A</v>
      </c>
      <c r="F1451" s="439"/>
      <c r="G1451" s="149">
        <f>B1451*Parameters!$K$5</f>
        <v>0</v>
      </c>
      <c r="H1451" s="383">
        <f>IF(B1451&lt;Parameters!$K$6,B1451*Parameters!$K$5,Parameters!$K$5*Parameters!$K$6+(B1451-Parameters!$K$6)*(Parameters!$K$5-10))</f>
        <v>0</v>
      </c>
      <c r="I1451" s="151" t="str">
        <f>IF(ISBLANK(D1451),"",IF(D1451&gt;Parameters!$K$7,"Clay","Sand"))</f>
        <v/>
      </c>
      <c r="J1451" s="152">
        <f t="shared" si="376"/>
        <v>0.12850097275896397</v>
      </c>
      <c r="K1451" s="320">
        <f t="shared" si="377"/>
        <v>1</v>
      </c>
      <c r="L1451" s="320">
        <f t="shared" si="385"/>
        <v>0</v>
      </c>
      <c r="M1451" s="275" t="e">
        <f t="shared" si="378"/>
        <v>#N/A</v>
      </c>
      <c r="N1451" s="153" t="e">
        <f t="shared" si="379"/>
        <v>#N/A</v>
      </c>
      <c r="O1451" s="175" t="e">
        <f t="shared" si="380"/>
        <v>#N/A</v>
      </c>
      <c r="P1451" s="149">
        <f>IF(B1451&lt;=Parameters!$K$3,0,IF(I1451="Sand",0,O1451/Parameters!$K$8*1000))</f>
        <v>0</v>
      </c>
      <c r="Q1451" s="127" t="e">
        <f t="shared" si="381"/>
        <v>#DIV/0!</v>
      </c>
      <c r="R1451" s="175" t="e">
        <f t="shared" si="382"/>
        <v>#DIV/0!</v>
      </c>
      <c r="S1451" s="175" t="e">
        <f t="shared" si="383"/>
        <v>#DIV/0!</v>
      </c>
      <c r="T1451" s="149" t="e">
        <f t="shared" si="390"/>
        <v>#DIV/0!</v>
      </c>
      <c r="U1451" s="383">
        <f>IF(B1451&lt;=Parameters!$K$3,0,IF(I1451="Sand",(B1451-B1450)*$O$5*N1451,(B1451-B1450)*$O$5*T1451))</f>
        <v>0</v>
      </c>
      <c r="V1451" s="157">
        <f t="shared" si="391"/>
        <v>41073.252496893809</v>
      </c>
      <c r="W1451" s="175" t="e">
        <f t="shared" si="386"/>
        <v>#N/A</v>
      </c>
      <c r="X1451" s="149" t="e">
        <f t="shared" si="387"/>
        <v>#N/A</v>
      </c>
      <c r="Y1451" s="127" t="e">
        <f t="shared" si="388"/>
        <v>#DIV/0!</v>
      </c>
      <c r="Z1451" s="175" t="e">
        <f t="shared" si="389"/>
        <v>#N/A</v>
      </c>
      <c r="AA1451" s="149" t="e">
        <f t="shared" si="384"/>
        <v>#DIV/0!</v>
      </c>
      <c r="AB1451" s="383">
        <f>IF(ISERROR(AA1451),0,IF(B1451&lt;=Parameters!$K$3,0,(B1451-B1450)*$O$5*AA1451))</f>
        <v>0</v>
      </c>
      <c r="AC1451" s="157">
        <f t="shared" si="375"/>
        <v>26468.056265524985</v>
      </c>
    </row>
    <row r="1452" spans="1:29">
      <c r="A1452" s="1"/>
      <c r="B1452" s="1"/>
      <c r="C1452" s="194"/>
      <c r="D1452" s="194"/>
      <c r="E1452" s="438" t="e">
        <f>IF(AND(ISBLANK(B1452),ISBLANK(C1452)),NA(),IF(B1452&lt;=Parameters!$K$3,0,IF(C1452&lt;0.1,Parameters!$K$4,C1452)))</f>
        <v>#N/A</v>
      </c>
      <c r="F1452" s="439"/>
      <c r="G1452" s="149">
        <f>B1452*Parameters!$K$5</f>
        <v>0</v>
      </c>
      <c r="H1452" s="383">
        <f>IF(B1452&lt;Parameters!$K$6,B1452*Parameters!$K$5,Parameters!$K$5*Parameters!$K$6+(B1452-Parameters!$K$6)*(Parameters!$K$5-10))</f>
        <v>0</v>
      </c>
      <c r="I1452" s="151" t="str">
        <f>IF(ISBLANK(D1452),"",IF(D1452&gt;Parameters!$K$7,"Clay","Sand"))</f>
        <v/>
      </c>
      <c r="J1452" s="152">
        <f t="shared" si="376"/>
        <v>0.12850097275896397</v>
      </c>
      <c r="K1452" s="320">
        <f t="shared" si="377"/>
        <v>1</v>
      </c>
      <c r="L1452" s="320">
        <f t="shared" si="385"/>
        <v>0</v>
      </c>
      <c r="M1452" s="275" t="e">
        <f t="shared" si="378"/>
        <v>#N/A</v>
      </c>
      <c r="N1452" s="153" t="e">
        <f t="shared" si="379"/>
        <v>#N/A</v>
      </c>
      <c r="O1452" s="175" t="e">
        <f t="shared" si="380"/>
        <v>#N/A</v>
      </c>
      <c r="P1452" s="149">
        <f>IF(B1452&lt;=Parameters!$K$3,0,IF(I1452="Sand",0,O1452/Parameters!$K$8*1000))</f>
        <v>0</v>
      </c>
      <c r="Q1452" s="127" t="e">
        <f t="shared" si="381"/>
        <v>#DIV/0!</v>
      </c>
      <c r="R1452" s="175" t="e">
        <f t="shared" si="382"/>
        <v>#DIV/0!</v>
      </c>
      <c r="S1452" s="175" t="e">
        <f t="shared" si="383"/>
        <v>#DIV/0!</v>
      </c>
      <c r="T1452" s="149" t="e">
        <f t="shared" si="390"/>
        <v>#DIV/0!</v>
      </c>
      <c r="U1452" s="383">
        <f>IF(B1452&lt;=Parameters!$K$3,0,IF(I1452="Sand",(B1452-B1451)*$O$5*N1452,(B1452-B1451)*$O$5*T1452))</f>
        <v>0</v>
      </c>
      <c r="V1452" s="157">
        <f t="shared" si="391"/>
        <v>41073.252496893809</v>
      </c>
      <c r="W1452" s="175" t="e">
        <f t="shared" si="386"/>
        <v>#N/A</v>
      </c>
      <c r="X1452" s="149" t="e">
        <f t="shared" si="387"/>
        <v>#N/A</v>
      </c>
      <c r="Y1452" s="127" t="e">
        <f t="shared" si="388"/>
        <v>#DIV/0!</v>
      </c>
      <c r="Z1452" s="175" t="e">
        <f t="shared" si="389"/>
        <v>#N/A</v>
      </c>
      <c r="AA1452" s="149" t="e">
        <f t="shared" si="384"/>
        <v>#DIV/0!</v>
      </c>
      <c r="AB1452" s="383">
        <f>IF(ISERROR(AA1452),0,IF(B1452&lt;=Parameters!$K$3,0,(B1452-B1451)*$O$5*AA1452))</f>
        <v>0</v>
      </c>
      <c r="AC1452" s="157">
        <f t="shared" si="375"/>
        <v>26468.056265524985</v>
      </c>
    </row>
    <row r="1453" spans="1:29">
      <c r="A1453" s="1"/>
      <c r="B1453" s="1"/>
      <c r="C1453" s="194"/>
      <c r="D1453" s="194"/>
      <c r="E1453" s="438" t="e">
        <f>IF(AND(ISBLANK(B1453),ISBLANK(C1453)),NA(),IF(B1453&lt;=Parameters!$K$3,0,IF(C1453&lt;0.1,Parameters!$K$4,C1453)))</f>
        <v>#N/A</v>
      </c>
      <c r="F1453" s="439"/>
      <c r="G1453" s="149">
        <f>B1453*Parameters!$K$5</f>
        <v>0</v>
      </c>
      <c r="H1453" s="383">
        <f>IF(B1453&lt;Parameters!$K$6,B1453*Parameters!$K$5,Parameters!$K$5*Parameters!$K$6+(B1453-Parameters!$K$6)*(Parameters!$K$5-10))</f>
        <v>0</v>
      </c>
      <c r="I1453" s="151" t="str">
        <f>IF(ISBLANK(D1453),"",IF(D1453&gt;Parameters!$K$7,"Clay","Sand"))</f>
        <v/>
      </c>
      <c r="J1453" s="152">
        <f t="shared" si="376"/>
        <v>0.12850097275896397</v>
      </c>
      <c r="K1453" s="320">
        <f t="shared" si="377"/>
        <v>1</v>
      </c>
      <c r="L1453" s="320">
        <f t="shared" si="385"/>
        <v>0</v>
      </c>
      <c r="M1453" s="275" t="e">
        <f t="shared" si="378"/>
        <v>#N/A</v>
      </c>
      <c r="N1453" s="153" t="e">
        <f t="shared" si="379"/>
        <v>#N/A</v>
      </c>
      <c r="O1453" s="175" t="e">
        <f t="shared" si="380"/>
        <v>#N/A</v>
      </c>
      <c r="P1453" s="149">
        <f>IF(B1453&lt;=Parameters!$K$3,0,IF(I1453="Sand",0,O1453/Parameters!$K$8*1000))</f>
        <v>0</v>
      </c>
      <c r="Q1453" s="127" t="e">
        <f t="shared" si="381"/>
        <v>#DIV/0!</v>
      </c>
      <c r="R1453" s="175" t="e">
        <f t="shared" si="382"/>
        <v>#DIV/0!</v>
      </c>
      <c r="S1453" s="175" t="e">
        <f t="shared" si="383"/>
        <v>#DIV/0!</v>
      </c>
      <c r="T1453" s="149" t="e">
        <f t="shared" si="390"/>
        <v>#DIV/0!</v>
      </c>
      <c r="U1453" s="383">
        <f>IF(B1453&lt;=Parameters!$K$3,0,IF(I1453="Sand",(B1453-B1452)*$O$5*N1453,(B1453-B1452)*$O$5*T1453))</f>
        <v>0</v>
      </c>
      <c r="V1453" s="157">
        <f t="shared" si="391"/>
        <v>41073.252496893809</v>
      </c>
      <c r="W1453" s="175" t="e">
        <f t="shared" si="386"/>
        <v>#N/A</v>
      </c>
      <c r="X1453" s="149" t="e">
        <f t="shared" si="387"/>
        <v>#N/A</v>
      </c>
      <c r="Y1453" s="127" t="e">
        <f t="shared" si="388"/>
        <v>#DIV/0!</v>
      </c>
      <c r="Z1453" s="175" t="e">
        <f t="shared" si="389"/>
        <v>#N/A</v>
      </c>
      <c r="AA1453" s="149" t="e">
        <f t="shared" si="384"/>
        <v>#DIV/0!</v>
      </c>
      <c r="AB1453" s="383">
        <f>IF(ISERROR(AA1453),0,IF(B1453&lt;=Parameters!$K$3,0,(B1453-B1452)*$O$5*AA1453))</f>
        <v>0</v>
      </c>
      <c r="AC1453" s="157">
        <f t="shared" ref="AC1453:AC1500" si="392">AC1452+AB1453</f>
        <v>26468.056265524985</v>
      </c>
    </row>
    <row r="1454" spans="1:29">
      <c r="A1454" s="1"/>
      <c r="B1454" s="1"/>
      <c r="C1454" s="194"/>
      <c r="D1454" s="194"/>
      <c r="E1454" s="438" t="e">
        <f>IF(AND(ISBLANK(B1454),ISBLANK(C1454)),NA(),IF(B1454&lt;=Parameters!$K$3,0,IF(C1454&lt;0.1,Parameters!$K$4,C1454)))</f>
        <v>#N/A</v>
      </c>
      <c r="F1454" s="439"/>
      <c r="G1454" s="149">
        <f>B1454*Parameters!$K$5</f>
        <v>0</v>
      </c>
      <c r="H1454" s="383">
        <f>IF(B1454&lt;Parameters!$K$6,B1454*Parameters!$K$5,Parameters!$K$5*Parameters!$K$6+(B1454-Parameters!$K$6)*(Parameters!$K$5-10))</f>
        <v>0</v>
      </c>
      <c r="I1454" s="151" t="str">
        <f>IF(ISBLANK(D1454),"",IF(D1454&gt;Parameters!$K$7,"Clay","Sand"))</f>
        <v/>
      </c>
      <c r="J1454" s="152">
        <f t="shared" si="376"/>
        <v>0.12850097275896397</v>
      </c>
      <c r="K1454" s="320">
        <f t="shared" si="377"/>
        <v>1</v>
      </c>
      <c r="L1454" s="320">
        <f t="shared" si="385"/>
        <v>0</v>
      </c>
      <c r="M1454" s="275" t="e">
        <f t="shared" si="378"/>
        <v>#N/A</v>
      </c>
      <c r="N1454" s="153" t="e">
        <f t="shared" si="379"/>
        <v>#N/A</v>
      </c>
      <c r="O1454" s="175" t="e">
        <f t="shared" si="380"/>
        <v>#N/A</v>
      </c>
      <c r="P1454" s="149">
        <f>IF(B1454&lt;=Parameters!$K$3,0,IF(I1454="Sand",0,O1454/Parameters!$K$8*1000))</f>
        <v>0</v>
      </c>
      <c r="Q1454" s="127" t="e">
        <f t="shared" si="381"/>
        <v>#DIV/0!</v>
      </c>
      <c r="R1454" s="175" t="e">
        <f t="shared" si="382"/>
        <v>#DIV/0!</v>
      </c>
      <c r="S1454" s="175" t="e">
        <f t="shared" si="383"/>
        <v>#DIV/0!</v>
      </c>
      <c r="T1454" s="149" t="e">
        <f t="shared" si="390"/>
        <v>#DIV/0!</v>
      </c>
      <c r="U1454" s="383">
        <f>IF(B1454&lt;=Parameters!$K$3,0,IF(I1454="Sand",(B1454-B1453)*$O$5*N1454,(B1454-B1453)*$O$5*T1454))</f>
        <v>0</v>
      </c>
      <c r="V1454" s="157">
        <f t="shared" si="391"/>
        <v>41073.252496893809</v>
      </c>
      <c r="W1454" s="175" t="e">
        <f t="shared" si="386"/>
        <v>#N/A</v>
      </c>
      <c r="X1454" s="149" t="e">
        <f t="shared" si="387"/>
        <v>#N/A</v>
      </c>
      <c r="Y1454" s="127" t="e">
        <f t="shared" si="388"/>
        <v>#DIV/0!</v>
      </c>
      <c r="Z1454" s="175" t="e">
        <f t="shared" si="389"/>
        <v>#N/A</v>
      </c>
      <c r="AA1454" s="149" t="e">
        <f t="shared" si="384"/>
        <v>#DIV/0!</v>
      </c>
      <c r="AB1454" s="383">
        <f>IF(ISERROR(AA1454),0,IF(B1454&lt;=Parameters!$K$3,0,(B1454-B1453)*$O$5*AA1454))</f>
        <v>0</v>
      </c>
      <c r="AC1454" s="157">
        <f t="shared" si="392"/>
        <v>26468.056265524985</v>
      </c>
    </row>
    <row r="1455" spans="1:29">
      <c r="A1455" s="1"/>
      <c r="B1455" s="1"/>
      <c r="C1455" s="194"/>
      <c r="D1455" s="194"/>
      <c r="E1455" s="438" t="e">
        <f>IF(AND(ISBLANK(B1455),ISBLANK(C1455)),NA(),IF(B1455&lt;=Parameters!$K$3,0,IF(C1455&lt;0.1,Parameters!$K$4,C1455)))</f>
        <v>#N/A</v>
      </c>
      <c r="F1455" s="439"/>
      <c r="G1455" s="149">
        <f>B1455*Parameters!$K$5</f>
        <v>0</v>
      </c>
      <c r="H1455" s="383">
        <f>IF(B1455&lt;Parameters!$K$6,B1455*Parameters!$K$5,Parameters!$K$5*Parameters!$K$6+(B1455-Parameters!$K$6)*(Parameters!$K$5-10))</f>
        <v>0</v>
      </c>
      <c r="I1455" s="151" t="str">
        <f>IF(ISBLANK(D1455),"",IF(D1455&gt;Parameters!$K$7,"Clay","Sand"))</f>
        <v/>
      </c>
      <c r="J1455" s="152">
        <f t="shared" si="376"/>
        <v>0.12850097275896397</v>
      </c>
      <c r="K1455" s="320">
        <f t="shared" si="377"/>
        <v>1</v>
      </c>
      <c r="L1455" s="320">
        <f t="shared" si="385"/>
        <v>0</v>
      </c>
      <c r="M1455" s="275" t="e">
        <f t="shared" si="378"/>
        <v>#N/A</v>
      </c>
      <c r="N1455" s="153" t="e">
        <f t="shared" si="379"/>
        <v>#N/A</v>
      </c>
      <c r="O1455" s="175" t="e">
        <f t="shared" si="380"/>
        <v>#N/A</v>
      </c>
      <c r="P1455" s="149">
        <f>IF(B1455&lt;=Parameters!$K$3,0,IF(I1455="Sand",0,O1455/Parameters!$K$8*1000))</f>
        <v>0</v>
      </c>
      <c r="Q1455" s="127" t="e">
        <f t="shared" si="381"/>
        <v>#DIV/0!</v>
      </c>
      <c r="R1455" s="175" t="e">
        <f t="shared" si="382"/>
        <v>#DIV/0!</v>
      </c>
      <c r="S1455" s="175" t="e">
        <f t="shared" si="383"/>
        <v>#DIV/0!</v>
      </c>
      <c r="T1455" s="149" t="e">
        <f t="shared" si="390"/>
        <v>#DIV/0!</v>
      </c>
      <c r="U1455" s="383">
        <f>IF(B1455&lt;=Parameters!$K$3,0,IF(I1455="Sand",(B1455-B1454)*$O$5*N1455,(B1455-B1454)*$O$5*T1455))</f>
        <v>0</v>
      </c>
      <c r="V1455" s="157">
        <f t="shared" si="391"/>
        <v>41073.252496893809</v>
      </c>
      <c r="W1455" s="175" t="e">
        <f t="shared" si="386"/>
        <v>#N/A</v>
      </c>
      <c r="X1455" s="149" t="e">
        <f t="shared" si="387"/>
        <v>#N/A</v>
      </c>
      <c r="Y1455" s="127" t="e">
        <f t="shared" si="388"/>
        <v>#DIV/0!</v>
      </c>
      <c r="Z1455" s="175" t="e">
        <f t="shared" si="389"/>
        <v>#N/A</v>
      </c>
      <c r="AA1455" s="149" t="e">
        <f t="shared" si="384"/>
        <v>#DIV/0!</v>
      </c>
      <c r="AB1455" s="383">
        <f>IF(ISERROR(AA1455),0,IF(B1455&lt;=Parameters!$K$3,0,(B1455-B1454)*$O$5*AA1455))</f>
        <v>0</v>
      </c>
      <c r="AC1455" s="157">
        <f t="shared" si="392"/>
        <v>26468.056265524985</v>
      </c>
    </row>
    <row r="1456" spans="1:29">
      <c r="A1456" s="1"/>
      <c r="B1456" s="1"/>
      <c r="C1456" s="194"/>
      <c r="D1456" s="194"/>
      <c r="E1456" s="438" t="e">
        <f>IF(AND(ISBLANK(B1456),ISBLANK(C1456)),NA(),IF(B1456&lt;=Parameters!$K$3,0,IF(C1456&lt;0.1,Parameters!$K$4,C1456)))</f>
        <v>#N/A</v>
      </c>
      <c r="F1456" s="439"/>
      <c r="G1456" s="149">
        <f>B1456*Parameters!$K$5</f>
        <v>0</v>
      </c>
      <c r="H1456" s="383">
        <f>IF(B1456&lt;Parameters!$K$6,B1456*Parameters!$K$5,Parameters!$K$5*Parameters!$K$6+(B1456-Parameters!$K$6)*(Parameters!$K$5-10))</f>
        <v>0</v>
      </c>
      <c r="I1456" s="151" t="str">
        <f>IF(ISBLANK(D1456),"",IF(D1456&gt;Parameters!$K$7,"Clay","Sand"))</f>
        <v/>
      </c>
      <c r="J1456" s="152">
        <f t="shared" si="376"/>
        <v>0.12850097275896397</v>
      </c>
      <c r="K1456" s="320">
        <f t="shared" si="377"/>
        <v>1</v>
      </c>
      <c r="L1456" s="320">
        <f t="shared" si="385"/>
        <v>0</v>
      </c>
      <c r="M1456" s="275" t="e">
        <f t="shared" si="378"/>
        <v>#N/A</v>
      </c>
      <c r="N1456" s="153" t="e">
        <f t="shared" si="379"/>
        <v>#N/A</v>
      </c>
      <c r="O1456" s="175" t="e">
        <f t="shared" si="380"/>
        <v>#N/A</v>
      </c>
      <c r="P1456" s="149">
        <f>IF(B1456&lt;=Parameters!$K$3,0,IF(I1456="Sand",0,O1456/Parameters!$K$8*1000))</f>
        <v>0</v>
      </c>
      <c r="Q1456" s="127" t="e">
        <f t="shared" si="381"/>
        <v>#DIV/0!</v>
      </c>
      <c r="R1456" s="175" t="e">
        <f t="shared" si="382"/>
        <v>#DIV/0!</v>
      </c>
      <c r="S1456" s="175" t="e">
        <f t="shared" si="383"/>
        <v>#DIV/0!</v>
      </c>
      <c r="T1456" s="149" t="e">
        <f t="shared" si="390"/>
        <v>#DIV/0!</v>
      </c>
      <c r="U1456" s="383">
        <f>IF(B1456&lt;=Parameters!$K$3,0,IF(I1456="Sand",(B1456-B1455)*$O$5*N1456,(B1456-B1455)*$O$5*T1456))</f>
        <v>0</v>
      </c>
      <c r="V1456" s="157">
        <f t="shared" si="391"/>
        <v>41073.252496893809</v>
      </c>
      <c r="W1456" s="175" t="e">
        <f t="shared" si="386"/>
        <v>#N/A</v>
      </c>
      <c r="X1456" s="149" t="e">
        <f t="shared" si="387"/>
        <v>#N/A</v>
      </c>
      <c r="Y1456" s="127" t="e">
        <f t="shared" si="388"/>
        <v>#DIV/0!</v>
      </c>
      <c r="Z1456" s="175" t="e">
        <f t="shared" si="389"/>
        <v>#N/A</v>
      </c>
      <c r="AA1456" s="149" t="e">
        <f t="shared" si="384"/>
        <v>#DIV/0!</v>
      </c>
      <c r="AB1456" s="383">
        <f>IF(ISERROR(AA1456),0,IF(B1456&lt;=Parameters!$K$3,0,(B1456-B1455)*$O$5*AA1456))</f>
        <v>0</v>
      </c>
      <c r="AC1456" s="157">
        <f t="shared" si="392"/>
        <v>26468.056265524985</v>
      </c>
    </row>
    <row r="1457" spans="1:29">
      <c r="A1457" s="1"/>
      <c r="B1457" s="1"/>
      <c r="C1457" s="194"/>
      <c r="D1457" s="194"/>
      <c r="E1457" s="438" t="e">
        <f>IF(AND(ISBLANK(B1457),ISBLANK(C1457)),NA(),IF(B1457&lt;=Parameters!$K$3,0,IF(C1457&lt;0.1,Parameters!$K$4,C1457)))</f>
        <v>#N/A</v>
      </c>
      <c r="F1457" s="439"/>
      <c r="G1457" s="149">
        <f>B1457*Parameters!$K$5</f>
        <v>0</v>
      </c>
      <c r="H1457" s="383">
        <f>IF(B1457&lt;Parameters!$K$6,B1457*Parameters!$K$5,Parameters!$K$5*Parameters!$K$6+(B1457-Parameters!$K$6)*(Parameters!$K$5-10))</f>
        <v>0</v>
      </c>
      <c r="I1457" s="151" t="str">
        <f>IF(ISBLANK(D1457),"",IF(D1457&gt;Parameters!$K$7,"Clay","Sand"))</f>
        <v/>
      </c>
      <c r="J1457" s="152">
        <f t="shared" si="376"/>
        <v>0.12850097275896397</v>
      </c>
      <c r="K1457" s="320">
        <f t="shared" si="377"/>
        <v>1</v>
      </c>
      <c r="L1457" s="320">
        <f t="shared" si="385"/>
        <v>0</v>
      </c>
      <c r="M1457" s="275" t="e">
        <f t="shared" si="378"/>
        <v>#N/A</v>
      </c>
      <c r="N1457" s="153" t="e">
        <f t="shared" si="379"/>
        <v>#N/A</v>
      </c>
      <c r="O1457" s="175" t="e">
        <f t="shared" si="380"/>
        <v>#N/A</v>
      </c>
      <c r="P1457" s="149">
        <f>IF(B1457&lt;=Parameters!$K$3,0,IF(I1457="Sand",0,O1457/Parameters!$K$8*1000))</f>
        <v>0</v>
      </c>
      <c r="Q1457" s="127" t="e">
        <f t="shared" si="381"/>
        <v>#DIV/0!</v>
      </c>
      <c r="R1457" s="175" t="e">
        <f t="shared" si="382"/>
        <v>#DIV/0!</v>
      </c>
      <c r="S1457" s="175" t="e">
        <f t="shared" si="383"/>
        <v>#DIV/0!</v>
      </c>
      <c r="T1457" s="149" t="e">
        <f t="shared" si="390"/>
        <v>#DIV/0!</v>
      </c>
      <c r="U1457" s="383">
        <f>IF(B1457&lt;=Parameters!$K$3,0,IF(I1457="Sand",(B1457-B1456)*$O$5*N1457,(B1457-B1456)*$O$5*T1457))</f>
        <v>0</v>
      </c>
      <c r="V1457" s="157">
        <f t="shared" si="391"/>
        <v>41073.252496893809</v>
      </c>
      <c r="W1457" s="175" t="e">
        <f t="shared" si="386"/>
        <v>#N/A</v>
      </c>
      <c r="X1457" s="149" t="e">
        <f t="shared" si="387"/>
        <v>#N/A</v>
      </c>
      <c r="Y1457" s="127" t="e">
        <f t="shared" si="388"/>
        <v>#DIV/0!</v>
      </c>
      <c r="Z1457" s="175" t="e">
        <f t="shared" si="389"/>
        <v>#N/A</v>
      </c>
      <c r="AA1457" s="149" t="e">
        <f t="shared" si="384"/>
        <v>#DIV/0!</v>
      </c>
      <c r="AB1457" s="383">
        <f>IF(ISERROR(AA1457),0,IF(B1457&lt;=Parameters!$K$3,0,(B1457-B1456)*$O$5*AA1457))</f>
        <v>0</v>
      </c>
      <c r="AC1457" s="157">
        <f t="shared" si="392"/>
        <v>26468.056265524985</v>
      </c>
    </row>
    <row r="1458" spans="1:29">
      <c r="A1458" s="1"/>
      <c r="B1458" s="1"/>
      <c r="C1458" s="194"/>
      <c r="D1458" s="194"/>
      <c r="E1458" s="438" t="e">
        <f>IF(AND(ISBLANK(B1458),ISBLANK(C1458)),NA(),IF(B1458&lt;=Parameters!$K$3,0,IF(C1458&lt;0.1,Parameters!$K$4,C1458)))</f>
        <v>#N/A</v>
      </c>
      <c r="F1458" s="439"/>
      <c r="G1458" s="149">
        <f>B1458*Parameters!$K$5</f>
        <v>0</v>
      </c>
      <c r="H1458" s="383">
        <f>IF(B1458&lt;Parameters!$K$6,B1458*Parameters!$K$5,Parameters!$K$5*Parameters!$K$6+(B1458-Parameters!$K$6)*(Parameters!$K$5-10))</f>
        <v>0</v>
      </c>
      <c r="I1458" s="151" t="str">
        <f>IF(ISBLANK(D1458),"",IF(D1458&gt;Parameters!$K$7,"Clay","Sand"))</f>
        <v/>
      </c>
      <c r="J1458" s="152">
        <f t="shared" si="376"/>
        <v>0.12850097275896397</v>
      </c>
      <c r="K1458" s="320">
        <f t="shared" si="377"/>
        <v>1</v>
      </c>
      <c r="L1458" s="320">
        <f t="shared" si="385"/>
        <v>0</v>
      </c>
      <c r="M1458" s="275" t="e">
        <f t="shared" si="378"/>
        <v>#N/A</v>
      </c>
      <c r="N1458" s="153" t="e">
        <f t="shared" si="379"/>
        <v>#N/A</v>
      </c>
      <c r="O1458" s="175" t="e">
        <f t="shared" si="380"/>
        <v>#N/A</v>
      </c>
      <c r="P1458" s="149">
        <f>IF(B1458&lt;=Parameters!$K$3,0,IF(I1458="Sand",0,O1458/Parameters!$K$8*1000))</f>
        <v>0</v>
      </c>
      <c r="Q1458" s="127" t="e">
        <f t="shared" si="381"/>
        <v>#DIV/0!</v>
      </c>
      <c r="R1458" s="175" t="e">
        <f t="shared" si="382"/>
        <v>#DIV/0!</v>
      </c>
      <c r="S1458" s="175" t="e">
        <f t="shared" si="383"/>
        <v>#DIV/0!</v>
      </c>
      <c r="T1458" s="149" t="e">
        <f t="shared" si="390"/>
        <v>#DIV/0!</v>
      </c>
      <c r="U1458" s="383">
        <f>IF(B1458&lt;=Parameters!$K$3,0,IF(I1458="Sand",(B1458-B1457)*$O$5*N1458,(B1458-B1457)*$O$5*T1458))</f>
        <v>0</v>
      </c>
      <c r="V1458" s="157">
        <f t="shared" si="391"/>
        <v>41073.252496893809</v>
      </c>
      <c r="W1458" s="175" t="e">
        <f t="shared" si="386"/>
        <v>#N/A</v>
      </c>
      <c r="X1458" s="149" t="e">
        <f t="shared" si="387"/>
        <v>#N/A</v>
      </c>
      <c r="Y1458" s="127" t="e">
        <f t="shared" si="388"/>
        <v>#DIV/0!</v>
      </c>
      <c r="Z1458" s="175" t="e">
        <f t="shared" si="389"/>
        <v>#N/A</v>
      </c>
      <c r="AA1458" s="149" t="e">
        <f t="shared" si="384"/>
        <v>#DIV/0!</v>
      </c>
      <c r="AB1458" s="383">
        <f>IF(ISERROR(AA1458),0,IF(B1458&lt;=Parameters!$K$3,0,(B1458-B1457)*$O$5*AA1458))</f>
        <v>0</v>
      </c>
      <c r="AC1458" s="157">
        <f t="shared" si="392"/>
        <v>26468.056265524985</v>
      </c>
    </row>
    <row r="1459" spans="1:29">
      <c r="A1459" s="1"/>
      <c r="B1459" s="1"/>
      <c r="C1459" s="194"/>
      <c r="D1459" s="194"/>
      <c r="E1459" s="438" t="e">
        <f>IF(AND(ISBLANK(B1459),ISBLANK(C1459)),NA(),IF(B1459&lt;=Parameters!$K$3,0,IF(C1459&lt;0.1,Parameters!$K$4,C1459)))</f>
        <v>#N/A</v>
      </c>
      <c r="F1459" s="439"/>
      <c r="G1459" s="149">
        <f>B1459*Parameters!$K$5</f>
        <v>0</v>
      </c>
      <c r="H1459" s="383">
        <f>IF(B1459&lt;Parameters!$K$6,B1459*Parameters!$K$5,Parameters!$K$5*Parameters!$K$6+(B1459-Parameters!$K$6)*(Parameters!$K$5-10))</f>
        <v>0</v>
      </c>
      <c r="I1459" s="151" t="str">
        <f>IF(ISBLANK(D1459),"",IF(D1459&gt;Parameters!$K$7,"Clay","Sand"))</f>
        <v/>
      </c>
      <c r="J1459" s="152">
        <f t="shared" si="376"/>
        <v>0.12850097275896397</v>
      </c>
      <c r="K1459" s="320">
        <f t="shared" si="377"/>
        <v>1</v>
      </c>
      <c r="L1459" s="320">
        <f t="shared" si="385"/>
        <v>0</v>
      </c>
      <c r="M1459" s="275" t="e">
        <f t="shared" si="378"/>
        <v>#N/A</v>
      </c>
      <c r="N1459" s="153" t="e">
        <f t="shared" si="379"/>
        <v>#N/A</v>
      </c>
      <c r="O1459" s="175" t="e">
        <f t="shared" si="380"/>
        <v>#N/A</v>
      </c>
      <c r="P1459" s="149">
        <f>IF(B1459&lt;=Parameters!$K$3,0,IF(I1459="Sand",0,O1459/Parameters!$K$8*1000))</f>
        <v>0</v>
      </c>
      <c r="Q1459" s="127" t="e">
        <f t="shared" si="381"/>
        <v>#DIV/0!</v>
      </c>
      <c r="R1459" s="175" t="e">
        <f t="shared" si="382"/>
        <v>#DIV/0!</v>
      </c>
      <c r="S1459" s="175" t="e">
        <f t="shared" si="383"/>
        <v>#DIV/0!</v>
      </c>
      <c r="T1459" s="149" t="e">
        <f t="shared" si="390"/>
        <v>#DIV/0!</v>
      </c>
      <c r="U1459" s="383">
        <f>IF(B1459&lt;=Parameters!$K$3,0,IF(I1459="Sand",(B1459-B1458)*$O$5*N1459,(B1459-B1458)*$O$5*T1459))</f>
        <v>0</v>
      </c>
      <c r="V1459" s="157">
        <f t="shared" si="391"/>
        <v>41073.252496893809</v>
      </c>
      <c r="W1459" s="175" t="e">
        <f t="shared" si="386"/>
        <v>#N/A</v>
      </c>
      <c r="X1459" s="149" t="e">
        <f t="shared" si="387"/>
        <v>#N/A</v>
      </c>
      <c r="Y1459" s="127" t="e">
        <f t="shared" si="388"/>
        <v>#DIV/0!</v>
      </c>
      <c r="Z1459" s="175" t="e">
        <f t="shared" si="389"/>
        <v>#N/A</v>
      </c>
      <c r="AA1459" s="149" t="e">
        <f t="shared" si="384"/>
        <v>#DIV/0!</v>
      </c>
      <c r="AB1459" s="383">
        <f>IF(ISERROR(AA1459),0,IF(B1459&lt;=Parameters!$K$3,0,(B1459-B1458)*$O$5*AA1459))</f>
        <v>0</v>
      </c>
      <c r="AC1459" s="157">
        <f t="shared" si="392"/>
        <v>26468.056265524985</v>
      </c>
    </row>
    <row r="1460" spans="1:29">
      <c r="A1460" s="1"/>
      <c r="B1460" s="1"/>
      <c r="C1460" s="194"/>
      <c r="D1460" s="194"/>
      <c r="E1460" s="438" t="e">
        <f>IF(AND(ISBLANK(B1460),ISBLANK(C1460)),NA(),IF(B1460&lt;=Parameters!$K$3,0,IF(C1460&lt;0.1,Parameters!$K$4,C1460)))</f>
        <v>#N/A</v>
      </c>
      <c r="F1460" s="439"/>
      <c r="G1460" s="149">
        <f>B1460*Parameters!$K$5</f>
        <v>0</v>
      </c>
      <c r="H1460" s="383">
        <f>IF(B1460&lt;Parameters!$K$6,B1460*Parameters!$K$5,Parameters!$K$5*Parameters!$K$6+(B1460-Parameters!$K$6)*(Parameters!$K$5-10))</f>
        <v>0</v>
      </c>
      <c r="I1460" s="151" t="str">
        <f>IF(ISBLANK(D1460),"",IF(D1460&gt;Parameters!$K$7,"Clay","Sand"))</f>
        <v/>
      </c>
      <c r="J1460" s="152">
        <f t="shared" si="376"/>
        <v>0.12850097275896397</v>
      </c>
      <c r="K1460" s="320">
        <f t="shared" si="377"/>
        <v>1</v>
      </c>
      <c r="L1460" s="320">
        <f t="shared" si="385"/>
        <v>0</v>
      </c>
      <c r="M1460" s="275" t="e">
        <f t="shared" si="378"/>
        <v>#N/A</v>
      </c>
      <c r="N1460" s="153" t="e">
        <f t="shared" si="379"/>
        <v>#N/A</v>
      </c>
      <c r="O1460" s="175" t="e">
        <f t="shared" si="380"/>
        <v>#N/A</v>
      </c>
      <c r="P1460" s="149">
        <f>IF(B1460&lt;=Parameters!$K$3,0,IF(I1460="Sand",0,O1460/Parameters!$K$8*1000))</f>
        <v>0</v>
      </c>
      <c r="Q1460" s="127" t="e">
        <f t="shared" si="381"/>
        <v>#DIV/0!</v>
      </c>
      <c r="R1460" s="175" t="e">
        <f t="shared" si="382"/>
        <v>#DIV/0!</v>
      </c>
      <c r="S1460" s="175" t="e">
        <f t="shared" si="383"/>
        <v>#DIV/0!</v>
      </c>
      <c r="T1460" s="149" t="e">
        <f t="shared" si="390"/>
        <v>#DIV/0!</v>
      </c>
      <c r="U1460" s="383">
        <f>IF(B1460&lt;=Parameters!$K$3,0,IF(I1460="Sand",(B1460-B1459)*$O$5*N1460,(B1460-B1459)*$O$5*T1460))</f>
        <v>0</v>
      </c>
      <c r="V1460" s="157">
        <f t="shared" si="391"/>
        <v>41073.252496893809</v>
      </c>
      <c r="W1460" s="175" t="e">
        <f t="shared" si="386"/>
        <v>#N/A</v>
      </c>
      <c r="X1460" s="149" t="e">
        <f t="shared" si="387"/>
        <v>#N/A</v>
      </c>
      <c r="Y1460" s="127" t="e">
        <f t="shared" si="388"/>
        <v>#DIV/0!</v>
      </c>
      <c r="Z1460" s="175" t="e">
        <f t="shared" si="389"/>
        <v>#N/A</v>
      </c>
      <c r="AA1460" s="149" t="e">
        <f t="shared" si="384"/>
        <v>#DIV/0!</v>
      </c>
      <c r="AB1460" s="383">
        <f>IF(ISERROR(AA1460),0,IF(B1460&lt;=Parameters!$K$3,0,(B1460-B1459)*$O$5*AA1460))</f>
        <v>0</v>
      </c>
      <c r="AC1460" s="157">
        <f t="shared" si="392"/>
        <v>26468.056265524985</v>
      </c>
    </row>
    <row r="1461" spans="1:29">
      <c r="A1461" s="1"/>
      <c r="B1461" s="1"/>
      <c r="C1461" s="194"/>
      <c r="D1461" s="194"/>
      <c r="E1461" s="438" t="e">
        <f>IF(AND(ISBLANK(B1461),ISBLANK(C1461)),NA(),IF(B1461&lt;=Parameters!$K$3,0,IF(C1461&lt;0.1,Parameters!$K$4,C1461)))</f>
        <v>#N/A</v>
      </c>
      <c r="F1461" s="439"/>
      <c r="G1461" s="149">
        <f>B1461*Parameters!$K$5</f>
        <v>0</v>
      </c>
      <c r="H1461" s="383">
        <f>IF(B1461&lt;Parameters!$K$6,B1461*Parameters!$K$5,Parameters!$K$5*Parameters!$K$6+(B1461-Parameters!$K$6)*(Parameters!$K$5-10))</f>
        <v>0</v>
      </c>
      <c r="I1461" s="151" t="str">
        <f>IF(ISBLANK(D1461),"",IF(D1461&gt;Parameters!$K$7,"Clay","Sand"))</f>
        <v/>
      </c>
      <c r="J1461" s="152">
        <f t="shared" si="376"/>
        <v>0.12850097275896397</v>
      </c>
      <c r="K1461" s="320">
        <f t="shared" si="377"/>
        <v>1</v>
      </c>
      <c r="L1461" s="320">
        <f t="shared" si="385"/>
        <v>0</v>
      </c>
      <c r="M1461" s="275" t="e">
        <f t="shared" si="378"/>
        <v>#N/A</v>
      </c>
      <c r="N1461" s="153" t="e">
        <f t="shared" si="379"/>
        <v>#N/A</v>
      </c>
      <c r="O1461" s="175" t="e">
        <f t="shared" si="380"/>
        <v>#N/A</v>
      </c>
      <c r="P1461" s="149">
        <f>IF(B1461&lt;=Parameters!$K$3,0,IF(I1461="Sand",0,O1461/Parameters!$K$8*1000))</f>
        <v>0</v>
      </c>
      <c r="Q1461" s="127" t="e">
        <f t="shared" si="381"/>
        <v>#DIV/0!</v>
      </c>
      <c r="R1461" s="175" t="e">
        <f t="shared" si="382"/>
        <v>#DIV/0!</v>
      </c>
      <c r="S1461" s="175" t="e">
        <f t="shared" si="383"/>
        <v>#DIV/0!</v>
      </c>
      <c r="T1461" s="149" t="e">
        <f t="shared" si="390"/>
        <v>#DIV/0!</v>
      </c>
      <c r="U1461" s="383">
        <f>IF(B1461&lt;=Parameters!$K$3,0,IF(I1461="Sand",(B1461-B1460)*$O$5*N1461,(B1461-B1460)*$O$5*T1461))</f>
        <v>0</v>
      </c>
      <c r="V1461" s="157">
        <f t="shared" si="391"/>
        <v>41073.252496893809</v>
      </c>
      <c r="W1461" s="175" t="e">
        <f t="shared" si="386"/>
        <v>#N/A</v>
      </c>
      <c r="X1461" s="149" t="e">
        <f t="shared" si="387"/>
        <v>#N/A</v>
      </c>
      <c r="Y1461" s="127" t="e">
        <f t="shared" si="388"/>
        <v>#DIV/0!</v>
      </c>
      <c r="Z1461" s="175" t="e">
        <f t="shared" si="389"/>
        <v>#N/A</v>
      </c>
      <c r="AA1461" s="149" t="e">
        <f t="shared" si="384"/>
        <v>#DIV/0!</v>
      </c>
      <c r="AB1461" s="383">
        <f>IF(ISERROR(AA1461),0,IF(B1461&lt;=Parameters!$K$3,0,(B1461-B1460)*$O$5*AA1461))</f>
        <v>0</v>
      </c>
      <c r="AC1461" s="157">
        <f t="shared" si="392"/>
        <v>26468.056265524985</v>
      </c>
    </row>
    <row r="1462" spans="1:29">
      <c r="A1462" s="1"/>
      <c r="B1462" s="1"/>
      <c r="C1462" s="194"/>
      <c r="D1462" s="194"/>
      <c r="E1462" s="438" t="e">
        <f>IF(AND(ISBLANK(B1462),ISBLANK(C1462)),NA(),IF(B1462&lt;=Parameters!$K$3,0,IF(C1462&lt;0.1,Parameters!$K$4,C1462)))</f>
        <v>#N/A</v>
      </c>
      <c r="F1462" s="439"/>
      <c r="G1462" s="149">
        <f>B1462*Parameters!$K$5</f>
        <v>0</v>
      </c>
      <c r="H1462" s="383">
        <f>IF(B1462&lt;Parameters!$K$6,B1462*Parameters!$K$5,Parameters!$K$5*Parameters!$K$6+(B1462-Parameters!$K$6)*(Parameters!$K$5-10))</f>
        <v>0</v>
      </c>
      <c r="I1462" s="151" t="str">
        <f>IF(ISBLANK(D1462),"",IF(D1462&gt;Parameters!$K$7,"Clay","Sand"))</f>
        <v/>
      </c>
      <c r="J1462" s="152">
        <f t="shared" si="376"/>
        <v>0.12850097275896397</v>
      </c>
      <c r="K1462" s="320">
        <f t="shared" si="377"/>
        <v>1</v>
      </c>
      <c r="L1462" s="320">
        <f t="shared" si="385"/>
        <v>0</v>
      </c>
      <c r="M1462" s="275" t="e">
        <f t="shared" si="378"/>
        <v>#N/A</v>
      </c>
      <c r="N1462" s="153" t="e">
        <f t="shared" si="379"/>
        <v>#N/A</v>
      </c>
      <c r="O1462" s="175" t="e">
        <f t="shared" si="380"/>
        <v>#N/A</v>
      </c>
      <c r="P1462" s="149">
        <f>IF(B1462&lt;=Parameters!$K$3,0,IF(I1462="Sand",0,O1462/Parameters!$K$8*1000))</f>
        <v>0</v>
      </c>
      <c r="Q1462" s="127" t="e">
        <f t="shared" si="381"/>
        <v>#DIV/0!</v>
      </c>
      <c r="R1462" s="175" t="e">
        <f t="shared" si="382"/>
        <v>#DIV/0!</v>
      </c>
      <c r="S1462" s="175" t="e">
        <f t="shared" si="383"/>
        <v>#DIV/0!</v>
      </c>
      <c r="T1462" s="149" t="e">
        <f t="shared" si="390"/>
        <v>#DIV/0!</v>
      </c>
      <c r="U1462" s="383">
        <f>IF(B1462&lt;=Parameters!$K$3,0,IF(I1462="Sand",(B1462-B1461)*$O$5*N1462,(B1462-B1461)*$O$5*T1462))</f>
        <v>0</v>
      </c>
      <c r="V1462" s="157">
        <f t="shared" si="391"/>
        <v>41073.252496893809</v>
      </c>
      <c r="W1462" s="175" t="e">
        <f t="shared" si="386"/>
        <v>#N/A</v>
      </c>
      <c r="X1462" s="149" t="e">
        <f t="shared" si="387"/>
        <v>#N/A</v>
      </c>
      <c r="Y1462" s="127" t="e">
        <f t="shared" si="388"/>
        <v>#DIV/0!</v>
      </c>
      <c r="Z1462" s="175" t="e">
        <f t="shared" si="389"/>
        <v>#N/A</v>
      </c>
      <c r="AA1462" s="149" t="e">
        <f t="shared" si="384"/>
        <v>#DIV/0!</v>
      </c>
      <c r="AB1462" s="383">
        <f>IF(ISERROR(AA1462),0,IF(B1462&lt;=Parameters!$K$3,0,(B1462-B1461)*$O$5*AA1462))</f>
        <v>0</v>
      </c>
      <c r="AC1462" s="157">
        <f t="shared" si="392"/>
        <v>26468.056265524985</v>
      </c>
    </row>
    <row r="1463" spans="1:29">
      <c r="A1463" s="1"/>
      <c r="B1463" s="1"/>
      <c r="C1463" s="194"/>
      <c r="D1463" s="194"/>
      <c r="E1463" s="438" t="e">
        <f>IF(AND(ISBLANK(B1463),ISBLANK(C1463)),NA(),IF(B1463&lt;=Parameters!$K$3,0,IF(C1463&lt;0.1,Parameters!$K$4,C1463)))</f>
        <v>#N/A</v>
      </c>
      <c r="F1463" s="439"/>
      <c r="G1463" s="149">
        <f>B1463*Parameters!$K$5</f>
        <v>0</v>
      </c>
      <c r="H1463" s="383">
        <f>IF(B1463&lt;Parameters!$K$6,B1463*Parameters!$K$5,Parameters!$K$5*Parameters!$K$6+(B1463-Parameters!$K$6)*(Parameters!$K$5-10))</f>
        <v>0</v>
      </c>
      <c r="I1463" s="151" t="str">
        <f>IF(ISBLANK(D1463),"",IF(D1463&gt;Parameters!$K$7,"Clay","Sand"))</f>
        <v/>
      </c>
      <c r="J1463" s="152">
        <f t="shared" si="376"/>
        <v>0.12850097275896397</v>
      </c>
      <c r="K1463" s="320">
        <f t="shared" si="377"/>
        <v>1</v>
      </c>
      <c r="L1463" s="320">
        <f t="shared" si="385"/>
        <v>0</v>
      </c>
      <c r="M1463" s="275" t="e">
        <f t="shared" si="378"/>
        <v>#N/A</v>
      </c>
      <c r="N1463" s="153" t="e">
        <f t="shared" si="379"/>
        <v>#N/A</v>
      </c>
      <c r="O1463" s="175" t="e">
        <f t="shared" si="380"/>
        <v>#N/A</v>
      </c>
      <c r="P1463" s="149">
        <f>IF(B1463&lt;=Parameters!$K$3,0,IF(I1463="Sand",0,O1463/Parameters!$K$8*1000))</f>
        <v>0</v>
      </c>
      <c r="Q1463" s="127" t="e">
        <f t="shared" si="381"/>
        <v>#DIV/0!</v>
      </c>
      <c r="R1463" s="175" t="e">
        <f t="shared" si="382"/>
        <v>#DIV/0!</v>
      </c>
      <c r="S1463" s="175" t="e">
        <f t="shared" si="383"/>
        <v>#DIV/0!</v>
      </c>
      <c r="T1463" s="149" t="e">
        <f t="shared" si="390"/>
        <v>#DIV/0!</v>
      </c>
      <c r="U1463" s="383">
        <f>IF(B1463&lt;=Parameters!$K$3,0,IF(I1463="Sand",(B1463-B1462)*$O$5*N1463,(B1463-B1462)*$O$5*T1463))</f>
        <v>0</v>
      </c>
      <c r="V1463" s="157">
        <f t="shared" si="391"/>
        <v>41073.252496893809</v>
      </c>
      <c r="W1463" s="175" t="e">
        <f t="shared" si="386"/>
        <v>#N/A</v>
      </c>
      <c r="X1463" s="149" t="e">
        <f t="shared" si="387"/>
        <v>#N/A</v>
      </c>
      <c r="Y1463" s="127" t="e">
        <f t="shared" si="388"/>
        <v>#DIV/0!</v>
      </c>
      <c r="Z1463" s="175" t="e">
        <f t="shared" si="389"/>
        <v>#N/A</v>
      </c>
      <c r="AA1463" s="149" t="e">
        <f t="shared" si="384"/>
        <v>#DIV/0!</v>
      </c>
      <c r="AB1463" s="383">
        <f>IF(ISERROR(AA1463),0,IF(B1463&lt;=Parameters!$K$3,0,(B1463-B1462)*$O$5*AA1463))</f>
        <v>0</v>
      </c>
      <c r="AC1463" s="157">
        <f t="shared" si="392"/>
        <v>26468.056265524985</v>
      </c>
    </row>
    <row r="1464" spans="1:29">
      <c r="A1464" s="1"/>
      <c r="B1464" s="1"/>
      <c r="C1464" s="194"/>
      <c r="D1464" s="194"/>
      <c r="E1464" s="438" t="e">
        <f>IF(AND(ISBLANK(B1464),ISBLANK(C1464)),NA(),IF(B1464&lt;=Parameters!$K$3,0,IF(C1464&lt;0.1,Parameters!$K$4,C1464)))</f>
        <v>#N/A</v>
      </c>
      <c r="F1464" s="439"/>
      <c r="G1464" s="149">
        <f>B1464*Parameters!$K$5</f>
        <v>0</v>
      </c>
      <c r="H1464" s="383">
        <f>IF(B1464&lt;Parameters!$K$6,B1464*Parameters!$K$5,Parameters!$K$5*Parameters!$K$6+(B1464-Parameters!$K$6)*(Parameters!$K$5-10))</f>
        <v>0</v>
      </c>
      <c r="I1464" s="151" t="str">
        <f>IF(ISBLANK(D1464),"",IF(D1464&gt;Parameters!$K$7,"Clay","Sand"))</f>
        <v/>
      </c>
      <c r="J1464" s="152">
        <f t="shared" si="376"/>
        <v>0.12850097275896397</v>
      </c>
      <c r="K1464" s="320">
        <f t="shared" si="377"/>
        <v>1</v>
      </c>
      <c r="L1464" s="320">
        <f t="shared" si="385"/>
        <v>0</v>
      </c>
      <c r="M1464" s="275" t="e">
        <f t="shared" si="378"/>
        <v>#N/A</v>
      </c>
      <c r="N1464" s="153" t="e">
        <f t="shared" si="379"/>
        <v>#N/A</v>
      </c>
      <c r="O1464" s="175" t="e">
        <f t="shared" si="380"/>
        <v>#N/A</v>
      </c>
      <c r="P1464" s="149">
        <f>IF(B1464&lt;=Parameters!$K$3,0,IF(I1464="Sand",0,O1464/Parameters!$K$8*1000))</f>
        <v>0</v>
      </c>
      <c r="Q1464" s="127" t="e">
        <f t="shared" si="381"/>
        <v>#DIV/0!</v>
      </c>
      <c r="R1464" s="175" t="e">
        <f t="shared" si="382"/>
        <v>#DIV/0!</v>
      </c>
      <c r="S1464" s="175" t="e">
        <f t="shared" si="383"/>
        <v>#DIV/0!</v>
      </c>
      <c r="T1464" s="149" t="e">
        <f t="shared" si="390"/>
        <v>#DIV/0!</v>
      </c>
      <c r="U1464" s="383">
        <f>IF(B1464&lt;=Parameters!$K$3,0,IF(I1464="Sand",(B1464-B1463)*$O$5*N1464,(B1464-B1463)*$O$5*T1464))</f>
        <v>0</v>
      </c>
      <c r="V1464" s="157">
        <f t="shared" si="391"/>
        <v>41073.252496893809</v>
      </c>
      <c r="W1464" s="175" t="e">
        <f t="shared" si="386"/>
        <v>#N/A</v>
      </c>
      <c r="X1464" s="149" t="e">
        <f t="shared" si="387"/>
        <v>#N/A</v>
      </c>
      <c r="Y1464" s="127" t="e">
        <f t="shared" si="388"/>
        <v>#DIV/0!</v>
      </c>
      <c r="Z1464" s="175" t="e">
        <f t="shared" si="389"/>
        <v>#N/A</v>
      </c>
      <c r="AA1464" s="149" t="e">
        <f t="shared" si="384"/>
        <v>#DIV/0!</v>
      </c>
      <c r="AB1464" s="383">
        <f>IF(ISERROR(AA1464),0,IF(B1464&lt;=Parameters!$K$3,0,(B1464-B1463)*$O$5*AA1464))</f>
        <v>0</v>
      </c>
      <c r="AC1464" s="157">
        <f t="shared" si="392"/>
        <v>26468.056265524985</v>
      </c>
    </row>
    <row r="1465" spans="1:29">
      <c r="A1465" s="1"/>
      <c r="B1465" s="1"/>
      <c r="C1465" s="194"/>
      <c r="D1465" s="194"/>
      <c r="E1465" s="438" t="e">
        <f>IF(AND(ISBLANK(B1465),ISBLANK(C1465)),NA(),IF(B1465&lt;=Parameters!$K$3,0,IF(C1465&lt;0.1,Parameters!$K$4,C1465)))</f>
        <v>#N/A</v>
      </c>
      <c r="F1465" s="439"/>
      <c r="G1465" s="149">
        <f>B1465*Parameters!$K$5</f>
        <v>0</v>
      </c>
      <c r="H1465" s="383">
        <f>IF(B1465&lt;Parameters!$K$6,B1465*Parameters!$K$5,Parameters!$K$5*Parameters!$K$6+(B1465-Parameters!$K$6)*(Parameters!$K$5-10))</f>
        <v>0</v>
      </c>
      <c r="I1465" s="151" t="str">
        <f>IF(ISBLANK(D1465),"",IF(D1465&gt;Parameters!$K$7,"Clay","Sand"))</f>
        <v/>
      </c>
      <c r="J1465" s="152">
        <f t="shared" si="376"/>
        <v>0.12850097275896397</v>
      </c>
      <c r="K1465" s="320">
        <f t="shared" si="377"/>
        <v>1</v>
      </c>
      <c r="L1465" s="320">
        <f t="shared" si="385"/>
        <v>0</v>
      </c>
      <c r="M1465" s="275" t="e">
        <f t="shared" si="378"/>
        <v>#N/A</v>
      </c>
      <c r="N1465" s="153" t="e">
        <f t="shared" si="379"/>
        <v>#N/A</v>
      </c>
      <c r="O1465" s="175" t="e">
        <f t="shared" si="380"/>
        <v>#N/A</v>
      </c>
      <c r="P1465" s="149">
        <f>IF(B1465&lt;=Parameters!$K$3,0,IF(I1465="Sand",0,O1465/Parameters!$K$8*1000))</f>
        <v>0</v>
      </c>
      <c r="Q1465" s="127" t="e">
        <f t="shared" si="381"/>
        <v>#DIV/0!</v>
      </c>
      <c r="R1465" s="175" t="e">
        <f t="shared" si="382"/>
        <v>#DIV/0!</v>
      </c>
      <c r="S1465" s="175" t="e">
        <f t="shared" si="383"/>
        <v>#DIV/0!</v>
      </c>
      <c r="T1465" s="149" t="e">
        <f t="shared" si="390"/>
        <v>#DIV/0!</v>
      </c>
      <c r="U1465" s="383">
        <f>IF(B1465&lt;=Parameters!$K$3,0,IF(I1465="Sand",(B1465-B1464)*$O$5*N1465,(B1465-B1464)*$O$5*T1465))</f>
        <v>0</v>
      </c>
      <c r="V1465" s="157">
        <f t="shared" si="391"/>
        <v>41073.252496893809</v>
      </c>
      <c r="W1465" s="175" t="e">
        <f t="shared" si="386"/>
        <v>#N/A</v>
      </c>
      <c r="X1465" s="149" t="e">
        <f t="shared" si="387"/>
        <v>#N/A</v>
      </c>
      <c r="Y1465" s="127" t="e">
        <f t="shared" si="388"/>
        <v>#DIV/0!</v>
      </c>
      <c r="Z1465" s="175" t="e">
        <f t="shared" si="389"/>
        <v>#N/A</v>
      </c>
      <c r="AA1465" s="149" t="e">
        <f t="shared" si="384"/>
        <v>#DIV/0!</v>
      </c>
      <c r="AB1465" s="383">
        <f>IF(ISERROR(AA1465),0,IF(B1465&lt;=Parameters!$K$3,0,(B1465-B1464)*$O$5*AA1465))</f>
        <v>0</v>
      </c>
      <c r="AC1465" s="157">
        <f t="shared" si="392"/>
        <v>26468.056265524985</v>
      </c>
    </row>
    <row r="1466" spans="1:29">
      <c r="A1466" s="1"/>
      <c r="B1466" s="1"/>
      <c r="C1466" s="194"/>
      <c r="D1466" s="194"/>
      <c r="E1466" s="438" t="e">
        <f>IF(AND(ISBLANK(B1466),ISBLANK(C1466)),NA(),IF(B1466&lt;=Parameters!$K$3,0,IF(C1466&lt;0.1,Parameters!$K$4,C1466)))</f>
        <v>#N/A</v>
      </c>
      <c r="F1466" s="439"/>
      <c r="G1466" s="149">
        <f>B1466*Parameters!$K$5</f>
        <v>0</v>
      </c>
      <c r="H1466" s="383">
        <f>IF(B1466&lt;Parameters!$K$6,B1466*Parameters!$K$5,Parameters!$K$5*Parameters!$K$6+(B1466-Parameters!$K$6)*(Parameters!$K$5-10))</f>
        <v>0</v>
      </c>
      <c r="I1466" s="151" t="str">
        <f>IF(ISBLANK(D1466),"",IF(D1466&gt;Parameters!$K$7,"Clay","Sand"))</f>
        <v/>
      </c>
      <c r="J1466" s="152">
        <f t="shared" si="376"/>
        <v>0.12850097275896397</v>
      </c>
      <c r="K1466" s="320">
        <f t="shared" si="377"/>
        <v>1</v>
      </c>
      <c r="L1466" s="320">
        <f t="shared" si="385"/>
        <v>0</v>
      </c>
      <c r="M1466" s="275" t="e">
        <f t="shared" si="378"/>
        <v>#N/A</v>
      </c>
      <c r="N1466" s="153" t="e">
        <f t="shared" si="379"/>
        <v>#N/A</v>
      </c>
      <c r="O1466" s="175" t="e">
        <f t="shared" si="380"/>
        <v>#N/A</v>
      </c>
      <c r="P1466" s="149">
        <f>IF(B1466&lt;=Parameters!$K$3,0,IF(I1466="Sand",0,O1466/Parameters!$K$8*1000))</f>
        <v>0</v>
      </c>
      <c r="Q1466" s="127" t="e">
        <f t="shared" si="381"/>
        <v>#DIV/0!</v>
      </c>
      <c r="R1466" s="175" t="e">
        <f t="shared" si="382"/>
        <v>#DIV/0!</v>
      </c>
      <c r="S1466" s="175" t="e">
        <f t="shared" si="383"/>
        <v>#DIV/0!</v>
      </c>
      <c r="T1466" s="149" t="e">
        <f t="shared" si="390"/>
        <v>#DIV/0!</v>
      </c>
      <c r="U1466" s="383">
        <f>IF(B1466&lt;=Parameters!$K$3,0,IF(I1466="Sand",(B1466-B1465)*$O$5*N1466,(B1466-B1465)*$O$5*T1466))</f>
        <v>0</v>
      </c>
      <c r="V1466" s="157">
        <f t="shared" si="391"/>
        <v>41073.252496893809</v>
      </c>
      <c r="W1466" s="175" t="e">
        <f t="shared" si="386"/>
        <v>#N/A</v>
      </c>
      <c r="X1466" s="149" t="e">
        <f t="shared" si="387"/>
        <v>#N/A</v>
      </c>
      <c r="Y1466" s="127" t="e">
        <f t="shared" si="388"/>
        <v>#DIV/0!</v>
      </c>
      <c r="Z1466" s="175" t="e">
        <f t="shared" si="389"/>
        <v>#N/A</v>
      </c>
      <c r="AA1466" s="149" t="e">
        <f t="shared" si="384"/>
        <v>#DIV/0!</v>
      </c>
      <c r="AB1466" s="383">
        <f>IF(ISERROR(AA1466),0,IF(B1466&lt;=Parameters!$K$3,0,(B1466-B1465)*$O$5*AA1466))</f>
        <v>0</v>
      </c>
      <c r="AC1466" s="157">
        <f t="shared" si="392"/>
        <v>26468.056265524985</v>
      </c>
    </row>
    <row r="1467" spans="1:29">
      <c r="A1467" s="1"/>
      <c r="B1467" s="1"/>
      <c r="C1467" s="194"/>
      <c r="D1467" s="194"/>
      <c r="E1467" s="438" t="e">
        <f>IF(AND(ISBLANK(B1467),ISBLANK(C1467)),NA(),IF(B1467&lt;=Parameters!$K$3,0,IF(C1467&lt;0.1,Parameters!$K$4,C1467)))</f>
        <v>#N/A</v>
      </c>
      <c r="F1467" s="439"/>
      <c r="G1467" s="149">
        <f>B1467*Parameters!$K$5</f>
        <v>0</v>
      </c>
      <c r="H1467" s="383">
        <f>IF(B1467&lt;Parameters!$K$6,B1467*Parameters!$K$5,Parameters!$K$5*Parameters!$K$6+(B1467-Parameters!$K$6)*(Parameters!$K$5-10))</f>
        <v>0</v>
      </c>
      <c r="I1467" s="151" t="str">
        <f>IF(ISBLANK(D1467),"",IF(D1467&gt;Parameters!$K$7,"Clay","Sand"))</f>
        <v/>
      </c>
      <c r="J1467" s="152">
        <f t="shared" si="376"/>
        <v>0.12850097275896397</v>
      </c>
      <c r="K1467" s="320">
        <f t="shared" si="377"/>
        <v>1</v>
      </c>
      <c r="L1467" s="320">
        <f t="shared" si="385"/>
        <v>0</v>
      </c>
      <c r="M1467" s="275" t="e">
        <f t="shared" si="378"/>
        <v>#N/A</v>
      </c>
      <c r="N1467" s="153" t="e">
        <f t="shared" si="379"/>
        <v>#N/A</v>
      </c>
      <c r="O1467" s="175" t="e">
        <f t="shared" si="380"/>
        <v>#N/A</v>
      </c>
      <c r="P1467" s="149">
        <f>IF(B1467&lt;=Parameters!$K$3,0,IF(I1467="Sand",0,O1467/Parameters!$K$8*1000))</f>
        <v>0</v>
      </c>
      <c r="Q1467" s="127" t="e">
        <f t="shared" si="381"/>
        <v>#DIV/0!</v>
      </c>
      <c r="R1467" s="175" t="e">
        <f t="shared" si="382"/>
        <v>#DIV/0!</v>
      </c>
      <c r="S1467" s="175" t="e">
        <f t="shared" si="383"/>
        <v>#DIV/0!</v>
      </c>
      <c r="T1467" s="149" t="e">
        <f t="shared" si="390"/>
        <v>#DIV/0!</v>
      </c>
      <c r="U1467" s="383">
        <f>IF(B1467&lt;=Parameters!$K$3,0,IF(I1467="Sand",(B1467-B1466)*$O$5*N1467,(B1467-B1466)*$O$5*T1467))</f>
        <v>0</v>
      </c>
      <c r="V1467" s="157">
        <f t="shared" si="391"/>
        <v>41073.252496893809</v>
      </c>
      <c r="W1467" s="175" t="e">
        <f t="shared" si="386"/>
        <v>#N/A</v>
      </c>
      <c r="X1467" s="149" t="e">
        <f t="shared" si="387"/>
        <v>#N/A</v>
      </c>
      <c r="Y1467" s="127" t="e">
        <f t="shared" si="388"/>
        <v>#DIV/0!</v>
      </c>
      <c r="Z1467" s="175" t="e">
        <f t="shared" si="389"/>
        <v>#N/A</v>
      </c>
      <c r="AA1467" s="149" t="e">
        <f t="shared" si="384"/>
        <v>#DIV/0!</v>
      </c>
      <c r="AB1467" s="383">
        <f>IF(ISERROR(AA1467),0,IF(B1467&lt;=Parameters!$K$3,0,(B1467-B1466)*$O$5*AA1467))</f>
        <v>0</v>
      </c>
      <c r="AC1467" s="157">
        <f t="shared" si="392"/>
        <v>26468.056265524985</v>
      </c>
    </row>
    <row r="1468" spans="1:29">
      <c r="A1468" s="1"/>
      <c r="B1468" s="1"/>
      <c r="C1468" s="194"/>
      <c r="D1468" s="194"/>
      <c r="E1468" s="438" t="e">
        <f>IF(AND(ISBLANK(B1468),ISBLANK(C1468)),NA(),IF(B1468&lt;=Parameters!$K$3,0,IF(C1468&lt;0.1,Parameters!$K$4,C1468)))</f>
        <v>#N/A</v>
      </c>
      <c r="F1468" s="439"/>
      <c r="G1468" s="149">
        <f>B1468*Parameters!$K$5</f>
        <v>0</v>
      </c>
      <c r="H1468" s="383">
        <f>IF(B1468&lt;Parameters!$K$6,B1468*Parameters!$K$5,Parameters!$K$5*Parameters!$K$6+(B1468-Parameters!$K$6)*(Parameters!$K$5-10))</f>
        <v>0</v>
      </c>
      <c r="I1468" s="151" t="str">
        <f>IF(ISBLANK(D1468),"",IF(D1468&gt;Parameters!$K$7,"Clay","Sand"))</f>
        <v/>
      </c>
      <c r="J1468" s="152">
        <f t="shared" si="376"/>
        <v>0.12850097275896397</v>
      </c>
      <c r="K1468" s="320">
        <f t="shared" si="377"/>
        <v>1</v>
      </c>
      <c r="L1468" s="320">
        <f t="shared" si="385"/>
        <v>0</v>
      </c>
      <c r="M1468" s="275" t="e">
        <f t="shared" si="378"/>
        <v>#N/A</v>
      </c>
      <c r="N1468" s="153" t="e">
        <f t="shared" si="379"/>
        <v>#N/A</v>
      </c>
      <c r="O1468" s="175" t="e">
        <f t="shared" si="380"/>
        <v>#N/A</v>
      </c>
      <c r="P1468" s="149">
        <f>IF(B1468&lt;=Parameters!$K$3,0,IF(I1468="Sand",0,O1468/Parameters!$K$8*1000))</f>
        <v>0</v>
      </c>
      <c r="Q1468" s="127" t="e">
        <f t="shared" si="381"/>
        <v>#DIV/0!</v>
      </c>
      <c r="R1468" s="175" t="e">
        <f t="shared" si="382"/>
        <v>#DIV/0!</v>
      </c>
      <c r="S1468" s="175" t="e">
        <f t="shared" si="383"/>
        <v>#DIV/0!</v>
      </c>
      <c r="T1468" s="149" t="e">
        <f t="shared" si="390"/>
        <v>#DIV/0!</v>
      </c>
      <c r="U1468" s="383">
        <f>IF(B1468&lt;=Parameters!$K$3,0,IF(I1468="Sand",(B1468-B1467)*$O$5*N1468,(B1468-B1467)*$O$5*T1468))</f>
        <v>0</v>
      </c>
      <c r="V1468" s="157">
        <f t="shared" si="391"/>
        <v>41073.252496893809</v>
      </c>
      <c r="W1468" s="175" t="e">
        <f t="shared" si="386"/>
        <v>#N/A</v>
      </c>
      <c r="X1468" s="149" t="e">
        <f t="shared" si="387"/>
        <v>#N/A</v>
      </c>
      <c r="Y1468" s="127" t="e">
        <f t="shared" si="388"/>
        <v>#DIV/0!</v>
      </c>
      <c r="Z1468" s="175" t="e">
        <f t="shared" si="389"/>
        <v>#N/A</v>
      </c>
      <c r="AA1468" s="149" t="e">
        <f t="shared" si="384"/>
        <v>#DIV/0!</v>
      </c>
      <c r="AB1468" s="383">
        <f>IF(ISERROR(AA1468),0,IF(B1468&lt;=Parameters!$K$3,0,(B1468-B1467)*$O$5*AA1468))</f>
        <v>0</v>
      </c>
      <c r="AC1468" s="157">
        <f t="shared" si="392"/>
        <v>26468.056265524985</v>
      </c>
    </row>
    <row r="1469" spans="1:29">
      <c r="A1469" s="1"/>
      <c r="B1469" s="1"/>
      <c r="C1469" s="194"/>
      <c r="D1469" s="194"/>
      <c r="E1469" s="438" t="e">
        <f>IF(AND(ISBLANK(B1469),ISBLANK(C1469)),NA(),IF(B1469&lt;=Parameters!$K$3,0,IF(C1469&lt;0.1,Parameters!$K$4,C1469)))</f>
        <v>#N/A</v>
      </c>
      <c r="F1469" s="439"/>
      <c r="G1469" s="149">
        <f>B1469*Parameters!$K$5</f>
        <v>0</v>
      </c>
      <c r="H1469" s="383">
        <f>IF(B1469&lt;Parameters!$K$6,B1469*Parameters!$K$5,Parameters!$K$5*Parameters!$K$6+(B1469-Parameters!$K$6)*(Parameters!$K$5-10))</f>
        <v>0</v>
      </c>
      <c r="I1469" s="151" t="str">
        <f>IF(ISBLANK(D1469),"",IF(D1469&gt;Parameters!$K$7,"Clay","Sand"))</f>
        <v/>
      </c>
      <c r="J1469" s="152">
        <f t="shared" si="376"/>
        <v>0.12850097275896397</v>
      </c>
      <c r="K1469" s="320">
        <f t="shared" si="377"/>
        <v>1</v>
      </c>
      <c r="L1469" s="320">
        <f t="shared" si="385"/>
        <v>0</v>
      </c>
      <c r="M1469" s="275" t="e">
        <f t="shared" si="378"/>
        <v>#N/A</v>
      </c>
      <c r="N1469" s="153" t="e">
        <f t="shared" si="379"/>
        <v>#N/A</v>
      </c>
      <c r="O1469" s="175" t="e">
        <f t="shared" si="380"/>
        <v>#N/A</v>
      </c>
      <c r="P1469" s="149">
        <f>IF(B1469&lt;=Parameters!$K$3,0,IF(I1469="Sand",0,O1469/Parameters!$K$8*1000))</f>
        <v>0</v>
      </c>
      <c r="Q1469" s="127" t="e">
        <f t="shared" si="381"/>
        <v>#DIV/0!</v>
      </c>
      <c r="R1469" s="175" t="e">
        <f t="shared" si="382"/>
        <v>#DIV/0!</v>
      </c>
      <c r="S1469" s="175" t="e">
        <f t="shared" si="383"/>
        <v>#DIV/0!</v>
      </c>
      <c r="T1469" s="149" t="e">
        <f t="shared" si="390"/>
        <v>#DIV/0!</v>
      </c>
      <c r="U1469" s="383">
        <f>IF(B1469&lt;=Parameters!$K$3,0,IF(I1469="Sand",(B1469-B1468)*$O$5*N1469,(B1469-B1468)*$O$5*T1469))</f>
        <v>0</v>
      </c>
      <c r="V1469" s="157">
        <f t="shared" si="391"/>
        <v>41073.252496893809</v>
      </c>
      <c r="W1469" s="175" t="e">
        <f t="shared" si="386"/>
        <v>#N/A</v>
      </c>
      <c r="X1469" s="149" t="e">
        <f t="shared" si="387"/>
        <v>#N/A</v>
      </c>
      <c r="Y1469" s="127" t="e">
        <f t="shared" si="388"/>
        <v>#DIV/0!</v>
      </c>
      <c r="Z1469" s="175" t="e">
        <f t="shared" si="389"/>
        <v>#N/A</v>
      </c>
      <c r="AA1469" s="149" t="e">
        <f t="shared" si="384"/>
        <v>#DIV/0!</v>
      </c>
      <c r="AB1469" s="383">
        <f>IF(ISERROR(AA1469),0,IF(B1469&lt;=Parameters!$K$3,0,(B1469-B1468)*$O$5*AA1469))</f>
        <v>0</v>
      </c>
      <c r="AC1469" s="157">
        <f t="shared" si="392"/>
        <v>26468.056265524985</v>
      </c>
    </row>
    <row r="1470" spans="1:29">
      <c r="A1470" s="1"/>
      <c r="B1470" s="1"/>
      <c r="C1470" s="194"/>
      <c r="D1470" s="194"/>
      <c r="E1470" s="438" t="e">
        <f>IF(AND(ISBLANK(B1470),ISBLANK(C1470)),NA(),IF(B1470&lt;=Parameters!$K$3,0,IF(C1470&lt;0.1,Parameters!$K$4,C1470)))</f>
        <v>#N/A</v>
      </c>
      <c r="F1470" s="439"/>
      <c r="G1470" s="149">
        <f>B1470*Parameters!$K$5</f>
        <v>0</v>
      </c>
      <c r="H1470" s="383">
        <f>IF(B1470&lt;Parameters!$K$6,B1470*Parameters!$K$5,Parameters!$K$5*Parameters!$K$6+(B1470-Parameters!$K$6)*(Parameters!$K$5-10))</f>
        <v>0</v>
      </c>
      <c r="I1470" s="151" t="str">
        <f>IF(ISBLANK(D1470),"",IF(D1470&gt;Parameters!$K$7,"Clay","Sand"))</f>
        <v/>
      </c>
      <c r="J1470" s="152">
        <f t="shared" si="376"/>
        <v>0.12850097275896397</v>
      </c>
      <c r="K1470" s="320">
        <f t="shared" si="377"/>
        <v>1</v>
      </c>
      <c r="L1470" s="320">
        <f t="shared" si="385"/>
        <v>0</v>
      </c>
      <c r="M1470" s="275" t="e">
        <f t="shared" si="378"/>
        <v>#N/A</v>
      </c>
      <c r="N1470" s="153" t="e">
        <f t="shared" si="379"/>
        <v>#N/A</v>
      </c>
      <c r="O1470" s="175" t="e">
        <f t="shared" si="380"/>
        <v>#N/A</v>
      </c>
      <c r="P1470" s="149">
        <f>IF(B1470&lt;=Parameters!$K$3,0,IF(I1470="Sand",0,O1470/Parameters!$K$8*1000))</f>
        <v>0</v>
      </c>
      <c r="Q1470" s="127" t="e">
        <f t="shared" si="381"/>
        <v>#DIV/0!</v>
      </c>
      <c r="R1470" s="175" t="e">
        <f t="shared" si="382"/>
        <v>#DIV/0!</v>
      </c>
      <c r="S1470" s="175" t="e">
        <f t="shared" si="383"/>
        <v>#DIV/0!</v>
      </c>
      <c r="T1470" s="149" t="e">
        <f t="shared" si="390"/>
        <v>#DIV/0!</v>
      </c>
      <c r="U1470" s="383">
        <f>IF(B1470&lt;=Parameters!$K$3,0,IF(I1470="Sand",(B1470-B1469)*$O$5*N1470,(B1470-B1469)*$O$5*T1470))</f>
        <v>0</v>
      </c>
      <c r="V1470" s="157">
        <f t="shared" si="391"/>
        <v>41073.252496893809</v>
      </c>
      <c r="W1470" s="175" t="e">
        <f t="shared" si="386"/>
        <v>#N/A</v>
      </c>
      <c r="X1470" s="149" t="e">
        <f t="shared" si="387"/>
        <v>#N/A</v>
      </c>
      <c r="Y1470" s="127" t="e">
        <f t="shared" si="388"/>
        <v>#DIV/0!</v>
      </c>
      <c r="Z1470" s="175" t="e">
        <f t="shared" si="389"/>
        <v>#N/A</v>
      </c>
      <c r="AA1470" s="149" t="e">
        <f t="shared" si="384"/>
        <v>#DIV/0!</v>
      </c>
      <c r="AB1470" s="383">
        <f>IF(ISERROR(AA1470),0,IF(B1470&lt;=Parameters!$K$3,0,(B1470-B1469)*$O$5*AA1470))</f>
        <v>0</v>
      </c>
      <c r="AC1470" s="157">
        <f t="shared" si="392"/>
        <v>26468.056265524985</v>
      </c>
    </row>
    <row r="1471" spans="1:29">
      <c r="A1471" s="1"/>
      <c r="B1471" s="1"/>
      <c r="C1471" s="194"/>
      <c r="D1471" s="194"/>
      <c r="E1471" s="438" t="e">
        <f>IF(AND(ISBLANK(B1471),ISBLANK(C1471)),NA(),IF(B1471&lt;=Parameters!$K$3,0,IF(C1471&lt;0.1,Parameters!$K$4,C1471)))</f>
        <v>#N/A</v>
      </c>
      <c r="F1471" s="439"/>
      <c r="G1471" s="149">
        <f>B1471*Parameters!$K$5</f>
        <v>0</v>
      </c>
      <c r="H1471" s="383">
        <f>IF(B1471&lt;Parameters!$K$6,B1471*Parameters!$K$5,Parameters!$K$5*Parameters!$K$6+(B1471-Parameters!$K$6)*(Parameters!$K$5-10))</f>
        <v>0</v>
      </c>
      <c r="I1471" s="151" t="str">
        <f>IF(ISBLANK(D1471),"",IF(D1471&gt;Parameters!$K$7,"Clay","Sand"))</f>
        <v/>
      </c>
      <c r="J1471" s="152">
        <f t="shared" si="376"/>
        <v>0.12850097275896397</v>
      </c>
      <c r="K1471" s="320">
        <f t="shared" si="377"/>
        <v>1</v>
      </c>
      <c r="L1471" s="320">
        <f t="shared" si="385"/>
        <v>0</v>
      </c>
      <c r="M1471" s="275" t="e">
        <f t="shared" si="378"/>
        <v>#N/A</v>
      </c>
      <c r="N1471" s="153" t="e">
        <f t="shared" si="379"/>
        <v>#N/A</v>
      </c>
      <c r="O1471" s="175" t="e">
        <f t="shared" si="380"/>
        <v>#N/A</v>
      </c>
      <c r="P1471" s="149">
        <f>IF(B1471&lt;=Parameters!$K$3,0,IF(I1471="Sand",0,O1471/Parameters!$K$8*1000))</f>
        <v>0</v>
      </c>
      <c r="Q1471" s="127" t="e">
        <f t="shared" si="381"/>
        <v>#DIV/0!</v>
      </c>
      <c r="R1471" s="175" t="e">
        <f t="shared" si="382"/>
        <v>#DIV/0!</v>
      </c>
      <c r="S1471" s="175" t="e">
        <f t="shared" si="383"/>
        <v>#DIV/0!</v>
      </c>
      <c r="T1471" s="149" t="e">
        <f t="shared" si="390"/>
        <v>#DIV/0!</v>
      </c>
      <c r="U1471" s="383">
        <f>IF(B1471&lt;=Parameters!$K$3,0,IF(I1471="Sand",(B1471-B1470)*$O$5*N1471,(B1471-B1470)*$O$5*T1471))</f>
        <v>0</v>
      </c>
      <c r="V1471" s="157">
        <f t="shared" si="391"/>
        <v>41073.252496893809</v>
      </c>
      <c r="W1471" s="175" t="e">
        <f t="shared" si="386"/>
        <v>#N/A</v>
      </c>
      <c r="X1471" s="149" t="e">
        <f t="shared" si="387"/>
        <v>#N/A</v>
      </c>
      <c r="Y1471" s="127" t="e">
        <f t="shared" si="388"/>
        <v>#DIV/0!</v>
      </c>
      <c r="Z1471" s="175" t="e">
        <f t="shared" si="389"/>
        <v>#N/A</v>
      </c>
      <c r="AA1471" s="149" t="e">
        <f t="shared" si="384"/>
        <v>#DIV/0!</v>
      </c>
      <c r="AB1471" s="383">
        <f>IF(ISERROR(AA1471),0,IF(B1471&lt;=Parameters!$K$3,0,(B1471-B1470)*$O$5*AA1471))</f>
        <v>0</v>
      </c>
      <c r="AC1471" s="157">
        <f t="shared" si="392"/>
        <v>26468.056265524985</v>
      </c>
    </row>
    <row r="1472" spans="1:29">
      <c r="A1472" s="1"/>
      <c r="B1472" s="1"/>
      <c r="C1472" s="194"/>
      <c r="D1472" s="194"/>
      <c r="E1472" s="438" t="e">
        <f>IF(AND(ISBLANK(B1472),ISBLANK(C1472)),NA(),IF(B1472&lt;=Parameters!$K$3,0,IF(C1472&lt;0.1,Parameters!$K$4,C1472)))</f>
        <v>#N/A</v>
      </c>
      <c r="F1472" s="439"/>
      <c r="G1472" s="149">
        <f>B1472*Parameters!$K$5</f>
        <v>0</v>
      </c>
      <c r="H1472" s="383">
        <f>IF(B1472&lt;Parameters!$K$6,B1472*Parameters!$K$5,Parameters!$K$5*Parameters!$K$6+(B1472-Parameters!$K$6)*(Parameters!$K$5-10))</f>
        <v>0</v>
      </c>
      <c r="I1472" s="151" t="str">
        <f>IF(ISBLANK(D1472),"",IF(D1472&gt;Parameters!$K$7,"Clay","Sand"))</f>
        <v/>
      </c>
      <c r="J1472" s="152">
        <f t="shared" si="376"/>
        <v>0.12850097275896397</v>
      </c>
      <c r="K1472" s="320">
        <f t="shared" si="377"/>
        <v>1</v>
      </c>
      <c r="L1472" s="320">
        <f t="shared" si="385"/>
        <v>0</v>
      </c>
      <c r="M1472" s="275" t="e">
        <f t="shared" si="378"/>
        <v>#N/A</v>
      </c>
      <c r="N1472" s="153" t="e">
        <f t="shared" si="379"/>
        <v>#N/A</v>
      </c>
      <c r="O1472" s="175" t="e">
        <f t="shared" si="380"/>
        <v>#N/A</v>
      </c>
      <c r="P1472" s="149">
        <f>IF(B1472&lt;=Parameters!$K$3,0,IF(I1472="Sand",0,O1472/Parameters!$K$8*1000))</f>
        <v>0</v>
      </c>
      <c r="Q1472" s="127" t="e">
        <f t="shared" si="381"/>
        <v>#DIV/0!</v>
      </c>
      <c r="R1472" s="175" t="e">
        <f t="shared" si="382"/>
        <v>#DIV/0!</v>
      </c>
      <c r="S1472" s="175" t="e">
        <f t="shared" si="383"/>
        <v>#DIV/0!</v>
      </c>
      <c r="T1472" s="149" t="e">
        <f t="shared" si="390"/>
        <v>#DIV/0!</v>
      </c>
      <c r="U1472" s="383">
        <f>IF(B1472&lt;=Parameters!$K$3,0,IF(I1472="Sand",(B1472-B1471)*$O$5*N1472,(B1472-B1471)*$O$5*T1472))</f>
        <v>0</v>
      </c>
      <c r="V1472" s="157">
        <f t="shared" si="391"/>
        <v>41073.252496893809</v>
      </c>
      <c r="W1472" s="175" t="e">
        <f t="shared" si="386"/>
        <v>#N/A</v>
      </c>
      <c r="X1472" s="149" t="e">
        <f t="shared" si="387"/>
        <v>#N/A</v>
      </c>
      <c r="Y1472" s="127" t="e">
        <f t="shared" si="388"/>
        <v>#DIV/0!</v>
      </c>
      <c r="Z1472" s="175" t="e">
        <f t="shared" si="389"/>
        <v>#N/A</v>
      </c>
      <c r="AA1472" s="149" t="e">
        <f t="shared" si="384"/>
        <v>#DIV/0!</v>
      </c>
      <c r="AB1472" s="383">
        <f>IF(ISERROR(AA1472),0,IF(B1472&lt;=Parameters!$K$3,0,(B1472-B1471)*$O$5*AA1472))</f>
        <v>0</v>
      </c>
      <c r="AC1472" s="157">
        <f t="shared" si="392"/>
        <v>26468.056265524985</v>
      </c>
    </row>
    <row r="1473" spans="1:29">
      <c r="A1473" s="1"/>
      <c r="B1473" s="1"/>
      <c r="C1473" s="194"/>
      <c r="D1473" s="194"/>
      <c r="E1473" s="438" t="e">
        <f>IF(AND(ISBLANK(B1473),ISBLANK(C1473)),NA(),IF(B1473&lt;=Parameters!$K$3,0,IF(C1473&lt;0.1,Parameters!$K$4,C1473)))</f>
        <v>#N/A</v>
      </c>
      <c r="F1473" s="439"/>
      <c r="G1473" s="149">
        <f>B1473*Parameters!$K$5</f>
        <v>0</v>
      </c>
      <c r="H1473" s="383">
        <f>IF(B1473&lt;Parameters!$K$6,B1473*Parameters!$K$5,Parameters!$K$5*Parameters!$K$6+(B1473-Parameters!$K$6)*(Parameters!$K$5-10))</f>
        <v>0</v>
      </c>
      <c r="I1473" s="151" t="str">
        <f>IF(ISBLANK(D1473),"",IF(D1473&gt;Parameters!$K$7,"Clay","Sand"))</f>
        <v/>
      </c>
      <c r="J1473" s="152">
        <f t="shared" si="376"/>
        <v>0.12850097275896397</v>
      </c>
      <c r="K1473" s="320">
        <f t="shared" si="377"/>
        <v>1</v>
      </c>
      <c r="L1473" s="320">
        <f t="shared" si="385"/>
        <v>0</v>
      </c>
      <c r="M1473" s="275" t="e">
        <f t="shared" si="378"/>
        <v>#N/A</v>
      </c>
      <c r="N1473" s="153" t="e">
        <f t="shared" si="379"/>
        <v>#N/A</v>
      </c>
      <c r="O1473" s="175" t="e">
        <f t="shared" si="380"/>
        <v>#N/A</v>
      </c>
      <c r="P1473" s="149">
        <f>IF(B1473&lt;=Parameters!$K$3,0,IF(I1473="Sand",0,O1473/Parameters!$K$8*1000))</f>
        <v>0</v>
      </c>
      <c r="Q1473" s="127" t="e">
        <f t="shared" si="381"/>
        <v>#DIV/0!</v>
      </c>
      <c r="R1473" s="175" t="e">
        <f t="shared" si="382"/>
        <v>#DIV/0!</v>
      </c>
      <c r="S1473" s="175" t="e">
        <f t="shared" si="383"/>
        <v>#DIV/0!</v>
      </c>
      <c r="T1473" s="149" t="e">
        <f t="shared" si="390"/>
        <v>#DIV/0!</v>
      </c>
      <c r="U1473" s="383">
        <f>IF(B1473&lt;=Parameters!$K$3,0,IF(I1473="Sand",(B1473-B1472)*$O$5*N1473,(B1473-B1472)*$O$5*T1473))</f>
        <v>0</v>
      </c>
      <c r="V1473" s="157">
        <f t="shared" si="391"/>
        <v>41073.252496893809</v>
      </c>
      <c r="W1473" s="175" t="e">
        <f t="shared" si="386"/>
        <v>#N/A</v>
      </c>
      <c r="X1473" s="149" t="e">
        <f t="shared" si="387"/>
        <v>#N/A</v>
      </c>
      <c r="Y1473" s="127" t="e">
        <f t="shared" si="388"/>
        <v>#DIV/0!</v>
      </c>
      <c r="Z1473" s="175" t="e">
        <f t="shared" si="389"/>
        <v>#N/A</v>
      </c>
      <c r="AA1473" s="149" t="e">
        <f t="shared" si="384"/>
        <v>#DIV/0!</v>
      </c>
      <c r="AB1473" s="383">
        <f>IF(ISERROR(AA1473),0,IF(B1473&lt;=Parameters!$K$3,0,(B1473-B1472)*$O$5*AA1473))</f>
        <v>0</v>
      </c>
      <c r="AC1473" s="157">
        <f t="shared" si="392"/>
        <v>26468.056265524985</v>
      </c>
    </row>
    <row r="1474" spans="1:29">
      <c r="A1474" s="1"/>
      <c r="B1474" s="1"/>
      <c r="C1474" s="194"/>
      <c r="D1474" s="194"/>
      <c r="E1474" s="438" t="e">
        <f>IF(AND(ISBLANK(B1474),ISBLANK(C1474)),NA(),IF(B1474&lt;=Parameters!$K$3,0,IF(C1474&lt;0.1,Parameters!$K$4,C1474)))</f>
        <v>#N/A</v>
      </c>
      <c r="F1474" s="439"/>
      <c r="G1474" s="149">
        <f>B1474*Parameters!$K$5</f>
        <v>0</v>
      </c>
      <c r="H1474" s="383">
        <f>IF(B1474&lt;Parameters!$K$6,B1474*Parameters!$K$5,Parameters!$K$5*Parameters!$K$6+(B1474-Parameters!$K$6)*(Parameters!$K$5-10))</f>
        <v>0</v>
      </c>
      <c r="I1474" s="151" t="str">
        <f>IF(ISBLANK(D1474),"",IF(D1474&gt;Parameters!$K$7,"Clay","Sand"))</f>
        <v/>
      </c>
      <c r="J1474" s="152">
        <f t="shared" si="376"/>
        <v>0.12850097275896397</v>
      </c>
      <c r="K1474" s="320">
        <f t="shared" si="377"/>
        <v>1</v>
      </c>
      <c r="L1474" s="320">
        <f t="shared" si="385"/>
        <v>0</v>
      </c>
      <c r="M1474" s="275" t="e">
        <f t="shared" si="378"/>
        <v>#N/A</v>
      </c>
      <c r="N1474" s="153" t="e">
        <f t="shared" si="379"/>
        <v>#N/A</v>
      </c>
      <c r="O1474" s="175" t="e">
        <f t="shared" si="380"/>
        <v>#N/A</v>
      </c>
      <c r="P1474" s="149">
        <f>IF(B1474&lt;=Parameters!$K$3,0,IF(I1474="Sand",0,O1474/Parameters!$K$8*1000))</f>
        <v>0</v>
      </c>
      <c r="Q1474" s="127" t="e">
        <f t="shared" si="381"/>
        <v>#DIV/0!</v>
      </c>
      <c r="R1474" s="175" t="e">
        <f t="shared" si="382"/>
        <v>#DIV/0!</v>
      </c>
      <c r="S1474" s="175" t="e">
        <f t="shared" si="383"/>
        <v>#DIV/0!</v>
      </c>
      <c r="T1474" s="149" t="e">
        <f t="shared" si="390"/>
        <v>#DIV/0!</v>
      </c>
      <c r="U1474" s="383">
        <f>IF(B1474&lt;=Parameters!$K$3,0,IF(I1474="Sand",(B1474-B1473)*$O$5*N1474,(B1474-B1473)*$O$5*T1474))</f>
        <v>0</v>
      </c>
      <c r="V1474" s="157">
        <f t="shared" si="391"/>
        <v>41073.252496893809</v>
      </c>
      <c r="W1474" s="175" t="e">
        <f t="shared" si="386"/>
        <v>#N/A</v>
      </c>
      <c r="X1474" s="149" t="e">
        <f t="shared" si="387"/>
        <v>#N/A</v>
      </c>
      <c r="Y1474" s="127" t="e">
        <f t="shared" si="388"/>
        <v>#DIV/0!</v>
      </c>
      <c r="Z1474" s="175" t="e">
        <f t="shared" si="389"/>
        <v>#N/A</v>
      </c>
      <c r="AA1474" s="149" t="e">
        <f t="shared" si="384"/>
        <v>#DIV/0!</v>
      </c>
      <c r="AB1474" s="383">
        <f>IF(ISERROR(AA1474),0,IF(B1474&lt;=Parameters!$K$3,0,(B1474-B1473)*$O$5*AA1474))</f>
        <v>0</v>
      </c>
      <c r="AC1474" s="157">
        <f t="shared" si="392"/>
        <v>26468.056265524985</v>
      </c>
    </row>
    <row r="1475" spans="1:29">
      <c r="A1475" s="1"/>
      <c r="B1475" s="1"/>
      <c r="C1475" s="194"/>
      <c r="D1475" s="194"/>
      <c r="E1475" s="438" t="e">
        <f>IF(AND(ISBLANK(B1475),ISBLANK(C1475)),NA(),IF(B1475&lt;=Parameters!$K$3,0,IF(C1475&lt;0.1,Parameters!$K$4,C1475)))</f>
        <v>#N/A</v>
      </c>
      <c r="F1475" s="439"/>
      <c r="G1475" s="149">
        <f>B1475*Parameters!$K$5</f>
        <v>0</v>
      </c>
      <c r="H1475" s="383">
        <f>IF(B1475&lt;Parameters!$K$6,B1475*Parameters!$K$5,Parameters!$K$5*Parameters!$K$6+(B1475-Parameters!$K$6)*(Parameters!$K$5-10))</f>
        <v>0</v>
      </c>
      <c r="I1475" s="151" t="str">
        <f>IF(ISBLANK(D1475),"",IF(D1475&gt;Parameters!$K$7,"Clay","Sand"))</f>
        <v/>
      </c>
      <c r="J1475" s="152">
        <f t="shared" si="376"/>
        <v>0.12850097275896397</v>
      </c>
      <c r="K1475" s="320">
        <f t="shared" si="377"/>
        <v>1</v>
      </c>
      <c r="L1475" s="320">
        <f t="shared" si="385"/>
        <v>0</v>
      </c>
      <c r="M1475" s="275" t="e">
        <f t="shared" si="378"/>
        <v>#N/A</v>
      </c>
      <c r="N1475" s="153" t="e">
        <f t="shared" si="379"/>
        <v>#N/A</v>
      </c>
      <c r="O1475" s="175" t="e">
        <f t="shared" si="380"/>
        <v>#N/A</v>
      </c>
      <c r="P1475" s="149">
        <f>IF(B1475&lt;=Parameters!$K$3,0,IF(I1475="Sand",0,O1475/Parameters!$K$8*1000))</f>
        <v>0</v>
      </c>
      <c r="Q1475" s="127" t="e">
        <f t="shared" si="381"/>
        <v>#DIV/0!</v>
      </c>
      <c r="R1475" s="175" t="e">
        <f t="shared" si="382"/>
        <v>#DIV/0!</v>
      </c>
      <c r="S1475" s="175" t="e">
        <f t="shared" si="383"/>
        <v>#DIV/0!</v>
      </c>
      <c r="T1475" s="149" t="e">
        <f t="shared" si="390"/>
        <v>#DIV/0!</v>
      </c>
      <c r="U1475" s="383">
        <f>IF(B1475&lt;=Parameters!$K$3,0,IF(I1475="Sand",(B1475-B1474)*$O$5*N1475,(B1475-B1474)*$O$5*T1475))</f>
        <v>0</v>
      </c>
      <c r="V1475" s="157">
        <f t="shared" si="391"/>
        <v>41073.252496893809</v>
      </c>
      <c r="W1475" s="175" t="e">
        <f t="shared" si="386"/>
        <v>#N/A</v>
      </c>
      <c r="X1475" s="149" t="e">
        <f t="shared" si="387"/>
        <v>#N/A</v>
      </c>
      <c r="Y1475" s="127" t="e">
        <f t="shared" si="388"/>
        <v>#DIV/0!</v>
      </c>
      <c r="Z1475" s="175" t="e">
        <f t="shared" si="389"/>
        <v>#N/A</v>
      </c>
      <c r="AA1475" s="149" t="e">
        <f t="shared" si="384"/>
        <v>#DIV/0!</v>
      </c>
      <c r="AB1475" s="383">
        <f>IF(ISERROR(AA1475),0,IF(B1475&lt;=Parameters!$K$3,0,(B1475-B1474)*$O$5*AA1475))</f>
        <v>0</v>
      </c>
      <c r="AC1475" s="157">
        <f t="shared" si="392"/>
        <v>26468.056265524985</v>
      </c>
    </row>
    <row r="1476" spans="1:29">
      <c r="A1476" s="1"/>
      <c r="B1476" s="1"/>
      <c r="C1476" s="194"/>
      <c r="D1476" s="194"/>
      <c r="E1476" s="438" t="e">
        <f>IF(AND(ISBLANK(B1476),ISBLANK(C1476)),NA(),IF(B1476&lt;=Parameters!$K$3,0,IF(C1476&lt;0.1,Parameters!$K$4,C1476)))</f>
        <v>#N/A</v>
      </c>
      <c r="F1476" s="439"/>
      <c r="G1476" s="149">
        <f>B1476*Parameters!$K$5</f>
        <v>0</v>
      </c>
      <c r="H1476" s="383">
        <f>IF(B1476&lt;Parameters!$K$6,B1476*Parameters!$K$5,Parameters!$K$5*Parameters!$K$6+(B1476-Parameters!$K$6)*(Parameters!$K$5-10))</f>
        <v>0</v>
      </c>
      <c r="I1476" s="151" t="str">
        <f>IF(ISBLANK(D1476),"",IF(D1476&gt;Parameters!$K$7,"Clay","Sand"))</f>
        <v/>
      </c>
      <c r="J1476" s="152">
        <f t="shared" si="376"/>
        <v>0.12850097275896397</v>
      </c>
      <c r="K1476" s="320">
        <f t="shared" si="377"/>
        <v>1</v>
      </c>
      <c r="L1476" s="320">
        <f t="shared" si="385"/>
        <v>0</v>
      </c>
      <c r="M1476" s="275" t="e">
        <f t="shared" si="378"/>
        <v>#N/A</v>
      </c>
      <c r="N1476" s="153" t="e">
        <f t="shared" si="379"/>
        <v>#N/A</v>
      </c>
      <c r="O1476" s="175" t="e">
        <f t="shared" si="380"/>
        <v>#N/A</v>
      </c>
      <c r="P1476" s="149">
        <f>IF(B1476&lt;=Parameters!$K$3,0,IF(I1476="Sand",0,O1476/Parameters!$K$8*1000))</f>
        <v>0</v>
      </c>
      <c r="Q1476" s="127" t="e">
        <f t="shared" si="381"/>
        <v>#DIV/0!</v>
      </c>
      <c r="R1476" s="175" t="e">
        <f t="shared" si="382"/>
        <v>#DIV/0!</v>
      </c>
      <c r="S1476" s="175" t="e">
        <f t="shared" si="383"/>
        <v>#DIV/0!</v>
      </c>
      <c r="T1476" s="149" t="e">
        <f t="shared" si="390"/>
        <v>#DIV/0!</v>
      </c>
      <c r="U1476" s="383">
        <f>IF(B1476&lt;=Parameters!$K$3,0,IF(I1476="Sand",(B1476-B1475)*$O$5*N1476,(B1476-B1475)*$O$5*T1476))</f>
        <v>0</v>
      </c>
      <c r="V1476" s="157">
        <f t="shared" si="391"/>
        <v>41073.252496893809</v>
      </c>
      <c r="W1476" s="175" t="e">
        <f t="shared" si="386"/>
        <v>#N/A</v>
      </c>
      <c r="X1476" s="149" t="e">
        <f t="shared" si="387"/>
        <v>#N/A</v>
      </c>
      <c r="Y1476" s="127" t="e">
        <f t="shared" si="388"/>
        <v>#DIV/0!</v>
      </c>
      <c r="Z1476" s="175" t="e">
        <f t="shared" si="389"/>
        <v>#N/A</v>
      </c>
      <c r="AA1476" s="149" t="e">
        <f t="shared" si="384"/>
        <v>#DIV/0!</v>
      </c>
      <c r="AB1476" s="383">
        <f>IF(ISERROR(AA1476),0,IF(B1476&lt;=Parameters!$K$3,0,(B1476-B1475)*$O$5*AA1476))</f>
        <v>0</v>
      </c>
      <c r="AC1476" s="157">
        <f t="shared" si="392"/>
        <v>26468.056265524985</v>
      </c>
    </row>
    <row r="1477" spans="1:29">
      <c r="A1477" s="1"/>
      <c r="B1477" s="1"/>
      <c r="C1477" s="194"/>
      <c r="D1477" s="194"/>
      <c r="E1477" s="438" t="e">
        <f>IF(AND(ISBLANK(B1477),ISBLANK(C1477)),NA(),IF(B1477&lt;=Parameters!$K$3,0,IF(C1477&lt;0.1,Parameters!$K$4,C1477)))</f>
        <v>#N/A</v>
      </c>
      <c r="F1477" s="439"/>
      <c r="G1477" s="149">
        <f>B1477*Parameters!$K$5</f>
        <v>0</v>
      </c>
      <c r="H1477" s="383">
        <f>IF(B1477&lt;Parameters!$K$6,B1477*Parameters!$K$5,Parameters!$K$5*Parameters!$K$6+(B1477-Parameters!$K$6)*(Parameters!$K$5-10))</f>
        <v>0</v>
      </c>
      <c r="I1477" s="151" t="str">
        <f>IF(ISBLANK(D1477),"",IF(D1477&gt;Parameters!$K$7,"Clay","Sand"))</f>
        <v/>
      </c>
      <c r="J1477" s="152">
        <f t="shared" si="376"/>
        <v>0.12850097275896397</v>
      </c>
      <c r="K1477" s="320">
        <f t="shared" si="377"/>
        <v>1</v>
      </c>
      <c r="L1477" s="320">
        <f t="shared" si="385"/>
        <v>0</v>
      </c>
      <c r="M1477" s="275" t="e">
        <f t="shared" si="378"/>
        <v>#N/A</v>
      </c>
      <c r="N1477" s="153" t="e">
        <f t="shared" si="379"/>
        <v>#N/A</v>
      </c>
      <c r="O1477" s="175" t="e">
        <f t="shared" si="380"/>
        <v>#N/A</v>
      </c>
      <c r="P1477" s="149">
        <f>IF(B1477&lt;=Parameters!$K$3,0,IF(I1477="Sand",0,O1477/Parameters!$K$8*1000))</f>
        <v>0</v>
      </c>
      <c r="Q1477" s="127" t="e">
        <f t="shared" si="381"/>
        <v>#DIV/0!</v>
      </c>
      <c r="R1477" s="175" t="e">
        <f t="shared" si="382"/>
        <v>#DIV/0!</v>
      </c>
      <c r="S1477" s="175" t="e">
        <f t="shared" si="383"/>
        <v>#DIV/0!</v>
      </c>
      <c r="T1477" s="149" t="e">
        <f t="shared" si="390"/>
        <v>#DIV/0!</v>
      </c>
      <c r="U1477" s="383">
        <f>IF(B1477&lt;=Parameters!$K$3,0,IF(I1477="Sand",(B1477-B1476)*$O$5*N1477,(B1477-B1476)*$O$5*T1477))</f>
        <v>0</v>
      </c>
      <c r="V1477" s="157">
        <f t="shared" si="391"/>
        <v>41073.252496893809</v>
      </c>
      <c r="W1477" s="175" t="e">
        <f t="shared" si="386"/>
        <v>#N/A</v>
      </c>
      <c r="X1477" s="149" t="e">
        <f t="shared" si="387"/>
        <v>#N/A</v>
      </c>
      <c r="Y1477" s="127" t="e">
        <f t="shared" si="388"/>
        <v>#DIV/0!</v>
      </c>
      <c r="Z1477" s="175" t="e">
        <f t="shared" si="389"/>
        <v>#N/A</v>
      </c>
      <c r="AA1477" s="149" t="e">
        <f t="shared" si="384"/>
        <v>#DIV/0!</v>
      </c>
      <c r="AB1477" s="383">
        <f>IF(ISERROR(AA1477),0,IF(B1477&lt;=Parameters!$K$3,0,(B1477-B1476)*$O$5*AA1477))</f>
        <v>0</v>
      </c>
      <c r="AC1477" s="157">
        <f t="shared" si="392"/>
        <v>26468.056265524985</v>
      </c>
    </row>
    <row r="1478" spans="1:29">
      <c r="A1478" s="1"/>
      <c r="B1478" s="1"/>
      <c r="C1478" s="194"/>
      <c r="D1478" s="194"/>
      <c r="E1478" s="438" t="e">
        <f>IF(AND(ISBLANK(B1478),ISBLANK(C1478)),NA(),IF(B1478&lt;=Parameters!$K$3,0,IF(C1478&lt;0.1,Parameters!$K$4,C1478)))</f>
        <v>#N/A</v>
      </c>
      <c r="F1478" s="439"/>
      <c r="G1478" s="149">
        <f>B1478*Parameters!$K$5</f>
        <v>0</v>
      </c>
      <c r="H1478" s="383">
        <f>IF(B1478&lt;Parameters!$K$6,B1478*Parameters!$K$5,Parameters!$K$5*Parameters!$K$6+(B1478-Parameters!$K$6)*(Parameters!$K$5-10))</f>
        <v>0</v>
      </c>
      <c r="I1478" s="151" t="str">
        <f>IF(ISBLANK(D1478),"",IF(D1478&gt;Parameters!$K$7,"Clay","Sand"))</f>
        <v/>
      </c>
      <c r="J1478" s="152">
        <f t="shared" si="376"/>
        <v>0.12850097275896397</v>
      </c>
      <c r="K1478" s="320">
        <f t="shared" si="377"/>
        <v>1</v>
      </c>
      <c r="L1478" s="320">
        <f t="shared" si="385"/>
        <v>0</v>
      </c>
      <c r="M1478" s="275" t="e">
        <f t="shared" si="378"/>
        <v>#N/A</v>
      </c>
      <c r="N1478" s="153" t="e">
        <f t="shared" si="379"/>
        <v>#N/A</v>
      </c>
      <c r="O1478" s="175" t="e">
        <f t="shared" si="380"/>
        <v>#N/A</v>
      </c>
      <c r="P1478" s="149">
        <f>IF(B1478&lt;=Parameters!$K$3,0,IF(I1478="Sand",0,O1478/Parameters!$K$8*1000))</f>
        <v>0</v>
      </c>
      <c r="Q1478" s="127" t="e">
        <f t="shared" si="381"/>
        <v>#DIV/0!</v>
      </c>
      <c r="R1478" s="175" t="e">
        <f t="shared" si="382"/>
        <v>#DIV/0!</v>
      </c>
      <c r="S1478" s="175" t="e">
        <f t="shared" si="383"/>
        <v>#DIV/0!</v>
      </c>
      <c r="T1478" s="149" t="e">
        <f t="shared" si="390"/>
        <v>#DIV/0!</v>
      </c>
      <c r="U1478" s="383">
        <f>IF(B1478&lt;=Parameters!$K$3,0,IF(I1478="Sand",(B1478-B1477)*$O$5*N1478,(B1478-B1477)*$O$5*T1478))</f>
        <v>0</v>
      </c>
      <c r="V1478" s="157">
        <f t="shared" si="391"/>
        <v>41073.252496893809</v>
      </c>
      <c r="W1478" s="175" t="e">
        <f t="shared" si="386"/>
        <v>#N/A</v>
      </c>
      <c r="X1478" s="149" t="e">
        <f t="shared" si="387"/>
        <v>#N/A</v>
      </c>
      <c r="Y1478" s="127" t="e">
        <f t="shared" si="388"/>
        <v>#DIV/0!</v>
      </c>
      <c r="Z1478" s="175" t="e">
        <f t="shared" si="389"/>
        <v>#N/A</v>
      </c>
      <c r="AA1478" s="149" t="e">
        <f t="shared" si="384"/>
        <v>#DIV/0!</v>
      </c>
      <c r="AB1478" s="383">
        <f>IF(ISERROR(AA1478),0,IF(B1478&lt;=Parameters!$K$3,0,(B1478-B1477)*$O$5*AA1478))</f>
        <v>0</v>
      </c>
      <c r="AC1478" s="157">
        <f t="shared" si="392"/>
        <v>26468.056265524985</v>
      </c>
    </row>
    <row r="1479" spans="1:29">
      <c r="A1479" s="1"/>
      <c r="B1479" s="1"/>
      <c r="C1479" s="194"/>
      <c r="D1479" s="194"/>
      <c r="E1479" s="438" t="e">
        <f>IF(AND(ISBLANK(B1479),ISBLANK(C1479)),NA(),IF(B1479&lt;=Parameters!$K$3,0,IF(C1479&lt;0.1,Parameters!$K$4,C1479)))</f>
        <v>#N/A</v>
      </c>
      <c r="F1479" s="439"/>
      <c r="G1479" s="149">
        <f>B1479*Parameters!$K$5</f>
        <v>0</v>
      </c>
      <c r="H1479" s="383">
        <f>IF(B1479&lt;Parameters!$K$6,B1479*Parameters!$K$5,Parameters!$K$5*Parameters!$K$6+(B1479-Parameters!$K$6)*(Parameters!$K$5-10))</f>
        <v>0</v>
      </c>
      <c r="I1479" s="151" t="str">
        <f>IF(ISBLANK(D1479),"",IF(D1479&gt;Parameters!$K$7,"Clay","Sand"))</f>
        <v/>
      </c>
      <c r="J1479" s="152">
        <f t="shared" si="376"/>
        <v>0.12850097275896397</v>
      </c>
      <c r="K1479" s="320">
        <f t="shared" si="377"/>
        <v>1</v>
      </c>
      <c r="L1479" s="320">
        <f t="shared" si="385"/>
        <v>0</v>
      </c>
      <c r="M1479" s="275" t="e">
        <f t="shared" si="378"/>
        <v>#N/A</v>
      </c>
      <c r="N1479" s="153" t="e">
        <f t="shared" si="379"/>
        <v>#N/A</v>
      </c>
      <c r="O1479" s="175" t="e">
        <f t="shared" si="380"/>
        <v>#N/A</v>
      </c>
      <c r="P1479" s="149">
        <f>IF(B1479&lt;=Parameters!$K$3,0,IF(I1479="Sand",0,O1479/Parameters!$K$8*1000))</f>
        <v>0</v>
      </c>
      <c r="Q1479" s="127" t="e">
        <f t="shared" si="381"/>
        <v>#DIV/0!</v>
      </c>
      <c r="R1479" s="175" t="e">
        <f t="shared" si="382"/>
        <v>#DIV/0!</v>
      </c>
      <c r="S1479" s="175" t="e">
        <f t="shared" si="383"/>
        <v>#DIV/0!</v>
      </c>
      <c r="T1479" s="149" t="e">
        <f t="shared" si="390"/>
        <v>#DIV/0!</v>
      </c>
      <c r="U1479" s="383">
        <f>IF(B1479&lt;=Parameters!$K$3,0,IF(I1479="Sand",(B1479-B1478)*$O$5*N1479,(B1479-B1478)*$O$5*T1479))</f>
        <v>0</v>
      </c>
      <c r="V1479" s="157">
        <f t="shared" si="391"/>
        <v>41073.252496893809</v>
      </c>
      <c r="W1479" s="175" t="e">
        <f t="shared" si="386"/>
        <v>#N/A</v>
      </c>
      <c r="X1479" s="149" t="e">
        <f t="shared" si="387"/>
        <v>#N/A</v>
      </c>
      <c r="Y1479" s="127" t="e">
        <f t="shared" si="388"/>
        <v>#DIV/0!</v>
      </c>
      <c r="Z1479" s="175" t="e">
        <f t="shared" si="389"/>
        <v>#N/A</v>
      </c>
      <c r="AA1479" s="149" t="e">
        <f t="shared" si="384"/>
        <v>#DIV/0!</v>
      </c>
      <c r="AB1479" s="383">
        <f>IF(ISERROR(AA1479),0,IF(B1479&lt;=Parameters!$K$3,0,(B1479-B1478)*$O$5*AA1479))</f>
        <v>0</v>
      </c>
      <c r="AC1479" s="157">
        <f t="shared" si="392"/>
        <v>26468.056265524985</v>
      </c>
    </row>
    <row r="1480" spans="1:29">
      <c r="A1480" s="1"/>
      <c r="B1480" s="1"/>
      <c r="C1480" s="194"/>
      <c r="D1480" s="194"/>
      <c r="E1480" s="438" t="e">
        <f>IF(AND(ISBLANK(B1480),ISBLANK(C1480)),NA(),IF(B1480&lt;=Parameters!$K$3,0,IF(C1480&lt;0.1,Parameters!$K$4,C1480)))</f>
        <v>#N/A</v>
      </c>
      <c r="F1480" s="439"/>
      <c r="G1480" s="149">
        <f>B1480*Parameters!$K$5</f>
        <v>0</v>
      </c>
      <c r="H1480" s="383">
        <f>IF(B1480&lt;Parameters!$K$6,B1480*Parameters!$K$5,Parameters!$K$5*Parameters!$K$6+(B1480-Parameters!$K$6)*(Parameters!$K$5-10))</f>
        <v>0</v>
      </c>
      <c r="I1480" s="151" t="str">
        <f>IF(ISBLANK(D1480),"",IF(D1480&gt;Parameters!$K$7,"Clay","Sand"))</f>
        <v/>
      </c>
      <c r="J1480" s="152">
        <f t="shared" si="376"/>
        <v>0.12850097275896397</v>
      </c>
      <c r="K1480" s="320">
        <f t="shared" si="377"/>
        <v>1</v>
      </c>
      <c r="L1480" s="320">
        <f t="shared" si="385"/>
        <v>0</v>
      </c>
      <c r="M1480" s="275" t="e">
        <f t="shared" si="378"/>
        <v>#N/A</v>
      </c>
      <c r="N1480" s="153" t="e">
        <f t="shared" si="379"/>
        <v>#N/A</v>
      </c>
      <c r="O1480" s="175" t="e">
        <f t="shared" si="380"/>
        <v>#N/A</v>
      </c>
      <c r="P1480" s="149">
        <f>IF(B1480&lt;=Parameters!$K$3,0,IF(I1480="Sand",0,O1480/Parameters!$K$8*1000))</f>
        <v>0</v>
      </c>
      <c r="Q1480" s="127" t="e">
        <f t="shared" si="381"/>
        <v>#DIV/0!</v>
      </c>
      <c r="R1480" s="175" t="e">
        <f t="shared" si="382"/>
        <v>#DIV/0!</v>
      </c>
      <c r="S1480" s="175" t="e">
        <f t="shared" si="383"/>
        <v>#DIV/0!</v>
      </c>
      <c r="T1480" s="149" t="e">
        <f t="shared" si="390"/>
        <v>#DIV/0!</v>
      </c>
      <c r="U1480" s="383">
        <f>IF(B1480&lt;=Parameters!$K$3,0,IF(I1480="Sand",(B1480-B1479)*$O$5*N1480,(B1480-B1479)*$O$5*T1480))</f>
        <v>0</v>
      </c>
      <c r="V1480" s="157">
        <f t="shared" si="391"/>
        <v>41073.252496893809</v>
      </c>
      <c r="W1480" s="175" t="e">
        <f t="shared" si="386"/>
        <v>#N/A</v>
      </c>
      <c r="X1480" s="149" t="e">
        <f t="shared" si="387"/>
        <v>#N/A</v>
      </c>
      <c r="Y1480" s="127" t="e">
        <f t="shared" si="388"/>
        <v>#DIV/0!</v>
      </c>
      <c r="Z1480" s="175" t="e">
        <f t="shared" si="389"/>
        <v>#N/A</v>
      </c>
      <c r="AA1480" s="149" t="e">
        <f t="shared" si="384"/>
        <v>#DIV/0!</v>
      </c>
      <c r="AB1480" s="383">
        <f>IF(ISERROR(AA1480),0,IF(B1480&lt;=Parameters!$K$3,0,(B1480-B1479)*$O$5*AA1480))</f>
        <v>0</v>
      </c>
      <c r="AC1480" s="157">
        <f t="shared" si="392"/>
        <v>26468.056265524985</v>
      </c>
    </row>
    <row r="1481" spans="1:29">
      <c r="A1481" s="1"/>
      <c r="B1481" s="1"/>
      <c r="C1481" s="194"/>
      <c r="D1481" s="194"/>
      <c r="E1481" s="438" t="e">
        <f>IF(AND(ISBLANK(B1481),ISBLANK(C1481)),NA(),IF(B1481&lt;=Parameters!$K$3,0,IF(C1481&lt;0.1,Parameters!$K$4,C1481)))</f>
        <v>#N/A</v>
      </c>
      <c r="F1481" s="439"/>
      <c r="G1481" s="149">
        <f>B1481*Parameters!$K$5</f>
        <v>0</v>
      </c>
      <c r="H1481" s="383">
        <f>IF(B1481&lt;Parameters!$K$6,B1481*Parameters!$K$5,Parameters!$K$5*Parameters!$K$6+(B1481-Parameters!$K$6)*(Parameters!$K$5-10))</f>
        <v>0</v>
      </c>
      <c r="I1481" s="151" t="str">
        <f>IF(ISBLANK(D1481),"",IF(D1481&gt;Parameters!$K$7,"Clay","Sand"))</f>
        <v/>
      </c>
      <c r="J1481" s="152">
        <f t="shared" si="376"/>
        <v>0.12850097275896397</v>
      </c>
      <c r="K1481" s="320">
        <f t="shared" si="377"/>
        <v>1</v>
      </c>
      <c r="L1481" s="320">
        <f t="shared" si="385"/>
        <v>0</v>
      </c>
      <c r="M1481" s="275" t="e">
        <f t="shared" si="378"/>
        <v>#N/A</v>
      </c>
      <c r="N1481" s="153" t="e">
        <f t="shared" si="379"/>
        <v>#N/A</v>
      </c>
      <c r="O1481" s="175" t="e">
        <f t="shared" si="380"/>
        <v>#N/A</v>
      </c>
      <c r="P1481" s="149">
        <f>IF(B1481&lt;=Parameters!$K$3,0,IF(I1481="Sand",0,O1481/Parameters!$K$8*1000))</f>
        <v>0</v>
      </c>
      <c r="Q1481" s="127" t="e">
        <f t="shared" si="381"/>
        <v>#DIV/0!</v>
      </c>
      <c r="R1481" s="175" t="e">
        <f t="shared" si="382"/>
        <v>#DIV/0!</v>
      </c>
      <c r="S1481" s="175" t="e">
        <f t="shared" si="383"/>
        <v>#DIV/0!</v>
      </c>
      <c r="T1481" s="149" t="e">
        <f t="shared" si="390"/>
        <v>#DIV/0!</v>
      </c>
      <c r="U1481" s="383">
        <f>IF(B1481&lt;=Parameters!$K$3,0,IF(I1481="Sand",(B1481-B1480)*$O$5*N1481,(B1481-B1480)*$O$5*T1481))</f>
        <v>0</v>
      </c>
      <c r="V1481" s="157">
        <f t="shared" si="391"/>
        <v>41073.252496893809</v>
      </c>
      <c r="W1481" s="175" t="e">
        <f t="shared" si="386"/>
        <v>#N/A</v>
      </c>
      <c r="X1481" s="149" t="e">
        <f t="shared" si="387"/>
        <v>#N/A</v>
      </c>
      <c r="Y1481" s="127" t="e">
        <f t="shared" si="388"/>
        <v>#DIV/0!</v>
      </c>
      <c r="Z1481" s="175" t="e">
        <f t="shared" si="389"/>
        <v>#N/A</v>
      </c>
      <c r="AA1481" s="149" t="e">
        <f t="shared" si="384"/>
        <v>#DIV/0!</v>
      </c>
      <c r="AB1481" s="383">
        <f>IF(ISERROR(AA1481),0,IF(B1481&lt;=Parameters!$K$3,0,(B1481-B1480)*$O$5*AA1481))</f>
        <v>0</v>
      </c>
      <c r="AC1481" s="157">
        <f t="shared" si="392"/>
        <v>26468.056265524985</v>
      </c>
    </row>
    <row r="1482" spans="1:29">
      <c r="A1482" s="1"/>
      <c r="B1482" s="1"/>
      <c r="C1482" s="194"/>
      <c r="D1482" s="194"/>
      <c r="E1482" s="438" t="e">
        <f>IF(AND(ISBLANK(B1482),ISBLANK(C1482)),NA(),IF(B1482&lt;=Parameters!$K$3,0,IF(C1482&lt;0.1,Parameters!$K$4,C1482)))</f>
        <v>#N/A</v>
      </c>
      <c r="F1482" s="439"/>
      <c r="G1482" s="149">
        <f>B1482*Parameters!$K$5</f>
        <v>0</v>
      </c>
      <c r="H1482" s="383">
        <f>IF(B1482&lt;Parameters!$K$6,B1482*Parameters!$K$5,Parameters!$K$5*Parameters!$K$6+(B1482-Parameters!$K$6)*(Parameters!$K$5-10))</f>
        <v>0</v>
      </c>
      <c r="I1482" s="151" t="str">
        <f>IF(ISBLANK(D1482),"",IF(D1482&gt;Parameters!$K$7,"Clay","Sand"))</f>
        <v/>
      </c>
      <c r="J1482" s="152">
        <f t="shared" si="376"/>
        <v>0.12850097275896397</v>
      </c>
      <c r="K1482" s="320">
        <f t="shared" si="377"/>
        <v>1</v>
      </c>
      <c r="L1482" s="320">
        <f t="shared" si="385"/>
        <v>0</v>
      </c>
      <c r="M1482" s="275" t="e">
        <f t="shared" si="378"/>
        <v>#N/A</v>
      </c>
      <c r="N1482" s="153" t="e">
        <f t="shared" si="379"/>
        <v>#N/A</v>
      </c>
      <c r="O1482" s="175" t="e">
        <f t="shared" si="380"/>
        <v>#N/A</v>
      </c>
      <c r="P1482" s="149">
        <f>IF(B1482&lt;=Parameters!$K$3,0,IF(I1482="Sand",0,O1482/Parameters!$K$8*1000))</f>
        <v>0</v>
      </c>
      <c r="Q1482" s="127" t="e">
        <f t="shared" si="381"/>
        <v>#DIV/0!</v>
      </c>
      <c r="R1482" s="175" t="e">
        <f t="shared" si="382"/>
        <v>#DIV/0!</v>
      </c>
      <c r="S1482" s="175" t="e">
        <f t="shared" si="383"/>
        <v>#DIV/0!</v>
      </c>
      <c r="T1482" s="149" t="e">
        <f t="shared" si="390"/>
        <v>#DIV/0!</v>
      </c>
      <c r="U1482" s="383">
        <f>IF(B1482&lt;=Parameters!$K$3,0,IF(I1482="Sand",(B1482-B1481)*$O$5*N1482,(B1482-B1481)*$O$5*T1482))</f>
        <v>0</v>
      </c>
      <c r="V1482" s="157">
        <f t="shared" si="391"/>
        <v>41073.252496893809</v>
      </c>
      <c r="W1482" s="175" t="e">
        <f t="shared" si="386"/>
        <v>#N/A</v>
      </c>
      <c r="X1482" s="149" t="e">
        <f t="shared" si="387"/>
        <v>#N/A</v>
      </c>
      <c r="Y1482" s="127" t="e">
        <f t="shared" si="388"/>
        <v>#DIV/0!</v>
      </c>
      <c r="Z1482" s="175" t="e">
        <f t="shared" si="389"/>
        <v>#N/A</v>
      </c>
      <c r="AA1482" s="149" t="e">
        <f t="shared" si="384"/>
        <v>#DIV/0!</v>
      </c>
      <c r="AB1482" s="383">
        <f>IF(ISERROR(AA1482),0,IF(B1482&lt;=Parameters!$K$3,0,(B1482-B1481)*$O$5*AA1482))</f>
        <v>0</v>
      </c>
      <c r="AC1482" s="157">
        <f t="shared" si="392"/>
        <v>26468.056265524985</v>
      </c>
    </row>
    <row r="1483" spans="1:29">
      <c r="A1483" s="1"/>
      <c r="B1483" s="1"/>
      <c r="C1483" s="194"/>
      <c r="D1483" s="194"/>
      <c r="E1483" s="438" t="e">
        <f>IF(AND(ISBLANK(B1483),ISBLANK(C1483)),NA(),IF(B1483&lt;=Parameters!$K$3,0,IF(C1483&lt;0.1,Parameters!$K$4,C1483)))</f>
        <v>#N/A</v>
      </c>
      <c r="F1483" s="439"/>
      <c r="G1483" s="149">
        <f>B1483*Parameters!$K$5</f>
        <v>0</v>
      </c>
      <c r="H1483" s="383">
        <f>IF(B1483&lt;Parameters!$K$6,B1483*Parameters!$K$5,Parameters!$K$5*Parameters!$K$6+(B1483-Parameters!$K$6)*(Parameters!$K$5-10))</f>
        <v>0</v>
      </c>
      <c r="I1483" s="151" t="str">
        <f>IF(ISBLANK(D1483),"",IF(D1483&gt;Parameters!$K$7,"Clay","Sand"))</f>
        <v/>
      </c>
      <c r="J1483" s="152">
        <f t="shared" si="376"/>
        <v>0.12850097275896397</v>
      </c>
      <c r="K1483" s="320">
        <f t="shared" si="377"/>
        <v>1</v>
      </c>
      <c r="L1483" s="320">
        <f t="shared" si="385"/>
        <v>0</v>
      </c>
      <c r="M1483" s="275" t="e">
        <f t="shared" si="378"/>
        <v>#N/A</v>
      </c>
      <c r="N1483" s="153" t="e">
        <f t="shared" si="379"/>
        <v>#N/A</v>
      </c>
      <c r="O1483" s="175" t="e">
        <f t="shared" si="380"/>
        <v>#N/A</v>
      </c>
      <c r="P1483" s="149">
        <f>IF(B1483&lt;=Parameters!$K$3,0,IF(I1483="Sand",0,O1483/Parameters!$K$8*1000))</f>
        <v>0</v>
      </c>
      <c r="Q1483" s="127" t="e">
        <f t="shared" si="381"/>
        <v>#DIV/0!</v>
      </c>
      <c r="R1483" s="175" t="e">
        <f t="shared" si="382"/>
        <v>#DIV/0!</v>
      </c>
      <c r="S1483" s="175" t="e">
        <f t="shared" si="383"/>
        <v>#DIV/0!</v>
      </c>
      <c r="T1483" s="149" t="e">
        <f t="shared" si="390"/>
        <v>#DIV/0!</v>
      </c>
      <c r="U1483" s="383">
        <f>IF(B1483&lt;=Parameters!$K$3,0,IF(I1483="Sand",(B1483-B1482)*$O$5*N1483,(B1483-B1482)*$O$5*T1483))</f>
        <v>0</v>
      </c>
      <c r="V1483" s="157">
        <f t="shared" si="391"/>
        <v>41073.252496893809</v>
      </c>
      <c r="W1483" s="175" t="e">
        <f t="shared" si="386"/>
        <v>#N/A</v>
      </c>
      <c r="X1483" s="149" t="e">
        <f t="shared" si="387"/>
        <v>#N/A</v>
      </c>
      <c r="Y1483" s="127" t="e">
        <f t="shared" si="388"/>
        <v>#DIV/0!</v>
      </c>
      <c r="Z1483" s="175" t="e">
        <f t="shared" si="389"/>
        <v>#N/A</v>
      </c>
      <c r="AA1483" s="149" t="e">
        <f t="shared" si="384"/>
        <v>#DIV/0!</v>
      </c>
      <c r="AB1483" s="383">
        <f>IF(ISERROR(AA1483),0,IF(B1483&lt;=Parameters!$K$3,0,(B1483-B1482)*$O$5*AA1483))</f>
        <v>0</v>
      </c>
      <c r="AC1483" s="157">
        <f t="shared" si="392"/>
        <v>26468.056265524985</v>
      </c>
    </row>
    <row r="1484" spans="1:29">
      <c r="A1484" s="1"/>
      <c r="B1484" s="1"/>
      <c r="C1484" s="194"/>
      <c r="D1484" s="194"/>
      <c r="E1484" s="438" t="e">
        <f>IF(AND(ISBLANK(B1484),ISBLANK(C1484)),NA(),IF(B1484&lt;=Parameters!$K$3,0,IF(C1484&lt;0.1,Parameters!$K$4,C1484)))</f>
        <v>#N/A</v>
      </c>
      <c r="F1484" s="439"/>
      <c r="G1484" s="149">
        <f>B1484*Parameters!$K$5</f>
        <v>0</v>
      </c>
      <c r="H1484" s="383">
        <f>IF(B1484&lt;Parameters!$K$6,B1484*Parameters!$K$5,Parameters!$K$5*Parameters!$K$6+(B1484-Parameters!$K$6)*(Parameters!$K$5-10))</f>
        <v>0</v>
      </c>
      <c r="I1484" s="151" t="str">
        <f>IF(ISBLANK(D1484),"",IF(D1484&gt;Parameters!$K$7,"Clay","Sand"))</f>
        <v/>
      </c>
      <c r="J1484" s="152">
        <f t="shared" si="376"/>
        <v>0.12850097275896397</v>
      </c>
      <c r="K1484" s="320">
        <f t="shared" si="377"/>
        <v>1</v>
      </c>
      <c r="L1484" s="320">
        <f t="shared" si="385"/>
        <v>0</v>
      </c>
      <c r="M1484" s="275" t="e">
        <f t="shared" si="378"/>
        <v>#N/A</v>
      </c>
      <c r="N1484" s="153" t="e">
        <f t="shared" si="379"/>
        <v>#N/A</v>
      </c>
      <c r="O1484" s="175" t="e">
        <f t="shared" si="380"/>
        <v>#N/A</v>
      </c>
      <c r="P1484" s="149">
        <f>IF(B1484&lt;=Parameters!$K$3,0,IF(I1484="Sand",0,O1484/Parameters!$K$8*1000))</f>
        <v>0</v>
      </c>
      <c r="Q1484" s="127" t="e">
        <f t="shared" si="381"/>
        <v>#DIV/0!</v>
      </c>
      <c r="R1484" s="175" t="e">
        <f t="shared" si="382"/>
        <v>#DIV/0!</v>
      </c>
      <c r="S1484" s="175" t="e">
        <f t="shared" si="383"/>
        <v>#DIV/0!</v>
      </c>
      <c r="T1484" s="149" t="e">
        <f t="shared" si="390"/>
        <v>#DIV/0!</v>
      </c>
      <c r="U1484" s="383">
        <f>IF(B1484&lt;=Parameters!$K$3,0,IF(I1484="Sand",(B1484-B1483)*$O$5*N1484,(B1484-B1483)*$O$5*T1484))</f>
        <v>0</v>
      </c>
      <c r="V1484" s="157">
        <f t="shared" si="391"/>
        <v>41073.252496893809</v>
      </c>
      <c r="W1484" s="175" t="e">
        <f t="shared" si="386"/>
        <v>#N/A</v>
      </c>
      <c r="X1484" s="149" t="e">
        <f t="shared" si="387"/>
        <v>#N/A</v>
      </c>
      <c r="Y1484" s="127" t="e">
        <f t="shared" si="388"/>
        <v>#DIV/0!</v>
      </c>
      <c r="Z1484" s="175" t="e">
        <f t="shared" si="389"/>
        <v>#N/A</v>
      </c>
      <c r="AA1484" s="149" t="e">
        <f t="shared" si="384"/>
        <v>#DIV/0!</v>
      </c>
      <c r="AB1484" s="383">
        <f>IF(ISERROR(AA1484),0,IF(B1484&lt;=Parameters!$K$3,0,(B1484-B1483)*$O$5*AA1484))</f>
        <v>0</v>
      </c>
      <c r="AC1484" s="157">
        <f t="shared" si="392"/>
        <v>26468.056265524985</v>
      </c>
    </row>
    <row r="1485" spans="1:29">
      <c r="A1485" s="1"/>
      <c r="B1485" s="1"/>
      <c r="C1485" s="194"/>
      <c r="D1485" s="194"/>
      <c r="E1485" s="438" t="e">
        <f>IF(AND(ISBLANK(B1485),ISBLANK(C1485)),NA(),IF(B1485&lt;=Parameters!$K$3,0,IF(C1485&lt;0.1,Parameters!$K$4,C1485)))</f>
        <v>#N/A</v>
      </c>
      <c r="F1485" s="439"/>
      <c r="G1485" s="149">
        <f>B1485*Parameters!$K$5</f>
        <v>0</v>
      </c>
      <c r="H1485" s="383">
        <f>IF(B1485&lt;Parameters!$K$6,B1485*Parameters!$K$5,Parameters!$K$5*Parameters!$K$6+(B1485-Parameters!$K$6)*(Parameters!$K$5-10))</f>
        <v>0</v>
      </c>
      <c r="I1485" s="151" t="str">
        <f>IF(ISBLANK(D1485),"",IF(D1485&gt;Parameters!$K$7,"Clay","Sand"))</f>
        <v/>
      </c>
      <c r="J1485" s="152">
        <f t="shared" si="376"/>
        <v>0.12850097275896397</v>
      </c>
      <c r="K1485" s="320">
        <f t="shared" si="377"/>
        <v>1</v>
      </c>
      <c r="L1485" s="320">
        <f t="shared" si="385"/>
        <v>0</v>
      </c>
      <c r="M1485" s="275" t="e">
        <f t="shared" si="378"/>
        <v>#N/A</v>
      </c>
      <c r="N1485" s="153" t="e">
        <f t="shared" si="379"/>
        <v>#N/A</v>
      </c>
      <c r="O1485" s="175" t="e">
        <f t="shared" si="380"/>
        <v>#N/A</v>
      </c>
      <c r="P1485" s="149">
        <f>IF(B1485&lt;=Parameters!$K$3,0,IF(I1485="Sand",0,O1485/Parameters!$K$8*1000))</f>
        <v>0</v>
      </c>
      <c r="Q1485" s="127" t="e">
        <f t="shared" si="381"/>
        <v>#DIV/0!</v>
      </c>
      <c r="R1485" s="175" t="e">
        <f t="shared" si="382"/>
        <v>#DIV/0!</v>
      </c>
      <c r="S1485" s="175" t="e">
        <f t="shared" si="383"/>
        <v>#DIV/0!</v>
      </c>
      <c r="T1485" s="149" t="e">
        <f t="shared" si="390"/>
        <v>#DIV/0!</v>
      </c>
      <c r="U1485" s="383">
        <f>IF(B1485&lt;=Parameters!$K$3,0,IF(I1485="Sand",(B1485-B1484)*$O$5*N1485,(B1485-B1484)*$O$5*T1485))</f>
        <v>0</v>
      </c>
      <c r="V1485" s="157">
        <f t="shared" si="391"/>
        <v>41073.252496893809</v>
      </c>
      <c r="W1485" s="175" t="e">
        <f t="shared" si="386"/>
        <v>#N/A</v>
      </c>
      <c r="X1485" s="149" t="e">
        <f t="shared" si="387"/>
        <v>#N/A</v>
      </c>
      <c r="Y1485" s="127" t="e">
        <f t="shared" si="388"/>
        <v>#DIV/0!</v>
      </c>
      <c r="Z1485" s="175" t="e">
        <f t="shared" si="389"/>
        <v>#N/A</v>
      </c>
      <c r="AA1485" s="149" t="e">
        <f t="shared" si="384"/>
        <v>#DIV/0!</v>
      </c>
      <c r="AB1485" s="383">
        <f>IF(ISERROR(AA1485),0,IF(B1485&lt;=Parameters!$K$3,0,(B1485-B1484)*$O$5*AA1485))</f>
        <v>0</v>
      </c>
      <c r="AC1485" s="157">
        <f t="shared" si="392"/>
        <v>26468.056265524985</v>
      </c>
    </row>
    <row r="1486" spans="1:29">
      <c r="A1486" s="1"/>
      <c r="B1486" s="1"/>
      <c r="C1486" s="194"/>
      <c r="D1486" s="194"/>
      <c r="E1486" s="438" t="e">
        <f>IF(AND(ISBLANK(B1486),ISBLANK(C1486)),NA(),IF(B1486&lt;=Parameters!$K$3,0,IF(C1486&lt;0.1,Parameters!$K$4,C1486)))</f>
        <v>#N/A</v>
      </c>
      <c r="F1486" s="439"/>
      <c r="G1486" s="149">
        <f>B1486*Parameters!$K$5</f>
        <v>0</v>
      </c>
      <c r="H1486" s="383">
        <f>IF(B1486&lt;Parameters!$K$6,B1486*Parameters!$K$5,Parameters!$K$5*Parameters!$K$6+(B1486-Parameters!$K$6)*(Parameters!$K$5-10))</f>
        <v>0</v>
      </c>
      <c r="I1486" s="151" t="str">
        <f>IF(ISBLANK(D1486),"",IF(D1486&gt;Parameters!$K$7,"Clay","Sand"))</f>
        <v/>
      </c>
      <c r="J1486" s="152">
        <f t="shared" si="376"/>
        <v>0.12850097275896397</v>
      </c>
      <c r="K1486" s="320">
        <f t="shared" si="377"/>
        <v>1</v>
      </c>
      <c r="L1486" s="320">
        <f t="shared" si="385"/>
        <v>0</v>
      </c>
      <c r="M1486" s="275" t="e">
        <f t="shared" si="378"/>
        <v>#N/A</v>
      </c>
      <c r="N1486" s="153" t="e">
        <f t="shared" si="379"/>
        <v>#N/A</v>
      </c>
      <c r="O1486" s="175" t="e">
        <f t="shared" si="380"/>
        <v>#N/A</v>
      </c>
      <c r="P1486" s="149">
        <f>IF(B1486&lt;=Parameters!$K$3,0,IF(I1486="Sand",0,O1486/Parameters!$K$8*1000))</f>
        <v>0</v>
      </c>
      <c r="Q1486" s="127" t="e">
        <f t="shared" si="381"/>
        <v>#DIV/0!</v>
      </c>
      <c r="R1486" s="175" t="e">
        <f t="shared" si="382"/>
        <v>#DIV/0!</v>
      </c>
      <c r="S1486" s="175" t="e">
        <f t="shared" si="383"/>
        <v>#DIV/0!</v>
      </c>
      <c r="T1486" s="149" t="e">
        <f t="shared" si="390"/>
        <v>#DIV/0!</v>
      </c>
      <c r="U1486" s="383">
        <f>IF(B1486&lt;=Parameters!$K$3,0,IF(I1486="Sand",(B1486-B1485)*$O$5*N1486,(B1486-B1485)*$O$5*T1486))</f>
        <v>0</v>
      </c>
      <c r="V1486" s="157">
        <f t="shared" si="391"/>
        <v>41073.252496893809</v>
      </c>
      <c r="W1486" s="175" t="e">
        <f t="shared" si="386"/>
        <v>#N/A</v>
      </c>
      <c r="X1486" s="149" t="e">
        <f t="shared" si="387"/>
        <v>#N/A</v>
      </c>
      <c r="Y1486" s="127" t="e">
        <f t="shared" si="388"/>
        <v>#DIV/0!</v>
      </c>
      <c r="Z1486" s="175" t="e">
        <f t="shared" si="389"/>
        <v>#N/A</v>
      </c>
      <c r="AA1486" s="149" t="e">
        <f t="shared" si="384"/>
        <v>#DIV/0!</v>
      </c>
      <c r="AB1486" s="383">
        <f>IF(ISERROR(AA1486),0,IF(B1486&lt;=Parameters!$K$3,0,(B1486-B1485)*$O$5*AA1486))</f>
        <v>0</v>
      </c>
      <c r="AC1486" s="157">
        <f t="shared" si="392"/>
        <v>26468.056265524985</v>
      </c>
    </row>
    <row r="1487" spans="1:29">
      <c r="A1487" s="1"/>
      <c r="B1487" s="1"/>
      <c r="C1487" s="194"/>
      <c r="D1487" s="194"/>
      <c r="E1487" s="438" t="e">
        <f>IF(AND(ISBLANK(B1487),ISBLANK(C1487)),NA(),IF(B1487&lt;=Parameters!$K$3,0,IF(C1487&lt;0.1,Parameters!$K$4,C1487)))</f>
        <v>#N/A</v>
      </c>
      <c r="F1487" s="439"/>
      <c r="G1487" s="149">
        <f>B1487*Parameters!$K$5</f>
        <v>0</v>
      </c>
      <c r="H1487" s="383">
        <f>IF(B1487&lt;Parameters!$K$6,B1487*Parameters!$K$5,Parameters!$K$5*Parameters!$K$6+(B1487-Parameters!$K$6)*(Parameters!$K$5-10))</f>
        <v>0</v>
      </c>
      <c r="I1487" s="151" t="str">
        <f>IF(ISBLANK(D1487),"",IF(D1487&gt;Parameters!$K$7,"Clay","Sand"))</f>
        <v/>
      </c>
      <c r="J1487" s="152">
        <f t="shared" si="376"/>
        <v>0.12850097275896397</v>
      </c>
      <c r="K1487" s="320">
        <f t="shared" si="377"/>
        <v>1</v>
      </c>
      <c r="L1487" s="320">
        <f t="shared" si="385"/>
        <v>0</v>
      </c>
      <c r="M1487" s="275" t="e">
        <f t="shared" si="378"/>
        <v>#N/A</v>
      </c>
      <c r="N1487" s="153" t="e">
        <f t="shared" si="379"/>
        <v>#N/A</v>
      </c>
      <c r="O1487" s="175" t="e">
        <f t="shared" si="380"/>
        <v>#N/A</v>
      </c>
      <c r="P1487" s="149">
        <f>IF(B1487&lt;=Parameters!$K$3,0,IF(I1487="Sand",0,O1487/Parameters!$K$8*1000))</f>
        <v>0</v>
      </c>
      <c r="Q1487" s="127" t="e">
        <f t="shared" si="381"/>
        <v>#DIV/0!</v>
      </c>
      <c r="R1487" s="175" t="e">
        <f t="shared" si="382"/>
        <v>#DIV/0!</v>
      </c>
      <c r="S1487" s="175" t="e">
        <f t="shared" si="383"/>
        <v>#DIV/0!</v>
      </c>
      <c r="T1487" s="149" t="e">
        <f t="shared" si="390"/>
        <v>#DIV/0!</v>
      </c>
      <c r="U1487" s="383">
        <f>IF(B1487&lt;=Parameters!$K$3,0,IF(I1487="Sand",(B1487-B1486)*$O$5*N1487,(B1487-B1486)*$O$5*T1487))</f>
        <v>0</v>
      </c>
      <c r="V1487" s="157">
        <f t="shared" si="391"/>
        <v>41073.252496893809</v>
      </c>
      <c r="W1487" s="175" t="e">
        <f t="shared" si="386"/>
        <v>#N/A</v>
      </c>
      <c r="X1487" s="149" t="e">
        <f t="shared" si="387"/>
        <v>#N/A</v>
      </c>
      <c r="Y1487" s="127" t="e">
        <f t="shared" si="388"/>
        <v>#DIV/0!</v>
      </c>
      <c r="Z1487" s="175" t="e">
        <f t="shared" si="389"/>
        <v>#N/A</v>
      </c>
      <c r="AA1487" s="149" t="e">
        <f t="shared" si="384"/>
        <v>#DIV/0!</v>
      </c>
      <c r="AB1487" s="383">
        <f>IF(ISERROR(AA1487),0,IF(B1487&lt;=Parameters!$K$3,0,(B1487-B1486)*$O$5*AA1487))</f>
        <v>0</v>
      </c>
      <c r="AC1487" s="157">
        <f t="shared" si="392"/>
        <v>26468.056265524985</v>
      </c>
    </row>
    <row r="1488" spans="1:29">
      <c r="A1488" s="1"/>
      <c r="B1488" s="1"/>
      <c r="C1488" s="194"/>
      <c r="D1488" s="194"/>
      <c r="E1488" s="438" t="e">
        <f>IF(AND(ISBLANK(B1488),ISBLANK(C1488)),NA(),IF(B1488&lt;=Parameters!$K$3,0,IF(C1488&lt;0.1,Parameters!$K$4,C1488)))</f>
        <v>#N/A</v>
      </c>
      <c r="F1488" s="439"/>
      <c r="G1488" s="149">
        <f>B1488*Parameters!$K$5</f>
        <v>0</v>
      </c>
      <c r="H1488" s="383">
        <f>IF(B1488&lt;Parameters!$K$6,B1488*Parameters!$K$5,Parameters!$K$5*Parameters!$K$6+(B1488-Parameters!$K$6)*(Parameters!$K$5-10))</f>
        <v>0</v>
      </c>
      <c r="I1488" s="151" t="str">
        <f>IF(ISBLANK(D1488),"",IF(D1488&gt;Parameters!$K$7,"Clay","Sand"))</f>
        <v/>
      </c>
      <c r="J1488" s="152">
        <f t="shared" si="376"/>
        <v>0.12850097275896397</v>
      </c>
      <c r="K1488" s="320">
        <f t="shared" si="377"/>
        <v>1</v>
      </c>
      <c r="L1488" s="320">
        <f t="shared" si="385"/>
        <v>0</v>
      </c>
      <c r="M1488" s="275" t="e">
        <f t="shared" si="378"/>
        <v>#N/A</v>
      </c>
      <c r="N1488" s="153" t="e">
        <f t="shared" si="379"/>
        <v>#N/A</v>
      </c>
      <c r="O1488" s="175" t="e">
        <f t="shared" si="380"/>
        <v>#N/A</v>
      </c>
      <c r="P1488" s="149">
        <f>IF(B1488&lt;=Parameters!$K$3,0,IF(I1488="Sand",0,O1488/Parameters!$K$8*1000))</f>
        <v>0</v>
      </c>
      <c r="Q1488" s="127" t="e">
        <f t="shared" si="381"/>
        <v>#DIV/0!</v>
      </c>
      <c r="R1488" s="175" t="e">
        <f t="shared" si="382"/>
        <v>#DIV/0!</v>
      </c>
      <c r="S1488" s="175" t="e">
        <f t="shared" si="383"/>
        <v>#DIV/0!</v>
      </c>
      <c r="T1488" s="149" t="e">
        <f t="shared" si="390"/>
        <v>#DIV/0!</v>
      </c>
      <c r="U1488" s="383">
        <f>IF(B1488&lt;=Parameters!$K$3,0,IF(I1488="Sand",(B1488-B1487)*$O$5*N1488,(B1488-B1487)*$O$5*T1488))</f>
        <v>0</v>
      </c>
      <c r="V1488" s="157">
        <f t="shared" si="391"/>
        <v>41073.252496893809</v>
      </c>
      <c r="W1488" s="175" t="e">
        <f t="shared" si="386"/>
        <v>#N/A</v>
      </c>
      <c r="X1488" s="149" t="e">
        <f t="shared" si="387"/>
        <v>#N/A</v>
      </c>
      <c r="Y1488" s="127" t="e">
        <f t="shared" si="388"/>
        <v>#DIV/0!</v>
      </c>
      <c r="Z1488" s="175" t="e">
        <f t="shared" si="389"/>
        <v>#N/A</v>
      </c>
      <c r="AA1488" s="149" t="e">
        <f t="shared" si="384"/>
        <v>#DIV/0!</v>
      </c>
      <c r="AB1488" s="383">
        <f>IF(ISERROR(AA1488),0,IF(B1488&lt;=Parameters!$K$3,0,(B1488-B1487)*$O$5*AA1488))</f>
        <v>0</v>
      </c>
      <c r="AC1488" s="157">
        <f t="shared" si="392"/>
        <v>26468.056265524985</v>
      </c>
    </row>
    <row r="1489" spans="1:29">
      <c r="A1489" s="1"/>
      <c r="B1489" s="1"/>
      <c r="C1489" s="194"/>
      <c r="D1489" s="194"/>
      <c r="E1489" s="438" t="e">
        <f>IF(AND(ISBLANK(B1489),ISBLANK(C1489)),NA(),IF(B1489&lt;=Parameters!$K$3,0,IF(C1489&lt;0.1,Parameters!$K$4,C1489)))</f>
        <v>#N/A</v>
      </c>
      <c r="F1489" s="439"/>
      <c r="G1489" s="149">
        <f>B1489*Parameters!$K$5</f>
        <v>0</v>
      </c>
      <c r="H1489" s="383">
        <f>IF(B1489&lt;Parameters!$K$6,B1489*Parameters!$K$5,Parameters!$K$5*Parameters!$K$6+(B1489-Parameters!$K$6)*(Parameters!$K$5-10))</f>
        <v>0</v>
      </c>
      <c r="I1489" s="151" t="str">
        <f>IF(ISBLANK(D1489),"",IF(D1489&gt;Parameters!$K$7,"Clay","Sand"))</f>
        <v/>
      </c>
      <c r="J1489" s="152">
        <f t="shared" si="376"/>
        <v>0.12850097275896397</v>
      </c>
      <c r="K1489" s="320">
        <f t="shared" si="377"/>
        <v>1</v>
      </c>
      <c r="L1489" s="320">
        <f t="shared" si="385"/>
        <v>0</v>
      </c>
      <c r="M1489" s="275" t="e">
        <f t="shared" si="378"/>
        <v>#N/A</v>
      </c>
      <c r="N1489" s="153" t="e">
        <f t="shared" si="379"/>
        <v>#N/A</v>
      </c>
      <c r="O1489" s="175" t="e">
        <f t="shared" si="380"/>
        <v>#N/A</v>
      </c>
      <c r="P1489" s="149">
        <f>IF(B1489&lt;=Parameters!$K$3,0,IF(I1489="Sand",0,O1489/Parameters!$K$8*1000))</f>
        <v>0</v>
      </c>
      <c r="Q1489" s="127" t="e">
        <f t="shared" si="381"/>
        <v>#DIV/0!</v>
      </c>
      <c r="R1489" s="175" t="e">
        <f t="shared" si="382"/>
        <v>#DIV/0!</v>
      </c>
      <c r="S1489" s="175" t="e">
        <f t="shared" si="383"/>
        <v>#DIV/0!</v>
      </c>
      <c r="T1489" s="149" t="e">
        <f t="shared" si="390"/>
        <v>#DIV/0!</v>
      </c>
      <c r="U1489" s="383">
        <f>IF(B1489&lt;=Parameters!$K$3,0,IF(I1489="Sand",(B1489-B1488)*$O$5*N1489,(B1489-B1488)*$O$5*T1489))</f>
        <v>0</v>
      </c>
      <c r="V1489" s="157">
        <f t="shared" si="391"/>
        <v>41073.252496893809</v>
      </c>
      <c r="W1489" s="175" t="e">
        <f t="shared" si="386"/>
        <v>#N/A</v>
      </c>
      <c r="X1489" s="149" t="e">
        <f t="shared" si="387"/>
        <v>#N/A</v>
      </c>
      <c r="Y1489" s="127" t="e">
        <f t="shared" si="388"/>
        <v>#DIV/0!</v>
      </c>
      <c r="Z1489" s="175" t="e">
        <f t="shared" si="389"/>
        <v>#N/A</v>
      </c>
      <c r="AA1489" s="149" t="e">
        <f t="shared" si="384"/>
        <v>#DIV/0!</v>
      </c>
      <c r="AB1489" s="383">
        <f>IF(ISERROR(AA1489),0,IF(B1489&lt;=Parameters!$K$3,0,(B1489-B1488)*$O$5*AA1489))</f>
        <v>0</v>
      </c>
      <c r="AC1489" s="157">
        <f t="shared" si="392"/>
        <v>26468.056265524985</v>
      </c>
    </row>
    <row r="1490" spans="1:29">
      <c r="A1490" s="1"/>
      <c r="B1490" s="1"/>
      <c r="C1490" s="194"/>
      <c r="D1490" s="194"/>
      <c r="E1490" s="438" t="e">
        <f>IF(AND(ISBLANK(B1490),ISBLANK(C1490)),NA(),IF(B1490&lt;=Parameters!$K$3,0,IF(C1490&lt;0.1,Parameters!$K$4,C1490)))</f>
        <v>#N/A</v>
      </c>
      <c r="F1490" s="439"/>
      <c r="G1490" s="149">
        <f>B1490*Parameters!$K$5</f>
        <v>0</v>
      </c>
      <c r="H1490" s="383">
        <f>IF(B1490&lt;Parameters!$K$6,B1490*Parameters!$K$5,Parameters!$K$5*Parameters!$K$6+(B1490-Parameters!$K$6)*(Parameters!$K$5-10))</f>
        <v>0</v>
      </c>
      <c r="I1490" s="151" t="str">
        <f>IF(ISBLANK(D1490),"",IF(D1490&gt;Parameters!$K$7,"Clay","Sand"))</f>
        <v/>
      </c>
      <c r="J1490" s="152">
        <f t="shared" si="376"/>
        <v>0.12850097275896397</v>
      </c>
      <c r="K1490" s="320">
        <f t="shared" si="377"/>
        <v>1</v>
      </c>
      <c r="L1490" s="320">
        <f t="shared" si="385"/>
        <v>0</v>
      </c>
      <c r="M1490" s="275" t="e">
        <f t="shared" si="378"/>
        <v>#N/A</v>
      </c>
      <c r="N1490" s="153" t="e">
        <f t="shared" si="379"/>
        <v>#N/A</v>
      </c>
      <c r="O1490" s="175" t="e">
        <f t="shared" si="380"/>
        <v>#N/A</v>
      </c>
      <c r="P1490" s="149">
        <f>IF(B1490&lt;=Parameters!$K$3,0,IF(I1490="Sand",0,O1490/Parameters!$K$8*1000))</f>
        <v>0</v>
      </c>
      <c r="Q1490" s="127" t="e">
        <f t="shared" si="381"/>
        <v>#DIV/0!</v>
      </c>
      <c r="R1490" s="175" t="e">
        <f t="shared" si="382"/>
        <v>#DIV/0!</v>
      </c>
      <c r="S1490" s="175" t="e">
        <f t="shared" si="383"/>
        <v>#DIV/0!</v>
      </c>
      <c r="T1490" s="149" t="e">
        <f t="shared" si="390"/>
        <v>#DIV/0!</v>
      </c>
      <c r="U1490" s="383">
        <f>IF(B1490&lt;=Parameters!$K$3,0,IF(I1490="Sand",(B1490-B1489)*$O$5*N1490,(B1490-B1489)*$O$5*T1490))</f>
        <v>0</v>
      </c>
      <c r="V1490" s="157">
        <f t="shared" si="391"/>
        <v>41073.252496893809</v>
      </c>
      <c r="W1490" s="175" t="e">
        <f t="shared" si="386"/>
        <v>#N/A</v>
      </c>
      <c r="X1490" s="149" t="e">
        <f t="shared" si="387"/>
        <v>#N/A</v>
      </c>
      <c r="Y1490" s="127" t="e">
        <f t="shared" si="388"/>
        <v>#DIV/0!</v>
      </c>
      <c r="Z1490" s="175" t="e">
        <f t="shared" si="389"/>
        <v>#N/A</v>
      </c>
      <c r="AA1490" s="149" t="e">
        <f t="shared" si="384"/>
        <v>#DIV/0!</v>
      </c>
      <c r="AB1490" s="383">
        <f>IF(ISERROR(AA1490),0,IF(B1490&lt;=Parameters!$K$3,0,(B1490-B1489)*$O$5*AA1490))</f>
        <v>0</v>
      </c>
      <c r="AC1490" s="157">
        <f t="shared" si="392"/>
        <v>26468.056265524985</v>
      </c>
    </row>
    <row r="1491" spans="1:29">
      <c r="A1491" s="1"/>
      <c r="B1491" s="1"/>
      <c r="C1491" s="194"/>
      <c r="D1491" s="194"/>
      <c r="E1491" s="438" t="e">
        <f>IF(AND(ISBLANK(B1491),ISBLANK(C1491)),NA(),IF(B1491&lt;=Parameters!$K$3,0,IF(C1491&lt;0.1,Parameters!$K$4,C1491)))</f>
        <v>#N/A</v>
      </c>
      <c r="F1491" s="439"/>
      <c r="G1491" s="149">
        <f>B1491*Parameters!$K$5</f>
        <v>0</v>
      </c>
      <c r="H1491" s="383">
        <f>IF(B1491&lt;Parameters!$K$6,B1491*Parameters!$K$5,Parameters!$K$5*Parameters!$K$6+(B1491-Parameters!$K$6)*(Parameters!$K$5-10))</f>
        <v>0</v>
      </c>
      <c r="I1491" s="151" t="str">
        <f>IF(ISBLANK(D1491),"",IF(D1491&gt;Parameters!$K$7,"Clay","Sand"))</f>
        <v/>
      </c>
      <c r="J1491" s="152">
        <f t="shared" ref="J1491:J1500" si="393">(MAX(($O$3-B1491)/$O$1,G$8))^(-C$8)</f>
        <v>0.12850097275896397</v>
      </c>
      <c r="K1491" s="320">
        <f t="shared" ref="K1491:K1500" si="394">(MIN(($O$3-B1491)/($O$1*$G$8),1))^$E$8</f>
        <v>1</v>
      </c>
      <c r="L1491" s="320">
        <f t="shared" si="385"/>
        <v>0</v>
      </c>
      <c r="M1491" s="275" t="e">
        <f t="shared" ref="M1491:M1500" si="395">$F$8*E1491*1000*$O$9^$B$8*J1491</f>
        <v>#N/A</v>
      </c>
      <c r="N1491" s="153" t="e">
        <f t="shared" ref="N1491:N1500" si="396">(M1491)*$S$2^$D$8</f>
        <v>#N/A</v>
      </c>
      <c r="O1491" s="175" t="e">
        <f t="shared" ref="O1491:O1500" si="397">IF(E1491=0,0,ABS(E1491-G1491/1000))</f>
        <v>#N/A</v>
      </c>
      <c r="P1491" s="149">
        <f>IF(B1491&lt;=Parameters!$K$3,0,IF(I1491="Sand",0,O1491/Parameters!$K$8*1000))</f>
        <v>0</v>
      </c>
      <c r="Q1491" s="127" t="e">
        <f t="shared" ref="Q1491:Q1500" si="398">IF(P1491="","",P1491/H1491)</f>
        <v>#DIV/0!</v>
      </c>
      <c r="R1491" s="175" t="e">
        <f t="shared" ref="R1491:R1500" si="399">IF(P1491="","",IF(Q1491&lt;=1,0.5*(Q1491^(-0.5)),0.5*(Q1491^(-0.25))))</f>
        <v>#DIV/0!</v>
      </c>
      <c r="S1491" s="175" t="e">
        <f t="shared" ref="S1491:S1500" si="400">IF(R1491="","",IF(R1491&lt;1,R1491,1))</f>
        <v>#DIV/0!</v>
      </c>
      <c r="T1491" s="149" t="e">
        <f t="shared" si="390"/>
        <v>#DIV/0!</v>
      </c>
      <c r="U1491" s="383">
        <f>IF(B1491&lt;=Parameters!$K$3,0,IF(I1491="Sand",(B1491-B1490)*$O$5*N1491,(B1491-B1490)*$O$5*T1491))</f>
        <v>0</v>
      </c>
      <c r="V1491" s="157">
        <f t="shared" si="391"/>
        <v>41073.252496893809</v>
      </c>
      <c r="W1491" s="175" t="e">
        <f t="shared" si="386"/>
        <v>#N/A</v>
      </c>
      <c r="X1491" s="149" t="e">
        <f t="shared" si="387"/>
        <v>#N/A</v>
      </c>
      <c r="Y1491" s="127" t="e">
        <f t="shared" si="388"/>
        <v>#DIV/0!</v>
      </c>
      <c r="Z1491" s="175" t="e">
        <f t="shared" si="389"/>
        <v>#N/A</v>
      </c>
      <c r="AA1491" s="149" t="e">
        <f t="shared" ref="AA1491:AA1500" si="401">IF(I1491="Sand",IF(Z1491&gt;0.1*H1491,Z1491,0.1*H1491),T1491)</f>
        <v>#DIV/0!</v>
      </c>
      <c r="AB1491" s="383">
        <f>IF(ISERROR(AA1491),0,IF(B1491&lt;=Parameters!$K$3,0,(B1491-B1490)*$O$5*AA1491))</f>
        <v>0</v>
      </c>
      <c r="AC1491" s="157">
        <f t="shared" si="392"/>
        <v>26468.056265524985</v>
      </c>
    </row>
    <row r="1492" spans="1:29">
      <c r="A1492" s="1"/>
      <c r="B1492" s="1"/>
      <c r="C1492" s="194"/>
      <c r="D1492" s="194"/>
      <c r="E1492" s="438" t="e">
        <f>IF(AND(ISBLANK(B1492),ISBLANK(C1492)),NA(),IF(B1492&lt;=Parameters!$K$3,0,IF(C1492&lt;0.1,Parameters!$K$4,C1492)))</f>
        <v>#N/A</v>
      </c>
      <c r="F1492" s="439"/>
      <c r="G1492" s="149">
        <f>B1492*Parameters!$K$5</f>
        <v>0</v>
      </c>
      <c r="H1492" s="383">
        <f>IF(B1492&lt;Parameters!$K$6,B1492*Parameters!$K$5,Parameters!$K$5*Parameters!$K$6+(B1492-Parameters!$K$6)*(Parameters!$K$5-10))</f>
        <v>0</v>
      </c>
      <c r="I1492" s="151" t="str">
        <f>IF(ISBLANK(D1492),"",IF(D1492&gt;Parameters!$K$7,"Clay","Sand"))</f>
        <v/>
      </c>
      <c r="J1492" s="152">
        <f t="shared" si="393"/>
        <v>0.12850097275896397</v>
      </c>
      <c r="K1492" s="320">
        <f t="shared" si="394"/>
        <v>1</v>
      </c>
      <c r="L1492" s="320">
        <f t="shared" ref="L1492:L1500" si="402">H1492/100</f>
        <v>0</v>
      </c>
      <c r="M1492" s="275" t="e">
        <f t="shared" si="395"/>
        <v>#N/A</v>
      </c>
      <c r="N1492" s="153" t="e">
        <f t="shared" si="396"/>
        <v>#N/A</v>
      </c>
      <c r="O1492" s="175" t="e">
        <f t="shared" si="397"/>
        <v>#N/A</v>
      </c>
      <c r="P1492" s="149">
        <f>IF(B1492&lt;=Parameters!$K$3,0,IF(I1492="Sand",0,O1492/Parameters!$K$8*1000))</f>
        <v>0</v>
      </c>
      <c r="Q1492" s="127" t="e">
        <f t="shared" si="398"/>
        <v>#DIV/0!</v>
      </c>
      <c r="R1492" s="175" t="e">
        <f t="shared" si="399"/>
        <v>#DIV/0!</v>
      </c>
      <c r="S1492" s="175" t="e">
        <f t="shared" si="400"/>
        <v>#DIV/0!</v>
      </c>
      <c r="T1492" s="149" t="e">
        <f t="shared" si="390"/>
        <v>#DIV/0!</v>
      </c>
      <c r="U1492" s="383">
        <f>IF(B1492&lt;=Parameters!$K$3,0,IF(I1492="Sand",(B1492-B1491)*$O$5*N1492,(B1492-B1491)*$O$5*T1492))</f>
        <v>0</v>
      </c>
      <c r="V1492" s="157">
        <f t="shared" si="391"/>
        <v>41073.252496893809</v>
      </c>
      <c r="W1492" s="175" t="e">
        <f t="shared" ref="W1492:W1500" si="403">0.4*LN(E1492*1000/(22*SQRT(H1492*100)))</f>
        <v>#N/A</v>
      </c>
      <c r="X1492" s="149" t="e">
        <f t="shared" ref="X1492:X1500" si="404">2.1*(W1492-0.1)^1.7</f>
        <v>#N/A</v>
      </c>
      <c r="Y1492" s="127" t="e">
        <f t="shared" ref="Y1492:Y1500" si="405">(H1492/100)^(-0.25)</f>
        <v>#DIV/0!</v>
      </c>
      <c r="Z1492" s="175" t="e">
        <f t="shared" ref="Z1492:Z1500" si="406">$F$8*(B1492/$O$3)*100*X1492*Y1492</f>
        <v>#N/A</v>
      </c>
      <c r="AA1492" s="149" t="e">
        <f t="shared" si="401"/>
        <v>#DIV/0!</v>
      </c>
      <c r="AB1492" s="383">
        <f>IF(ISERROR(AA1492),0,IF(B1492&lt;=Parameters!$K$3,0,(B1492-B1491)*$O$5*AA1492))</f>
        <v>0</v>
      </c>
      <c r="AC1492" s="157">
        <f t="shared" si="392"/>
        <v>26468.056265524985</v>
      </c>
    </row>
    <row r="1493" spans="1:29">
      <c r="A1493" s="1"/>
      <c r="B1493" s="1"/>
      <c r="C1493" s="194"/>
      <c r="D1493" s="194"/>
      <c r="E1493" s="438" t="e">
        <f>IF(AND(ISBLANK(B1493),ISBLANK(C1493)),NA(),IF(B1493&lt;=Parameters!$K$3,0,IF(C1493&lt;0.1,Parameters!$K$4,C1493)))</f>
        <v>#N/A</v>
      </c>
      <c r="F1493" s="439"/>
      <c r="G1493" s="149">
        <f>B1493*Parameters!$K$5</f>
        <v>0</v>
      </c>
      <c r="H1493" s="383">
        <f>IF(B1493&lt;Parameters!$K$6,B1493*Parameters!$K$5,Parameters!$K$5*Parameters!$K$6+(B1493-Parameters!$K$6)*(Parameters!$K$5-10))</f>
        <v>0</v>
      </c>
      <c r="I1493" s="151" t="str">
        <f>IF(ISBLANK(D1493),"",IF(D1493&gt;Parameters!$K$7,"Clay","Sand"))</f>
        <v/>
      </c>
      <c r="J1493" s="152">
        <f t="shared" si="393"/>
        <v>0.12850097275896397</v>
      </c>
      <c r="K1493" s="320">
        <f t="shared" si="394"/>
        <v>1</v>
      </c>
      <c r="L1493" s="320">
        <f t="shared" si="402"/>
        <v>0</v>
      </c>
      <c r="M1493" s="275" t="e">
        <f t="shared" si="395"/>
        <v>#N/A</v>
      </c>
      <c r="N1493" s="153" t="e">
        <f t="shared" si="396"/>
        <v>#N/A</v>
      </c>
      <c r="O1493" s="175" t="e">
        <f t="shared" si="397"/>
        <v>#N/A</v>
      </c>
      <c r="P1493" s="149">
        <f>IF(B1493&lt;=Parameters!$K$3,0,IF(I1493="Sand",0,O1493/Parameters!$K$8*1000))</f>
        <v>0</v>
      </c>
      <c r="Q1493" s="127" t="e">
        <f t="shared" si="398"/>
        <v>#DIV/0!</v>
      </c>
      <c r="R1493" s="175" t="e">
        <f t="shared" si="399"/>
        <v>#DIV/0!</v>
      </c>
      <c r="S1493" s="175" t="e">
        <f t="shared" si="400"/>
        <v>#DIV/0!</v>
      </c>
      <c r="T1493" s="149" t="e">
        <f t="shared" ref="T1493:T1500" si="407">IF(P1493="","",S1493*P1493)</f>
        <v>#DIV/0!</v>
      </c>
      <c r="U1493" s="383">
        <f>IF(B1493&lt;=Parameters!$K$3,0,IF(I1493="Sand",(B1493-B1492)*$O$5*N1493,(B1493-B1492)*$O$5*T1493))</f>
        <v>0</v>
      </c>
      <c r="V1493" s="157">
        <f t="shared" ref="V1493:V1500" si="408">V1492+U1493</f>
        <v>41073.252496893809</v>
      </c>
      <c r="W1493" s="175" t="e">
        <f t="shared" si="403"/>
        <v>#N/A</v>
      </c>
      <c r="X1493" s="149" t="e">
        <f t="shared" si="404"/>
        <v>#N/A</v>
      </c>
      <c r="Y1493" s="127" t="e">
        <f t="shared" si="405"/>
        <v>#DIV/0!</v>
      </c>
      <c r="Z1493" s="175" t="e">
        <f t="shared" si="406"/>
        <v>#N/A</v>
      </c>
      <c r="AA1493" s="149" t="e">
        <f t="shared" si="401"/>
        <v>#DIV/0!</v>
      </c>
      <c r="AB1493" s="383">
        <f>IF(ISERROR(AA1493),0,IF(B1493&lt;=Parameters!$K$3,0,(B1493-B1492)*$O$5*AA1493))</f>
        <v>0</v>
      </c>
      <c r="AC1493" s="157">
        <f t="shared" si="392"/>
        <v>26468.056265524985</v>
      </c>
    </row>
    <row r="1494" spans="1:29">
      <c r="A1494" s="1"/>
      <c r="B1494" s="1"/>
      <c r="C1494" s="194"/>
      <c r="D1494" s="194"/>
      <c r="E1494" s="438" t="e">
        <f>IF(AND(ISBLANK(B1494),ISBLANK(C1494)),NA(),IF(B1494&lt;=Parameters!$K$3,0,IF(C1494&lt;0.1,Parameters!$K$4,C1494)))</f>
        <v>#N/A</v>
      </c>
      <c r="F1494" s="439"/>
      <c r="G1494" s="149">
        <f>B1494*Parameters!$K$5</f>
        <v>0</v>
      </c>
      <c r="H1494" s="383">
        <f>IF(B1494&lt;Parameters!$K$6,B1494*Parameters!$K$5,Parameters!$K$5*Parameters!$K$6+(B1494-Parameters!$K$6)*(Parameters!$K$5-10))</f>
        <v>0</v>
      </c>
      <c r="I1494" s="151" t="str">
        <f>IF(ISBLANK(D1494),"",IF(D1494&gt;Parameters!$K$7,"Clay","Sand"))</f>
        <v/>
      </c>
      <c r="J1494" s="152">
        <f t="shared" si="393"/>
        <v>0.12850097275896397</v>
      </c>
      <c r="K1494" s="320">
        <f t="shared" si="394"/>
        <v>1</v>
      </c>
      <c r="L1494" s="320">
        <f t="shared" si="402"/>
        <v>0</v>
      </c>
      <c r="M1494" s="275" t="e">
        <f t="shared" si="395"/>
        <v>#N/A</v>
      </c>
      <c r="N1494" s="153" t="e">
        <f t="shared" si="396"/>
        <v>#N/A</v>
      </c>
      <c r="O1494" s="175" t="e">
        <f t="shared" si="397"/>
        <v>#N/A</v>
      </c>
      <c r="P1494" s="149">
        <f>IF(B1494&lt;=Parameters!$K$3,0,IF(I1494="Sand",0,O1494/Parameters!$K$8*1000))</f>
        <v>0</v>
      </c>
      <c r="Q1494" s="127" t="e">
        <f t="shared" si="398"/>
        <v>#DIV/0!</v>
      </c>
      <c r="R1494" s="175" t="e">
        <f t="shared" si="399"/>
        <v>#DIV/0!</v>
      </c>
      <c r="S1494" s="175" t="e">
        <f t="shared" si="400"/>
        <v>#DIV/0!</v>
      </c>
      <c r="T1494" s="149" t="e">
        <f t="shared" si="407"/>
        <v>#DIV/0!</v>
      </c>
      <c r="U1494" s="383">
        <f>IF(B1494&lt;=Parameters!$K$3,0,IF(I1494="Sand",(B1494-B1493)*$O$5*N1494,(B1494-B1493)*$O$5*T1494))</f>
        <v>0</v>
      </c>
      <c r="V1494" s="157">
        <f t="shared" si="408"/>
        <v>41073.252496893809</v>
      </c>
      <c r="W1494" s="175" t="e">
        <f t="shared" si="403"/>
        <v>#N/A</v>
      </c>
      <c r="X1494" s="149" t="e">
        <f t="shared" si="404"/>
        <v>#N/A</v>
      </c>
      <c r="Y1494" s="127" t="e">
        <f t="shared" si="405"/>
        <v>#DIV/0!</v>
      </c>
      <c r="Z1494" s="175" t="e">
        <f t="shared" si="406"/>
        <v>#N/A</v>
      </c>
      <c r="AA1494" s="149" t="e">
        <f t="shared" si="401"/>
        <v>#DIV/0!</v>
      </c>
      <c r="AB1494" s="383">
        <f>IF(ISERROR(AA1494),0,IF(B1494&lt;=Parameters!$K$3,0,(B1494-B1493)*$O$5*AA1494))</f>
        <v>0</v>
      </c>
      <c r="AC1494" s="157">
        <f t="shared" si="392"/>
        <v>26468.056265524985</v>
      </c>
    </row>
    <row r="1495" spans="1:29">
      <c r="A1495" s="1"/>
      <c r="B1495" s="1"/>
      <c r="C1495" s="194"/>
      <c r="D1495" s="194"/>
      <c r="E1495" s="438" t="e">
        <f>IF(AND(ISBLANK(B1495),ISBLANK(C1495)),NA(),IF(B1495&lt;=Parameters!$K$3,0,IF(C1495&lt;0.1,Parameters!$K$4,C1495)))</f>
        <v>#N/A</v>
      </c>
      <c r="F1495" s="439"/>
      <c r="G1495" s="149">
        <f>B1495*Parameters!$K$5</f>
        <v>0</v>
      </c>
      <c r="H1495" s="383">
        <f>IF(B1495&lt;Parameters!$K$6,B1495*Parameters!$K$5,Parameters!$K$5*Parameters!$K$6+(B1495-Parameters!$K$6)*(Parameters!$K$5-10))</f>
        <v>0</v>
      </c>
      <c r="I1495" s="151" t="str">
        <f>IF(ISBLANK(D1495),"",IF(D1495&gt;Parameters!$K$7,"Clay","Sand"))</f>
        <v/>
      </c>
      <c r="J1495" s="152">
        <f t="shared" si="393"/>
        <v>0.12850097275896397</v>
      </c>
      <c r="K1495" s="320">
        <f t="shared" si="394"/>
        <v>1</v>
      </c>
      <c r="L1495" s="320">
        <f t="shared" si="402"/>
        <v>0</v>
      </c>
      <c r="M1495" s="275" t="e">
        <f t="shared" si="395"/>
        <v>#N/A</v>
      </c>
      <c r="N1495" s="153" t="e">
        <f t="shared" si="396"/>
        <v>#N/A</v>
      </c>
      <c r="O1495" s="175" t="e">
        <f t="shared" si="397"/>
        <v>#N/A</v>
      </c>
      <c r="P1495" s="149">
        <f>IF(B1495&lt;=Parameters!$K$3,0,IF(I1495="Sand",0,O1495/Parameters!$K$8*1000))</f>
        <v>0</v>
      </c>
      <c r="Q1495" s="127" t="e">
        <f t="shared" si="398"/>
        <v>#DIV/0!</v>
      </c>
      <c r="R1495" s="175" t="e">
        <f t="shared" si="399"/>
        <v>#DIV/0!</v>
      </c>
      <c r="S1495" s="175" t="e">
        <f t="shared" si="400"/>
        <v>#DIV/0!</v>
      </c>
      <c r="T1495" s="149" t="e">
        <f t="shared" si="407"/>
        <v>#DIV/0!</v>
      </c>
      <c r="U1495" s="383">
        <f>IF(B1495&lt;=Parameters!$K$3,0,IF(I1495="Sand",(B1495-B1494)*$O$5*N1495,(B1495-B1494)*$O$5*T1495))</f>
        <v>0</v>
      </c>
      <c r="V1495" s="157">
        <f t="shared" si="408"/>
        <v>41073.252496893809</v>
      </c>
      <c r="W1495" s="175" t="e">
        <f t="shared" si="403"/>
        <v>#N/A</v>
      </c>
      <c r="X1495" s="149" t="e">
        <f t="shared" si="404"/>
        <v>#N/A</v>
      </c>
      <c r="Y1495" s="127" t="e">
        <f t="shared" si="405"/>
        <v>#DIV/0!</v>
      </c>
      <c r="Z1495" s="175" t="e">
        <f t="shared" si="406"/>
        <v>#N/A</v>
      </c>
      <c r="AA1495" s="149" t="e">
        <f t="shared" si="401"/>
        <v>#DIV/0!</v>
      </c>
      <c r="AB1495" s="383">
        <f>IF(ISERROR(AA1495),0,IF(B1495&lt;=Parameters!$K$3,0,(B1495-B1494)*$O$5*AA1495))</f>
        <v>0</v>
      </c>
      <c r="AC1495" s="157">
        <f t="shared" si="392"/>
        <v>26468.056265524985</v>
      </c>
    </row>
    <row r="1496" spans="1:29">
      <c r="A1496" s="1"/>
      <c r="B1496" s="1"/>
      <c r="C1496" s="194"/>
      <c r="D1496" s="194"/>
      <c r="E1496" s="438" t="e">
        <f>IF(AND(ISBLANK(B1496),ISBLANK(C1496)),NA(),IF(B1496&lt;=Parameters!$K$3,0,IF(C1496&lt;0.1,Parameters!$K$4,C1496)))</f>
        <v>#N/A</v>
      </c>
      <c r="F1496" s="439"/>
      <c r="G1496" s="149">
        <f>B1496*Parameters!$K$5</f>
        <v>0</v>
      </c>
      <c r="H1496" s="383">
        <f>IF(B1496&lt;Parameters!$K$6,B1496*Parameters!$K$5,Parameters!$K$5*Parameters!$K$6+(B1496-Parameters!$K$6)*(Parameters!$K$5-10))</f>
        <v>0</v>
      </c>
      <c r="I1496" s="151" t="str">
        <f>IF(ISBLANK(D1496),"",IF(D1496&gt;Parameters!$K$7,"Clay","Sand"))</f>
        <v/>
      </c>
      <c r="J1496" s="152">
        <f t="shared" si="393"/>
        <v>0.12850097275896397</v>
      </c>
      <c r="K1496" s="320">
        <f t="shared" si="394"/>
        <v>1</v>
      </c>
      <c r="L1496" s="320">
        <f t="shared" si="402"/>
        <v>0</v>
      </c>
      <c r="M1496" s="275" t="e">
        <f t="shared" si="395"/>
        <v>#N/A</v>
      </c>
      <c r="N1496" s="153" t="e">
        <f t="shared" si="396"/>
        <v>#N/A</v>
      </c>
      <c r="O1496" s="175" t="e">
        <f t="shared" si="397"/>
        <v>#N/A</v>
      </c>
      <c r="P1496" s="149">
        <f>IF(B1496&lt;=Parameters!$K$3,0,IF(I1496="Sand",0,O1496/Parameters!$K$8*1000))</f>
        <v>0</v>
      </c>
      <c r="Q1496" s="127" t="e">
        <f t="shared" si="398"/>
        <v>#DIV/0!</v>
      </c>
      <c r="R1496" s="175" t="e">
        <f t="shared" si="399"/>
        <v>#DIV/0!</v>
      </c>
      <c r="S1496" s="175" t="e">
        <f t="shared" si="400"/>
        <v>#DIV/0!</v>
      </c>
      <c r="T1496" s="149" t="e">
        <f t="shared" si="407"/>
        <v>#DIV/0!</v>
      </c>
      <c r="U1496" s="383">
        <f>IF(B1496&lt;=Parameters!$K$3,0,IF(I1496="Sand",(B1496-B1495)*$O$5*N1496,(B1496-B1495)*$O$5*T1496))</f>
        <v>0</v>
      </c>
      <c r="V1496" s="157">
        <f t="shared" si="408"/>
        <v>41073.252496893809</v>
      </c>
      <c r="W1496" s="175" t="e">
        <f t="shared" si="403"/>
        <v>#N/A</v>
      </c>
      <c r="X1496" s="149" t="e">
        <f t="shared" si="404"/>
        <v>#N/A</v>
      </c>
      <c r="Y1496" s="127" t="e">
        <f t="shared" si="405"/>
        <v>#DIV/0!</v>
      </c>
      <c r="Z1496" s="175" t="e">
        <f t="shared" si="406"/>
        <v>#N/A</v>
      </c>
      <c r="AA1496" s="149" t="e">
        <f t="shared" si="401"/>
        <v>#DIV/0!</v>
      </c>
      <c r="AB1496" s="383">
        <f>IF(ISERROR(AA1496),0,IF(B1496&lt;=Parameters!$K$3,0,(B1496-B1495)*$O$5*AA1496))</f>
        <v>0</v>
      </c>
      <c r="AC1496" s="157">
        <f t="shared" si="392"/>
        <v>26468.056265524985</v>
      </c>
    </row>
    <row r="1497" spans="1:29">
      <c r="A1497" s="1"/>
      <c r="B1497" s="1"/>
      <c r="C1497" s="194"/>
      <c r="D1497" s="194"/>
      <c r="E1497" s="438" t="e">
        <f>IF(AND(ISBLANK(B1497),ISBLANK(C1497)),NA(),IF(B1497&lt;=Parameters!$K$3,0,IF(C1497&lt;0.1,Parameters!$K$4,C1497)))</f>
        <v>#N/A</v>
      </c>
      <c r="F1497" s="439"/>
      <c r="G1497" s="149">
        <f>B1497*Parameters!$K$5</f>
        <v>0</v>
      </c>
      <c r="H1497" s="383">
        <f>IF(B1497&lt;Parameters!$K$6,B1497*Parameters!$K$5,Parameters!$K$5*Parameters!$K$6+(B1497-Parameters!$K$6)*(Parameters!$K$5-10))</f>
        <v>0</v>
      </c>
      <c r="I1497" s="151" t="str">
        <f>IF(ISBLANK(D1497),"",IF(D1497&gt;Parameters!$K$7,"Clay","Sand"))</f>
        <v/>
      </c>
      <c r="J1497" s="152">
        <f t="shared" si="393"/>
        <v>0.12850097275896397</v>
      </c>
      <c r="K1497" s="320">
        <f t="shared" si="394"/>
        <v>1</v>
      </c>
      <c r="L1497" s="320">
        <f t="shared" si="402"/>
        <v>0</v>
      </c>
      <c r="M1497" s="275" t="e">
        <f t="shared" si="395"/>
        <v>#N/A</v>
      </c>
      <c r="N1497" s="153" t="e">
        <f t="shared" si="396"/>
        <v>#N/A</v>
      </c>
      <c r="O1497" s="175" t="e">
        <f t="shared" si="397"/>
        <v>#N/A</v>
      </c>
      <c r="P1497" s="149">
        <f>IF(B1497&lt;=Parameters!$K$3,0,IF(I1497="Sand",0,O1497/Parameters!$K$8*1000))</f>
        <v>0</v>
      </c>
      <c r="Q1497" s="127" t="e">
        <f t="shared" si="398"/>
        <v>#DIV/0!</v>
      </c>
      <c r="R1497" s="175" t="e">
        <f t="shared" si="399"/>
        <v>#DIV/0!</v>
      </c>
      <c r="S1497" s="175" t="e">
        <f t="shared" si="400"/>
        <v>#DIV/0!</v>
      </c>
      <c r="T1497" s="149" t="e">
        <f t="shared" si="407"/>
        <v>#DIV/0!</v>
      </c>
      <c r="U1497" s="383">
        <f>IF(B1497&lt;=Parameters!$K$3,0,IF(I1497="Sand",(B1497-B1496)*$O$5*N1497,(B1497-B1496)*$O$5*T1497))</f>
        <v>0</v>
      </c>
      <c r="V1497" s="157">
        <f t="shared" si="408"/>
        <v>41073.252496893809</v>
      </c>
      <c r="W1497" s="175" t="e">
        <f t="shared" si="403"/>
        <v>#N/A</v>
      </c>
      <c r="X1497" s="149" t="e">
        <f t="shared" si="404"/>
        <v>#N/A</v>
      </c>
      <c r="Y1497" s="127" t="e">
        <f t="shared" si="405"/>
        <v>#DIV/0!</v>
      </c>
      <c r="Z1497" s="175" t="e">
        <f t="shared" si="406"/>
        <v>#N/A</v>
      </c>
      <c r="AA1497" s="149" t="e">
        <f t="shared" si="401"/>
        <v>#DIV/0!</v>
      </c>
      <c r="AB1497" s="383">
        <f>IF(ISERROR(AA1497),0,IF(B1497&lt;=Parameters!$K$3,0,(B1497-B1496)*$O$5*AA1497))</f>
        <v>0</v>
      </c>
      <c r="AC1497" s="157">
        <f t="shared" si="392"/>
        <v>26468.056265524985</v>
      </c>
    </row>
    <row r="1498" spans="1:29">
      <c r="A1498" s="1"/>
      <c r="B1498" s="1"/>
      <c r="C1498" s="194"/>
      <c r="D1498" s="194"/>
      <c r="E1498" s="438" t="e">
        <f>IF(AND(ISBLANK(B1498),ISBLANK(C1498)),NA(),IF(B1498&lt;=Parameters!$K$3,0,IF(C1498&lt;0.1,Parameters!$K$4,C1498)))</f>
        <v>#N/A</v>
      </c>
      <c r="F1498" s="439"/>
      <c r="G1498" s="149">
        <f>B1498*Parameters!$K$5</f>
        <v>0</v>
      </c>
      <c r="H1498" s="383">
        <f>IF(B1498&lt;Parameters!$K$6,B1498*Parameters!$K$5,Parameters!$K$5*Parameters!$K$6+(B1498-Parameters!$K$6)*(Parameters!$K$5-10))</f>
        <v>0</v>
      </c>
      <c r="I1498" s="151" t="str">
        <f>IF(ISBLANK(D1498),"",IF(D1498&gt;Parameters!$K$7,"Clay","Sand"))</f>
        <v/>
      </c>
      <c r="J1498" s="152">
        <f t="shared" si="393"/>
        <v>0.12850097275896397</v>
      </c>
      <c r="K1498" s="320">
        <f t="shared" si="394"/>
        <v>1</v>
      </c>
      <c r="L1498" s="320">
        <f t="shared" si="402"/>
        <v>0</v>
      </c>
      <c r="M1498" s="275" t="e">
        <f t="shared" si="395"/>
        <v>#N/A</v>
      </c>
      <c r="N1498" s="153" t="e">
        <f t="shared" si="396"/>
        <v>#N/A</v>
      </c>
      <c r="O1498" s="175" t="e">
        <f t="shared" si="397"/>
        <v>#N/A</v>
      </c>
      <c r="P1498" s="149">
        <f>IF(B1498&lt;=Parameters!$K$3,0,IF(I1498="Sand",0,O1498/Parameters!$K$8*1000))</f>
        <v>0</v>
      </c>
      <c r="Q1498" s="127" t="e">
        <f t="shared" si="398"/>
        <v>#DIV/0!</v>
      </c>
      <c r="R1498" s="175" t="e">
        <f t="shared" si="399"/>
        <v>#DIV/0!</v>
      </c>
      <c r="S1498" s="175" t="e">
        <f t="shared" si="400"/>
        <v>#DIV/0!</v>
      </c>
      <c r="T1498" s="149" t="e">
        <f t="shared" si="407"/>
        <v>#DIV/0!</v>
      </c>
      <c r="U1498" s="383">
        <f>IF(B1498&lt;=Parameters!$K$3,0,IF(I1498="Sand",(B1498-B1497)*$O$5*N1498,(B1498-B1497)*$O$5*T1498))</f>
        <v>0</v>
      </c>
      <c r="V1498" s="157">
        <f t="shared" si="408"/>
        <v>41073.252496893809</v>
      </c>
      <c r="W1498" s="175" t="e">
        <f t="shared" si="403"/>
        <v>#N/A</v>
      </c>
      <c r="X1498" s="149" t="e">
        <f t="shared" si="404"/>
        <v>#N/A</v>
      </c>
      <c r="Y1498" s="127" t="e">
        <f t="shared" si="405"/>
        <v>#DIV/0!</v>
      </c>
      <c r="Z1498" s="175" t="e">
        <f t="shared" si="406"/>
        <v>#N/A</v>
      </c>
      <c r="AA1498" s="149" t="e">
        <f t="shared" si="401"/>
        <v>#DIV/0!</v>
      </c>
      <c r="AB1498" s="383">
        <f>IF(ISERROR(AA1498),0,IF(B1498&lt;=Parameters!$K$3,0,(B1498-B1497)*$O$5*AA1498))</f>
        <v>0</v>
      </c>
      <c r="AC1498" s="157">
        <f t="shared" si="392"/>
        <v>26468.056265524985</v>
      </c>
    </row>
    <row r="1499" spans="1:29">
      <c r="A1499" s="1"/>
      <c r="B1499" s="1"/>
      <c r="C1499" s="194"/>
      <c r="D1499" s="194"/>
      <c r="E1499" s="438" t="e">
        <f>IF(AND(ISBLANK(B1499),ISBLANK(C1499)),NA(),IF(B1499&lt;=Parameters!$K$3,0,IF(C1499&lt;0.1,Parameters!$K$4,C1499)))</f>
        <v>#N/A</v>
      </c>
      <c r="F1499" s="439"/>
      <c r="G1499" s="149">
        <f>B1499*Parameters!$K$5</f>
        <v>0</v>
      </c>
      <c r="H1499" s="383">
        <f>IF(B1499&lt;Parameters!$K$6,B1499*Parameters!$K$5,Parameters!$K$5*Parameters!$K$6+(B1499-Parameters!$K$6)*(Parameters!$K$5-10))</f>
        <v>0</v>
      </c>
      <c r="I1499" s="151" t="str">
        <f>IF(ISBLANK(D1499),"",IF(D1499&gt;Parameters!$K$7,"Clay","Sand"))</f>
        <v/>
      </c>
      <c r="J1499" s="152">
        <f t="shared" si="393"/>
        <v>0.12850097275896397</v>
      </c>
      <c r="K1499" s="320">
        <f t="shared" si="394"/>
        <v>1</v>
      </c>
      <c r="L1499" s="320">
        <f t="shared" si="402"/>
        <v>0</v>
      </c>
      <c r="M1499" s="275" t="e">
        <f t="shared" si="395"/>
        <v>#N/A</v>
      </c>
      <c r="N1499" s="153" t="e">
        <f t="shared" si="396"/>
        <v>#N/A</v>
      </c>
      <c r="O1499" s="175" t="e">
        <f t="shared" si="397"/>
        <v>#N/A</v>
      </c>
      <c r="P1499" s="149">
        <f>IF(B1499&lt;=Parameters!$K$3,0,IF(I1499="Sand",0,O1499/Parameters!$K$8*1000))</f>
        <v>0</v>
      </c>
      <c r="Q1499" s="127" t="e">
        <f t="shared" si="398"/>
        <v>#DIV/0!</v>
      </c>
      <c r="R1499" s="175" t="e">
        <f t="shared" si="399"/>
        <v>#DIV/0!</v>
      </c>
      <c r="S1499" s="175" t="e">
        <f t="shared" si="400"/>
        <v>#DIV/0!</v>
      </c>
      <c r="T1499" s="149" t="e">
        <f t="shared" si="407"/>
        <v>#DIV/0!</v>
      </c>
      <c r="U1499" s="383">
        <f>IF(B1499&lt;=Parameters!$K$3,0,IF(I1499="Sand",(B1499-B1498)*$O$5*N1499,(B1499-B1498)*$O$5*T1499))</f>
        <v>0</v>
      </c>
      <c r="V1499" s="157">
        <f t="shared" si="408"/>
        <v>41073.252496893809</v>
      </c>
      <c r="W1499" s="175" t="e">
        <f t="shared" si="403"/>
        <v>#N/A</v>
      </c>
      <c r="X1499" s="149" t="e">
        <f t="shared" si="404"/>
        <v>#N/A</v>
      </c>
      <c r="Y1499" s="127" t="e">
        <f t="shared" si="405"/>
        <v>#DIV/0!</v>
      </c>
      <c r="Z1499" s="175" t="e">
        <f t="shared" si="406"/>
        <v>#N/A</v>
      </c>
      <c r="AA1499" s="149" t="e">
        <f t="shared" si="401"/>
        <v>#DIV/0!</v>
      </c>
      <c r="AB1499" s="383">
        <f>IF(ISERROR(AA1499),0,IF(B1499&lt;=Parameters!$K$3,0,(B1499-B1498)*$O$5*AA1499))</f>
        <v>0</v>
      </c>
      <c r="AC1499" s="157">
        <f t="shared" si="392"/>
        <v>26468.056265524985</v>
      </c>
    </row>
    <row r="1500" spans="1:29">
      <c r="A1500" s="1"/>
      <c r="B1500" s="1"/>
      <c r="C1500" s="194"/>
      <c r="D1500" s="194"/>
      <c r="E1500" s="438" t="e">
        <f>IF(AND(ISBLANK(B1500),ISBLANK(C1500)),NA(),IF(B1500&lt;=Parameters!$K$3,0,IF(C1500&lt;0.1,Parameters!$K$4,C1500)))</f>
        <v>#N/A</v>
      </c>
      <c r="F1500" s="439"/>
      <c r="G1500" s="149">
        <f>B1500*Parameters!$K$5</f>
        <v>0</v>
      </c>
      <c r="H1500" s="383">
        <f>IF(B1500&lt;Parameters!$K$6,B1500*Parameters!$K$5,Parameters!$K$5*Parameters!$K$6+(B1500-Parameters!$K$6)*(Parameters!$K$5-10))</f>
        <v>0</v>
      </c>
      <c r="I1500" s="151" t="str">
        <f>IF(ISBLANK(D1500),"",IF(D1500&gt;Parameters!$K$7,"Clay","Sand"))</f>
        <v/>
      </c>
      <c r="J1500" s="152">
        <f t="shared" si="393"/>
        <v>0.12850097275896397</v>
      </c>
      <c r="K1500" s="320">
        <f t="shared" si="394"/>
        <v>1</v>
      </c>
      <c r="L1500" s="320">
        <f t="shared" si="402"/>
        <v>0</v>
      </c>
      <c r="M1500" s="275" t="e">
        <f t="shared" si="395"/>
        <v>#N/A</v>
      </c>
      <c r="N1500" s="153" t="e">
        <f t="shared" si="396"/>
        <v>#N/A</v>
      </c>
      <c r="O1500" s="175" t="e">
        <f t="shared" si="397"/>
        <v>#N/A</v>
      </c>
      <c r="P1500" s="149">
        <f>IF(B1500&lt;=Parameters!$K$3,0,IF(I1500="Sand",0,O1500/Parameters!$K$8*1000))</f>
        <v>0</v>
      </c>
      <c r="Q1500" s="127" t="e">
        <f t="shared" si="398"/>
        <v>#DIV/0!</v>
      </c>
      <c r="R1500" s="175" t="e">
        <f t="shared" si="399"/>
        <v>#DIV/0!</v>
      </c>
      <c r="S1500" s="175" t="e">
        <f t="shared" si="400"/>
        <v>#DIV/0!</v>
      </c>
      <c r="T1500" s="149" t="e">
        <f t="shared" si="407"/>
        <v>#DIV/0!</v>
      </c>
      <c r="U1500" s="383">
        <f>IF(B1500&lt;=Parameters!$K$3,0,IF(I1500="Sand",(B1500-B1499)*$O$5*N1500,(B1500-B1499)*$O$5*T1500))</f>
        <v>0</v>
      </c>
      <c r="V1500" s="157">
        <f t="shared" si="408"/>
        <v>41073.252496893809</v>
      </c>
      <c r="W1500" s="175" t="e">
        <f t="shared" si="403"/>
        <v>#N/A</v>
      </c>
      <c r="X1500" s="149" t="e">
        <f t="shared" si="404"/>
        <v>#N/A</v>
      </c>
      <c r="Y1500" s="127" t="e">
        <f t="shared" si="405"/>
        <v>#DIV/0!</v>
      </c>
      <c r="Z1500" s="175" t="e">
        <f t="shared" si="406"/>
        <v>#N/A</v>
      </c>
      <c r="AA1500" s="149" t="e">
        <f t="shared" si="401"/>
        <v>#DIV/0!</v>
      </c>
      <c r="AB1500" s="383">
        <f>IF(ISERROR(AA1500),0,IF(B1500&lt;=Parameters!$K$3,0,(B1500-B1499)*$O$5*AA1500))</f>
        <v>0</v>
      </c>
      <c r="AC1500" s="157">
        <f t="shared" si="392"/>
        <v>26468.056265524985</v>
      </c>
    </row>
    <row r="1501" spans="1:29">
      <c r="A1501" s="179"/>
      <c r="B1501" s="179"/>
      <c r="C1501" s="127"/>
      <c r="D1501" s="127"/>
      <c r="E1501" s="119"/>
      <c r="F1501" s="119"/>
      <c r="G1501" s="119"/>
      <c r="H1501" s="119"/>
      <c r="I1501" s="119"/>
      <c r="J1501" s="119"/>
      <c r="K1501" s="119"/>
      <c r="L1501" s="119"/>
      <c r="M1501" s="119"/>
      <c r="N1501" s="119"/>
      <c r="O1501" s="119"/>
      <c r="P1501" s="119"/>
      <c r="Q1501" s="119"/>
      <c r="R1501" s="119"/>
      <c r="S1501" s="119"/>
      <c r="T1501" s="119"/>
      <c r="U1501" s="119"/>
      <c r="V1501" s="119"/>
      <c r="W1501" s="119"/>
      <c r="X1501" s="119"/>
      <c r="Y1501" s="119"/>
      <c r="Z1501" s="119"/>
      <c r="AA1501" s="119"/>
      <c r="AB1501" s="119"/>
      <c r="AC1501" s="119"/>
    </row>
    <row r="1502" spans="1:29">
      <c r="A1502" s="179"/>
      <c r="B1502" s="179"/>
      <c r="C1502" s="127"/>
      <c r="D1502" s="127"/>
      <c r="E1502" s="119"/>
      <c r="F1502" s="119"/>
      <c r="G1502" s="119"/>
      <c r="H1502" s="119"/>
      <c r="I1502" s="119"/>
      <c r="J1502" s="119"/>
      <c r="K1502" s="119"/>
      <c r="L1502" s="119"/>
      <c r="M1502" s="119"/>
      <c r="N1502" s="119"/>
      <c r="O1502" s="119"/>
      <c r="P1502" s="119"/>
      <c r="Q1502" s="119"/>
      <c r="R1502" s="119"/>
      <c r="S1502" s="119"/>
      <c r="T1502" s="119"/>
      <c r="U1502" s="119"/>
      <c r="V1502" s="119"/>
      <c r="W1502" s="119"/>
      <c r="X1502" s="119"/>
      <c r="Y1502" s="119"/>
      <c r="Z1502" s="119"/>
      <c r="AA1502" s="119"/>
      <c r="AB1502" s="119"/>
      <c r="AC1502" s="119"/>
    </row>
  </sheetData>
  <sheetProtection sheet="1" objects="1" scenarios="1"/>
  <mergeCells count="1491">
    <mergeCell ref="E1243:F1243"/>
    <mergeCell ref="E1244:F1244"/>
    <mergeCell ref="E1233:F1233"/>
    <mergeCell ref="E1234:F1234"/>
    <mergeCell ref="E1235:F1235"/>
    <mergeCell ref="E1236:F1236"/>
    <mergeCell ref="E1237:F1237"/>
    <mergeCell ref="E1238:F1238"/>
    <mergeCell ref="E1239:F1239"/>
    <mergeCell ref="E1250:F1250"/>
    <mergeCell ref="E1251:F1251"/>
    <mergeCell ref="E1252:F1252"/>
    <mergeCell ref="E1253:F1253"/>
    <mergeCell ref="E1254:F1254"/>
    <mergeCell ref="E1255:F1255"/>
    <mergeCell ref="E1245:F1245"/>
    <mergeCell ref="E1246:F1246"/>
    <mergeCell ref="E1247:F1247"/>
    <mergeCell ref="E1248:F1248"/>
    <mergeCell ref="E1249:F1249"/>
    <mergeCell ref="E1256:F1256"/>
    <mergeCell ref="E1257:F1257"/>
    <mergeCell ref="E1258:F1258"/>
    <mergeCell ref="E1259:F1259"/>
    <mergeCell ref="E1260:F1260"/>
    <mergeCell ref="W14:AA14"/>
    <mergeCell ref="E1262:F1262"/>
    <mergeCell ref="E1269:F1269"/>
    <mergeCell ref="E1270:F1270"/>
    <mergeCell ref="E1263:F1263"/>
    <mergeCell ref="E1264:F1264"/>
    <mergeCell ref="E1265:F1265"/>
    <mergeCell ref="E1266:F1266"/>
    <mergeCell ref="E1267:F1267"/>
    <mergeCell ref="E1268:F1268"/>
    <mergeCell ref="E1221:F1221"/>
    <mergeCell ref="E1222:F1222"/>
    <mergeCell ref="E1223:F1223"/>
    <mergeCell ref="E1224:F1224"/>
    <mergeCell ref="E1225:F1225"/>
    <mergeCell ref="E1226:F1226"/>
    <mergeCell ref="E1227:F1227"/>
    <mergeCell ref="E1228:F1228"/>
    <mergeCell ref="E1229:F1229"/>
    <mergeCell ref="E1230:F1230"/>
    <mergeCell ref="E1261:F1261"/>
    <mergeCell ref="E1206:F1206"/>
    <mergeCell ref="E1207:F1207"/>
    <mergeCell ref="E1208:F1208"/>
    <mergeCell ref="E1217:F1217"/>
    <mergeCell ref="E1218:F1218"/>
    <mergeCell ref="E1219:F1219"/>
    <mergeCell ref="E1220:F1220"/>
    <mergeCell ref="E1209:F1209"/>
    <mergeCell ref="E1210:F1210"/>
    <mergeCell ref="E1211:F1211"/>
    <mergeCell ref="E1212:F1212"/>
    <mergeCell ref="E1213:F1213"/>
    <mergeCell ref="E1214:F1214"/>
    <mergeCell ref="E1241:F1241"/>
    <mergeCell ref="E1242:F1242"/>
    <mergeCell ref="E1185:F1185"/>
    <mergeCell ref="E1186:F1186"/>
    <mergeCell ref="E1187:F1187"/>
    <mergeCell ref="E1188:F1188"/>
    <mergeCell ref="E1189:F1189"/>
    <mergeCell ref="E1190:F1190"/>
    <mergeCell ref="E1215:F1215"/>
    <mergeCell ref="E1216:F1216"/>
    <mergeCell ref="E1201:F1201"/>
    <mergeCell ref="E1202:F1202"/>
    <mergeCell ref="E1240:F1240"/>
    <mergeCell ref="E1231:F1231"/>
    <mergeCell ref="E1232:F1232"/>
    <mergeCell ref="E1155:F1155"/>
    <mergeCell ref="E1156:F1156"/>
    <mergeCell ref="E1157:F1157"/>
    <mergeCell ref="E1158:F1158"/>
    <mergeCell ref="E1159:F1159"/>
    <mergeCell ref="E1160:F1160"/>
    <mergeCell ref="E1161:F1161"/>
    <mergeCell ref="E1162:F1162"/>
    <mergeCell ref="E1163:F1163"/>
    <mergeCell ref="E1164:F1164"/>
    <mergeCell ref="E1165:F1165"/>
    <mergeCell ref="E1166:F1166"/>
    <mergeCell ref="E1203:F1203"/>
    <mergeCell ref="E1204:F1204"/>
    <mergeCell ref="E1205:F1205"/>
    <mergeCell ref="E1184:F1184"/>
    <mergeCell ref="E1183:F1183"/>
    <mergeCell ref="E1149:F1149"/>
    <mergeCell ref="E1150:F1150"/>
    <mergeCell ref="E1151:F1151"/>
    <mergeCell ref="E1152:F1152"/>
    <mergeCell ref="E1153:F1153"/>
    <mergeCell ref="E1154:F1154"/>
    <mergeCell ref="E1191:F1191"/>
    <mergeCell ref="E1192:F1192"/>
    <mergeCell ref="E1193:F1193"/>
    <mergeCell ref="E1194:F1194"/>
    <mergeCell ref="E1195:F1195"/>
    <mergeCell ref="E1196:F1196"/>
    <mergeCell ref="E1197:F1197"/>
    <mergeCell ref="E1198:F1198"/>
    <mergeCell ref="E1199:F1199"/>
    <mergeCell ref="E1200:F1200"/>
    <mergeCell ref="E1167:F1167"/>
    <mergeCell ref="E1168:F1168"/>
    <mergeCell ref="E1169:F1169"/>
    <mergeCell ref="E1170:F1170"/>
    <mergeCell ref="E1171:F1171"/>
    <mergeCell ref="E1172:F1172"/>
    <mergeCell ref="E1173:F1173"/>
    <mergeCell ref="E1174:F1174"/>
    <mergeCell ref="E1175:F1175"/>
    <mergeCell ref="E1176:F1176"/>
    <mergeCell ref="E1177:F1177"/>
    <mergeCell ref="E1178:F1178"/>
    <mergeCell ref="E1179:F1179"/>
    <mergeCell ref="E1180:F1180"/>
    <mergeCell ref="E1181:F1181"/>
    <mergeCell ref="E1182:F1182"/>
    <mergeCell ref="E1148:F1148"/>
    <mergeCell ref="E1113:F1113"/>
    <mergeCell ref="E1114:F1114"/>
    <mergeCell ref="E1115:F1115"/>
    <mergeCell ref="E1116:F1116"/>
    <mergeCell ref="E1117:F1117"/>
    <mergeCell ref="E1118:F1118"/>
    <mergeCell ref="E1119:F1119"/>
    <mergeCell ref="E1120:F1120"/>
    <mergeCell ref="E1121:F1121"/>
    <mergeCell ref="E1122:F1122"/>
    <mergeCell ref="E1123:F1123"/>
    <mergeCell ref="E1124:F1124"/>
    <mergeCell ref="E1125:F1125"/>
    <mergeCell ref="E1126:F1126"/>
    <mergeCell ref="E1127:F1127"/>
    <mergeCell ref="E1128:F1128"/>
    <mergeCell ref="E1129:F1129"/>
    <mergeCell ref="E1130:F1130"/>
    <mergeCell ref="E1131:F1131"/>
    <mergeCell ref="E1132:F1132"/>
    <mergeCell ref="E1133:F1133"/>
    <mergeCell ref="E1134:F1134"/>
    <mergeCell ref="E1135:F1135"/>
    <mergeCell ref="E1136:F1136"/>
    <mergeCell ref="E1137:F1137"/>
    <mergeCell ref="E1138:F1138"/>
    <mergeCell ref="E1139:F1139"/>
    <mergeCell ref="E1140:F1140"/>
    <mergeCell ref="E1141:F1141"/>
    <mergeCell ref="E1142:F1142"/>
    <mergeCell ref="E1143:F1143"/>
    <mergeCell ref="E1144:F1144"/>
    <mergeCell ref="E1145:F1145"/>
    <mergeCell ref="E1146:F1146"/>
    <mergeCell ref="E1147:F1147"/>
    <mergeCell ref="E1112:F1112"/>
    <mergeCell ref="E1077:F1077"/>
    <mergeCell ref="E1078:F1078"/>
    <mergeCell ref="E1079:F1079"/>
    <mergeCell ref="E1080:F1080"/>
    <mergeCell ref="E1081:F1081"/>
    <mergeCell ref="E1082:F1082"/>
    <mergeCell ref="E1083:F1083"/>
    <mergeCell ref="E1084:F1084"/>
    <mergeCell ref="E1085:F1085"/>
    <mergeCell ref="E1086:F1086"/>
    <mergeCell ref="E1087:F1087"/>
    <mergeCell ref="E1088:F1088"/>
    <mergeCell ref="E1089:F1089"/>
    <mergeCell ref="E1090:F1090"/>
    <mergeCell ref="E1091:F1091"/>
    <mergeCell ref="E1092:F1092"/>
    <mergeCell ref="E1093:F1093"/>
    <mergeCell ref="E1094:F1094"/>
    <mergeCell ref="E1095:F1095"/>
    <mergeCell ref="E1096:F1096"/>
    <mergeCell ref="E1097:F1097"/>
    <mergeCell ref="E1098:F1098"/>
    <mergeCell ref="E1099:F1099"/>
    <mergeCell ref="E1100:F1100"/>
    <mergeCell ref="E1101:F1101"/>
    <mergeCell ref="E1102:F1102"/>
    <mergeCell ref="E1103:F1103"/>
    <mergeCell ref="E1104:F1104"/>
    <mergeCell ref="E1105:F1105"/>
    <mergeCell ref="E1106:F1106"/>
    <mergeCell ref="E1107:F1107"/>
    <mergeCell ref="E1108:F1108"/>
    <mergeCell ref="E1109:F1109"/>
    <mergeCell ref="E1110:F1110"/>
    <mergeCell ref="E1111:F1111"/>
    <mergeCell ref="E1076:F1076"/>
    <mergeCell ref="E1041:F1041"/>
    <mergeCell ref="E1042:F1042"/>
    <mergeCell ref="E1043:F1043"/>
    <mergeCell ref="E1044:F1044"/>
    <mergeCell ref="E1045:F1045"/>
    <mergeCell ref="E1046:F1046"/>
    <mergeCell ref="E1047:F1047"/>
    <mergeCell ref="E1048:F1048"/>
    <mergeCell ref="E1049:F1049"/>
    <mergeCell ref="E1050:F1050"/>
    <mergeCell ref="E1051:F1051"/>
    <mergeCell ref="E1052:F1052"/>
    <mergeCell ref="E1053:F1053"/>
    <mergeCell ref="E1054:F1054"/>
    <mergeCell ref="E1055:F1055"/>
    <mergeCell ref="E1056:F1056"/>
    <mergeCell ref="E1057:F1057"/>
    <mergeCell ref="E1058:F1058"/>
    <mergeCell ref="E1059:F1059"/>
    <mergeCell ref="E1060:F1060"/>
    <mergeCell ref="E1061:F1061"/>
    <mergeCell ref="E1062:F1062"/>
    <mergeCell ref="E1063:F1063"/>
    <mergeCell ref="E1064:F1064"/>
    <mergeCell ref="E1065:F1065"/>
    <mergeCell ref="E1066:F1066"/>
    <mergeCell ref="E1067:F1067"/>
    <mergeCell ref="E1068:F1068"/>
    <mergeCell ref="E1069:F1069"/>
    <mergeCell ref="E1070:F1070"/>
    <mergeCell ref="E1071:F1071"/>
    <mergeCell ref="E1072:F1072"/>
    <mergeCell ref="E1073:F1073"/>
    <mergeCell ref="E1074:F1074"/>
    <mergeCell ref="E1075:F1075"/>
    <mergeCell ref="E1040:F1040"/>
    <mergeCell ref="E1005:F1005"/>
    <mergeCell ref="E1006:F1006"/>
    <mergeCell ref="E1007:F1007"/>
    <mergeCell ref="E1008:F1008"/>
    <mergeCell ref="E1009:F1009"/>
    <mergeCell ref="E1010:F1010"/>
    <mergeCell ref="E1011:F1011"/>
    <mergeCell ref="E1012:F1012"/>
    <mergeCell ref="E1013:F1013"/>
    <mergeCell ref="E1014:F1014"/>
    <mergeCell ref="E1015:F1015"/>
    <mergeCell ref="E1016:F1016"/>
    <mergeCell ref="E1017:F1017"/>
    <mergeCell ref="E1018:F1018"/>
    <mergeCell ref="E1019:F1019"/>
    <mergeCell ref="E1020:F1020"/>
    <mergeCell ref="E1021:F1021"/>
    <mergeCell ref="E1022:F1022"/>
    <mergeCell ref="E1023:F1023"/>
    <mergeCell ref="E1024:F1024"/>
    <mergeCell ref="E1025:F1025"/>
    <mergeCell ref="E1026:F1026"/>
    <mergeCell ref="E1027:F1027"/>
    <mergeCell ref="E1028:F1028"/>
    <mergeCell ref="E1029:F1029"/>
    <mergeCell ref="E1030:F1030"/>
    <mergeCell ref="E1031:F1031"/>
    <mergeCell ref="E1032:F1032"/>
    <mergeCell ref="E1033:F1033"/>
    <mergeCell ref="E1034:F1034"/>
    <mergeCell ref="E1035:F1035"/>
    <mergeCell ref="E1036:F1036"/>
    <mergeCell ref="E1037:F1037"/>
    <mergeCell ref="E1038:F1038"/>
    <mergeCell ref="E1039:F1039"/>
    <mergeCell ref="E1004:F1004"/>
    <mergeCell ref="E969:F969"/>
    <mergeCell ref="E970:F970"/>
    <mergeCell ref="E971:F971"/>
    <mergeCell ref="E972:F972"/>
    <mergeCell ref="E973:F973"/>
    <mergeCell ref="E974:F974"/>
    <mergeCell ref="E975:F975"/>
    <mergeCell ref="E976:F976"/>
    <mergeCell ref="E977:F977"/>
    <mergeCell ref="E978:F978"/>
    <mergeCell ref="E979:F979"/>
    <mergeCell ref="E980:F980"/>
    <mergeCell ref="E981:F981"/>
    <mergeCell ref="E982:F982"/>
    <mergeCell ref="E983:F983"/>
    <mergeCell ref="E984:F984"/>
    <mergeCell ref="E985:F985"/>
    <mergeCell ref="E986:F986"/>
    <mergeCell ref="E987:F987"/>
    <mergeCell ref="E988:F988"/>
    <mergeCell ref="E989:F989"/>
    <mergeCell ref="E990:F990"/>
    <mergeCell ref="E991:F991"/>
    <mergeCell ref="E992:F992"/>
    <mergeCell ref="E993:F993"/>
    <mergeCell ref="E994:F994"/>
    <mergeCell ref="E995:F995"/>
    <mergeCell ref="E996:F996"/>
    <mergeCell ref="E997:F997"/>
    <mergeCell ref="E998:F998"/>
    <mergeCell ref="E999:F999"/>
    <mergeCell ref="E1000:F1000"/>
    <mergeCell ref="E1001:F1001"/>
    <mergeCell ref="E1002:F1002"/>
    <mergeCell ref="E1003:F1003"/>
    <mergeCell ref="E968:F968"/>
    <mergeCell ref="E933:F933"/>
    <mergeCell ref="E934:F934"/>
    <mergeCell ref="E935:F935"/>
    <mergeCell ref="E936:F936"/>
    <mergeCell ref="E937:F937"/>
    <mergeCell ref="E938:F938"/>
    <mergeCell ref="E939:F939"/>
    <mergeCell ref="E940:F940"/>
    <mergeCell ref="E941:F941"/>
    <mergeCell ref="E942:F942"/>
    <mergeCell ref="E943:F943"/>
    <mergeCell ref="E944:F944"/>
    <mergeCell ref="E945:F945"/>
    <mergeCell ref="E946:F946"/>
    <mergeCell ref="E947:F947"/>
    <mergeCell ref="E948:F948"/>
    <mergeCell ref="E949:F949"/>
    <mergeCell ref="E950:F950"/>
    <mergeCell ref="E951:F951"/>
    <mergeCell ref="E952:F952"/>
    <mergeCell ref="E953:F953"/>
    <mergeCell ref="E954:F954"/>
    <mergeCell ref="E955:F955"/>
    <mergeCell ref="E956:F956"/>
    <mergeCell ref="E957:F957"/>
    <mergeCell ref="E958:F958"/>
    <mergeCell ref="E959:F959"/>
    <mergeCell ref="E960:F960"/>
    <mergeCell ref="E961:F961"/>
    <mergeCell ref="E962:F962"/>
    <mergeCell ref="E963:F963"/>
    <mergeCell ref="E964:F964"/>
    <mergeCell ref="E965:F965"/>
    <mergeCell ref="E966:F966"/>
    <mergeCell ref="E967:F967"/>
    <mergeCell ref="E932:F932"/>
    <mergeCell ref="E897:F897"/>
    <mergeCell ref="E898:F898"/>
    <mergeCell ref="E899:F899"/>
    <mergeCell ref="E900:F900"/>
    <mergeCell ref="E901:F901"/>
    <mergeCell ref="E902:F902"/>
    <mergeCell ref="E903:F903"/>
    <mergeCell ref="E904:F904"/>
    <mergeCell ref="E905:F905"/>
    <mergeCell ref="E906:F906"/>
    <mergeCell ref="E907:F907"/>
    <mergeCell ref="E908:F908"/>
    <mergeCell ref="E909:F909"/>
    <mergeCell ref="E910:F910"/>
    <mergeCell ref="E911:F911"/>
    <mergeCell ref="E912:F912"/>
    <mergeCell ref="E913:F913"/>
    <mergeCell ref="E914:F914"/>
    <mergeCell ref="E915:F915"/>
    <mergeCell ref="E916:F916"/>
    <mergeCell ref="E917:F917"/>
    <mergeCell ref="E918:F918"/>
    <mergeCell ref="E919:F919"/>
    <mergeCell ref="E920:F920"/>
    <mergeCell ref="E921:F921"/>
    <mergeCell ref="E922:F922"/>
    <mergeCell ref="E923:F923"/>
    <mergeCell ref="E924:F924"/>
    <mergeCell ref="E925:F925"/>
    <mergeCell ref="E926:F926"/>
    <mergeCell ref="E927:F927"/>
    <mergeCell ref="E928:F928"/>
    <mergeCell ref="E929:F929"/>
    <mergeCell ref="E930:F930"/>
    <mergeCell ref="E931:F931"/>
    <mergeCell ref="E896:F896"/>
    <mergeCell ref="E861:F861"/>
    <mergeCell ref="E862:F862"/>
    <mergeCell ref="E863:F863"/>
    <mergeCell ref="E864:F864"/>
    <mergeCell ref="E865:F865"/>
    <mergeCell ref="E866:F866"/>
    <mergeCell ref="E867:F867"/>
    <mergeCell ref="E868:F868"/>
    <mergeCell ref="E869:F869"/>
    <mergeCell ref="E870:F870"/>
    <mergeCell ref="E871:F871"/>
    <mergeCell ref="E872:F872"/>
    <mergeCell ref="E873:F873"/>
    <mergeCell ref="E874:F874"/>
    <mergeCell ref="E875:F875"/>
    <mergeCell ref="E876:F876"/>
    <mergeCell ref="E877:F877"/>
    <mergeCell ref="E878:F878"/>
    <mergeCell ref="E879:F879"/>
    <mergeCell ref="E880:F880"/>
    <mergeCell ref="E881:F881"/>
    <mergeCell ref="E882:F882"/>
    <mergeCell ref="E883:F883"/>
    <mergeCell ref="E884:F884"/>
    <mergeCell ref="E885:F885"/>
    <mergeCell ref="E886:F886"/>
    <mergeCell ref="E887:F887"/>
    <mergeCell ref="E888:F888"/>
    <mergeCell ref="E889:F889"/>
    <mergeCell ref="E890:F890"/>
    <mergeCell ref="E891:F891"/>
    <mergeCell ref="E892:F892"/>
    <mergeCell ref="E893:F893"/>
    <mergeCell ref="E894:F894"/>
    <mergeCell ref="E895:F895"/>
    <mergeCell ref="E860:F860"/>
    <mergeCell ref="E825:F825"/>
    <mergeCell ref="E826:F826"/>
    <mergeCell ref="E827:F827"/>
    <mergeCell ref="E828:F828"/>
    <mergeCell ref="E829:F829"/>
    <mergeCell ref="E830:F830"/>
    <mergeCell ref="E831:F831"/>
    <mergeCell ref="E832:F832"/>
    <mergeCell ref="E833:F833"/>
    <mergeCell ref="E834:F834"/>
    <mergeCell ref="E835:F835"/>
    <mergeCell ref="E836:F836"/>
    <mergeCell ref="E837:F837"/>
    <mergeCell ref="E838:F838"/>
    <mergeCell ref="E839:F839"/>
    <mergeCell ref="E840:F840"/>
    <mergeCell ref="E841:F841"/>
    <mergeCell ref="E842:F842"/>
    <mergeCell ref="E843:F843"/>
    <mergeCell ref="E844:F844"/>
    <mergeCell ref="E845:F845"/>
    <mergeCell ref="E846:F846"/>
    <mergeCell ref="E847:F847"/>
    <mergeCell ref="E848:F848"/>
    <mergeCell ref="E849:F849"/>
    <mergeCell ref="E850:F850"/>
    <mergeCell ref="E851:F851"/>
    <mergeCell ref="E852:F852"/>
    <mergeCell ref="E853:F853"/>
    <mergeCell ref="E854:F854"/>
    <mergeCell ref="E855:F855"/>
    <mergeCell ref="E856:F856"/>
    <mergeCell ref="E857:F857"/>
    <mergeCell ref="E858:F858"/>
    <mergeCell ref="E859:F859"/>
    <mergeCell ref="E824:F824"/>
    <mergeCell ref="E789:F789"/>
    <mergeCell ref="E790:F790"/>
    <mergeCell ref="E791:F791"/>
    <mergeCell ref="E792:F792"/>
    <mergeCell ref="E793:F793"/>
    <mergeCell ref="E794:F794"/>
    <mergeCell ref="E795:F795"/>
    <mergeCell ref="E796:F796"/>
    <mergeCell ref="E797:F797"/>
    <mergeCell ref="E798:F798"/>
    <mergeCell ref="E799:F799"/>
    <mergeCell ref="E800:F800"/>
    <mergeCell ref="E801:F801"/>
    <mergeCell ref="E802:F802"/>
    <mergeCell ref="E803:F803"/>
    <mergeCell ref="E804:F804"/>
    <mergeCell ref="E805:F805"/>
    <mergeCell ref="E806:F806"/>
    <mergeCell ref="E807:F807"/>
    <mergeCell ref="E808:F808"/>
    <mergeCell ref="E809:F809"/>
    <mergeCell ref="E810:F810"/>
    <mergeCell ref="E811:F811"/>
    <mergeCell ref="E812:F812"/>
    <mergeCell ref="E813:F813"/>
    <mergeCell ref="E814:F814"/>
    <mergeCell ref="E815:F815"/>
    <mergeCell ref="E816:F816"/>
    <mergeCell ref="E817:F817"/>
    <mergeCell ref="E818:F818"/>
    <mergeCell ref="E819:F819"/>
    <mergeCell ref="E820:F820"/>
    <mergeCell ref="E821:F821"/>
    <mergeCell ref="E822:F822"/>
    <mergeCell ref="E823:F823"/>
    <mergeCell ref="E788:F788"/>
    <mergeCell ref="E753:F753"/>
    <mergeCell ref="E754:F754"/>
    <mergeCell ref="E755:F755"/>
    <mergeCell ref="E756:F756"/>
    <mergeCell ref="E757:F757"/>
    <mergeCell ref="E758:F758"/>
    <mergeCell ref="E759:F759"/>
    <mergeCell ref="E760:F760"/>
    <mergeCell ref="E761:F761"/>
    <mergeCell ref="E762:F762"/>
    <mergeCell ref="E763:F763"/>
    <mergeCell ref="E764:F764"/>
    <mergeCell ref="E765:F765"/>
    <mergeCell ref="E766:F766"/>
    <mergeCell ref="E767:F767"/>
    <mergeCell ref="E768:F768"/>
    <mergeCell ref="E769:F769"/>
    <mergeCell ref="E770:F770"/>
    <mergeCell ref="E771:F771"/>
    <mergeCell ref="E772:F772"/>
    <mergeCell ref="E773:F773"/>
    <mergeCell ref="E774:F774"/>
    <mergeCell ref="E775:F775"/>
    <mergeCell ref="E776:F776"/>
    <mergeCell ref="E777:F777"/>
    <mergeCell ref="E778:F778"/>
    <mergeCell ref="E779:F779"/>
    <mergeCell ref="E780:F780"/>
    <mergeCell ref="E781:F781"/>
    <mergeCell ref="E782:F782"/>
    <mergeCell ref="E783:F783"/>
    <mergeCell ref="E784:F784"/>
    <mergeCell ref="E785:F785"/>
    <mergeCell ref="E786:F786"/>
    <mergeCell ref="E787:F787"/>
    <mergeCell ref="E752:F752"/>
    <mergeCell ref="E717:F717"/>
    <mergeCell ref="E718:F718"/>
    <mergeCell ref="E719:F719"/>
    <mergeCell ref="E720:F720"/>
    <mergeCell ref="E721:F721"/>
    <mergeCell ref="E722:F722"/>
    <mergeCell ref="E723:F723"/>
    <mergeCell ref="E724:F724"/>
    <mergeCell ref="E725:F725"/>
    <mergeCell ref="E726:F726"/>
    <mergeCell ref="E727:F727"/>
    <mergeCell ref="E728:F728"/>
    <mergeCell ref="E729:F729"/>
    <mergeCell ref="E730:F730"/>
    <mergeCell ref="E731:F731"/>
    <mergeCell ref="E732:F732"/>
    <mergeCell ref="E733:F733"/>
    <mergeCell ref="E734:F734"/>
    <mergeCell ref="E735:F735"/>
    <mergeCell ref="E736:F736"/>
    <mergeCell ref="E737:F737"/>
    <mergeCell ref="E738:F738"/>
    <mergeCell ref="E739:F739"/>
    <mergeCell ref="E740:F740"/>
    <mergeCell ref="E741:F741"/>
    <mergeCell ref="E742:F742"/>
    <mergeCell ref="E743:F743"/>
    <mergeCell ref="E744:F744"/>
    <mergeCell ref="E745:F745"/>
    <mergeCell ref="E746:F746"/>
    <mergeCell ref="E747:F747"/>
    <mergeCell ref="E748:F748"/>
    <mergeCell ref="E749:F749"/>
    <mergeCell ref="E750:F750"/>
    <mergeCell ref="E751:F751"/>
    <mergeCell ref="E716:F716"/>
    <mergeCell ref="E681:F681"/>
    <mergeCell ref="E682:F682"/>
    <mergeCell ref="E683:F683"/>
    <mergeCell ref="E684:F684"/>
    <mergeCell ref="E685:F685"/>
    <mergeCell ref="E686:F686"/>
    <mergeCell ref="E687:F687"/>
    <mergeCell ref="E688:F688"/>
    <mergeCell ref="E689:F689"/>
    <mergeCell ref="E690:F690"/>
    <mergeCell ref="E691:F691"/>
    <mergeCell ref="E692:F692"/>
    <mergeCell ref="E693:F693"/>
    <mergeCell ref="E694:F694"/>
    <mergeCell ref="E695:F695"/>
    <mergeCell ref="E696:F696"/>
    <mergeCell ref="E697:F697"/>
    <mergeCell ref="E698:F698"/>
    <mergeCell ref="E699:F699"/>
    <mergeCell ref="E700:F700"/>
    <mergeCell ref="E701:F701"/>
    <mergeCell ref="E702:F702"/>
    <mergeCell ref="E703:F703"/>
    <mergeCell ref="E704:F704"/>
    <mergeCell ref="E705:F705"/>
    <mergeCell ref="E706:F706"/>
    <mergeCell ref="E707:F707"/>
    <mergeCell ref="E708:F708"/>
    <mergeCell ref="E709:F709"/>
    <mergeCell ref="E710:F710"/>
    <mergeCell ref="E711:F711"/>
    <mergeCell ref="E712:F712"/>
    <mergeCell ref="E713:F713"/>
    <mergeCell ref="E714:F714"/>
    <mergeCell ref="E715:F715"/>
    <mergeCell ref="E680:F680"/>
    <mergeCell ref="E645:F645"/>
    <mergeCell ref="E646:F646"/>
    <mergeCell ref="E647:F647"/>
    <mergeCell ref="E648:F648"/>
    <mergeCell ref="E649:F649"/>
    <mergeCell ref="E650:F650"/>
    <mergeCell ref="E651:F651"/>
    <mergeCell ref="E652:F652"/>
    <mergeCell ref="E653:F653"/>
    <mergeCell ref="E654:F654"/>
    <mergeCell ref="E655:F655"/>
    <mergeCell ref="E656:F656"/>
    <mergeCell ref="E657:F657"/>
    <mergeCell ref="E658:F658"/>
    <mergeCell ref="E659:F659"/>
    <mergeCell ref="E660:F660"/>
    <mergeCell ref="E661:F661"/>
    <mergeCell ref="E662:F662"/>
    <mergeCell ref="E663:F663"/>
    <mergeCell ref="E664:F664"/>
    <mergeCell ref="E665:F665"/>
    <mergeCell ref="E666:F666"/>
    <mergeCell ref="E667:F667"/>
    <mergeCell ref="E668:F668"/>
    <mergeCell ref="E669:F669"/>
    <mergeCell ref="E670:F670"/>
    <mergeCell ref="E671:F671"/>
    <mergeCell ref="E672:F672"/>
    <mergeCell ref="E673:F673"/>
    <mergeCell ref="E674:F674"/>
    <mergeCell ref="E675:F675"/>
    <mergeCell ref="E676:F676"/>
    <mergeCell ref="E677:F677"/>
    <mergeCell ref="E678:F678"/>
    <mergeCell ref="E679:F679"/>
    <mergeCell ref="E644:F644"/>
    <mergeCell ref="E609:F609"/>
    <mergeCell ref="E610:F610"/>
    <mergeCell ref="E611:F611"/>
    <mergeCell ref="E612:F612"/>
    <mergeCell ref="E613:F613"/>
    <mergeCell ref="E614:F614"/>
    <mergeCell ref="E615:F615"/>
    <mergeCell ref="E616:F616"/>
    <mergeCell ref="E617:F617"/>
    <mergeCell ref="E618:F618"/>
    <mergeCell ref="E619:F619"/>
    <mergeCell ref="E620:F620"/>
    <mergeCell ref="E621:F621"/>
    <mergeCell ref="E622:F622"/>
    <mergeCell ref="E623:F623"/>
    <mergeCell ref="E624:F624"/>
    <mergeCell ref="E625:F625"/>
    <mergeCell ref="E626:F626"/>
    <mergeCell ref="E627:F627"/>
    <mergeCell ref="E628:F628"/>
    <mergeCell ref="E629:F629"/>
    <mergeCell ref="E630:F630"/>
    <mergeCell ref="E631:F631"/>
    <mergeCell ref="E632:F632"/>
    <mergeCell ref="E633:F633"/>
    <mergeCell ref="E634:F634"/>
    <mergeCell ref="E635:F635"/>
    <mergeCell ref="E636:F636"/>
    <mergeCell ref="E637:F637"/>
    <mergeCell ref="E638:F638"/>
    <mergeCell ref="E639:F639"/>
    <mergeCell ref="E640:F640"/>
    <mergeCell ref="E641:F641"/>
    <mergeCell ref="E642:F642"/>
    <mergeCell ref="E643:F643"/>
    <mergeCell ref="E608:F608"/>
    <mergeCell ref="E573:F573"/>
    <mergeCell ref="E574:F574"/>
    <mergeCell ref="E575:F575"/>
    <mergeCell ref="E576:F576"/>
    <mergeCell ref="E577:F577"/>
    <mergeCell ref="E578:F578"/>
    <mergeCell ref="E579:F579"/>
    <mergeCell ref="E580:F580"/>
    <mergeCell ref="E581:F581"/>
    <mergeCell ref="E582:F582"/>
    <mergeCell ref="E583:F583"/>
    <mergeCell ref="E584:F584"/>
    <mergeCell ref="E585:F585"/>
    <mergeCell ref="E586:F586"/>
    <mergeCell ref="E587:F587"/>
    <mergeCell ref="E588:F588"/>
    <mergeCell ref="E589:F589"/>
    <mergeCell ref="E590:F590"/>
    <mergeCell ref="E591:F591"/>
    <mergeCell ref="E592:F592"/>
    <mergeCell ref="E593:F593"/>
    <mergeCell ref="E594:F594"/>
    <mergeCell ref="E595:F595"/>
    <mergeCell ref="E596:F596"/>
    <mergeCell ref="E597:F597"/>
    <mergeCell ref="E598:F598"/>
    <mergeCell ref="E599:F599"/>
    <mergeCell ref="E600:F600"/>
    <mergeCell ref="E601:F601"/>
    <mergeCell ref="E602:F602"/>
    <mergeCell ref="E603:F603"/>
    <mergeCell ref="E604:F604"/>
    <mergeCell ref="E605:F605"/>
    <mergeCell ref="E606:F606"/>
    <mergeCell ref="E607:F607"/>
    <mergeCell ref="E572:F572"/>
    <mergeCell ref="E537:F537"/>
    <mergeCell ref="E538:F538"/>
    <mergeCell ref="E539:F539"/>
    <mergeCell ref="E540:F540"/>
    <mergeCell ref="E541:F541"/>
    <mergeCell ref="E542:F542"/>
    <mergeCell ref="E543:F543"/>
    <mergeCell ref="E544:F544"/>
    <mergeCell ref="E545:F545"/>
    <mergeCell ref="E546:F546"/>
    <mergeCell ref="E547:F547"/>
    <mergeCell ref="E548:F548"/>
    <mergeCell ref="E549:F549"/>
    <mergeCell ref="E550:F550"/>
    <mergeCell ref="E551:F551"/>
    <mergeCell ref="E552:F552"/>
    <mergeCell ref="E553:F553"/>
    <mergeCell ref="E554:F554"/>
    <mergeCell ref="E555:F555"/>
    <mergeCell ref="E556:F556"/>
    <mergeCell ref="E557:F557"/>
    <mergeCell ref="E558:F558"/>
    <mergeCell ref="E559:F559"/>
    <mergeCell ref="E560:F560"/>
    <mergeCell ref="E561:F561"/>
    <mergeCell ref="E562:F562"/>
    <mergeCell ref="E563:F563"/>
    <mergeCell ref="E564:F564"/>
    <mergeCell ref="E565:F565"/>
    <mergeCell ref="E566:F566"/>
    <mergeCell ref="E567:F567"/>
    <mergeCell ref="E568:F568"/>
    <mergeCell ref="E569:F569"/>
    <mergeCell ref="E570:F570"/>
    <mergeCell ref="E571:F571"/>
    <mergeCell ref="E536:F536"/>
    <mergeCell ref="E501:F501"/>
    <mergeCell ref="E502:F502"/>
    <mergeCell ref="E503:F503"/>
    <mergeCell ref="E504:F504"/>
    <mergeCell ref="E505:F505"/>
    <mergeCell ref="E506:F506"/>
    <mergeCell ref="E507:F507"/>
    <mergeCell ref="E508:F508"/>
    <mergeCell ref="E509:F509"/>
    <mergeCell ref="E510:F510"/>
    <mergeCell ref="E511:F511"/>
    <mergeCell ref="E512:F512"/>
    <mergeCell ref="E513:F513"/>
    <mergeCell ref="E514:F514"/>
    <mergeCell ref="E515:F515"/>
    <mergeCell ref="E516:F516"/>
    <mergeCell ref="E517:F517"/>
    <mergeCell ref="E518:F518"/>
    <mergeCell ref="E519:F519"/>
    <mergeCell ref="E520:F520"/>
    <mergeCell ref="E521:F521"/>
    <mergeCell ref="E522:F522"/>
    <mergeCell ref="E523:F523"/>
    <mergeCell ref="E524:F524"/>
    <mergeCell ref="E525:F525"/>
    <mergeCell ref="E526:F526"/>
    <mergeCell ref="E527:F527"/>
    <mergeCell ref="E528:F528"/>
    <mergeCell ref="E529:F529"/>
    <mergeCell ref="E530:F530"/>
    <mergeCell ref="E531:F531"/>
    <mergeCell ref="E532:F532"/>
    <mergeCell ref="E533:F533"/>
    <mergeCell ref="E534:F534"/>
    <mergeCell ref="E535:F535"/>
    <mergeCell ref="E500:F500"/>
    <mergeCell ref="E465:F465"/>
    <mergeCell ref="E466:F466"/>
    <mergeCell ref="E467:F467"/>
    <mergeCell ref="E468:F468"/>
    <mergeCell ref="E469:F469"/>
    <mergeCell ref="E470:F470"/>
    <mergeCell ref="E471:F471"/>
    <mergeCell ref="E472:F472"/>
    <mergeCell ref="E473:F473"/>
    <mergeCell ref="E474:F474"/>
    <mergeCell ref="E475:F475"/>
    <mergeCell ref="E476:F476"/>
    <mergeCell ref="E477:F477"/>
    <mergeCell ref="E478:F478"/>
    <mergeCell ref="E479:F479"/>
    <mergeCell ref="E480:F480"/>
    <mergeCell ref="E481:F481"/>
    <mergeCell ref="E482:F482"/>
    <mergeCell ref="E483:F483"/>
    <mergeCell ref="E484:F484"/>
    <mergeCell ref="E485:F485"/>
    <mergeCell ref="E486:F486"/>
    <mergeCell ref="E487:F487"/>
    <mergeCell ref="E488:F488"/>
    <mergeCell ref="E489:F489"/>
    <mergeCell ref="E490:F490"/>
    <mergeCell ref="E491:F491"/>
    <mergeCell ref="E492:F492"/>
    <mergeCell ref="E493:F493"/>
    <mergeCell ref="E494:F494"/>
    <mergeCell ref="E495:F495"/>
    <mergeCell ref="E496:F496"/>
    <mergeCell ref="E497:F497"/>
    <mergeCell ref="E498:F498"/>
    <mergeCell ref="E499:F499"/>
    <mergeCell ref="E464:F464"/>
    <mergeCell ref="E429:F429"/>
    <mergeCell ref="E430:F430"/>
    <mergeCell ref="E431:F431"/>
    <mergeCell ref="E432:F432"/>
    <mergeCell ref="E433:F433"/>
    <mergeCell ref="E434:F434"/>
    <mergeCell ref="E435:F435"/>
    <mergeCell ref="E436:F436"/>
    <mergeCell ref="E437:F437"/>
    <mergeCell ref="E438:F438"/>
    <mergeCell ref="E439:F439"/>
    <mergeCell ref="E440:F440"/>
    <mergeCell ref="E441:F441"/>
    <mergeCell ref="E442:F442"/>
    <mergeCell ref="E443:F443"/>
    <mergeCell ref="E444:F444"/>
    <mergeCell ref="E445:F445"/>
    <mergeCell ref="E446:F446"/>
    <mergeCell ref="E447:F447"/>
    <mergeCell ref="E448:F448"/>
    <mergeCell ref="E449:F449"/>
    <mergeCell ref="E450:F450"/>
    <mergeCell ref="E451:F451"/>
    <mergeCell ref="E452:F452"/>
    <mergeCell ref="E453:F453"/>
    <mergeCell ref="E454:F454"/>
    <mergeCell ref="E455:F455"/>
    <mergeCell ref="E456:F456"/>
    <mergeCell ref="E457:F457"/>
    <mergeCell ref="E458:F458"/>
    <mergeCell ref="E459:F459"/>
    <mergeCell ref="E460:F460"/>
    <mergeCell ref="E461:F461"/>
    <mergeCell ref="E462:F462"/>
    <mergeCell ref="E463:F463"/>
    <mergeCell ref="E428:F428"/>
    <mergeCell ref="E393:F393"/>
    <mergeCell ref="E394:F394"/>
    <mergeCell ref="E395:F395"/>
    <mergeCell ref="E396:F396"/>
    <mergeCell ref="E397:F397"/>
    <mergeCell ref="E398:F398"/>
    <mergeCell ref="E399:F399"/>
    <mergeCell ref="E400:F400"/>
    <mergeCell ref="E401:F401"/>
    <mergeCell ref="E402:F402"/>
    <mergeCell ref="E403:F403"/>
    <mergeCell ref="E404:F404"/>
    <mergeCell ref="E405:F405"/>
    <mergeCell ref="E406:F406"/>
    <mergeCell ref="E407:F407"/>
    <mergeCell ref="E408:F408"/>
    <mergeCell ref="E409:F409"/>
    <mergeCell ref="E410:F410"/>
    <mergeCell ref="E411:F411"/>
    <mergeCell ref="E412:F412"/>
    <mergeCell ref="E413:F413"/>
    <mergeCell ref="E414:F414"/>
    <mergeCell ref="E415:F415"/>
    <mergeCell ref="E416:F416"/>
    <mergeCell ref="E417:F417"/>
    <mergeCell ref="E418:F418"/>
    <mergeCell ref="E419:F419"/>
    <mergeCell ref="E420:F420"/>
    <mergeCell ref="E421:F421"/>
    <mergeCell ref="E422:F422"/>
    <mergeCell ref="E423:F423"/>
    <mergeCell ref="E424:F424"/>
    <mergeCell ref="E425:F425"/>
    <mergeCell ref="E426:F426"/>
    <mergeCell ref="E427:F427"/>
    <mergeCell ref="E392:F392"/>
    <mergeCell ref="E357:F357"/>
    <mergeCell ref="E358:F358"/>
    <mergeCell ref="E359:F359"/>
    <mergeCell ref="E360:F360"/>
    <mergeCell ref="E361:F361"/>
    <mergeCell ref="E362:F362"/>
    <mergeCell ref="E363:F363"/>
    <mergeCell ref="E364:F364"/>
    <mergeCell ref="E365:F365"/>
    <mergeCell ref="E366:F366"/>
    <mergeCell ref="E367:F367"/>
    <mergeCell ref="E368:F368"/>
    <mergeCell ref="E369:F369"/>
    <mergeCell ref="E370:F370"/>
    <mergeCell ref="E371:F371"/>
    <mergeCell ref="E372:F372"/>
    <mergeCell ref="E373:F373"/>
    <mergeCell ref="E374:F374"/>
    <mergeCell ref="E375:F375"/>
    <mergeCell ref="E376:F376"/>
    <mergeCell ref="E377:F377"/>
    <mergeCell ref="E378:F378"/>
    <mergeCell ref="E379:F379"/>
    <mergeCell ref="E380:F380"/>
    <mergeCell ref="E381:F381"/>
    <mergeCell ref="E382:F382"/>
    <mergeCell ref="E383:F383"/>
    <mergeCell ref="E384:F384"/>
    <mergeCell ref="E385:F385"/>
    <mergeCell ref="E386:F386"/>
    <mergeCell ref="E387:F387"/>
    <mergeCell ref="E388:F388"/>
    <mergeCell ref="E389:F389"/>
    <mergeCell ref="E390:F390"/>
    <mergeCell ref="E391:F391"/>
    <mergeCell ref="E356:F356"/>
    <mergeCell ref="E321:F321"/>
    <mergeCell ref="E322:F322"/>
    <mergeCell ref="E323:F323"/>
    <mergeCell ref="E324:F324"/>
    <mergeCell ref="E325:F325"/>
    <mergeCell ref="E326:F326"/>
    <mergeCell ref="E327:F327"/>
    <mergeCell ref="E328:F328"/>
    <mergeCell ref="E329:F329"/>
    <mergeCell ref="E330:F330"/>
    <mergeCell ref="E331:F331"/>
    <mergeCell ref="E332:F332"/>
    <mergeCell ref="E333:F333"/>
    <mergeCell ref="E334:F334"/>
    <mergeCell ref="E335:F335"/>
    <mergeCell ref="E336:F336"/>
    <mergeCell ref="E337:F337"/>
    <mergeCell ref="E338:F338"/>
    <mergeCell ref="E339:F339"/>
    <mergeCell ref="E340:F340"/>
    <mergeCell ref="E341:F341"/>
    <mergeCell ref="E342:F342"/>
    <mergeCell ref="E343:F343"/>
    <mergeCell ref="E344:F344"/>
    <mergeCell ref="E345:F345"/>
    <mergeCell ref="E346:F346"/>
    <mergeCell ref="E347:F347"/>
    <mergeCell ref="E348:F348"/>
    <mergeCell ref="E349:F349"/>
    <mergeCell ref="E350:F350"/>
    <mergeCell ref="E351:F351"/>
    <mergeCell ref="E352:F352"/>
    <mergeCell ref="E353:F353"/>
    <mergeCell ref="E354:F354"/>
    <mergeCell ref="E355:F355"/>
    <mergeCell ref="E320:F320"/>
    <mergeCell ref="E285:F285"/>
    <mergeCell ref="E286:F286"/>
    <mergeCell ref="E287:F287"/>
    <mergeCell ref="E288:F288"/>
    <mergeCell ref="E289:F289"/>
    <mergeCell ref="E290:F290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00:F300"/>
    <mergeCell ref="E301:F301"/>
    <mergeCell ref="E302:F302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312:F312"/>
    <mergeCell ref="E313:F313"/>
    <mergeCell ref="E314:F314"/>
    <mergeCell ref="E315:F315"/>
    <mergeCell ref="E316:F316"/>
    <mergeCell ref="E317:F317"/>
    <mergeCell ref="E318:F318"/>
    <mergeCell ref="E319:F319"/>
    <mergeCell ref="E284:F284"/>
    <mergeCell ref="E249:F249"/>
    <mergeCell ref="E250:F250"/>
    <mergeCell ref="E251:F251"/>
    <mergeCell ref="E252:F252"/>
    <mergeCell ref="E253:F253"/>
    <mergeCell ref="E254:F254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5:F265"/>
    <mergeCell ref="E266:F266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7:F277"/>
    <mergeCell ref="E278:F278"/>
    <mergeCell ref="E279:F279"/>
    <mergeCell ref="E280:F280"/>
    <mergeCell ref="E281:F281"/>
    <mergeCell ref="E282:F282"/>
    <mergeCell ref="E283:F283"/>
    <mergeCell ref="E248:F248"/>
    <mergeCell ref="E213:F213"/>
    <mergeCell ref="E214:F214"/>
    <mergeCell ref="E215:F215"/>
    <mergeCell ref="E216:F216"/>
    <mergeCell ref="E217:F217"/>
    <mergeCell ref="E218:F218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29:F229"/>
    <mergeCell ref="E230:F230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1:F241"/>
    <mergeCell ref="E242:F242"/>
    <mergeCell ref="E243:F243"/>
    <mergeCell ref="E244:F244"/>
    <mergeCell ref="E245:F245"/>
    <mergeCell ref="E246:F246"/>
    <mergeCell ref="E247:F247"/>
    <mergeCell ref="E212:F212"/>
    <mergeCell ref="E177:F177"/>
    <mergeCell ref="E178:F178"/>
    <mergeCell ref="E179:F179"/>
    <mergeCell ref="E180:F180"/>
    <mergeCell ref="E181:F181"/>
    <mergeCell ref="E182:F18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3:F193"/>
    <mergeCell ref="E194:F194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5:F205"/>
    <mergeCell ref="E206:F206"/>
    <mergeCell ref="E207:F207"/>
    <mergeCell ref="E208:F208"/>
    <mergeCell ref="E209:F209"/>
    <mergeCell ref="E210:F210"/>
    <mergeCell ref="E211:F211"/>
    <mergeCell ref="E176:F176"/>
    <mergeCell ref="E141:F141"/>
    <mergeCell ref="E142:F142"/>
    <mergeCell ref="E143:F143"/>
    <mergeCell ref="E144:F144"/>
    <mergeCell ref="E145:F145"/>
    <mergeCell ref="E146:F146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7:F157"/>
    <mergeCell ref="E158:F158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69:F169"/>
    <mergeCell ref="E170:F170"/>
    <mergeCell ref="E171:F171"/>
    <mergeCell ref="E173:F173"/>
    <mergeCell ref="E174:F174"/>
    <mergeCell ref="E175:F175"/>
    <mergeCell ref="E131:F131"/>
    <mergeCell ref="E132:F132"/>
    <mergeCell ref="E133:F133"/>
    <mergeCell ref="E134:F134"/>
    <mergeCell ref="E135:F135"/>
    <mergeCell ref="E136:F136"/>
    <mergeCell ref="E137:F137"/>
    <mergeCell ref="E138:F138"/>
    <mergeCell ref="E139:F139"/>
    <mergeCell ref="E140:F140"/>
    <mergeCell ref="E105:F105"/>
    <mergeCell ref="E106:F106"/>
    <mergeCell ref="E107:F107"/>
    <mergeCell ref="E108:F108"/>
    <mergeCell ref="E109:F109"/>
    <mergeCell ref="E110:F110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1:F121"/>
    <mergeCell ref="E122:F122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72:F172"/>
    <mergeCell ref="E94:F94"/>
    <mergeCell ref="E95:F95"/>
    <mergeCell ref="E96:F96"/>
    <mergeCell ref="E97:F97"/>
    <mergeCell ref="E98:F98"/>
    <mergeCell ref="E87:F87"/>
    <mergeCell ref="E88:F88"/>
    <mergeCell ref="E89:F89"/>
    <mergeCell ref="E90:F90"/>
    <mergeCell ref="E91:F91"/>
    <mergeCell ref="E99:F99"/>
    <mergeCell ref="E100:F100"/>
    <mergeCell ref="E101:F101"/>
    <mergeCell ref="E102:F102"/>
    <mergeCell ref="E103:F103"/>
    <mergeCell ref="E65:F65"/>
    <mergeCell ref="E66:F66"/>
    <mergeCell ref="E67:F67"/>
    <mergeCell ref="E68:F68"/>
    <mergeCell ref="E69:F69"/>
    <mergeCell ref="E70:F70"/>
    <mergeCell ref="E71:F71"/>
    <mergeCell ref="E72:F72"/>
    <mergeCell ref="E73:F73"/>
    <mergeCell ref="E74:F74"/>
    <mergeCell ref="E85:F85"/>
    <mergeCell ref="E86:F86"/>
    <mergeCell ref="E77:F77"/>
    <mergeCell ref="E78:F78"/>
    <mergeCell ref="E79:F79"/>
    <mergeCell ref="E80:F80"/>
    <mergeCell ref="E75:F75"/>
    <mergeCell ref="E76:F76"/>
    <mergeCell ref="E81:F81"/>
    <mergeCell ref="E82:F82"/>
    <mergeCell ref="E83:F83"/>
    <mergeCell ref="E84:F84"/>
    <mergeCell ref="A14:D14"/>
    <mergeCell ref="O14:T14"/>
    <mergeCell ref="E45:F45"/>
    <mergeCell ref="E46:F46"/>
    <mergeCell ref="E47:F47"/>
    <mergeCell ref="E48:F48"/>
    <mergeCell ref="E49:F49"/>
    <mergeCell ref="E50:F50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7:F37"/>
    <mergeCell ref="E38:F38"/>
    <mergeCell ref="E40:F40"/>
    <mergeCell ref="E41:F41"/>
    <mergeCell ref="E42:F42"/>
    <mergeCell ref="E14:H14"/>
    <mergeCell ref="E39:F39"/>
    <mergeCell ref="J14:N14"/>
    <mergeCell ref="E1271:F1271"/>
    <mergeCell ref="E1272:F1272"/>
    <mergeCell ref="E1273:F1273"/>
    <mergeCell ref="E25:F25"/>
    <mergeCell ref="E26:F26"/>
    <mergeCell ref="E17:F17"/>
    <mergeCell ref="E18:F18"/>
    <mergeCell ref="E19:F19"/>
    <mergeCell ref="E20:F20"/>
    <mergeCell ref="E21:F21"/>
    <mergeCell ref="E22:F22"/>
    <mergeCell ref="E23:F23"/>
    <mergeCell ref="E24:F24"/>
    <mergeCell ref="E60:F60"/>
    <mergeCell ref="E61:F61"/>
    <mergeCell ref="E62:F62"/>
    <mergeCell ref="E51:F51"/>
    <mergeCell ref="E52:F52"/>
    <mergeCell ref="E53:F53"/>
    <mergeCell ref="E54:F54"/>
    <mergeCell ref="E55:F55"/>
    <mergeCell ref="E56:F56"/>
    <mergeCell ref="E92:F92"/>
    <mergeCell ref="E93:F93"/>
    <mergeCell ref="E43:F43"/>
    <mergeCell ref="E44:F44"/>
    <mergeCell ref="E57:F57"/>
    <mergeCell ref="E58:F58"/>
    <mergeCell ref="E59:F59"/>
    <mergeCell ref="E104:F104"/>
    <mergeCell ref="E63:F63"/>
    <mergeCell ref="E64:F64"/>
    <mergeCell ref="E1286:F1286"/>
    <mergeCell ref="E1287:F1287"/>
    <mergeCell ref="E1301:F1301"/>
    <mergeCell ref="E1302:F1302"/>
    <mergeCell ref="E1303:F1303"/>
    <mergeCell ref="E1304:F1304"/>
    <mergeCell ref="E1298:F1298"/>
    <mergeCell ref="E1299:F1299"/>
    <mergeCell ref="E1300:F1300"/>
    <mergeCell ref="E1280:F1280"/>
    <mergeCell ref="E1281:F1281"/>
    <mergeCell ref="E1282:F1282"/>
    <mergeCell ref="E1283:F1283"/>
    <mergeCell ref="E1284:F1284"/>
    <mergeCell ref="E1285:F1285"/>
    <mergeCell ref="E1274:F1274"/>
    <mergeCell ref="E1275:F1275"/>
    <mergeCell ref="E1276:F1276"/>
    <mergeCell ref="E1277:F1277"/>
    <mergeCell ref="E1278:F1278"/>
    <mergeCell ref="E1279:F1279"/>
    <mergeCell ref="E1288:F1288"/>
    <mergeCell ref="E1289:F1289"/>
    <mergeCell ref="E1290:F1290"/>
    <mergeCell ref="E1291:F1291"/>
    <mergeCell ref="E1292:F1292"/>
    <mergeCell ref="E1293:F1293"/>
    <mergeCell ref="E1294:F1294"/>
    <mergeCell ref="E1295:F1295"/>
    <mergeCell ref="E1296:F1296"/>
    <mergeCell ref="E1297:F1297"/>
    <mergeCell ref="E1328:F1328"/>
    <mergeCell ref="E1329:F1329"/>
    <mergeCell ref="E1330:F1330"/>
    <mergeCell ref="E1331:F1331"/>
    <mergeCell ref="E1332:F1332"/>
    <mergeCell ref="E1333:F1333"/>
    <mergeCell ref="E1322:F1322"/>
    <mergeCell ref="E1323:F1323"/>
    <mergeCell ref="E1324:F1324"/>
    <mergeCell ref="E1325:F1325"/>
    <mergeCell ref="E1326:F1326"/>
    <mergeCell ref="E1327:F1327"/>
    <mergeCell ref="E1305:F1305"/>
    <mergeCell ref="E1306:F1306"/>
    <mergeCell ref="E1307:F1307"/>
    <mergeCell ref="E1308:F1308"/>
    <mergeCell ref="E1309:F1309"/>
    <mergeCell ref="E1316:F1316"/>
    <mergeCell ref="E1317:F1317"/>
    <mergeCell ref="E1318:F1318"/>
    <mergeCell ref="E1319:F1319"/>
    <mergeCell ref="E1320:F1320"/>
    <mergeCell ref="E1321:F1321"/>
    <mergeCell ref="E1310:F1310"/>
    <mergeCell ref="E1311:F1311"/>
    <mergeCell ref="E1312:F1312"/>
    <mergeCell ref="E1313:F1313"/>
    <mergeCell ref="E1314:F1314"/>
    <mergeCell ref="E1315:F1315"/>
    <mergeCell ref="E1334:F1334"/>
    <mergeCell ref="E1335:F1335"/>
    <mergeCell ref="E1336:F1336"/>
    <mergeCell ref="E1337:F1337"/>
    <mergeCell ref="E1338:F1338"/>
    <mergeCell ref="E1339:F1339"/>
    <mergeCell ref="E1340:F1340"/>
    <mergeCell ref="E1341:F1341"/>
    <mergeCell ref="E1342:F1342"/>
    <mergeCell ref="E1343:F1343"/>
    <mergeCell ref="E1362:F1362"/>
    <mergeCell ref="E1363:F1363"/>
    <mergeCell ref="E1364:F1364"/>
    <mergeCell ref="E1365:F1365"/>
    <mergeCell ref="E1366:F1366"/>
    <mergeCell ref="E1367:F1367"/>
    <mergeCell ref="E1356:F1356"/>
    <mergeCell ref="E1357:F1357"/>
    <mergeCell ref="E1358:F1358"/>
    <mergeCell ref="E1359:F1359"/>
    <mergeCell ref="E1360:F1360"/>
    <mergeCell ref="E1361:F1361"/>
    <mergeCell ref="E1350:F1350"/>
    <mergeCell ref="E1351:F1351"/>
    <mergeCell ref="E1352:F1352"/>
    <mergeCell ref="E1353:F1353"/>
    <mergeCell ref="E1354:F1354"/>
    <mergeCell ref="E1355:F1355"/>
    <mergeCell ref="E1344:F1344"/>
    <mergeCell ref="E1345:F1345"/>
    <mergeCell ref="E1346:F1346"/>
    <mergeCell ref="E1347:F1347"/>
    <mergeCell ref="E1348:F1348"/>
    <mergeCell ref="E1349:F1349"/>
    <mergeCell ref="E1368:F1368"/>
    <mergeCell ref="E1369:F1369"/>
    <mergeCell ref="E1370:F1370"/>
    <mergeCell ref="E1371:F1371"/>
    <mergeCell ref="E1372:F1372"/>
    <mergeCell ref="E1373:F1373"/>
    <mergeCell ref="E1374:F1374"/>
    <mergeCell ref="E1375:F1375"/>
    <mergeCell ref="E1376:F1376"/>
    <mergeCell ref="E1377:F1377"/>
    <mergeCell ref="E1396:F1396"/>
    <mergeCell ref="E1397:F1397"/>
    <mergeCell ref="E1398:F1398"/>
    <mergeCell ref="E1399:F1399"/>
    <mergeCell ref="E1400:F1400"/>
    <mergeCell ref="E1401:F1401"/>
    <mergeCell ref="E1390:F1390"/>
    <mergeCell ref="E1391:F1391"/>
    <mergeCell ref="E1392:F1392"/>
    <mergeCell ref="E1393:F1393"/>
    <mergeCell ref="E1394:F1394"/>
    <mergeCell ref="E1395:F1395"/>
    <mergeCell ref="E1384:F1384"/>
    <mergeCell ref="E1385:F1385"/>
    <mergeCell ref="E1386:F1386"/>
    <mergeCell ref="E1387:F1387"/>
    <mergeCell ref="E1388:F1388"/>
    <mergeCell ref="E1389:F1389"/>
    <mergeCell ref="E1378:F1378"/>
    <mergeCell ref="E1379:F1379"/>
    <mergeCell ref="E1380:F1380"/>
    <mergeCell ref="E1381:F1381"/>
    <mergeCell ref="E1382:F1382"/>
    <mergeCell ref="E1383:F1383"/>
    <mergeCell ref="E1402:F1402"/>
    <mergeCell ref="E1403:F1403"/>
    <mergeCell ref="E1404:F1404"/>
    <mergeCell ref="E1405:F1405"/>
    <mergeCell ref="E1406:F1406"/>
    <mergeCell ref="E1407:F1407"/>
    <mergeCell ref="E1408:F1408"/>
    <mergeCell ref="E1409:F1409"/>
    <mergeCell ref="E1410:F1410"/>
    <mergeCell ref="E1411:F1411"/>
    <mergeCell ref="E1430:F1430"/>
    <mergeCell ref="E1431:F1431"/>
    <mergeCell ref="E1432:F1432"/>
    <mergeCell ref="E1433:F1433"/>
    <mergeCell ref="E1434:F1434"/>
    <mergeCell ref="E1435:F1435"/>
    <mergeCell ref="E1424:F1424"/>
    <mergeCell ref="E1425:F1425"/>
    <mergeCell ref="E1426:F1426"/>
    <mergeCell ref="E1427:F1427"/>
    <mergeCell ref="E1428:F1428"/>
    <mergeCell ref="E1429:F1429"/>
    <mergeCell ref="E1418:F1418"/>
    <mergeCell ref="E1419:F1419"/>
    <mergeCell ref="E1420:F1420"/>
    <mergeCell ref="E1421:F1421"/>
    <mergeCell ref="E1422:F1422"/>
    <mergeCell ref="E1423:F1423"/>
    <mergeCell ref="E1412:F1412"/>
    <mergeCell ref="E1413:F1413"/>
    <mergeCell ref="E1414:F1414"/>
    <mergeCell ref="E1415:F1415"/>
    <mergeCell ref="E1416:F1416"/>
    <mergeCell ref="E1417:F1417"/>
    <mergeCell ref="E1436:F1436"/>
    <mergeCell ref="E1437:F1437"/>
    <mergeCell ref="E1438:F1438"/>
    <mergeCell ref="E1439:F1439"/>
    <mergeCell ref="E1440:F1440"/>
    <mergeCell ref="E1456:F1456"/>
    <mergeCell ref="E1457:F1457"/>
    <mergeCell ref="E1446:F1446"/>
    <mergeCell ref="E1447:F1447"/>
    <mergeCell ref="E1448:F1448"/>
    <mergeCell ref="E1449:F1449"/>
    <mergeCell ref="E1450:F1450"/>
    <mergeCell ref="E1451:F1451"/>
    <mergeCell ref="E1470:F1470"/>
    <mergeCell ref="E1471:F1471"/>
    <mergeCell ref="E1472:F1472"/>
    <mergeCell ref="E1473:F1473"/>
    <mergeCell ref="E1474:F1474"/>
    <mergeCell ref="E1441:F1441"/>
    <mergeCell ref="E1442:F1442"/>
    <mergeCell ref="E1443:F1443"/>
    <mergeCell ref="E1444:F1444"/>
    <mergeCell ref="E1445:F1445"/>
    <mergeCell ref="E1464:F1464"/>
    <mergeCell ref="E1465:F1465"/>
    <mergeCell ref="E1466:F1466"/>
    <mergeCell ref="E1467:F1467"/>
    <mergeCell ref="E1468:F1468"/>
    <mergeCell ref="E1469:F1469"/>
    <mergeCell ref="E1458:F1458"/>
    <mergeCell ref="E1459:F1459"/>
    <mergeCell ref="E1460:F1460"/>
    <mergeCell ref="E1461:F1461"/>
    <mergeCell ref="E1462:F1462"/>
    <mergeCell ref="E1463:F1463"/>
    <mergeCell ref="E1488:F1488"/>
    <mergeCell ref="E1489:F1489"/>
    <mergeCell ref="E1490:F1490"/>
    <mergeCell ref="E1491:F1491"/>
    <mergeCell ref="A1:G2"/>
    <mergeCell ref="B13:H13"/>
    <mergeCell ref="E1482:F1482"/>
    <mergeCell ref="E1483:F1483"/>
    <mergeCell ref="E1484:F1484"/>
    <mergeCell ref="E1485:F1485"/>
    <mergeCell ref="E1486:F1486"/>
    <mergeCell ref="E1487:F1487"/>
    <mergeCell ref="E1498:F1498"/>
    <mergeCell ref="E1499:F1499"/>
    <mergeCell ref="E1500:F1500"/>
    <mergeCell ref="E1475:F1475"/>
    <mergeCell ref="E1476:F1476"/>
    <mergeCell ref="E1477:F1477"/>
    <mergeCell ref="E1478:F1478"/>
    <mergeCell ref="E1479:F1479"/>
    <mergeCell ref="E1480:F1480"/>
    <mergeCell ref="E1481:F1481"/>
    <mergeCell ref="E1492:F1492"/>
    <mergeCell ref="E1493:F1493"/>
    <mergeCell ref="E1494:F1494"/>
    <mergeCell ref="E1495:F1495"/>
    <mergeCell ref="E1496:F1496"/>
    <mergeCell ref="E1497:F1497"/>
    <mergeCell ref="E1452:F1452"/>
    <mergeCell ref="E1453:F1453"/>
    <mergeCell ref="E1454:F1454"/>
    <mergeCell ref="E1455:F1455"/>
  </mergeCells>
  <conditionalFormatting sqref="X19:AA1500 P19:T1500">
    <cfRule type="cellIs" dxfId="16" priority="3" operator="equal">
      <formula>0</formula>
    </cfRule>
  </conditionalFormatting>
  <conditionalFormatting sqref="P19:V1500 X19:AC1500">
    <cfRule type="containsErrors" dxfId="15" priority="4">
      <formula>ISERROR(P19)</formula>
    </cfRule>
  </conditionalFormatting>
  <dataValidations count="4">
    <dataValidation allowBlank="1" showInputMessage="1" showErrorMessage="1" prompt="Specify the depth to neglect effects of soil resistance to total pile shaft resistance calculations; Due to unstrained soils" sqref="E16" xr:uid="{7C54626F-248F-46D5-A25B-96821E8949B8}"/>
    <dataValidation allowBlank="1" showInputMessage="1" showErrorMessage="1" prompt="Soil density" sqref="G16" xr:uid="{A16C4C8D-43A0-4913-A03B-768D9B35F6CB}"/>
    <dataValidation allowBlank="1" showInputMessage="1" showErrorMessage="1" prompt="Ground Water Table Depth" sqref="H16" xr:uid="{F9EBA49A-DF8A-42FF-86D9-CEF00EAE7F9B}"/>
    <dataValidation allowBlank="1" showInputMessage="1" showErrorMessage="1" prompt="Soil Behavior Type Index value. Cut-off value to determine whether soil behaves as &quot;clay&quot; or &quot;sand&quot;" sqref="I16" xr:uid="{D4C45B17-D118-4784-850B-A3767995B7C0}"/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7F803-F792-4CCA-82C8-0F23B2189724}">
  <sheetPr codeName="Sheet3"/>
  <dimension ref="A1:AQ1503"/>
  <sheetViews>
    <sheetView zoomScale="70" zoomScaleNormal="70" workbookViewId="0">
      <selection activeCell="H11" sqref="H11:I117"/>
    </sheetView>
  </sheetViews>
  <sheetFormatPr defaultColWidth="0" defaultRowHeight="14.4" zeroHeight="1"/>
  <cols>
    <col min="1" max="1" width="17.44140625" style="71" customWidth="1"/>
    <col min="2" max="2" width="11.6640625" style="71" customWidth="1"/>
    <col min="3" max="3" width="10.88671875" style="71" customWidth="1"/>
    <col min="4" max="4" width="19.5546875" style="71" bestFit="1" customWidth="1"/>
    <col min="5" max="5" width="14.33203125" style="71" customWidth="1"/>
    <col min="6" max="6" width="19.5546875" style="71" bestFit="1" customWidth="1"/>
    <col min="7" max="7" width="14.109375" style="71" customWidth="1"/>
    <col min="8" max="8" width="22.44140625" style="71" bestFit="1" customWidth="1"/>
    <col min="9" max="10" width="14.109375" style="71" customWidth="1"/>
    <col min="11" max="11" width="11.88671875" style="71" bestFit="1" customWidth="1"/>
    <col min="12" max="12" width="18.88671875" style="71" bestFit="1" customWidth="1"/>
    <col min="13" max="42" width="13.5546875" style="71" customWidth="1"/>
    <col min="43" max="43" width="9.109375" style="71" customWidth="1"/>
    <col min="44" max="16384" width="9.109375" style="71" hidden="1"/>
  </cols>
  <sheetData>
    <row r="1" spans="1:43" ht="22.5" customHeight="1">
      <c r="A1" s="485" t="s">
        <v>114</v>
      </c>
      <c r="B1" s="485"/>
      <c r="C1" s="485"/>
      <c r="D1" s="485"/>
      <c r="E1" s="485"/>
      <c r="F1" s="54"/>
      <c r="G1" s="55"/>
      <c r="H1" s="55"/>
      <c r="I1" s="55"/>
      <c r="J1" s="56"/>
      <c r="K1" s="56"/>
      <c r="L1" s="468" t="s">
        <v>166</v>
      </c>
      <c r="M1" s="469"/>
      <c r="N1" s="469"/>
      <c r="O1" s="469"/>
      <c r="P1" s="469"/>
      <c r="Q1" s="469"/>
      <c r="R1" s="469"/>
      <c r="S1" s="469"/>
      <c r="T1" s="469"/>
      <c r="U1" s="469"/>
      <c r="V1" s="469"/>
      <c r="W1" s="469"/>
      <c r="X1" s="469"/>
      <c r="Y1" s="469"/>
      <c r="Z1" s="469"/>
      <c r="AA1" s="469"/>
      <c r="AB1" s="469"/>
      <c r="AC1" s="469"/>
      <c r="AD1" s="469"/>
      <c r="AE1" s="469"/>
      <c r="AF1" s="469"/>
      <c r="AG1" s="469"/>
      <c r="AH1" s="469"/>
      <c r="AI1" s="469"/>
      <c r="AJ1" s="469"/>
      <c r="AK1" s="469"/>
      <c r="AL1" s="469"/>
      <c r="AM1" s="469"/>
      <c r="AN1" s="469"/>
      <c r="AO1" s="469"/>
      <c r="AP1" s="470"/>
      <c r="AQ1" s="70"/>
    </row>
    <row r="2" spans="1:43" ht="21.75" customHeight="1">
      <c r="A2" s="102"/>
      <c r="B2" s="102"/>
      <c r="C2" s="102"/>
      <c r="D2" s="102"/>
      <c r="E2" s="102"/>
      <c r="F2" s="54"/>
      <c r="G2" s="55"/>
      <c r="H2" s="55"/>
      <c r="I2" s="55"/>
      <c r="J2" s="56"/>
      <c r="K2" s="56"/>
      <c r="L2" s="322"/>
      <c r="M2" s="463" t="s">
        <v>25</v>
      </c>
      <c r="N2" s="463"/>
      <c r="O2" s="463"/>
      <c r="P2" s="463"/>
      <c r="Q2" s="463"/>
      <c r="R2" s="463"/>
      <c r="S2" s="463"/>
      <c r="T2" s="463"/>
      <c r="U2" s="463"/>
      <c r="V2" s="463"/>
      <c r="W2" s="463"/>
      <c r="X2" s="463"/>
      <c r="Y2" s="463"/>
      <c r="Z2" s="463"/>
      <c r="AA2" s="463"/>
      <c r="AB2" s="463"/>
      <c r="AC2" s="463"/>
      <c r="AD2" s="463"/>
      <c r="AE2" s="463"/>
      <c r="AF2" s="463"/>
      <c r="AG2" s="463"/>
      <c r="AH2" s="463"/>
      <c r="AI2" s="463"/>
      <c r="AJ2" s="463"/>
      <c r="AK2" s="463"/>
      <c r="AL2" s="463"/>
      <c r="AM2" s="463"/>
      <c r="AN2" s="463"/>
      <c r="AO2" s="463"/>
      <c r="AP2" s="464"/>
      <c r="AQ2" s="70"/>
    </row>
    <row r="3" spans="1:43" ht="21.6" thickBot="1">
      <c r="A3" s="101" t="s">
        <v>120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229"/>
      <c r="M3" s="465">
        <f>IF(ISBLANK(M91),"N/A",M91)</f>
        <v>1.524</v>
      </c>
      <c r="N3" s="465"/>
      <c r="O3" s="466"/>
      <c r="P3" s="477">
        <f>IF(ISBLANK(M92),"N/A",M92)</f>
        <v>1.321</v>
      </c>
      <c r="Q3" s="465"/>
      <c r="R3" s="466"/>
      <c r="S3" s="477" t="str">
        <f>IF(ISBLANK(M93),"N/A",M93)</f>
        <v>N/A</v>
      </c>
      <c r="T3" s="465"/>
      <c r="U3" s="466"/>
      <c r="V3" s="477" t="str">
        <f>IF(ISBLANK(M94),"N/A",M94)</f>
        <v>N/A</v>
      </c>
      <c r="W3" s="465"/>
      <c r="X3" s="466"/>
      <c r="Y3" s="477" t="str">
        <f>IF(ISBLANK(M95),"N/A",M95)</f>
        <v>N/A</v>
      </c>
      <c r="Z3" s="465"/>
      <c r="AA3" s="466"/>
      <c r="AB3" s="477" t="str">
        <f>IF(ISBLANK(M96),"N/A",M96)</f>
        <v>N/A</v>
      </c>
      <c r="AC3" s="465"/>
      <c r="AD3" s="466"/>
      <c r="AE3" s="477" t="str">
        <f>IF(ISBLANK(M97),"N/A",M97)</f>
        <v>N/A</v>
      </c>
      <c r="AF3" s="465"/>
      <c r="AG3" s="466"/>
      <c r="AH3" s="477" t="str">
        <f>IF(ISBLANK(M98),"N/A",M98)</f>
        <v>N/A</v>
      </c>
      <c r="AI3" s="465"/>
      <c r="AJ3" s="466"/>
      <c r="AK3" s="477" t="str">
        <f>IF(ISBLANK(M99),"N/A",M99)</f>
        <v>N/A</v>
      </c>
      <c r="AL3" s="465"/>
      <c r="AM3" s="466"/>
      <c r="AN3" s="477" t="str">
        <f>IF(ISBLANK(M100),"N/A",M100)</f>
        <v>N/A</v>
      </c>
      <c r="AO3" s="465"/>
      <c r="AP3" s="467"/>
      <c r="AQ3" s="70"/>
    </row>
    <row r="4" spans="1:43" ht="18.75" customHeight="1" thickBot="1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230" t="s">
        <v>18</v>
      </c>
      <c r="M4" s="221" t="s">
        <v>82</v>
      </c>
      <c r="N4" s="376" t="s">
        <v>83</v>
      </c>
      <c r="O4" s="182" t="s">
        <v>104</v>
      </c>
      <c r="P4" s="377" t="s">
        <v>82</v>
      </c>
      <c r="Q4" s="376" t="s">
        <v>83</v>
      </c>
      <c r="R4" s="182" t="s">
        <v>104</v>
      </c>
      <c r="S4" s="377" t="s">
        <v>82</v>
      </c>
      <c r="T4" s="376" t="s">
        <v>83</v>
      </c>
      <c r="U4" s="182" t="s">
        <v>104</v>
      </c>
      <c r="V4" s="377" t="s">
        <v>82</v>
      </c>
      <c r="W4" s="376" t="s">
        <v>83</v>
      </c>
      <c r="X4" s="182" t="s">
        <v>104</v>
      </c>
      <c r="Y4" s="377" t="s">
        <v>82</v>
      </c>
      <c r="Z4" s="376" t="s">
        <v>83</v>
      </c>
      <c r="AA4" s="182" t="s">
        <v>104</v>
      </c>
      <c r="AB4" s="377" t="s">
        <v>82</v>
      </c>
      <c r="AC4" s="376" t="s">
        <v>83</v>
      </c>
      <c r="AD4" s="182" t="s">
        <v>104</v>
      </c>
      <c r="AE4" s="377" t="s">
        <v>82</v>
      </c>
      <c r="AF4" s="376" t="s">
        <v>83</v>
      </c>
      <c r="AG4" s="182" t="s">
        <v>104</v>
      </c>
      <c r="AH4" s="377" t="s">
        <v>82</v>
      </c>
      <c r="AI4" s="376" t="s">
        <v>83</v>
      </c>
      <c r="AJ4" s="182" t="s">
        <v>104</v>
      </c>
      <c r="AK4" s="377" t="s">
        <v>82</v>
      </c>
      <c r="AL4" s="376" t="s">
        <v>83</v>
      </c>
      <c r="AM4" s="182" t="s">
        <v>104</v>
      </c>
      <c r="AN4" s="377" t="s">
        <v>82</v>
      </c>
      <c r="AO4" s="376" t="s">
        <v>83</v>
      </c>
      <c r="AP4" s="182" t="s">
        <v>104</v>
      </c>
      <c r="AQ4" s="70"/>
    </row>
    <row r="5" spans="1:43" ht="16.5" customHeight="1">
      <c r="A5" s="56"/>
      <c r="B5" s="56"/>
      <c r="C5" s="56"/>
      <c r="D5" s="416" t="s">
        <v>115</v>
      </c>
      <c r="E5" s="417"/>
      <c r="F5" s="417"/>
      <c r="G5" s="417"/>
      <c r="H5" s="417"/>
      <c r="I5" s="417"/>
      <c r="J5" s="418"/>
      <c r="K5" s="56"/>
      <c r="L5" s="231" t="s">
        <v>2</v>
      </c>
      <c r="M5" s="222" t="s">
        <v>26</v>
      </c>
      <c r="N5" s="223" t="s">
        <v>84</v>
      </c>
      <c r="O5" s="183" t="s">
        <v>24</v>
      </c>
      <c r="P5" s="226" t="s">
        <v>26</v>
      </c>
      <c r="Q5" s="223" t="s">
        <v>84</v>
      </c>
      <c r="R5" s="183" t="s">
        <v>24</v>
      </c>
      <c r="S5" s="226" t="s">
        <v>26</v>
      </c>
      <c r="T5" s="223" t="s">
        <v>84</v>
      </c>
      <c r="U5" s="183" t="s">
        <v>24</v>
      </c>
      <c r="V5" s="226" t="s">
        <v>26</v>
      </c>
      <c r="W5" s="223" t="s">
        <v>84</v>
      </c>
      <c r="X5" s="183" t="s">
        <v>24</v>
      </c>
      <c r="Y5" s="226" t="s">
        <v>26</v>
      </c>
      <c r="Z5" s="223" t="s">
        <v>84</v>
      </c>
      <c r="AA5" s="183" t="s">
        <v>24</v>
      </c>
      <c r="AB5" s="226" t="s">
        <v>26</v>
      </c>
      <c r="AC5" s="223" t="s">
        <v>84</v>
      </c>
      <c r="AD5" s="183" t="s">
        <v>24</v>
      </c>
      <c r="AE5" s="226" t="s">
        <v>26</v>
      </c>
      <c r="AF5" s="223" t="s">
        <v>84</v>
      </c>
      <c r="AG5" s="183" t="s">
        <v>24</v>
      </c>
      <c r="AH5" s="226" t="s">
        <v>26</v>
      </c>
      <c r="AI5" s="223" t="s">
        <v>84</v>
      </c>
      <c r="AJ5" s="183" t="s">
        <v>24</v>
      </c>
      <c r="AK5" s="226" t="s">
        <v>26</v>
      </c>
      <c r="AL5" s="223" t="s">
        <v>84</v>
      </c>
      <c r="AM5" s="183" t="s">
        <v>24</v>
      </c>
      <c r="AN5" s="226" t="s">
        <v>26</v>
      </c>
      <c r="AO5" s="223" t="s">
        <v>84</v>
      </c>
      <c r="AP5" s="183" t="s">
        <v>24</v>
      </c>
      <c r="AQ5" s="70"/>
    </row>
    <row r="6" spans="1:43" ht="15.6">
      <c r="A6" s="56"/>
      <c r="B6" s="56"/>
      <c r="C6" s="58"/>
      <c r="D6" s="478" t="s">
        <v>28</v>
      </c>
      <c r="E6" s="479"/>
      <c r="F6" s="480" t="s">
        <v>29</v>
      </c>
      <c r="G6" s="481"/>
      <c r="H6" s="482" t="s">
        <v>17</v>
      </c>
      <c r="I6" s="483"/>
      <c r="J6" s="484"/>
      <c r="K6" s="56"/>
      <c r="L6" s="232">
        <f t="shared" ref="L6:L20" si="0">IF(ISBLANK(L91),"N/A",L91)</f>
        <v>20</v>
      </c>
      <c r="M6" s="224">
        <v>4.8849592208862305</v>
      </c>
      <c r="N6" s="225">
        <v>876.85015869140625</v>
      </c>
      <c r="O6" s="184">
        <f t="shared" ref="O6:O20" si="1">IF(ISBLANK(N6),"",N6*$P$95)</f>
        <v>1201.7687355848527</v>
      </c>
      <c r="P6" s="227">
        <v>4.4828224182128906</v>
      </c>
      <c r="Q6" s="225">
        <v>1882.1744384765625</v>
      </c>
      <c r="R6" s="184">
        <f t="shared" ref="R6:R20" si="2">IF(ISBLANK(Q6),"",Q6*$P$95)</f>
        <v>2579.6179343273207</v>
      </c>
      <c r="S6" s="227"/>
      <c r="T6" s="225"/>
      <c r="U6" s="184" t="str">
        <f t="shared" ref="U6:U20" si="3">IF(ISBLANK(T6),"",T6*$P$95)</f>
        <v/>
      </c>
      <c r="V6" s="227"/>
      <c r="W6" s="225"/>
      <c r="X6" s="184" t="str">
        <f t="shared" ref="X6:X20" si="4">IF(ISBLANK(W6),"",W6*$P$95)</f>
        <v/>
      </c>
      <c r="Y6" s="227"/>
      <c r="Z6" s="225"/>
      <c r="AA6" s="184" t="str">
        <f>IF(ISBLANK(Z6),"",Z6*$P$95)</f>
        <v/>
      </c>
      <c r="AB6" s="227"/>
      <c r="AC6" s="225"/>
      <c r="AD6" s="184" t="str">
        <f>IF(ISBLANK(AC6),"",AC6*$P$95)</f>
        <v/>
      </c>
      <c r="AE6" s="227"/>
      <c r="AF6" s="225"/>
      <c r="AG6" s="184" t="str">
        <f>IF(ISBLANK(AF6),"",AF6*$P$95)</f>
        <v/>
      </c>
      <c r="AH6" s="227"/>
      <c r="AI6" s="225"/>
      <c r="AJ6" s="184" t="str">
        <f>IF(ISBLANK(AI6),"",AI6*$P$95)</f>
        <v/>
      </c>
      <c r="AK6" s="227"/>
      <c r="AL6" s="225"/>
      <c r="AM6" s="184" t="str">
        <f>IF(ISBLANK(AL6),"",AL6*$P$95)</f>
        <v/>
      </c>
      <c r="AN6" s="227"/>
      <c r="AO6" s="225"/>
      <c r="AP6" s="184" t="str">
        <f>IF(ISBLANK(AO6),"",AO6*$P$95)</f>
        <v/>
      </c>
      <c r="AQ6" s="70"/>
    </row>
    <row r="7" spans="1:43" ht="15.6">
      <c r="A7" s="56"/>
      <c r="B7" s="56"/>
      <c r="C7" s="58"/>
      <c r="D7" s="85"/>
      <c r="E7" s="72" t="s">
        <v>43</v>
      </c>
      <c r="F7" s="84"/>
      <c r="G7" s="72" t="s">
        <v>43</v>
      </c>
      <c r="H7" s="84"/>
      <c r="I7" s="84"/>
      <c r="J7" s="73" t="s">
        <v>43</v>
      </c>
      <c r="K7" s="56"/>
      <c r="L7" s="232">
        <f t="shared" si="0"/>
        <v>25</v>
      </c>
      <c r="M7" s="224">
        <v>8.1477499008178711</v>
      </c>
      <c r="N7" s="225">
        <v>1462.5211181640625</v>
      </c>
      <c r="O7" s="184">
        <f t="shared" si="1"/>
        <v>2004.4612383547901</v>
      </c>
      <c r="P7" s="227">
        <v>9.6494655609130859</v>
      </c>
      <c r="Q7" s="225">
        <v>4051.46044921875</v>
      </c>
      <c r="R7" s="184">
        <f t="shared" si="2"/>
        <v>5552.7372072281241</v>
      </c>
      <c r="S7" s="227"/>
      <c r="T7" s="225"/>
      <c r="U7" s="184" t="str">
        <f t="shared" si="3"/>
        <v/>
      </c>
      <c r="V7" s="227"/>
      <c r="W7" s="225"/>
      <c r="X7" s="184" t="str">
        <f t="shared" si="4"/>
        <v/>
      </c>
      <c r="Y7" s="227"/>
      <c r="Z7" s="225"/>
      <c r="AA7" s="184" t="str">
        <f t="shared" ref="AA7:AA20" si="5">IF(ISBLANK(Z7),"",Z7*$P$95)</f>
        <v/>
      </c>
      <c r="AB7" s="227"/>
      <c r="AC7" s="225"/>
      <c r="AD7" s="184" t="str">
        <f t="shared" ref="AD7:AD20" si="6">IF(ISBLANK(AC7),"",AC7*$P$95)</f>
        <v/>
      </c>
      <c r="AE7" s="227"/>
      <c r="AF7" s="225"/>
      <c r="AG7" s="184" t="str">
        <f t="shared" ref="AG7:AG20" si="7">IF(ISBLANK(AF7),"",AF7*$P$95)</f>
        <v/>
      </c>
      <c r="AH7" s="227"/>
      <c r="AI7" s="225"/>
      <c r="AJ7" s="184" t="str">
        <f t="shared" ref="AJ7:AJ20" si="8">IF(ISBLANK(AI7),"",AI7*$P$95)</f>
        <v/>
      </c>
      <c r="AK7" s="227"/>
      <c r="AL7" s="225"/>
      <c r="AM7" s="184" t="str">
        <f t="shared" ref="AM7:AM20" si="9">IF(ISBLANK(AL7),"",AL7*$P$95)</f>
        <v/>
      </c>
      <c r="AN7" s="227"/>
      <c r="AO7" s="225"/>
      <c r="AP7" s="184" t="str">
        <f t="shared" ref="AP7:AP20" si="10">IF(ISBLANK(AO7),"",AO7*$P$95)</f>
        <v/>
      </c>
      <c r="AQ7" s="70"/>
    </row>
    <row r="8" spans="1:43" ht="15.6">
      <c r="A8" s="56"/>
      <c r="B8" s="58"/>
      <c r="C8" s="59"/>
      <c r="D8" s="85"/>
      <c r="E8" s="60">
        <f>AVERAGE(E11:E489)</f>
        <v>26.876730769230768</v>
      </c>
      <c r="F8" s="84"/>
      <c r="G8" s="60">
        <f>AVERAGE(G11:G989)</f>
        <v>23.076730769230753</v>
      </c>
      <c r="H8" s="83"/>
      <c r="I8" s="84"/>
      <c r="J8" s="61">
        <f>AVERAGE(J11:J989)</f>
        <v>13.099439252336465</v>
      </c>
      <c r="K8" s="56"/>
      <c r="L8" s="232">
        <f t="shared" si="0"/>
        <v>30</v>
      </c>
      <c r="M8" s="224">
        <v>2.6594231128692627</v>
      </c>
      <c r="N8" s="225">
        <v>477.366455078125</v>
      </c>
      <c r="O8" s="184">
        <f t="shared" si="1"/>
        <v>654.25554804713317</v>
      </c>
      <c r="P8" s="227">
        <v>2.6594231128692627</v>
      </c>
      <c r="Q8" s="225">
        <v>1116.59521484375</v>
      </c>
      <c r="R8" s="184">
        <f t="shared" si="2"/>
        <v>1530.3518009342431</v>
      </c>
      <c r="S8" s="227"/>
      <c r="T8" s="225"/>
      <c r="U8" s="184" t="str">
        <f t="shared" si="3"/>
        <v/>
      </c>
      <c r="V8" s="227"/>
      <c r="W8" s="225"/>
      <c r="X8" s="184" t="str">
        <f t="shared" si="4"/>
        <v/>
      </c>
      <c r="Y8" s="227"/>
      <c r="Z8" s="225"/>
      <c r="AA8" s="184" t="str">
        <f t="shared" si="5"/>
        <v/>
      </c>
      <c r="AB8" s="227"/>
      <c r="AC8" s="225"/>
      <c r="AD8" s="184" t="str">
        <f t="shared" si="6"/>
        <v/>
      </c>
      <c r="AE8" s="227"/>
      <c r="AF8" s="225"/>
      <c r="AG8" s="184" t="str">
        <f t="shared" si="7"/>
        <v/>
      </c>
      <c r="AH8" s="227"/>
      <c r="AI8" s="225"/>
      <c r="AJ8" s="184" t="str">
        <f t="shared" si="8"/>
        <v/>
      </c>
      <c r="AK8" s="227"/>
      <c r="AL8" s="225"/>
      <c r="AM8" s="184" t="str">
        <f t="shared" si="9"/>
        <v/>
      </c>
      <c r="AN8" s="227"/>
      <c r="AO8" s="225"/>
      <c r="AP8" s="184" t="str">
        <f t="shared" si="10"/>
        <v/>
      </c>
      <c r="AQ8" s="70"/>
    </row>
    <row r="9" spans="1:43" ht="16.5" customHeight="1">
      <c r="A9" s="62" t="s">
        <v>103</v>
      </c>
      <c r="B9" s="63" t="s">
        <v>116</v>
      </c>
      <c r="C9" s="56"/>
      <c r="D9" s="74" t="s">
        <v>27</v>
      </c>
      <c r="E9" s="75" t="s">
        <v>85</v>
      </c>
      <c r="F9" s="57" t="s">
        <v>27</v>
      </c>
      <c r="G9" s="75" t="s">
        <v>86</v>
      </c>
      <c r="H9" s="75" t="s">
        <v>27</v>
      </c>
      <c r="I9" s="75" t="s">
        <v>85</v>
      </c>
      <c r="J9" s="76" t="s">
        <v>86</v>
      </c>
      <c r="K9" s="56"/>
      <c r="L9" s="232">
        <f t="shared" si="0"/>
        <v>35</v>
      </c>
      <c r="M9" s="224">
        <v>4.2759575843811035</v>
      </c>
      <c r="N9" s="225">
        <v>767.53436279296875</v>
      </c>
      <c r="O9" s="184">
        <f t="shared" si="1"/>
        <v>1051.9457532723736</v>
      </c>
      <c r="P9" s="227">
        <v>4.302490234375</v>
      </c>
      <c r="Q9" s="225">
        <v>1806.45947265625</v>
      </c>
      <c r="R9" s="184">
        <f t="shared" si="2"/>
        <v>2475.8466367609021</v>
      </c>
      <c r="S9" s="227"/>
      <c r="T9" s="225"/>
      <c r="U9" s="184" t="str">
        <f t="shared" si="3"/>
        <v/>
      </c>
      <c r="V9" s="227"/>
      <c r="W9" s="225"/>
      <c r="X9" s="184" t="str">
        <f t="shared" si="4"/>
        <v/>
      </c>
      <c r="Y9" s="227"/>
      <c r="Z9" s="225"/>
      <c r="AA9" s="184" t="str">
        <f t="shared" si="5"/>
        <v/>
      </c>
      <c r="AB9" s="227"/>
      <c r="AC9" s="225"/>
      <c r="AD9" s="184" t="str">
        <f t="shared" si="6"/>
        <v/>
      </c>
      <c r="AE9" s="227"/>
      <c r="AF9" s="225"/>
      <c r="AG9" s="184" t="str">
        <f t="shared" si="7"/>
        <v/>
      </c>
      <c r="AH9" s="227"/>
      <c r="AI9" s="225"/>
      <c r="AJ9" s="184" t="str">
        <f t="shared" si="8"/>
        <v/>
      </c>
      <c r="AK9" s="227"/>
      <c r="AL9" s="225"/>
      <c r="AM9" s="184" t="str">
        <f t="shared" si="9"/>
        <v/>
      </c>
      <c r="AN9" s="227"/>
      <c r="AO9" s="225"/>
      <c r="AP9" s="184" t="str">
        <f t="shared" si="10"/>
        <v/>
      </c>
      <c r="AQ9" s="70"/>
    </row>
    <row r="10" spans="1:43" ht="16.2" thickBot="1">
      <c r="A10" s="64" t="s">
        <v>2</v>
      </c>
      <c r="B10" s="65" t="s">
        <v>26</v>
      </c>
      <c r="C10" s="56"/>
      <c r="D10" s="77" t="s">
        <v>30</v>
      </c>
      <c r="E10" s="78" t="s">
        <v>26</v>
      </c>
      <c r="F10" s="79" t="s">
        <v>30</v>
      </c>
      <c r="G10" s="78" t="s">
        <v>26</v>
      </c>
      <c r="H10" s="79" t="s">
        <v>44</v>
      </c>
      <c r="I10" s="78" t="s">
        <v>26</v>
      </c>
      <c r="J10" s="76" t="s">
        <v>26</v>
      </c>
      <c r="K10" s="56"/>
      <c r="L10" s="232">
        <f t="shared" si="0"/>
        <v>40</v>
      </c>
      <c r="M10" s="224">
        <v>4.0712399482727051</v>
      </c>
      <c r="N10" s="225">
        <v>730.78759765625</v>
      </c>
      <c r="O10" s="184">
        <f t="shared" si="1"/>
        <v>1001.5824009510452</v>
      </c>
      <c r="P10" s="227">
        <v>4.1821575164794922</v>
      </c>
      <c r="Q10" s="225">
        <v>1755.936279296875</v>
      </c>
      <c r="R10" s="184">
        <f t="shared" si="2"/>
        <v>2406.6019732350173</v>
      </c>
      <c r="S10" s="227"/>
      <c r="T10" s="225"/>
      <c r="U10" s="184" t="str">
        <f t="shared" si="3"/>
        <v/>
      </c>
      <c r="V10" s="227"/>
      <c r="W10" s="225"/>
      <c r="X10" s="184" t="str">
        <f t="shared" si="4"/>
        <v/>
      </c>
      <c r="Y10" s="227"/>
      <c r="Z10" s="225"/>
      <c r="AA10" s="184" t="str">
        <f t="shared" si="5"/>
        <v/>
      </c>
      <c r="AB10" s="227"/>
      <c r="AC10" s="225"/>
      <c r="AD10" s="184" t="str">
        <f t="shared" si="6"/>
        <v/>
      </c>
      <c r="AE10" s="227"/>
      <c r="AF10" s="225"/>
      <c r="AG10" s="184" t="str">
        <f t="shared" si="7"/>
        <v/>
      </c>
      <c r="AH10" s="227"/>
      <c r="AI10" s="225"/>
      <c r="AJ10" s="184" t="str">
        <f t="shared" si="8"/>
        <v/>
      </c>
      <c r="AK10" s="227"/>
      <c r="AL10" s="225"/>
      <c r="AM10" s="184" t="str">
        <f t="shared" si="9"/>
        <v/>
      </c>
      <c r="AN10" s="227"/>
      <c r="AO10" s="225"/>
      <c r="AP10" s="184" t="str">
        <f t="shared" si="10"/>
        <v/>
      </c>
      <c r="AQ10" s="70"/>
    </row>
    <row r="11" spans="1:43" ht="16.2" thickTop="1">
      <c r="A11" s="244">
        <v>90</v>
      </c>
      <c r="B11" s="244">
        <v>20.29</v>
      </c>
      <c r="C11" s="58"/>
      <c r="D11" s="245">
        <v>85.2</v>
      </c>
      <c r="E11" s="246">
        <v>30.32</v>
      </c>
      <c r="F11" s="247">
        <f>IF(ISBLANK(D11),"",D11)</f>
        <v>85.2</v>
      </c>
      <c r="G11" s="248">
        <f>IF(ISBLANK(E11),"",E11)</f>
        <v>30.32</v>
      </c>
      <c r="H11" s="246">
        <v>80</v>
      </c>
      <c r="I11" s="246">
        <v>22.07</v>
      </c>
      <c r="J11" s="255">
        <v>19.27</v>
      </c>
      <c r="K11" s="56"/>
      <c r="L11" s="232">
        <f t="shared" si="0"/>
        <v>45</v>
      </c>
      <c r="M11" s="224">
        <v>3.6170527935028076</v>
      </c>
      <c r="N11" s="225">
        <v>649.260986328125</v>
      </c>
      <c r="O11" s="184">
        <f t="shared" si="1"/>
        <v>889.8459410312156</v>
      </c>
      <c r="P11" s="227">
        <v>3.6224689483642578</v>
      </c>
      <c r="Q11" s="225">
        <v>1520.9432373046875</v>
      </c>
      <c r="R11" s="184">
        <f t="shared" si="2"/>
        <v>2084.5317903800033</v>
      </c>
      <c r="S11" s="227"/>
      <c r="T11" s="225"/>
      <c r="U11" s="184" t="str">
        <f t="shared" si="3"/>
        <v/>
      </c>
      <c r="V11" s="227"/>
      <c r="W11" s="225"/>
      <c r="X11" s="184" t="str">
        <f t="shared" si="4"/>
        <v/>
      </c>
      <c r="Y11" s="227"/>
      <c r="Z11" s="225"/>
      <c r="AA11" s="184" t="str">
        <f t="shared" si="5"/>
        <v/>
      </c>
      <c r="AB11" s="227"/>
      <c r="AC11" s="225"/>
      <c r="AD11" s="184" t="str">
        <f t="shared" si="6"/>
        <v/>
      </c>
      <c r="AE11" s="227"/>
      <c r="AF11" s="225"/>
      <c r="AG11" s="184" t="str">
        <f t="shared" si="7"/>
        <v/>
      </c>
      <c r="AH11" s="227"/>
      <c r="AI11" s="225"/>
      <c r="AJ11" s="184" t="str">
        <f t="shared" si="8"/>
        <v/>
      </c>
      <c r="AK11" s="227"/>
      <c r="AL11" s="225"/>
      <c r="AM11" s="184" t="str">
        <f t="shared" si="9"/>
        <v/>
      </c>
      <c r="AN11" s="227"/>
      <c r="AO11" s="225"/>
      <c r="AP11" s="184" t="str">
        <f t="shared" si="10"/>
        <v/>
      </c>
      <c r="AQ11" s="70"/>
    </row>
    <row r="12" spans="1:43" ht="15.6">
      <c r="A12" s="244">
        <v>89.9</v>
      </c>
      <c r="B12" s="244">
        <v>21.24</v>
      </c>
      <c r="C12" s="58"/>
      <c r="D12" s="245">
        <v>85.1</v>
      </c>
      <c r="E12" s="246">
        <v>31.95</v>
      </c>
      <c r="F12" s="249">
        <f t="shared" ref="F12:F75" si="11">IF(ISBLANK(D12),"",D12)</f>
        <v>85.1</v>
      </c>
      <c r="G12" s="248">
        <f t="shared" ref="G12:G75" si="12">IF(ISBLANK(E12),"",IF(E12&lt;G11,E12,G11))</f>
        <v>30.32</v>
      </c>
      <c r="H12" s="246">
        <v>79.900000000000006</v>
      </c>
      <c r="I12" s="246">
        <v>22.25</v>
      </c>
      <c r="J12" s="255">
        <f t="shared" ref="J12:J75" si="13">IF(ISBLANK(I12),"",IF(I12&lt;J11,I12,J11))</f>
        <v>19.27</v>
      </c>
      <c r="K12" s="56"/>
      <c r="L12" s="232">
        <f t="shared" si="0"/>
        <v>50</v>
      </c>
      <c r="M12" s="224">
        <v>7.8647375106811523</v>
      </c>
      <c r="N12" s="225">
        <v>1411.7203369140625</v>
      </c>
      <c r="O12" s="184">
        <f t="shared" si="1"/>
        <v>1934.836126191218</v>
      </c>
      <c r="P12" s="227">
        <v>7.9629368782043457</v>
      </c>
      <c r="Q12" s="225">
        <v>3343.348388671875</v>
      </c>
      <c r="R12" s="184">
        <f t="shared" si="2"/>
        <v>4582.2328089329831</v>
      </c>
      <c r="S12" s="227"/>
      <c r="T12" s="225"/>
      <c r="U12" s="184" t="str">
        <f t="shared" si="3"/>
        <v/>
      </c>
      <c r="V12" s="227"/>
      <c r="W12" s="225"/>
      <c r="X12" s="184" t="str">
        <f t="shared" si="4"/>
        <v/>
      </c>
      <c r="Y12" s="227"/>
      <c r="Z12" s="225"/>
      <c r="AA12" s="184" t="str">
        <f t="shared" si="5"/>
        <v/>
      </c>
      <c r="AB12" s="227"/>
      <c r="AC12" s="225"/>
      <c r="AD12" s="184" t="str">
        <f t="shared" si="6"/>
        <v/>
      </c>
      <c r="AE12" s="227"/>
      <c r="AF12" s="225"/>
      <c r="AG12" s="184" t="str">
        <f t="shared" si="7"/>
        <v/>
      </c>
      <c r="AH12" s="227"/>
      <c r="AI12" s="225"/>
      <c r="AJ12" s="184" t="str">
        <f t="shared" si="8"/>
        <v/>
      </c>
      <c r="AK12" s="227"/>
      <c r="AL12" s="225"/>
      <c r="AM12" s="184" t="str">
        <f t="shared" si="9"/>
        <v/>
      </c>
      <c r="AN12" s="227"/>
      <c r="AO12" s="225"/>
      <c r="AP12" s="184" t="str">
        <f t="shared" si="10"/>
        <v/>
      </c>
      <c r="AQ12" s="70"/>
    </row>
    <row r="13" spans="1:43" ht="15.6">
      <c r="A13" s="244">
        <v>89.8</v>
      </c>
      <c r="B13" s="244">
        <v>22.65</v>
      </c>
      <c r="C13" s="58"/>
      <c r="D13" s="245">
        <v>85</v>
      </c>
      <c r="E13" s="246">
        <v>29.7</v>
      </c>
      <c r="F13" s="249">
        <f t="shared" si="11"/>
        <v>85</v>
      </c>
      <c r="G13" s="248">
        <f t="shared" si="12"/>
        <v>29.7</v>
      </c>
      <c r="H13" s="246">
        <v>79.8</v>
      </c>
      <c r="I13" s="246">
        <v>22.66</v>
      </c>
      <c r="J13" s="255">
        <f t="shared" si="13"/>
        <v>19.27</v>
      </c>
      <c r="K13" s="56"/>
      <c r="L13" s="232">
        <f t="shared" si="0"/>
        <v>55</v>
      </c>
      <c r="M13" s="224">
        <v>8.2046222686767578</v>
      </c>
      <c r="N13" s="225">
        <v>1472.7296142578125</v>
      </c>
      <c r="O13" s="184">
        <f t="shared" si="1"/>
        <v>2018.4525130568645</v>
      </c>
      <c r="P13" s="227">
        <v>8.3093128204345703</v>
      </c>
      <c r="Q13" s="225">
        <v>3488.77880859375</v>
      </c>
      <c r="R13" s="184">
        <f t="shared" si="2"/>
        <v>4781.5527613019422</v>
      </c>
      <c r="S13" s="227"/>
      <c r="T13" s="225"/>
      <c r="U13" s="184" t="str">
        <f t="shared" si="3"/>
        <v/>
      </c>
      <c r="V13" s="227"/>
      <c r="W13" s="225"/>
      <c r="X13" s="184" t="str">
        <f t="shared" si="4"/>
        <v/>
      </c>
      <c r="Y13" s="227"/>
      <c r="Z13" s="225"/>
      <c r="AA13" s="184" t="str">
        <f t="shared" si="5"/>
        <v/>
      </c>
      <c r="AB13" s="227"/>
      <c r="AC13" s="225"/>
      <c r="AD13" s="184" t="str">
        <f t="shared" si="6"/>
        <v/>
      </c>
      <c r="AE13" s="227"/>
      <c r="AF13" s="225"/>
      <c r="AG13" s="184" t="str">
        <f t="shared" si="7"/>
        <v/>
      </c>
      <c r="AH13" s="227"/>
      <c r="AI13" s="225"/>
      <c r="AJ13" s="184" t="str">
        <f t="shared" si="8"/>
        <v/>
      </c>
      <c r="AK13" s="227"/>
      <c r="AL13" s="225"/>
      <c r="AM13" s="184" t="str">
        <f t="shared" si="9"/>
        <v/>
      </c>
      <c r="AN13" s="227"/>
      <c r="AO13" s="225"/>
      <c r="AP13" s="184" t="str">
        <f t="shared" si="10"/>
        <v/>
      </c>
      <c r="AQ13" s="70"/>
    </row>
    <row r="14" spans="1:43" ht="15.6">
      <c r="A14" s="244">
        <v>89.7</v>
      </c>
      <c r="B14" s="244">
        <v>24</v>
      </c>
      <c r="C14" s="58"/>
      <c r="D14" s="245">
        <v>84.9</v>
      </c>
      <c r="E14" s="246">
        <v>27.17</v>
      </c>
      <c r="F14" s="249">
        <f t="shared" si="11"/>
        <v>84.9</v>
      </c>
      <c r="G14" s="248">
        <f t="shared" si="12"/>
        <v>27.17</v>
      </c>
      <c r="H14" s="246">
        <v>79.7</v>
      </c>
      <c r="I14" s="246">
        <v>24.23</v>
      </c>
      <c r="J14" s="255">
        <f t="shared" si="13"/>
        <v>19.27</v>
      </c>
      <c r="K14" s="56"/>
      <c r="L14" s="232">
        <f t="shared" si="0"/>
        <v>60</v>
      </c>
      <c r="M14" s="224">
        <v>6.9964580535888672</v>
      </c>
      <c r="N14" s="225">
        <v>1255.8642578125</v>
      </c>
      <c r="O14" s="184">
        <f t="shared" si="1"/>
        <v>1721.2272658191964</v>
      </c>
      <c r="P14" s="227">
        <v>6.9964580535888672</v>
      </c>
      <c r="Q14" s="225">
        <v>2937.558837890625</v>
      </c>
      <c r="R14" s="184">
        <f t="shared" si="2"/>
        <v>4026.0771299698745</v>
      </c>
      <c r="S14" s="227"/>
      <c r="T14" s="225"/>
      <c r="U14" s="184" t="str">
        <f t="shared" si="3"/>
        <v/>
      </c>
      <c r="V14" s="227"/>
      <c r="W14" s="225"/>
      <c r="X14" s="184" t="str">
        <f t="shared" si="4"/>
        <v/>
      </c>
      <c r="Y14" s="227"/>
      <c r="Z14" s="225"/>
      <c r="AA14" s="184" t="str">
        <f t="shared" si="5"/>
        <v/>
      </c>
      <c r="AB14" s="227"/>
      <c r="AC14" s="225"/>
      <c r="AD14" s="184" t="str">
        <f t="shared" si="6"/>
        <v/>
      </c>
      <c r="AE14" s="227"/>
      <c r="AF14" s="225"/>
      <c r="AG14" s="184" t="str">
        <f t="shared" si="7"/>
        <v/>
      </c>
      <c r="AH14" s="227"/>
      <c r="AI14" s="225"/>
      <c r="AJ14" s="184" t="str">
        <f t="shared" si="8"/>
        <v/>
      </c>
      <c r="AK14" s="227"/>
      <c r="AL14" s="225"/>
      <c r="AM14" s="184" t="str">
        <f t="shared" si="9"/>
        <v/>
      </c>
      <c r="AN14" s="227"/>
      <c r="AO14" s="225"/>
      <c r="AP14" s="184" t="str">
        <f t="shared" si="10"/>
        <v/>
      </c>
      <c r="AQ14" s="70"/>
    </row>
    <row r="15" spans="1:43" ht="15.6">
      <c r="A15" s="244">
        <v>89.6</v>
      </c>
      <c r="B15" s="244">
        <v>24.71</v>
      </c>
      <c r="C15" s="58"/>
      <c r="D15" s="245">
        <v>84.8</v>
      </c>
      <c r="E15" s="246">
        <v>26.04</v>
      </c>
      <c r="F15" s="249">
        <f t="shared" si="11"/>
        <v>84.8</v>
      </c>
      <c r="G15" s="248">
        <f t="shared" si="12"/>
        <v>26.04</v>
      </c>
      <c r="H15" s="246">
        <v>79.599999999999994</v>
      </c>
      <c r="I15" s="246">
        <v>25.54</v>
      </c>
      <c r="J15" s="255">
        <f>IF(ISBLANK(I15),"",IF(I15&lt;J14,I15,J14))</f>
        <v>19.27</v>
      </c>
      <c r="K15" s="56"/>
      <c r="L15" s="232">
        <f t="shared" si="0"/>
        <v>65</v>
      </c>
      <c r="M15" s="224">
        <v>6.1262502670288086</v>
      </c>
      <c r="N15" s="225">
        <v>1099.6619873046875</v>
      </c>
      <c r="O15" s="184">
        <f t="shared" si="1"/>
        <v>1507.1439321241839</v>
      </c>
      <c r="P15" s="227">
        <v>6.1262502670288086</v>
      </c>
      <c r="Q15" s="225">
        <v>2572.190185546875</v>
      </c>
      <c r="R15" s="184">
        <f t="shared" si="2"/>
        <v>3525.3203940587159</v>
      </c>
      <c r="S15" s="227"/>
      <c r="T15" s="225"/>
      <c r="U15" s="184" t="str">
        <f t="shared" si="3"/>
        <v/>
      </c>
      <c r="V15" s="227"/>
      <c r="W15" s="225"/>
      <c r="X15" s="184" t="str">
        <f t="shared" si="4"/>
        <v/>
      </c>
      <c r="Y15" s="227"/>
      <c r="Z15" s="225"/>
      <c r="AA15" s="184" t="str">
        <f t="shared" si="5"/>
        <v/>
      </c>
      <c r="AB15" s="227"/>
      <c r="AC15" s="225"/>
      <c r="AD15" s="184" t="str">
        <f t="shared" si="6"/>
        <v/>
      </c>
      <c r="AE15" s="227"/>
      <c r="AF15" s="225"/>
      <c r="AG15" s="184" t="str">
        <f t="shared" si="7"/>
        <v/>
      </c>
      <c r="AH15" s="227"/>
      <c r="AI15" s="225"/>
      <c r="AJ15" s="184" t="str">
        <f t="shared" si="8"/>
        <v/>
      </c>
      <c r="AK15" s="227"/>
      <c r="AL15" s="225"/>
      <c r="AM15" s="184" t="str">
        <f t="shared" si="9"/>
        <v/>
      </c>
      <c r="AN15" s="227"/>
      <c r="AO15" s="225"/>
      <c r="AP15" s="184" t="str">
        <f t="shared" si="10"/>
        <v/>
      </c>
      <c r="AQ15" s="70"/>
    </row>
    <row r="16" spans="1:43" ht="15.6">
      <c r="A16" s="244">
        <v>89.5</v>
      </c>
      <c r="B16" s="244">
        <v>25.72</v>
      </c>
      <c r="C16" s="58"/>
      <c r="D16" s="245">
        <v>84.7</v>
      </c>
      <c r="E16" s="246">
        <v>25.63</v>
      </c>
      <c r="F16" s="249">
        <f t="shared" si="11"/>
        <v>84.7</v>
      </c>
      <c r="G16" s="248">
        <f t="shared" si="12"/>
        <v>25.63</v>
      </c>
      <c r="H16" s="246">
        <v>79.5</v>
      </c>
      <c r="I16" s="246">
        <v>26.56</v>
      </c>
      <c r="J16" s="255">
        <f t="shared" si="13"/>
        <v>19.27</v>
      </c>
      <c r="K16" s="56"/>
      <c r="L16" s="232">
        <f t="shared" si="0"/>
        <v>70</v>
      </c>
      <c r="M16" s="224">
        <v>9.1193380355834961</v>
      </c>
      <c r="N16" s="225">
        <v>1636.921142578125</v>
      </c>
      <c r="O16" s="184">
        <f t="shared" si="1"/>
        <v>2243.4855399969783</v>
      </c>
      <c r="P16" s="227">
        <v>9.1268939971923828</v>
      </c>
      <c r="Q16" s="225">
        <v>3832.051513671875</v>
      </c>
      <c r="R16" s="184">
        <f t="shared" si="2"/>
        <v>5252.0258525746731</v>
      </c>
      <c r="S16" s="227"/>
      <c r="T16" s="225"/>
      <c r="U16" s="184" t="str">
        <f t="shared" si="3"/>
        <v/>
      </c>
      <c r="V16" s="227"/>
      <c r="W16" s="225"/>
      <c r="X16" s="184" t="str">
        <f t="shared" si="4"/>
        <v/>
      </c>
      <c r="Y16" s="227"/>
      <c r="Z16" s="225"/>
      <c r="AA16" s="184" t="str">
        <f t="shared" si="5"/>
        <v/>
      </c>
      <c r="AB16" s="227"/>
      <c r="AC16" s="225"/>
      <c r="AD16" s="184" t="str">
        <f t="shared" si="6"/>
        <v/>
      </c>
      <c r="AE16" s="227"/>
      <c r="AF16" s="225"/>
      <c r="AG16" s="184" t="str">
        <f t="shared" si="7"/>
        <v/>
      </c>
      <c r="AH16" s="227"/>
      <c r="AI16" s="225"/>
      <c r="AJ16" s="184" t="str">
        <f t="shared" si="8"/>
        <v/>
      </c>
      <c r="AK16" s="227"/>
      <c r="AL16" s="225"/>
      <c r="AM16" s="184" t="str">
        <f t="shared" si="9"/>
        <v/>
      </c>
      <c r="AN16" s="227"/>
      <c r="AO16" s="225"/>
      <c r="AP16" s="184" t="str">
        <f t="shared" si="10"/>
        <v/>
      </c>
      <c r="AQ16" s="70"/>
    </row>
    <row r="17" spans="1:43" ht="15.6">
      <c r="A17" s="244">
        <v>89.4</v>
      </c>
      <c r="B17" s="244">
        <v>26.52</v>
      </c>
      <c r="C17" s="58"/>
      <c r="D17" s="245">
        <v>84.6</v>
      </c>
      <c r="E17" s="246">
        <v>25.7</v>
      </c>
      <c r="F17" s="249">
        <f t="shared" si="11"/>
        <v>84.6</v>
      </c>
      <c r="G17" s="248">
        <f t="shared" si="12"/>
        <v>25.63</v>
      </c>
      <c r="H17" s="246">
        <v>79.400000000000006</v>
      </c>
      <c r="I17" s="246">
        <v>27.45</v>
      </c>
      <c r="J17" s="255">
        <f t="shared" si="13"/>
        <v>19.27</v>
      </c>
      <c r="K17" s="56"/>
      <c r="L17" s="232">
        <f t="shared" si="0"/>
        <v>75</v>
      </c>
      <c r="M17" s="224">
        <v>13.257006645202637</v>
      </c>
      <c r="N17" s="225">
        <v>2379.6328125</v>
      </c>
      <c r="O17" s="184">
        <f t="shared" si="1"/>
        <v>3261.4105019975286</v>
      </c>
      <c r="P17" s="227">
        <v>13.196771621704102</v>
      </c>
      <c r="Q17" s="225">
        <v>5540.845703125</v>
      </c>
      <c r="R17" s="184">
        <f t="shared" si="2"/>
        <v>7594.0171404573612</v>
      </c>
      <c r="S17" s="227"/>
      <c r="T17" s="225"/>
      <c r="U17" s="184" t="str">
        <f t="shared" si="3"/>
        <v/>
      </c>
      <c r="V17" s="227"/>
      <c r="W17" s="225"/>
      <c r="X17" s="184" t="str">
        <f t="shared" si="4"/>
        <v/>
      </c>
      <c r="Y17" s="227"/>
      <c r="Z17" s="225"/>
      <c r="AA17" s="184" t="str">
        <f t="shared" si="5"/>
        <v/>
      </c>
      <c r="AB17" s="227"/>
      <c r="AC17" s="225"/>
      <c r="AD17" s="184" t="str">
        <f t="shared" si="6"/>
        <v/>
      </c>
      <c r="AE17" s="227"/>
      <c r="AF17" s="225"/>
      <c r="AG17" s="184" t="str">
        <f t="shared" si="7"/>
        <v/>
      </c>
      <c r="AH17" s="227"/>
      <c r="AI17" s="225"/>
      <c r="AJ17" s="184" t="str">
        <f t="shared" si="8"/>
        <v/>
      </c>
      <c r="AK17" s="227"/>
      <c r="AL17" s="225"/>
      <c r="AM17" s="184" t="str">
        <f t="shared" si="9"/>
        <v/>
      </c>
      <c r="AN17" s="227"/>
      <c r="AO17" s="225"/>
      <c r="AP17" s="184" t="str">
        <f t="shared" si="10"/>
        <v/>
      </c>
      <c r="AQ17" s="70"/>
    </row>
    <row r="18" spans="1:43" ht="15" customHeight="1">
      <c r="A18" s="244">
        <v>89.3</v>
      </c>
      <c r="B18" s="244">
        <v>28.12</v>
      </c>
      <c r="C18" s="58"/>
      <c r="D18" s="245">
        <v>84.5</v>
      </c>
      <c r="E18" s="246">
        <v>24.45</v>
      </c>
      <c r="F18" s="249">
        <f t="shared" si="11"/>
        <v>84.5</v>
      </c>
      <c r="G18" s="248">
        <f t="shared" si="12"/>
        <v>24.45</v>
      </c>
      <c r="H18" s="246">
        <v>79.3</v>
      </c>
      <c r="I18" s="246">
        <v>26.2</v>
      </c>
      <c r="J18" s="255">
        <f t="shared" si="13"/>
        <v>19.27</v>
      </c>
      <c r="K18" s="56"/>
      <c r="L18" s="232">
        <f t="shared" si="0"/>
        <v>80</v>
      </c>
      <c r="M18" s="224">
        <v>16.637941360473633</v>
      </c>
      <c r="N18" s="225">
        <v>2986.510498046875</v>
      </c>
      <c r="O18" s="184">
        <f t="shared" si="1"/>
        <v>4093.167925526724</v>
      </c>
      <c r="P18" s="227">
        <v>17.057720184326172</v>
      </c>
      <c r="Q18" s="225">
        <v>7161.91796875</v>
      </c>
      <c r="R18" s="184">
        <f t="shared" si="2"/>
        <v>9815.7809705046911</v>
      </c>
      <c r="S18" s="227"/>
      <c r="T18" s="225"/>
      <c r="U18" s="184" t="str">
        <f t="shared" si="3"/>
        <v/>
      </c>
      <c r="V18" s="227"/>
      <c r="W18" s="225"/>
      <c r="X18" s="184" t="str">
        <f t="shared" si="4"/>
        <v/>
      </c>
      <c r="Y18" s="227"/>
      <c r="Z18" s="225"/>
      <c r="AA18" s="184" t="str">
        <f t="shared" si="5"/>
        <v/>
      </c>
      <c r="AB18" s="227"/>
      <c r="AC18" s="225"/>
      <c r="AD18" s="184" t="str">
        <f t="shared" si="6"/>
        <v/>
      </c>
      <c r="AE18" s="227"/>
      <c r="AF18" s="225"/>
      <c r="AG18" s="184" t="str">
        <f t="shared" si="7"/>
        <v/>
      </c>
      <c r="AH18" s="227"/>
      <c r="AI18" s="225"/>
      <c r="AJ18" s="184" t="str">
        <f t="shared" si="8"/>
        <v/>
      </c>
      <c r="AK18" s="227"/>
      <c r="AL18" s="225"/>
      <c r="AM18" s="184" t="str">
        <f t="shared" si="9"/>
        <v/>
      </c>
      <c r="AN18" s="227"/>
      <c r="AO18" s="225"/>
      <c r="AP18" s="184" t="str">
        <f t="shared" si="10"/>
        <v/>
      </c>
      <c r="AQ18" s="70"/>
    </row>
    <row r="19" spans="1:43" ht="15.6">
      <c r="A19" s="244">
        <v>89.2</v>
      </c>
      <c r="B19" s="244">
        <v>28.58</v>
      </c>
      <c r="C19" s="58"/>
      <c r="D19" s="245">
        <v>84.4</v>
      </c>
      <c r="E19" s="246">
        <v>23.66</v>
      </c>
      <c r="F19" s="249">
        <f t="shared" si="11"/>
        <v>84.4</v>
      </c>
      <c r="G19" s="248">
        <f t="shared" si="12"/>
        <v>23.66</v>
      </c>
      <c r="H19" s="246">
        <v>79.2</v>
      </c>
      <c r="I19" s="246">
        <v>23.24</v>
      </c>
      <c r="J19" s="255">
        <f t="shared" si="13"/>
        <v>19.27</v>
      </c>
      <c r="K19" s="56"/>
      <c r="L19" s="232" t="str">
        <f t="shared" si="0"/>
        <v>N/A</v>
      </c>
      <c r="M19" s="224"/>
      <c r="N19" s="225"/>
      <c r="O19" s="184" t="str">
        <f t="shared" si="1"/>
        <v/>
      </c>
      <c r="P19" s="227"/>
      <c r="Q19" s="225"/>
      <c r="R19" s="184" t="str">
        <f t="shared" si="2"/>
        <v/>
      </c>
      <c r="S19" s="227"/>
      <c r="T19" s="225"/>
      <c r="U19" s="184" t="str">
        <f t="shared" si="3"/>
        <v/>
      </c>
      <c r="V19" s="227"/>
      <c r="W19" s="225"/>
      <c r="X19" s="184" t="str">
        <f t="shared" si="4"/>
        <v/>
      </c>
      <c r="Y19" s="227"/>
      <c r="Z19" s="225"/>
      <c r="AA19" s="184" t="str">
        <f t="shared" si="5"/>
        <v/>
      </c>
      <c r="AB19" s="227"/>
      <c r="AC19" s="225"/>
      <c r="AD19" s="184" t="str">
        <f t="shared" si="6"/>
        <v/>
      </c>
      <c r="AE19" s="227"/>
      <c r="AF19" s="225"/>
      <c r="AG19" s="184" t="str">
        <f t="shared" si="7"/>
        <v/>
      </c>
      <c r="AH19" s="227"/>
      <c r="AI19" s="225"/>
      <c r="AJ19" s="184" t="str">
        <f t="shared" si="8"/>
        <v/>
      </c>
      <c r="AK19" s="227"/>
      <c r="AL19" s="225"/>
      <c r="AM19" s="184" t="str">
        <f t="shared" si="9"/>
        <v/>
      </c>
      <c r="AN19" s="227"/>
      <c r="AO19" s="225"/>
      <c r="AP19" s="184" t="str">
        <f t="shared" si="10"/>
        <v/>
      </c>
      <c r="AQ19" s="70"/>
    </row>
    <row r="20" spans="1:43" ht="16.2" thickBot="1">
      <c r="A20" s="244">
        <v>89.1</v>
      </c>
      <c r="B20" s="244">
        <v>29.46</v>
      </c>
      <c r="C20" s="58"/>
      <c r="D20" s="245">
        <v>84.3</v>
      </c>
      <c r="E20" s="246">
        <v>22.9</v>
      </c>
      <c r="F20" s="249">
        <f t="shared" si="11"/>
        <v>84.3</v>
      </c>
      <c r="G20" s="248">
        <f t="shared" si="12"/>
        <v>22.9</v>
      </c>
      <c r="H20" s="246">
        <v>79.099999999999994</v>
      </c>
      <c r="I20" s="246">
        <v>20.36</v>
      </c>
      <c r="J20" s="255">
        <f t="shared" si="13"/>
        <v>19.27</v>
      </c>
      <c r="K20" s="56"/>
      <c r="L20" s="233" t="str">
        <f t="shared" si="0"/>
        <v>N/A</v>
      </c>
      <c r="M20" s="234"/>
      <c r="N20" s="235"/>
      <c r="O20" s="185" t="str">
        <f t="shared" si="1"/>
        <v/>
      </c>
      <c r="P20" s="236"/>
      <c r="Q20" s="235"/>
      <c r="R20" s="185" t="str">
        <f t="shared" si="2"/>
        <v/>
      </c>
      <c r="S20" s="236"/>
      <c r="T20" s="235"/>
      <c r="U20" s="185" t="str">
        <f t="shared" si="3"/>
        <v/>
      </c>
      <c r="V20" s="236"/>
      <c r="W20" s="235"/>
      <c r="X20" s="185" t="str">
        <f t="shared" si="4"/>
        <v/>
      </c>
      <c r="Y20" s="236"/>
      <c r="Z20" s="235"/>
      <c r="AA20" s="185" t="str">
        <f t="shared" si="5"/>
        <v/>
      </c>
      <c r="AB20" s="236"/>
      <c r="AC20" s="235"/>
      <c r="AD20" s="185" t="str">
        <f t="shared" si="6"/>
        <v/>
      </c>
      <c r="AE20" s="236"/>
      <c r="AF20" s="235"/>
      <c r="AG20" s="185" t="str">
        <f t="shared" si="7"/>
        <v/>
      </c>
      <c r="AH20" s="236"/>
      <c r="AI20" s="235"/>
      <c r="AJ20" s="185" t="str">
        <f t="shared" si="8"/>
        <v/>
      </c>
      <c r="AK20" s="236"/>
      <c r="AL20" s="235"/>
      <c r="AM20" s="185" t="str">
        <f t="shared" si="9"/>
        <v/>
      </c>
      <c r="AN20" s="236"/>
      <c r="AO20" s="235"/>
      <c r="AP20" s="185" t="str">
        <f t="shared" si="10"/>
        <v/>
      </c>
      <c r="AQ20" s="70"/>
    </row>
    <row r="21" spans="1:43" ht="15.6">
      <c r="A21" s="244">
        <v>89</v>
      </c>
      <c r="B21" s="244">
        <v>28.91</v>
      </c>
      <c r="C21" s="58"/>
      <c r="D21" s="245">
        <v>84.2</v>
      </c>
      <c r="E21" s="246">
        <v>23.49</v>
      </c>
      <c r="F21" s="249">
        <f t="shared" si="11"/>
        <v>84.2</v>
      </c>
      <c r="G21" s="248">
        <f t="shared" si="12"/>
        <v>22.9</v>
      </c>
      <c r="H21" s="246">
        <v>79</v>
      </c>
      <c r="I21" s="246">
        <v>20.98</v>
      </c>
      <c r="J21" s="255">
        <f t="shared" si="13"/>
        <v>19.27</v>
      </c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70"/>
    </row>
    <row r="22" spans="1:43" ht="16.2" thickBot="1">
      <c r="A22" s="244">
        <v>88.9</v>
      </c>
      <c r="B22" s="244">
        <v>27.87</v>
      </c>
      <c r="C22" s="58"/>
      <c r="D22" s="245">
        <v>84.1</v>
      </c>
      <c r="E22" s="246">
        <v>24.8</v>
      </c>
      <c r="F22" s="249">
        <f t="shared" si="11"/>
        <v>84.1</v>
      </c>
      <c r="G22" s="248">
        <f t="shared" si="12"/>
        <v>22.9</v>
      </c>
      <c r="H22" s="246">
        <v>78.900000000000006</v>
      </c>
      <c r="I22" s="246">
        <v>23.88</v>
      </c>
      <c r="J22" s="255">
        <f t="shared" si="13"/>
        <v>19.27</v>
      </c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70"/>
    </row>
    <row r="23" spans="1:43" ht="15.6">
      <c r="A23" s="244">
        <v>88.8</v>
      </c>
      <c r="B23" s="244">
        <v>25.63</v>
      </c>
      <c r="C23" s="58"/>
      <c r="D23" s="245">
        <v>84</v>
      </c>
      <c r="E23" s="246">
        <v>26.19</v>
      </c>
      <c r="F23" s="249">
        <f t="shared" si="11"/>
        <v>84</v>
      </c>
      <c r="G23" s="248">
        <f t="shared" si="12"/>
        <v>22.9</v>
      </c>
      <c r="H23" s="246">
        <v>78.8</v>
      </c>
      <c r="I23" s="246">
        <v>26.15</v>
      </c>
      <c r="J23" s="255">
        <f t="shared" si="13"/>
        <v>19.27</v>
      </c>
      <c r="K23" s="56"/>
      <c r="L23" s="468" t="s">
        <v>167</v>
      </c>
      <c r="M23" s="469"/>
      <c r="N23" s="469"/>
      <c r="O23" s="469"/>
      <c r="P23" s="469"/>
      <c r="Q23" s="469"/>
      <c r="R23" s="469"/>
      <c r="S23" s="469"/>
      <c r="T23" s="469"/>
      <c r="U23" s="469"/>
      <c r="V23" s="469"/>
      <c r="W23" s="469"/>
      <c r="X23" s="469"/>
      <c r="Y23" s="469"/>
      <c r="Z23" s="469"/>
      <c r="AA23" s="469"/>
      <c r="AB23" s="469"/>
      <c r="AC23" s="469"/>
      <c r="AD23" s="469"/>
      <c r="AE23" s="469"/>
      <c r="AF23" s="469"/>
      <c r="AG23" s="469"/>
      <c r="AH23" s="469"/>
      <c r="AI23" s="469"/>
      <c r="AJ23" s="469"/>
      <c r="AK23" s="469"/>
      <c r="AL23" s="469"/>
      <c r="AM23" s="469"/>
      <c r="AN23" s="469"/>
      <c r="AO23" s="469"/>
      <c r="AP23" s="470"/>
      <c r="AQ23" s="70"/>
    </row>
    <row r="24" spans="1:43" ht="15.6">
      <c r="A24" s="244">
        <v>88.7</v>
      </c>
      <c r="B24" s="244">
        <v>25.25</v>
      </c>
      <c r="C24" s="58"/>
      <c r="D24" s="245">
        <v>83.9</v>
      </c>
      <c r="E24" s="246">
        <v>27.95</v>
      </c>
      <c r="F24" s="249">
        <f t="shared" si="11"/>
        <v>83.9</v>
      </c>
      <c r="G24" s="248">
        <f t="shared" si="12"/>
        <v>22.9</v>
      </c>
      <c r="H24" s="246">
        <v>78.7</v>
      </c>
      <c r="I24" s="246">
        <v>26.41</v>
      </c>
      <c r="J24" s="255">
        <f t="shared" si="13"/>
        <v>19.27</v>
      </c>
      <c r="K24" s="56"/>
      <c r="L24" s="228"/>
      <c r="M24" s="463" t="s">
        <v>25</v>
      </c>
      <c r="N24" s="463"/>
      <c r="O24" s="463"/>
      <c r="P24" s="463"/>
      <c r="Q24" s="463"/>
      <c r="R24" s="463"/>
      <c r="S24" s="463"/>
      <c r="T24" s="463"/>
      <c r="U24" s="463"/>
      <c r="V24" s="463"/>
      <c r="W24" s="463"/>
      <c r="X24" s="463"/>
      <c r="Y24" s="463"/>
      <c r="Z24" s="463"/>
      <c r="AA24" s="463"/>
      <c r="AB24" s="463"/>
      <c r="AC24" s="463"/>
      <c r="AD24" s="463"/>
      <c r="AE24" s="463"/>
      <c r="AF24" s="463"/>
      <c r="AG24" s="463"/>
      <c r="AH24" s="463"/>
      <c r="AI24" s="463"/>
      <c r="AJ24" s="463"/>
      <c r="AK24" s="463"/>
      <c r="AL24" s="463"/>
      <c r="AM24" s="463"/>
      <c r="AN24" s="463"/>
      <c r="AO24" s="463"/>
      <c r="AP24" s="464"/>
      <c r="AQ24" s="70"/>
    </row>
    <row r="25" spans="1:43" ht="16.2" thickBot="1">
      <c r="A25" s="244">
        <v>88.6</v>
      </c>
      <c r="B25" s="244">
        <v>25.25</v>
      </c>
      <c r="C25" s="58"/>
      <c r="D25" s="245">
        <v>83.8</v>
      </c>
      <c r="E25" s="246">
        <v>28.49</v>
      </c>
      <c r="F25" s="249">
        <f t="shared" si="11"/>
        <v>83.8</v>
      </c>
      <c r="G25" s="248">
        <f t="shared" si="12"/>
        <v>22.9</v>
      </c>
      <c r="H25" s="246">
        <v>78.599999999999994</v>
      </c>
      <c r="I25" s="246">
        <v>23.83</v>
      </c>
      <c r="J25" s="255">
        <f t="shared" si="13"/>
        <v>19.27</v>
      </c>
      <c r="K25" s="56"/>
      <c r="L25" s="229"/>
      <c r="M25" s="465">
        <f>M3</f>
        <v>1.524</v>
      </c>
      <c r="N25" s="465"/>
      <c r="O25" s="466"/>
      <c r="P25" s="465">
        <f>P3</f>
        <v>1.321</v>
      </c>
      <c r="Q25" s="465"/>
      <c r="R25" s="466"/>
      <c r="S25" s="465" t="str">
        <f>S3</f>
        <v>N/A</v>
      </c>
      <c r="T25" s="465"/>
      <c r="U25" s="466"/>
      <c r="V25" s="465" t="str">
        <f>V3</f>
        <v>N/A</v>
      </c>
      <c r="W25" s="465"/>
      <c r="X25" s="466"/>
      <c r="Y25" s="465" t="str">
        <f>Y3</f>
        <v>N/A</v>
      </c>
      <c r="Z25" s="465"/>
      <c r="AA25" s="466"/>
      <c r="AB25" s="465" t="str">
        <f>AB3</f>
        <v>N/A</v>
      </c>
      <c r="AC25" s="465"/>
      <c r="AD25" s="466"/>
      <c r="AE25" s="465" t="str">
        <f>AE3</f>
        <v>N/A</v>
      </c>
      <c r="AF25" s="465"/>
      <c r="AG25" s="466"/>
      <c r="AH25" s="465" t="str">
        <f>AH3</f>
        <v>N/A</v>
      </c>
      <c r="AI25" s="465"/>
      <c r="AJ25" s="466"/>
      <c r="AK25" s="465" t="str">
        <f>AK3</f>
        <v>N/A</v>
      </c>
      <c r="AL25" s="465"/>
      <c r="AM25" s="466"/>
      <c r="AN25" s="465" t="str">
        <f>AN3</f>
        <v>N/A</v>
      </c>
      <c r="AO25" s="465"/>
      <c r="AP25" s="467"/>
      <c r="AQ25" s="70"/>
    </row>
    <row r="26" spans="1:43" ht="15.6">
      <c r="A26" s="244">
        <v>88.5</v>
      </c>
      <c r="B26" s="244">
        <v>26.33</v>
      </c>
      <c r="C26" s="58"/>
      <c r="D26" s="245">
        <v>83.7</v>
      </c>
      <c r="E26" s="246">
        <v>29.23</v>
      </c>
      <c r="F26" s="249">
        <f t="shared" si="11"/>
        <v>83.7</v>
      </c>
      <c r="G26" s="248">
        <f t="shared" si="12"/>
        <v>22.9</v>
      </c>
      <c r="H26" s="246">
        <v>78.5</v>
      </c>
      <c r="I26" s="246">
        <v>20.010000000000002</v>
      </c>
      <c r="J26" s="255">
        <f t="shared" si="13"/>
        <v>19.27</v>
      </c>
      <c r="K26" s="56"/>
      <c r="L26" s="230" t="s">
        <v>18</v>
      </c>
      <c r="M26" s="221" t="s">
        <v>82</v>
      </c>
      <c r="N26" s="333" t="s">
        <v>83</v>
      </c>
      <c r="O26" s="182" t="s">
        <v>104</v>
      </c>
      <c r="P26" s="334" t="s">
        <v>82</v>
      </c>
      <c r="Q26" s="333" t="s">
        <v>83</v>
      </c>
      <c r="R26" s="182" t="s">
        <v>104</v>
      </c>
      <c r="S26" s="334" t="s">
        <v>82</v>
      </c>
      <c r="T26" s="333" t="s">
        <v>83</v>
      </c>
      <c r="U26" s="182" t="s">
        <v>104</v>
      </c>
      <c r="V26" s="334" t="s">
        <v>82</v>
      </c>
      <c r="W26" s="333" t="s">
        <v>83</v>
      </c>
      <c r="X26" s="182" t="s">
        <v>104</v>
      </c>
      <c r="Y26" s="334" t="s">
        <v>82</v>
      </c>
      <c r="Z26" s="333" t="s">
        <v>83</v>
      </c>
      <c r="AA26" s="182" t="s">
        <v>104</v>
      </c>
      <c r="AB26" s="334" t="s">
        <v>82</v>
      </c>
      <c r="AC26" s="333" t="s">
        <v>83</v>
      </c>
      <c r="AD26" s="182" t="s">
        <v>104</v>
      </c>
      <c r="AE26" s="334" t="s">
        <v>82</v>
      </c>
      <c r="AF26" s="333" t="s">
        <v>83</v>
      </c>
      <c r="AG26" s="182" t="s">
        <v>104</v>
      </c>
      <c r="AH26" s="334" t="s">
        <v>82</v>
      </c>
      <c r="AI26" s="333" t="s">
        <v>83</v>
      </c>
      <c r="AJ26" s="182" t="s">
        <v>104</v>
      </c>
      <c r="AK26" s="334" t="s">
        <v>82</v>
      </c>
      <c r="AL26" s="333" t="s">
        <v>83</v>
      </c>
      <c r="AM26" s="182" t="s">
        <v>104</v>
      </c>
      <c r="AN26" s="334" t="s">
        <v>82</v>
      </c>
      <c r="AO26" s="333" t="s">
        <v>83</v>
      </c>
      <c r="AP26" s="182" t="s">
        <v>104</v>
      </c>
      <c r="AQ26" s="70"/>
    </row>
    <row r="27" spans="1:43" ht="15.6">
      <c r="A27" s="244">
        <v>88.4</v>
      </c>
      <c r="B27" s="244">
        <v>26.38</v>
      </c>
      <c r="C27" s="58"/>
      <c r="D27" s="245">
        <v>83.6</v>
      </c>
      <c r="E27" s="246">
        <v>29.43</v>
      </c>
      <c r="F27" s="249">
        <f t="shared" si="11"/>
        <v>83.6</v>
      </c>
      <c r="G27" s="248">
        <f t="shared" si="12"/>
        <v>22.9</v>
      </c>
      <c r="H27" s="246">
        <v>78.400000000000006</v>
      </c>
      <c r="I27" s="246">
        <v>19.260000000000002</v>
      </c>
      <c r="J27" s="255">
        <f t="shared" si="13"/>
        <v>19.260000000000002</v>
      </c>
      <c r="K27" s="56"/>
      <c r="L27" s="231" t="s">
        <v>2</v>
      </c>
      <c r="M27" s="222" t="s">
        <v>26</v>
      </c>
      <c r="N27" s="223" t="s">
        <v>84</v>
      </c>
      <c r="O27" s="183" t="s">
        <v>24</v>
      </c>
      <c r="P27" s="226" t="s">
        <v>26</v>
      </c>
      <c r="Q27" s="223" t="s">
        <v>84</v>
      </c>
      <c r="R27" s="183" t="s">
        <v>24</v>
      </c>
      <c r="S27" s="226" t="s">
        <v>26</v>
      </c>
      <c r="T27" s="223" t="s">
        <v>84</v>
      </c>
      <c r="U27" s="183" t="s">
        <v>24</v>
      </c>
      <c r="V27" s="226" t="s">
        <v>26</v>
      </c>
      <c r="W27" s="223" t="s">
        <v>84</v>
      </c>
      <c r="X27" s="183" t="s">
        <v>24</v>
      </c>
      <c r="Y27" s="226" t="s">
        <v>26</v>
      </c>
      <c r="Z27" s="223" t="s">
        <v>84</v>
      </c>
      <c r="AA27" s="183" t="s">
        <v>24</v>
      </c>
      <c r="AB27" s="226" t="s">
        <v>26</v>
      </c>
      <c r="AC27" s="223" t="s">
        <v>84</v>
      </c>
      <c r="AD27" s="183" t="s">
        <v>24</v>
      </c>
      <c r="AE27" s="226" t="s">
        <v>26</v>
      </c>
      <c r="AF27" s="223" t="s">
        <v>84</v>
      </c>
      <c r="AG27" s="183" t="s">
        <v>24</v>
      </c>
      <c r="AH27" s="226" t="s">
        <v>26</v>
      </c>
      <c r="AI27" s="223" t="s">
        <v>84</v>
      </c>
      <c r="AJ27" s="183" t="s">
        <v>24</v>
      </c>
      <c r="AK27" s="226" t="s">
        <v>26</v>
      </c>
      <c r="AL27" s="223" t="s">
        <v>84</v>
      </c>
      <c r="AM27" s="183" t="s">
        <v>24</v>
      </c>
      <c r="AN27" s="226" t="s">
        <v>26</v>
      </c>
      <c r="AO27" s="223" t="s">
        <v>84</v>
      </c>
      <c r="AP27" s="183" t="s">
        <v>24</v>
      </c>
      <c r="AQ27" s="70"/>
    </row>
    <row r="28" spans="1:43" ht="15.6">
      <c r="A28" s="244">
        <v>88.3</v>
      </c>
      <c r="B28" s="244">
        <v>27.94</v>
      </c>
      <c r="C28" s="58"/>
      <c r="D28" s="245">
        <v>83.5</v>
      </c>
      <c r="E28" s="246">
        <v>29.31</v>
      </c>
      <c r="F28" s="249">
        <f t="shared" si="11"/>
        <v>83.5</v>
      </c>
      <c r="G28" s="248">
        <f t="shared" si="12"/>
        <v>22.9</v>
      </c>
      <c r="H28" s="246">
        <v>78.3</v>
      </c>
      <c r="I28" s="246">
        <v>18.420000000000002</v>
      </c>
      <c r="J28" s="255">
        <f t="shared" si="13"/>
        <v>18.420000000000002</v>
      </c>
      <c r="K28" s="56"/>
      <c r="L28" s="232">
        <f t="shared" ref="L28:L42" si="14">L6</f>
        <v>20</v>
      </c>
      <c r="M28" s="224"/>
      <c r="N28" s="225"/>
      <c r="O28" s="184" t="str">
        <f t="shared" ref="O28:O42" si="15">IF(ISBLANK(N28),"",N28*$P$95)</f>
        <v/>
      </c>
      <c r="P28" s="227"/>
      <c r="Q28" s="225"/>
      <c r="R28" s="184" t="str">
        <f t="shared" ref="R28:R42" si="16">IF(ISBLANK(Q28),"",Q28*$P$95)</f>
        <v/>
      </c>
      <c r="S28" s="227"/>
      <c r="T28" s="225"/>
      <c r="U28" s="184" t="str">
        <f t="shared" ref="U28:U42" si="17">IF(ISBLANK(T28),"",T28*$P$95)</f>
        <v/>
      </c>
      <c r="V28" s="227"/>
      <c r="W28" s="225"/>
      <c r="X28" s="184" t="str">
        <f t="shared" ref="X28:X42" si="18">IF(ISBLANK(W28),"",W28*$P$95)</f>
        <v/>
      </c>
      <c r="Y28" s="227"/>
      <c r="Z28" s="225"/>
      <c r="AA28" s="184" t="str">
        <f t="shared" ref="AA28:AA42" si="19">IF(ISBLANK(Z28),"",Z28*$P$95)</f>
        <v/>
      </c>
      <c r="AB28" s="227"/>
      <c r="AC28" s="225"/>
      <c r="AD28" s="184" t="str">
        <f t="shared" ref="AD28:AD42" si="20">IF(ISBLANK(AC28),"",AC28*$P$95)</f>
        <v/>
      </c>
      <c r="AE28" s="227"/>
      <c r="AF28" s="225"/>
      <c r="AG28" s="184" t="str">
        <f t="shared" ref="AG28:AG42" si="21">IF(ISBLANK(AF28),"",AF28*$P$95)</f>
        <v/>
      </c>
      <c r="AH28" s="227"/>
      <c r="AI28" s="225"/>
      <c r="AJ28" s="184" t="str">
        <f t="shared" ref="AJ28:AJ42" si="22">IF(ISBLANK(AI28),"",AI28*$P$95)</f>
        <v/>
      </c>
      <c r="AK28" s="227"/>
      <c r="AL28" s="225"/>
      <c r="AM28" s="184" t="str">
        <f t="shared" ref="AM28:AM42" si="23">IF(ISBLANK(AL28),"",AL28*$P$95)</f>
        <v/>
      </c>
      <c r="AN28" s="227"/>
      <c r="AO28" s="225"/>
      <c r="AP28" s="184" t="str">
        <f t="shared" ref="AP28:AP42" si="24">IF(ISBLANK(AO28),"",AO28*$P$95)</f>
        <v/>
      </c>
      <c r="AQ28" s="70"/>
    </row>
    <row r="29" spans="1:43" ht="16.5" customHeight="1">
      <c r="A29" s="244">
        <v>88.2</v>
      </c>
      <c r="B29" s="244">
        <v>28.11</v>
      </c>
      <c r="C29" s="58"/>
      <c r="D29" s="245">
        <v>83.4</v>
      </c>
      <c r="E29" s="246">
        <v>28.66</v>
      </c>
      <c r="F29" s="249">
        <f t="shared" si="11"/>
        <v>83.4</v>
      </c>
      <c r="G29" s="248">
        <f t="shared" si="12"/>
        <v>22.9</v>
      </c>
      <c r="H29" s="246">
        <v>78.2</v>
      </c>
      <c r="I29" s="246">
        <v>20.97</v>
      </c>
      <c r="J29" s="255">
        <f t="shared" si="13"/>
        <v>18.420000000000002</v>
      </c>
      <c r="K29" s="56"/>
      <c r="L29" s="232">
        <f t="shared" si="14"/>
        <v>25</v>
      </c>
      <c r="M29" s="224"/>
      <c r="N29" s="225"/>
      <c r="O29" s="184" t="str">
        <f t="shared" si="15"/>
        <v/>
      </c>
      <c r="P29" s="227"/>
      <c r="Q29" s="225"/>
      <c r="R29" s="184" t="str">
        <f t="shared" si="16"/>
        <v/>
      </c>
      <c r="S29" s="227"/>
      <c r="T29" s="225"/>
      <c r="U29" s="184" t="str">
        <f t="shared" si="17"/>
        <v/>
      </c>
      <c r="V29" s="227"/>
      <c r="W29" s="225"/>
      <c r="X29" s="184" t="str">
        <f t="shared" si="18"/>
        <v/>
      </c>
      <c r="Y29" s="227"/>
      <c r="Z29" s="225"/>
      <c r="AA29" s="184" t="str">
        <f t="shared" si="19"/>
        <v/>
      </c>
      <c r="AB29" s="227"/>
      <c r="AC29" s="225"/>
      <c r="AD29" s="184" t="str">
        <f t="shared" si="20"/>
        <v/>
      </c>
      <c r="AE29" s="227"/>
      <c r="AF29" s="225"/>
      <c r="AG29" s="184" t="str">
        <f t="shared" si="21"/>
        <v/>
      </c>
      <c r="AH29" s="227"/>
      <c r="AI29" s="225"/>
      <c r="AJ29" s="184" t="str">
        <f t="shared" si="22"/>
        <v/>
      </c>
      <c r="AK29" s="227"/>
      <c r="AL29" s="225"/>
      <c r="AM29" s="184" t="str">
        <f t="shared" si="23"/>
        <v/>
      </c>
      <c r="AN29" s="227"/>
      <c r="AO29" s="225"/>
      <c r="AP29" s="184" t="str">
        <f t="shared" si="24"/>
        <v/>
      </c>
      <c r="AQ29" s="70"/>
    </row>
    <row r="30" spans="1:43" ht="15.6">
      <c r="A30" s="244">
        <v>88.1</v>
      </c>
      <c r="B30" s="244">
        <v>27.78</v>
      </c>
      <c r="C30" s="58"/>
      <c r="D30" s="245">
        <v>83.3</v>
      </c>
      <c r="E30" s="246">
        <v>28.46</v>
      </c>
      <c r="F30" s="249">
        <f t="shared" si="11"/>
        <v>83.3</v>
      </c>
      <c r="G30" s="248">
        <f t="shared" si="12"/>
        <v>22.9</v>
      </c>
      <c r="H30" s="246">
        <v>78.099999999999994</v>
      </c>
      <c r="I30" s="246">
        <v>22.24</v>
      </c>
      <c r="J30" s="255">
        <f t="shared" si="13"/>
        <v>18.420000000000002</v>
      </c>
      <c r="K30" s="56"/>
      <c r="L30" s="232">
        <f t="shared" si="14"/>
        <v>30</v>
      </c>
      <c r="M30" s="224"/>
      <c r="N30" s="225"/>
      <c r="O30" s="184" t="str">
        <f t="shared" si="15"/>
        <v/>
      </c>
      <c r="P30" s="227"/>
      <c r="Q30" s="225"/>
      <c r="R30" s="184" t="str">
        <f t="shared" si="16"/>
        <v/>
      </c>
      <c r="S30" s="227"/>
      <c r="T30" s="225"/>
      <c r="U30" s="184" t="str">
        <f t="shared" si="17"/>
        <v/>
      </c>
      <c r="V30" s="227"/>
      <c r="W30" s="225"/>
      <c r="X30" s="184" t="str">
        <f t="shared" si="18"/>
        <v/>
      </c>
      <c r="Y30" s="227"/>
      <c r="Z30" s="225"/>
      <c r="AA30" s="184" t="str">
        <f t="shared" si="19"/>
        <v/>
      </c>
      <c r="AB30" s="227"/>
      <c r="AC30" s="225"/>
      <c r="AD30" s="184" t="str">
        <f t="shared" si="20"/>
        <v/>
      </c>
      <c r="AE30" s="227"/>
      <c r="AF30" s="225"/>
      <c r="AG30" s="184" t="str">
        <f t="shared" si="21"/>
        <v/>
      </c>
      <c r="AH30" s="227"/>
      <c r="AI30" s="225"/>
      <c r="AJ30" s="184" t="str">
        <f t="shared" si="22"/>
        <v/>
      </c>
      <c r="AK30" s="227"/>
      <c r="AL30" s="225"/>
      <c r="AM30" s="184" t="str">
        <f t="shared" si="23"/>
        <v/>
      </c>
      <c r="AN30" s="227"/>
      <c r="AO30" s="225"/>
      <c r="AP30" s="184" t="str">
        <f t="shared" si="24"/>
        <v/>
      </c>
      <c r="AQ30" s="70"/>
    </row>
    <row r="31" spans="1:43" ht="15.6">
      <c r="A31" s="244">
        <v>88</v>
      </c>
      <c r="B31" s="244">
        <v>26.67</v>
      </c>
      <c r="C31" s="58"/>
      <c r="D31" s="245">
        <v>83.2</v>
      </c>
      <c r="E31" s="246">
        <v>29.21</v>
      </c>
      <c r="F31" s="249">
        <f t="shared" si="11"/>
        <v>83.2</v>
      </c>
      <c r="G31" s="248">
        <f t="shared" si="12"/>
        <v>22.9</v>
      </c>
      <c r="H31" s="246">
        <v>78</v>
      </c>
      <c r="I31" s="246">
        <v>25.39</v>
      </c>
      <c r="J31" s="255">
        <f t="shared" si="13"/>
        <v>18.420000000000002</v>
      </c>
      <c r="K31" s="56"/>
      <c r="L31" s="232">
        <f t="shared" si="14"/>
        <v>35</v>
      </c>
      <c r="M31" s="224"/>
      <c r="N31" s="225"/>
      <c r="O31" s="184" t="str">
        <f t="shared" si="15"/>
        <v/>
      </c>
      <c r="P31" s="227"/>
      <c r="Q31" s="225"/>
      <c r="R31" s="184" t="str">
        <f t="shared" si="16"/>
        <v/>
      </c>
      <c r="S31" s="227"/>
      <c r="T31" s="225"/>
      <c r="U31" s="184" t="str">
        <f t="shared" si="17"/>
        <v/>
      </c>
      <c r="V31" s="227"/>
      <c r="W31" s="225"/>
      <c r="X31" s="184" t="str">
        <f t="shared" si="18"/>
        <v/>
      </c>
      <c r="Y31" s="227"/>
      <c r="Z31" s="225"/>
      <c r="AA31" s="184" t="str">
        <f t="shared" si="19"/>
        <v/>
      </c>
      <c r="AB31" s="227"/>
      <c r="AC31" s="225"/>
      <c r="AD31" s="184" t="str">
        <f t="shared" si="20"/>
        <v/>
      </c>
      <c r="AE31" s="227"/>
      <c r="AF31" s="225"/>
      <c r="AG31" s="184" t="str">
        <f t="shared" si="21"/>
        <v/>
      </c>
      <c r="AH31" s="227"/>
      <c r="AI31" s="225"/>
      <c r="AJ31" s="184" t="str">
        <f t="shared" si="22"/>
        <v/>
      </c>
      <c r="AK31" s="227"/>
      <c r="AL31" s="225"/>
      <c r="AM31" s="184" t="str">
        <f t="shared" si="23"/>
        <v/>
      </c>
      <c r="AN31" s="227"/>
      <c r="AO31" s="225"/>
      <c r="AP31" s="184" t="str">
        <f t="shared" si="24"/>
        <v/>
      </c>
      <c r="AQ31" s="70"/>
    </row>
    <row r="32" spans="1:43" ht="15.6">
      <c r="A32" s="244">
        <v>87.9</v>
      </c>
      <c r="B32" s="244">
        <v>26.12</v>
      </c>
      <c r="C32" s="58"/>
      <c r="D32" s="245">
        <v>83.1</v>
      </c>
      <c r="E32" s="246">
        <v>28.73</v>
      </c>
      <c r="F32" s="249">
        <f t="shared" si="11"/>
        <v>83.1</v>
      </c>
      <c r="G32" s="248">
        <f t="shared" si="12"/>
        <v>22.9</v>
      </c>
      <c r="H32" s="246">
        <v>77.900000000000006</v>
      </c>
      <c r="I32" s="246">
        <v>27.38</v>
      </c>
      <c r="J32" s="255">
        <f t="shared" si="13"/>
        <v>18.420000000000002</v>
      </c>
      <c r="K32" s="56"/>
      <c r="L32" s="232">
        <f t="shared" si="14"/>
        <v>40</v>
      </c>
      <c r="M32" s="224"/>
      <c r="N32" s="225"/>
      <c r="O32" s="184" t="str">
        <f t="shared" si="15"/>
        <v/>
      </c>
      <c r="P32" s="227"/>
      <c r="Q32" s="225"/>
      <c r="R32" s="184" t="str">
        <f t="shared" si="16"/>
        <v/>
      </c>
      <c r="S32" s="227"/>
      <c r="T32" s="225"/>
      <c r="U32" s="184" t="str">
        <f t="shared" si="17"/>
        <v/>
      </c>
      <c r="V32" s="227"/>
      <c r="W32" s="225"/>
      <c r="X32" s="184" t="str">
        <f t="shared" si="18"/>
        <v/>
      </c>
      <c r="Y32" s="227"/>
      <c r="Z32" s="225"/>
      <c r="AA32" s="184" t="str">
        <f t="shared" si="19"/>
        <v/>
      </c>
      <c r="AB32" s="227"/>
      <c r="AC32" s="225"/>
      <c r="AD32" s="184" t="str">
        <f t="shared" si="20"/>
        <v/>
      </c>
      <c r="AE32" s="227"/>
      <c r="AF32" s="225"/>
      <c r="AG32" s="184" t="str">
        <f t="shared" si="21"/>
        <v/>
      </c>
      <c r="AH32" s="227"/>
      <c r="AI32" s="225"/>
      <c r="AJ32" s="184" t="str">
        <f t="shared" si="22"/>
        <v/>
      </c>
      <c r="AK32" s="227"/>
      <c r="AL32" s="225"/>
      <c r="AM32" s="184" t="str">
        <f t="shared" si="23"/>
        <v/>
      </c>
      <c r="AN32" s="227"/>
      <c r="AO32" s="225"/>
      <c r="AP32" s="184" t="str">
        <f t="shared" si="24"/>
        <v/>
      </c>
      <c r="AQ32" s="70"/>
    </row>
    <row r="33" spans="1:43" ht="15.6">
      <c r="A33" s="244">
        <v>87.8</v>
      </c>
      <c r="B33" s="244">
        <v>26.4</v>
      </c>
      <c r="C33" s="58"/>
      <c r="D33" s="245">
        <v>83</v>
      </c>
      <c r="E33" s="246">
        <v>27.86</v>
      </c>
      <c r="F33" s="249">
        <f t="shared" si="11"/>
        <v>83</v>
      </c>
      <c r="G33" s="248">
        <f t="shared" si="12"/>
        <v>22.9</v>
      </c>
      <c r="H33" s="246">
        <v>77.8</v>
      </c>
      <c r="I33" s="246">
        <v>28.64</v>
      </c>
      <c r="J33" s="255">
        <f t="shared" si="13"/>
        <v>18.420000000000002</v>
      </c>
      <c r="K33" s="56"/>
      <c r="L33" s="232">
        <f t="shared" si="14"/>
        <v>45</v>
      </c>
      <c r="M33" s="224"/>
      <c r="N33" s="225"/>
      <c r="O33" s="184" t="str">
        <f t="shared" si="15"/>
        <v/>
      </c>
      <c r="P33" s="227"/>
      <c r="Q33" s="225"/>
      <c r="R33" s="184" t="str">
        <f t="shared" si="16"/>
        <v/>
      </c>
      <c r="S33" s="227"/>
      <c r="T33" s="225"/>
      <c r="U33" s="184" t="str">
        <f t="shared" si="17"/>
        <v/>
      </c>
      <c r="V33" s="227"/>
      <c r="W33" s="225"/>
      <c r="X33" s="184" t="str">
        <f t="shared" si="18"/>
        <v/>
      </c>
      <c r="Y33" s="227"/>
      <c r="Z33" s="225"/>
      <c r="AA33" s="184" t="str">
        <f t="shared" si="19"/>
        <v/>
      </c>
      <c r="AB33" s="227"/>
      <c r="AC33" s="225"/>
      <c r="AD33" s="184" t="str">
        <f t="shared" si="20"/>
        <v/>
      </c>
      <c r="AE33" s="227"/>
      <c r="AF33" s="225"/>
      <c r="AG33" s="184" t="str">
        <f t="shared" si="21"/>
        <v/>
      </c>
      <c r="AH33" s="227"/>
      <c r="AI33" s="225"/>
      <c r="AJ33" s="184" t="str">
        <f t="shared" si="22"/>
        <v/>
      </c>
      <c r="AK33" s="227"/>
      <c r="AL33" s="225"/>
      <c r="AM33" s="184" t="str">
        <f t="shared" si="23"/>
        <v/>
      </c>
      <c r="AN33" s="227"/>
      <c r="AO33" s="225"/>
      <c r="AP33" s="184" t="str">
        <f t="shared" si="24"/>
        <v/>
      </c>
      <c r="AQ33" s="70"/>
    </row>
    <row r="34" spans="1:43" ht="15.6">
      <c r="A34" s="244">
        <v>87.7</v>
      </c>
      <c r="B34" s="244">
        <v>26.46</v>
      </c>
      <c r="C34" s="58"/>
      <c r="D34" s="245">
        <v>82.9</v>
      </c>
      <c r="E34" s="246">
        <v>27.33</v>
      </c>
      <c r="F34" s="249">
        <f t="shared" si="11"/>
        <v>82.9</v>
      </c>
      <c r="G34" s="248">
        <f t="shared" si="12"/>
        <v>22.9</v>
      </c>
      <c r="H34" s="246">
        <v>77.7</v>
      </c>
      <c r="I34" s="246">
        <v>29.25</v>
      </c>
      <c r="J34" s="255">
        <f t="shared" si="13"/>
        <v>18.420000000000002</v>
      </c>
      <c r="K34" s="56"/>
      <c r="L34" s="232">
        <f t="shared" si="14"/>
        <v>50</v>
      </c>
      <c r="M34" s="224"/>
      <c r="N34" s="225"/>
      <c r="O34" s="184" t="str">
        <f t="shared" si="15"/>
        <v/>
      </c>
      <c r="P34" s="227"/>
      <c r="Q34" s="225"/>
      <c r="R34" s="184" t="str">
        <f t="shared" si="16"/>
        <v/>
      </c>
      <c r="S34" s="227"/>
      <c r="T34" s="225"/>
      <c r="U34" s="184" t="str">
        <f t="shared" si="17"/>
        <v/>
      </c>
      <c r="V34" s="227"/>
      <c r="W34" s="225"/>
      <c r="X34" s="184" t="str">
        <f t="shared" si="18"/>
        <v/>
      </c>
      <c r="Y34" s="227"/>
      <c r="Z34" s="225"/>
      <c r="AA34" s="184" t="str">
        <f t="shared" si="19"/>
        <v/>
      </c>
      <c r="AB34" s="227"/>
      <c r="AC34" s="225"/>
      <c r="AD34" s="184" t="str">
        <f t="shared" si="20"/>
        <v/>
      </c>
      <c r="AE34" s="227"/>
      <c r="AF34" s="225"/>
      <c r="AG34" s="184" t="str">
        <f t="shared" si="21"/>
        <v/>
      </c>
      <c r="AH34" s="227"/>
      <c r="AI34" s="225"/>
      <c r="AJ34" s="184" t="str">
        <f t="shared" si="22"/>
        <v/>
      </c>
      <c r="AK34" s="227"/>
      <c r="AL34" s="225"/>
      <c r="AM34" s="184" t="str">
        <f t="shared" si="23"/>
        <v/>
      </c>
      <c r="AN34" s="227"/>
      <c r="AO34" s="225"/>
      <c r="AP34" s="184" t="str">
        <f t="shared" si="24"/>
        <v/>
      </c>
      <c r="AQ34" s="70"/>
    </row>
    <row r="35" spans="1:43" ht="15.6">
      <c r="A35" s="244">
        <v>87.6</v>
      </c>
      <c r="B35" s="244">
        <v>27.01</v>
      </c>
      <c r="C35" s="58"/>
      <c r="D35" s="245">
        <v>82.8</v>
      </c>
      <c r="E35" s="246">
        <v>28.51</v>
      </c>
      <c r="F35" s="249">
        <f t="shared" si="11"/>
        <v>82.8</v>
      </c>
      <c r="G35" s="248">
        <f t="shared" si="12"/>
        <v>22.9</v>
      </c>
      <c r="H35" s="246">
        <v>77.599999999999994</v>
      </c>
      <c r="I35" s="246">
        <v>28.24</v>
      </c>
      <c r="J35" s="255">
        <f t="shared" si="13"/>
        <v>18.420000000000002</v>
      </c>
      <c r="K35" s="56"/>
      <c r="L35" s="232">
        <f t="shared" si="14"/>
        <v>55</v>
      </c>
      <c r="M35" s="224"/>
      <c r="N35" s="225"/>
      <c r="O35" s="184" t="str">
        <f t="shared" si="15"/>
        <v/>
      </c>
      <c r="P35" s="227"/>
      <c r="Q35" s="225"/>
      <c r="R35" s="184" t="str">
        <f t="shared" si="16"/>
        <v/>
      </c>
      <c r="S35" s="227"/>
      <c r="T35" s="225"/>
      <c r="U35" s="184" t="str">
        <f t="shared" si="17"/>
        <v/>
      </c>
      <c r="V35" s="227"/>
      <c r="W35" s="225"/>
      <c r="X35" s="184" t="str">
        <f t="shared" si="18"/>
        <v/>
      </c>
      <c r="Y35" s="227"/>
      <c r="Z35" s="225"/>
      <c r="AA35" s="184" t="str">
        <f t="shared" si="19"/>
        <v/>
      </c>
      <c r="AB35" s="227"/>
      <c r="AC35" s="225"/>
      <c r="AD35" s="184" t="str">
        <f t="shared" si="20"/>
        <v/>
      </c>
      <c r="AE35" s="227"/>
      <c r="AF35" s="225"/>
      <c r="AG35" s="184" t="str">
        <f t="shared" si="21"/>
        <v/>
      </c>
      <c r="AH35" s="227"/>
      <c r="AI35" s="225"/>
      <c r="AJ35" s="184" t="str">
        <f t="shared" si="22"/>
        <v/>
      </c>
      <c r="AK35" s="227"/>
      <c r="AL35" s="225"/>
      <c r="AM35" s="184" t="str">
        <f t="shared" si="23"/>
        <v/>
      </c>
      <c r="AN35" s="227"/>
      <c r="AO35" s="225"/>
      <c r="AP35" s="184" t="str">
        <f t="shared" si="24"/>
        <v/>
      </c>
      <c r="AQ35" s="70"/>
    </row>
    <row r="36" spans="1:43" ht="15.6">
      <c r="A36" s="244">
        <v>87.5</v>
      </c>
      <c r="B36" s="244">
        <v>27.78</v>
      </c>
      <c r="C36" s="58"/>
      <c r="D36" s="245">
        <v>82.7</v>
      </c>
      <c r="E36" s="246">
        <v>30.02</v>
      </c>
      <c r="F36" s="249">
        <f t="shared" si="11"/>
        <v>82.7</v>
      </c>
      <c r="G36" s="248">
        <f t="shared" si="12"/>
        <v>22.9</v>
      </c>
      <c r="H36" s="246">
        <v>77.5</v>
      </c>
      <c r="I36" s="246">
        <v>27.8</v>
      </c>
      <c r="J36" s="255">
        <f t="shared" si="13"/>
        <v>18.420000000000002</v>
      </c>
      <c r="K36" s="56"/>
      <c r="L36" s="232">
        <f t="shared" si="14"/>
        <v>60</v>
      </c>
      <c r="M36" s="224"/>
      <c r="N36" s="225"/>
      <c r="O36" s="184" t="str">
        <f t="shared" si="15"/>
        <v/>
      </c>
      <c r="P36" s="227"/>
      <c r="Q36" s="225"/>
      <c r="R36" s="184" t="str">
        <f t="shared" si="16"/>
        <v/>
      </c>
      <c r="S36" s="227"/>
      <c r="T36" s="225"/>
      <c r="U36" s="184" t="str">
        <f t="shared" si="17"/>
        <v/>
      </c>
      <c r="V36" s="227"/>
      <c r="W36" s="225"/>
      <c r="X36" s="184" t="str">
        <f t="shared" si="18"/>
        <v/>
      </c>
      <c r="Y36" s="227"/>
      <c r="Z36" s="225"/>
      <c r="AA36" s="184" t="str">
        <f t="shared" si="19"/>
        <v/>
      </c>
      <c r="AB36" s="227"/>
      <c r="AC36" s="225"/>
      <c r="AD36" s="184" t="str">
        <f t="shared" si="20"/>
        <v/>
      </c>
      <c r="AE36" s="227"/>
      <c r="AF36" s="225"/>
      <c r="AG36" s="184" t="str">
        <f t="shared" si="21"/>
        <v/>
      </c>
      <c r="AH36" s="227"/>
      <c r="AI36" s="225"/>
      <c r="AJ36" s="184" t="str">
        <f t="shared" si="22"/>
        <v/>
      </c>
      <c r="AK36" s="227"/>
      <c r="AL36" s="225"/>
      <c r="AM36" s="184" t="str">
        <f t="shared" si="23"/>
        <v/>
      </c>
      <c r="AN36" s="227"/>
      <c r="AO36" s="225"/>
      <c r="AP36" s="184" t="str">
        <f t="shared" si="24"/>
        <v/>
      </c>
      <c r="AQ36" s="70"/>
    </row>
    <row r="37" spans="1:43" ht="15.6">
      <c r="A37" s="244">
        <v>87.4</v>
      </c>
      <c r="B37" s="244">
        <v>28.09</v>
      </c>
      <c r="C37" s="58"/>
      <c r="D37" s="245">
        <v>82.6</v>
      </c>
      <c r="E37" s="246">
        <v>31.43</v>
      </c>
      <c r="F37" s="249">
        <f t="shared" si="11"/>
        <v>82.6</v>
      </c>
      <c r="G37" s="248">
        <f t="shared" si="12"/>
        <v>22.9</v>
      </c>
      <c r="H37" s="246">
        <v>77.400000000000006</v>
      </c>
      <c r="I37" s="246">
        <v>27.5</v>
      </c>
      <c r="J37" s="255">
        <f t="shared" si="13"/>
        <v>18.420000000000002</v>
      </c>
      <c r="K37" s="56"/>
      <c r="L37" s="232">
        <f t="shared" si="14"/>
        <v>65</v>
      </c>
      <c r="M37" s="224"/>
      <c r="N37" s="225"/>
      <c r="O37" s="184" t="str">
        <f t="shared" si="15"/>
        <v/>
      </c>
      <c r="P37" s="227"/>
      <c r="Q37" s="225"/>
      <c r="R37" s="184" t="str">
        <f t="shared" si="16"/>
        <v/>
      </c>
      <c r="S37" s="227"/>
      <c r="T37" s="225"/>
      <c r="U37" s="184" t="str">
        <f t="shared" si="17"/>
        <v/>
      </c>
      <c r="V37" s="227"/>
      <c r="W37" s="225"/>
      <c r="X37" s="184" t="str">
        <f t="shared" si="18"/>
        <v/>
      </c>
      <c r="Y37" s="227"/>
      <c r="Z37" s="225"/>
      <c r="AA37" s="184" t="str">
        <f t="shared" si="19"/>
        <v/>
      </c>
      <c r="AB37" s="227"/>
      <c r="AC37" s="225"/>
      <c r="AD37" s="184" t="str">
        <f t="shared" si="20"/>
        <v/>
      </c>
      <c r="AE37" s="227"/>
      <c r="AF37" s="225"/>
      <c r="AG37" s="184" t="str">
        <f t="shared" si="21"/>
        <v/>
      </c>
      <c r="AH37" s="227"/>
      <c r="AI37" s="225"/>
      <c r="AJ37" s="184" t="str">
        <f t="shared" si="22"/>
        <v/>
      </c>
      <c r="AK37" s="227"/>
      <c r="AL37" s="225"/>
      <c r="AM37" s="184" t="str">
        <f t="shared" si="23"/>
        <v/>
      </c>
      <c r="AN37" s="227"/>
      <c r="AO37" s="225"/>
      <c r="AP37" s="184" t="str">
        <f t="shared" si="24"/>
        <v/>
      </c>
      <c r="AQ37" s="70"/>
    </row>
    <row r="38" spans="1:43" ht="15.6">
      <c r="A38" s="244">
        <v>87.3</v>
      </c>
      <c r="B38" s="244">
        <v>27.64</v>
      </c>
      <c r="C38" s="58"/>
      <c r="D38" s="245">
        <v>82.5</v>
      </c>
      <c r="E38" s="246">
        <v>30.78</v>
      </c>
      <c r="F38" s="249">
        <f t="shared" si="11"/>
        <v>82.5</v>
      </c>
      <c r="G38" s="248">
        <f t="shared" si="12"/>
        <v>22.9</v>
      </c>
      <c r="H38" s="246">
        <v>77.3</v>
      </c>
      <c r="I38" s="246">
        <v>27.73</v>
      </c>
      <c r="J38" s="255">
        <f t="shared" si="13"/>
        <v>18.420000000000002</v>
      </c>
      <c r="K38" s="56"/>
      <c r="L38" s="232">
        <f t="shared" si="14"/>
        <v>70</v>
      </c>
      <c r="M38" s="224"/>
      <c r="N38" s="225"/>
      <c r="O38" s="184" t="str">
        <f t="shared" si="15"/>
        <v/>
      </c>
      <c r="P38" s="227"/>
      <c r="Q38" s="225"/>
      <c r="R38" s="184" t="str">
        <f t="shared" si="16"/>
        <v/>
      </c>
      <c r="S38" s="227"/>
      <c r="T38" s="225"/>
      <c r="U38" s="184" t="str">
        <f t="shared" si="17"/>
        <v/>
      </c>
      <c r="V38" s="227"/>
      <c r="W38" s="225"/>
      <c r="X38" s="184" t="str">
        <f t="shared" si="18"/>
        <v/>
      </c>
      <c r="Y38" s="227"/>
      <c r="Z38" s="225"/>
      <c r="AA38" s="184" t="str">
        <f t="shared" si="19"/>
        <v/>
      </c>
      <c r="AB38" s="227"/>
      <c r="AC38" s="225"/>
      <c r="AD38" s="184" t="str">
        <f t="shared" si="20"/>
        <v/>
      </c>
      <c r="AE38" s="227"/>
      <c r="AF38" s="225"/>
      <c r="AG38" s="184" t="str">
        <f t="shared" si="21"/>
        <v/>
      </c>
      <c r="AH38" s="227"/>
      <c r="AI38" s="225"/>
      <c r="AJ38" s="184" t="str">
        <f t="shared" si="22"/>
        <v/>
      </c>
      <c r="AK38" s="227"/>
      <c r="AL38" s="225"/>
      <c r="AM38" s="184" t="str">
        <f t="shared" si="23"/>
        <v/>
      </c>
      <c r="AN38" s="227"/>
      <c r="AO38" s="225"/>
      <c r="AP38" s="184" t="str">
        <f t="shared" si="24"/>
        <v/>
      </c>
      <c r="AQ38" s="70"/>
    </row>
    <row r="39" spans="1:43" ht="15.6">
      <c r="A39" s="244">
        <v>87.2</v>
      </c>
      <c r="B39" s="244">
        <v>27.16</v>
      </c>
      <c r="C39" s="58"/>
      <c r="D39" s="245">
        <v>82.4</v>
      </c>
      <c r="E39" s="246">
        <v>30.37</v>
      </c>
      <c r="F39" s="249">
        <f t="shared" si="11"/>
        <v>82.4</v>
      </c>
      <c r="G39" s="248">
        <f t="shared" si="12"/>
        <v>22.9</v>
      </c>
      <c r="H39" s="246">
        <v>77.2</v>
      </c>
      <c r="I39" s="246">
        <v>26.16</v>
      </c>
      <c r="J39" s="255">
        <f t="shared" si="13"/>
        <v>18.420000000000002</v>
      </c>
      <c r="K39" s="56"/>
      <c r="L39" s="232">
        <f t="shared" si="14"/>
        <v>75</v>
      </c>
      <c r="M39" s="224"/>
      <c r="N39" s="225"/>
      <c r="O39" s="184" t="str">
        <f t="shared" si="15"/>
        <v/>
      </c>
      <c r="P39" s="227"/>
      <c r="Q39" s="225"/>
      <c r="R39" s="184" t="str">
        <f t="shared" si="16"/>
        <v/>
      </c>
      <c r="S39" s="227"/>
      <c r="T39" s="225"/>
      <c r="U39" s="184" t="str">
        <f t="shared" si="17"/>
        <v/>
      </c>
      <c r="V39" s="227"/>
      <c r="W39" s="225"/>
      <c r="X39" s="184" t="str">
        <f t="shared" si="18"/>
        <v/>
      </c>
      <c r="Y39" s="227"/>
      <c r="Z39" s="225"/>
      <c r="AA39" s="184" t="str">
        <f t="shared" si="19"/>
        <v/>
      </c>
      <c r="AB39" s="227"/>
      <c r="AC39" s="225"/>
      <c r="AD39" s="184" t="str">
        <f t="shared" si="20"/>
        <v/>
      </c>
      <c r="AE39" s="227"/>
      <c r="AF39" s="225"/>
      <c r="AG39" s="184" t="str">
        <f t="shared" si="21"/>
        <v/>
      </c>
      <c r="AH39" s="227"/>
      <c r="AI39" s="225"/>
      <c r="AJ39" s="184" t="str">
        <f t="shared" si="22"/>
        <v/>
      </c>
      <c r="AK39" s="227"/>
      <c r="AL39" s="225"/>
      <c r="AM39" s="184" t="str">
        <f t="shared" si="23"/>
        <v/>
      </c>
      <c r="AN39" s="227"/>
      <c r="AO39" s="225"/>
      <c r="AP39" s="184" t="str">
        <f t="shared" si="24"/>
        <v/>
      </c>
      <c r="AQ39" s="70"/>
    </row>
    <row r="40" spans="1:43" ht="15.6">
      <c r="A40" s="244">
        <v>87.1</v>
      </c>
      <c r="B40" s="244">
        <v>26.28</v>
      </c>
      <c r="C40" s="58"/>
      <c r="D40" s="245">
        <v>82.3</v>
      </c>
      <c r="E40" s="246">
        <v>29.7</v>
      </c>
      <c r="F40" s="249">
        <f t="shared" si="11"/>
        <v>82.3</v>
      </c>
      <c r="G40" s="248">
        <f t="shared" si="12"/>
        <v>22.9</v>
      </c>
      <c r="H40" s="246">
        <v>77.099999999999994</v>
      </c>
      <c r="I40" s="246">
        <v>25.25</v>
      </c>
      <c r="J40" s="255">
        <f t="shared" si="13"/>
        <v>18.420000000000002</v>
      </c>
      <c r="K40" s="56"/>
      <c r="L40" s="232">
        <f t="shared" si="14"/>
        <v>80</v>
      </c>
      <c r="M40" s="224"/>
      <c r="N40" s="225"/>
      <c r="O40" s="184" t="str">
        <f t="shared" si="15"/>
        <v/>
      </c>
      <c r="P40" s="227"/>
      <c r="Q40" s="225"/>
      <c r="R40" s="184" t="str">
        <f t="shared" si="16"/>
        <v/>
      </c>
      <c r="S40" s="227"/>
      <c r="T40" s="225"/>
      <c r="U40" s="184" t="str">
        <f t="shared" si="17"/>
        <v/>
      </c>
      <c r="V40" s="227"/>
      <c r="W40" s="225"/>
      <c r="X40" s="184" t="str">
        <f t="shared" si="18"/>
        <v/>
      </c>
      <c r="Y40" s="227"/>
      <c r="Z40" s="225"/>
      <c r="AA40" s="184" t="str">
        <f t="shared" si="19"/>
        <v/>
      </c>
      <c r="AB40" s="227"/>
      <c r="AC40" s="225"/>
      <c r="AD40" s="184" t="str">
        <f t="shared" si="20"/>
        <v/>
      </c>
      <c r="AE40" s="227"/>
      <c r="AF40" s="225"/>
      <c r="AG40" s="184" t="str">
        <f t="shared" si="21"/>
        <v/>
      </c>
      <c r="AH40" s="227"/>
      <c r="AI40" s="225"/>
      <c r="AJ40" s="184" t="str">
        <f t="shared" si="22"/>
        <v/>
      </c>
      <c r="AK40" s="227"/>
      <c r="AL40" s="225"/>
      <c r="AM40" s="184" t="str">
        <f t="shared" si="23"/>
        <v/>
      </c>
      <c r="AN40" s="227"/>
      <c r="AO40" s="225"/>
      <c r="AP40" s="184" t="str">
        <f t="shared" si="24"/>
        <v/>
      </c>
      <c r="AQ40" s="70"/>
    </row>
    <row r="41" spans="1:43" ht="15.6">
      <c r="A41" s="244">
        <v>87</v>
      </c>
      <c r="B41" s="244">
        <v>27.12</v>
      </c>
      <c r="C41" s="58"/>
      <c r="D41" s="245">
        <v>82.2</v>
      </c>
      <c r="E41" s="246">
        <v>31.2</v>
      </c>
      <c r="F41" s="249">
        <f t="shared" si="11"/>
        <v>82.2</v>
      </c>
      <c r="G41" s="248">
        <f t="shared" si="12"/>
        <v>22.9</v>
      </c>
      <c r="H41" s="246">
        <v>77</v>
      </c>
      <c r="I41" s="246">
        <v>25.33</v>
      </c>
      <c r="J41" s="255">
        <f t="shared" si="13"/>
        <v>18.420000000000002</v>
      </c>
      <c r="K41" s="56"/>
      <c r="L41" s="232" t="str">
        <f t="shared" si="14"/>
        <v>N/A</v>
      </c>
      <c r="M41" s="224"/>
      <c r="N41" s="225"/>
      <c r="O41" s="184" t="str">
        <f t="shared" si="15"/>
        <v/>
      </c>
      <c r="P41" s="227"/>
      <c r="Q41" s="225"/>
      <c r="R41" s="184" t="str">
        <f t="shared" si="16"/>
        <v/>
      </c>
      <c r="S41" s="227"/>
      <c r="T41" s="225"/>
      <c r="U41" s="184" t="str">
        <f t="shared" si="17"/>
        <v/>
      </c>
      <c r="V41" s="227"/>
      <c r="W41" s="225"/>
      <c r="X41" s="184" t="str">
        <f t="shared" si="18"/>
        <v/>
      </c>
      <c r="Y41" s="227"/>
      <c r="Z41" s="225"/>
      <c r="AA41" s="184" t="str">
        <f t="shared" si="19"/>
        <v/>
      </c>
      <c r="AB41" s="227"/>
      <c r="AC41" s="225"/>
      <c r="AD41" s="184" t="str">
        <f t="shared" si="20"/>
        <v/>
      </c>
      <c r="AE41" s="227"/>
      <c r="AF41" s="225"/>
      <c r="AG41" s="184" t="str">
        <f t="shared" si="21"/>
        <v/>
      </c>
      <c r="AH41" s="227"/>
      <c r="AI41" s="225"/>
      <c r="AJ41" s="184" t="str">
        <f t="shared" si="22"/>
        <v/>
      </c>
      <c r="AK41" s="227"/>
      <c r="AL41" s="225"/>
      <c r="AM41" s="184" t="str">
        <f t="shared" si="23"/>
        <v/>
      </c>
      <c r="AN41" s="227"/>
      <c r="AO41" s="225"/>
      <c r="AP41" s="184" t="str">
        <f t="shared" si="24"/>
        <v/>
      </c>
      <c r="AQ41" s="70"/>
    </row>
    <row r="42" spans="1:43" ht="16.2" thickBot="1">
      <c r="A42" s="244">
        <v>86.9</v>
      </c>
      <c r="B42" s="244">
        <v>27.72</v>
      </c>
      <c r="C42" s="58"/>
      <c r="D42" s="245">
        <v>82.1</v>
      </c>
      <c r="E42" s="246">
        <v>31.16</v>
      </c>
      <c r="F42" s="249">
        <f t="shared" si="11"/>
        <v>82.1</v>
      </c>
      <c r="G42" s="248">
        <f t="shared" si="12"/>
        <v>22.9</v>
      </c>
      <c r="H42" s="246">
        <v>76.900000000000006</v>
      </c>
      <c r="I42" s="246">
        <v>26.82</v>
      </c>
      <c r="J42" s="255">
        <f t="shared" si="13"/>
        <v>18.420000000000002</v>
      </c>
      <c r="K42" s="56"/>
      <c r="L42" s="233" t="str">
        <f t="shared" si="14"/>
        <v>N/A</v>
      </c>
      <c r="M42" s="234"/>
      <c r="N42" s="235"/>
      <c r="O42" s="185" t="str">
        <f t="shared" si="15"/>
        <v/>
      </c>
      <c r="P42" s="236"/>
      <c r="Q42" s="235"/>
      <c r="R42" s="185" t="str">
        <f t="shared" si="16"/>
        <v/>
      </c>
      <c r="S42" s="236"/>
      <c r="T42" s="235"/>
      <c r="U42" s="185" t="str">
        <f t="shared" si="17"/>
        <v/>
      </c>
      <c r="V42" s="236"/>
      <c r="W42" s="235"/>
      <c r="X42" s="185" t="str">
        <f t="shared" si="18"/>
        <v/>
      </c>
      <c r="Y42" s="236"/>
      <c r="Z42" s="235"/>
      <c r="AA42" s="185" t="str">
        <f t="shared" si="19"/>
        <v/>
      </c>
      <c r="AB42" s="236"/>
      <c r="AC42" s="235"/>
      <c r="AD42" s="185" t="str">
        <f t="shared" si="20"/>
        <v/>
      </c>
      <c r="AE42" s="236"/>
      <c r="AF42" s="235"/>
      <c r="AG42" s="185" t="str">
        <f t="shared" si="21"/>
        <v/>
      </c>
      <c r="AH42" s="236"/>
      <c r="AI42" s="235"/>
      <c r="AJ42" s="185" t="str">
        <f t="shared" si="22"/>
        <v/>
      </c>
      <c r="AK42" s="236"/>
      <c r="AL42" s="235"/>
      <c r="AM42" s="185" t="str">
        <f t="shared" si="23"/>
        <v/>
      </c>
      <c r="AN42" s="236"/>
      <c r="AO42" s="235"/>
      <c r="AP42" s="185" t="str">
        <f t="shared" si="24"/>
        <v/>
      </c>
      <c r="AQ42" s="70"/>
    </row>
    <row r="43" spans="1:43" ht="15.6">
      <c r="A43" s="244">
        <v>86.8</v>
      </c>
      <c r="B43" s="244">
        <v>29.12</v>
      </c>
      <c r="C43" s="58"/>
      <c r="D43" s="245">
        <v>82</v>
      </c>
      <c r="E43" s="246">
        <v>29.9</v>
      </c>
      <c r="F43" s="249">
        <f t="shared" si="11"/>
        <v>82</v>
      </c>
      <c r="G43" s="248">
        <f t="shared" si="12"/>
        <v>22.9</v>
      </c>
      <c r="H43" s="246">
        <v>76.8</v>
      </c>
      <c r="I43" s="246">
        <v>27.1</v>
      </c>
      <c r="J43" s="255">
        <f t="shared" si="13"/>
        <v>18.420000000000002</v>
      </c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70"/>
    </row>
    <row r="44" spans="1:43" ht="16.2" thickBot="1">
      <c r="A44" s="244">
        <v>86.7</v>
      </c>
      <c r="B44" s="244">
        <v>27.79</v>
      </c>
      <c r="C44" s="58"/>
      <c r="D44" s="245">
        <v>81.900000000000006</v>
      </c>
      <c r="E44" s="246">
        <v>27.27</v>
      </c>
      <c r="F44" s="249">
        <f t="shared" si="11"/>
        <v>81.900000000000006</v>
      </c>
      <c r="G44" s="248">
        <f t="shared" si="12"/>
        <v>22.9</v>
      </c>
      <c r="H44" s="246">
        <v>76.7</v>
      </c>
      <c r="I44" s="246">
        <v>26.58</v>
      </c>
      <c r="J44" s="255">
        <f t="shared" si="13"/>
        <v>18.420000000000002</v>
      </c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70"/>
    </row>
    <row r="45" spans="1:43" ht="15.6">
      <c r="A45" s="244">
        <v>86.6</v>
      </c>
      <c r="B45" s="244">
        <v>25.95</v>
      </c>
      <c r="C45" s="58"/>
      <c r="D45" s="245">
        <v>81.8</v>
      </c>
      <c r="E45" s="246">
        <v>27.15</v>
      </c>
      <c r="F45" s="249">
        <f t="shared" si="11"/>
        <v>81.8</v>
      </c>
      <c r="G45" s="248">
        <f t="shared" si="12"/>
        <v>22.9</v>
      </c>
      <c r="H45" s="246">
        <v>76.599999999999994</v>
      </c>
      <c r="I45" s="246">
        <v>24.42</v>
      </c>
      <c r="J45" s="255">
        <f t="shared" si="13"/>
        <v>18.420000000000002</v>
      </c>
      <c r="K45" s="56"/>
      <c r="L45" s="468" t="s">
        <v>168</v>
      </c>
      <c r="M45" s="469"/>
      <c r="N45" s="469"/>
      <c r="O45" s="469"/>
      <c r="P45" s="469"/>
      <c r="Q45" s="469"/>
      <c r="R45" s="469"/>
      <c r="S45" s="469"/>
      <c r="T45" s="469"/>
      <c r="U45" s="469"/>
      <c r="V45" s="469"/>
      <c r="W45" s="469"/>
      <c r="X45" s="469"/>
      <c r="Y45" s="469"/>
      <c r="Z45" s="469"/>
      <c r="AA45" s="469"/>
      <c r="AB45" s="469"/>
      <c r="AC45" s="469"/>
      <c r="AD45" s="469"/>
      <c r="AE45" s="469"/>
      <c r="AF45" s="469"/>
      <c r="AG45" s="469"/>
      <c r="AH45" s="469"/>
      <c r="AI45" s="469"/>
      <c r="AJ45" s="469"/>
      <c r="AK45" s="469"/>
      <c r="AL45" s="469"/>
      <c r="AM45" s="469"/>
      <c r="AN45" s="469"/>
      <c r="AO45" s="469"/>
      <c r="AP45" s="470"/>
      <c r="AQ45" s="70"/>
    </row>
    <row r="46" spans="1:43" ht="15.6">
      <c r="A46" s="244">
        <v>86.5</v>
      </c>
      <c r="B46" s="244">
        <v>24.61</v>
      </c>
      <c r="C46" s="58"/>
      <c r="D46" s="245">
        <v>81.7</v>
      </c>
      <c r="E46" s="246">
        <v>28.45</v>
      </c>
      <c r="F46" s="249">
        <f t="shared" si="11"/>
        <v>81.7</v>
      </c>
      <c r="G46" s="248">
        <f t="shared" si="12"/>
        <v>22.9</v>
      </c>
      <c r="H46" s="246">
        <v>76.5</v>
      </c>
      <c r="I46" s="246">
        <v>23.37</v>
      </c>
      <c r="J46" s="255">
        <f t="shared" si="13"/>
        <v>18.420000000000002</v>
      </c>
      <c r="K46" s="56"/>
      <c r="L46" s="228"/>
      <c r="M46" s="463" t="s">
        <v>25</v>
      </c>
      <c r="N46" s="463"/>
      <c r="O46" s="463"/>
      <c r="P46" s="463"/>
      <c r="Q46" s="463"/>
      <c r="R46" s="463"/>
      <c r="S46" s="463"/>
      <c r="T46" s="463"/>
      <c r="U46" s="463"/>
      <c r="V46" s="463"/>
      <c r="W46" s="463"/>
      <c r="X46" s="463"/>
      <c r="Y46" s="463"/>
      <c r="Z46" s="463"/>
      <c r="AA46" s="463"/>
      <c r="AB46" s="463"/>
      <c r="AC46" s="463"/>
      <c r="AD46" s="463"/>
      <c r="AE46" s="463"/>
      <c r="AF46" s="463"/>
      <c r="AG46" s="463"/>
      <c r="AH46" s="463"/>
      <c r="AI46" s="463"/>
      <c r="AJ46" s="463"/>
      <c r="AK46" s="463"/>
      <c r="AL46" s="463"/>
      <c r="AM46" s="463"/>
      <c r="AN46" s="463"/>
      <c r="AO46" s="463"/>
      <c r="AP46" s="464"/>
      <c r="AQ46" s="70"/>
    </row>
    <row r="47" spans="1:43" ht="16.2" thickBot="1">
      <c r="A47" s="244">
        <v>86.4</v>
      </c>
      <c r="B47" s="244">
        <v>24.28</v>
      </c>
      <c r="C47" s="58"/>
      <c r="D47" s="245">
        <v>81.599999999999994</v>
      </c>
      <c r="E47" s="246">
        <v>29.73</v>
      </c>
      <c r="F47" s="249">
        <f t="shared" si="11"/>
        <v>81.599999999999994</v>
      </c>
      <c r="G47" s="248">
        <f t="shared" si="12"/>
        <v>22.9</v>
      </c>
      <c r="H47" s="246">
        <v>76.400000000000006</v>
      </c>
      <c r="I47" s="246">
        <v>22.56</v>
      </c>
      <c r="J47" s="255">
        <f t="shared" si="13"/>
        <v>18.420000000000002</v>
      </c>
      <c r="K47" s="56"/>
      <c r="L47" s="229"/>
      <c r="M47" s="465">
        <f>M3</f>
        <v>1.524</v>
      </c>
      <c r="N47" s="465"/>
      <c r="O47" s="466"/>
      <c r="P47" s="465">
        <f>P3</f>
        <v>1.321</v>
      </c>
      <c r="Q47" s="465"/>
      <c r="R47" s="466"/>
      <c r="S47" s="465" t="str">
        <f>S3</f>
        <v>N/A</v>
      </c>
      <c r="T47" s="465"/>
      <c r="U47" s="466"/>
      <c r="V47" s="465" t="str">
        <f>V3</f>
        <v>N/A</v>
      </c>
      <c r="W47" s="465"/>
      <c r="X47" s="466"/>
      <c r="Y47" s="465" t="str">
        <f>Y3</f>
        <v>N/A</v>
      </c>
      <c r="Z47" s="465"/>
      <c r="AA47" s="466"/>
      <c r="AB47" s="465" t="str">
        <f>AB3</f>
        <v>N/A</v>
      </c>
      <c r="AC47" s="465"/>
      <c r="AD47" s="466"/>
      <c r="AE47" s="465" t="str">
        <f>AE3</f>
        <v>N/A</v>
      </c>
      <c r="AF47" s="465"/>
      <c r="AG47" s="466"/>
      <c r="AH47" s="465" t="str">
        <f>AH3</f>
        <v>N/A</v>
      </c>
      <c r="AI47" s="465"/>
      <c r="AJ47" s="466"/>
      <c r="AK47" s="465" t="str">
        <f>AK3</f>
        <v>N/A</v>
      </c>
      <c r="AL47" s="465"/>
      <c r="AM47" s="466"/>
      <c r="AN47" s="465" t="str">
        <f>AN3</f>
        <v>N/A</v>
      </c>
      <c r="AO47" s="465"/>
      <c r="AP47" s="467"/>
      <c r="AQ47" s="70"/>
    </row>
    <row r="48" spans="1:43" ht="15.6">
      <c r="A48" s="244">
        <v>86.3</v>
      </c>
      <c r="B48" s="244">
        <v>24.59</v>
      </c>
      <c r="C48" s="58"/>
      <c r="D48" s="245">
        <v>81.5</v>
      </c>
      <c r="E48" s="246">
        <v>29.9</v>
      </c>
      <c r="F48" s="249">
        <f t="shared" si="11"/>
        <v>81.5</v>
      </c>
      <c r="G48" s="248">
        <f t="shared" si="12"/>
        <v>22.9</v>
      </c>
      <c r="H48" s="246">
        <v>76.3</v>
      </c>
      <c r="I48" s="246">
        <v>23.42</v>
      </c>
      <c r="J48" s="255">
        <f t="shared" si="13"/>
        <v>18.420000000000002</v>
      </c>
      <c r="K48" s="56"/>
      <c r="L48" s="230" t="s">
        <v>18</v>
      </c>
      <c r="M48" s="221" t="s">
        <v>82</v>
      </c>
      <c r="N48" s="333" t="s">
        <v>83</v>
      </c>
      <c r="O48" s="182" t="s">
        <v>104</v>
      </c>
      <c r="P48" s="334" t="s">
        <v>82</v>
      </c>
      <c r="Q48" s="333" t="s">
        <v>83</v>
      </c>
      <c r="R48" s="182" t="s">
        <v>104</v>
      </c>
      <c r="S48" s="334" t="s">
        <v>82</v>
      </c>
      <c r="T48" s="333" t="s">
        <v>83</v>
      </c>
      <c r="U48" s="182" t="s">
        <v>104</v>
      </c>
      <c r="V48" s="334" t="s">
        <v>82</v>
      </c>
      <c r="W48" s="333" t="s">
        <v>83</v>
      </c>
      <c r="X48" s="182" t="s">
        <v>104</v>
      </c>
      <c r="Y48" s="334" t="s">
        <v>82</v>
      </c>
      <c r="Z48" s="333" t="s">
        <v>83</v>
      </c>
      <c r="AA48" s="182" t="s">
        <v>104</v>
      </c>
      <c r="AB48" s="334" t="s">
        <v>82</v>
      </c>
      <c r="AC48" s="333" t="s">
        <v>83</v>
      </c>
      <c r="AD48" s="182" t="s">
        <v>104</v>
      </c>
      <c r="AE48" s="334" t="s">
        <v>82</v>
      </c>
      <c r="AF48" s="333" t="s">
        <v>83</v>
      </c>
      <c r="AG48" s="182" t="s">
        <v>104</v>
      </c>
      <c r="AH48" s="334" t="s">
        <v>82</v>
      </c>
      <c r="AI48" s="333" t="s">
        <v>83</v>
      </c>
      <c r="AJ48" s="182" t="s">
        <v>104</v>
      </c>
      <c r="AK48" s="334" t="s">
        <v>82</v>
      </c>
      <c r="AL48" s="333" t="s">
        <v>83</v>
      </c>
      <c r="AM48" s="182" t="s">
        <v>104</v>
      </c>
      <c r="AN48" s="334" t="s">
        <v>82</v>
      </c>
      <c r="AO48" s="333" t="s">
        <v>83</v>
      </c>
      <c r="AP48" s="182" t="s">
        <v>104</v>
      </c>
      <c r="AQ48" s="70"/>
    </row>
    <row r="49" spans="1:43" ht="15.6">
      <c r="A49" s="244">
        <v>86.2</v>
      </c>
      <c r="B49" s="244">
        <v>25</v>
      </c>
      <c r="C49" s="58"/>
      <c r="D49" s="245">
        <v>81.400000000000006</v>
      </c>
      <c r="E49" s="246">
        <v>28.51</v>
      </c>
      <c r="F49" s="249">
        <f t="shared" si="11"/>
        <v>81.400000000000006</v>
      </c>
      <c r="G49" s="248">
        <f t="shared" si="12"/>
        <v>22.9</v>
      </c>
      <c r="H49" s="246">
        <v>76.2</v>
      </c>
      <c r="I49" s="246">
        <v>24.28</v>
      </c>
      <c r="J49" s="255">
        <f t="shared" si="13"/>
        <v>18.420000000000002</v>
      </c>
      <c r="K49" s="56"/>
      <c r="L49" s="231" t="s">
        <v>2</v>
      </c>
      <c r="M49" s="222" t="s">
        <v>26</v>
      </c>
      <c r="N49" s="223" t="s">
        <v>84</v>
      </c>
      <c r="O49" s="183" t="s">
        <v>24</v>
      </c>
      <c r="P49" s="226" t="s">
        <v>26</v>
      </c>
      <c r="Q49" s="223" t="s">
        <v>84</v>
      </c>
      <c r="R49" s="183" t="s">
        <v>24</v>
      </c>
      <c r="S49" s="226" t="s">
        <v>26</v>
      </c>
      <c r="T49" s="223" t="s">
        <v>84</v>
      </c>
      <c r="U49" s="183" t="s">
        <v>24</v>
      </c>
      <c r="V49" s="226" t="s">
        <v>26</v>
      </c>
      <c r="W49" s="223" t="s">
        <v>84</v>
      </c>
      <c r="X49" s="183" t="s">
        <v>24</v>
      </c>
      <c r="Y49" s="226" t="s">
        <v>26</v>
      </c>
      <c r="Z49" s="223" t="s">
        <v>84</v>
      </c>
      <c r="AA49" s="183" t="s">
        <v>24</v>
      </c>
      <c r="AB49" s="226" t="s">
        <v>26</v>
      </c>
      <c r="AC49" s="223" t="s">
        <v>84</v>
      </c>
      <c r="AD49" s="183" t="s">
        <v>24</v>
      </c>
      <c r="AE49" s="226" t="s">
        <v>26</v>
      </c>
      <c r="AF49" s="223" t="s">
        <v>84</v>
      </c>
      <c r="AG49" s="183" t="s">
        <v>24</v>
      </c>
      <c r="AH49" s="226" t="s">
        <v>26</v>
      </c>
      <c r="AI49" s="223" t="s">
        <v>84</v>
      </c>
      <c r="AJ49" s="183" t="s">
        <v>24</v>
      </c>
      <c r="AK49" s="226" t="s">
        <v>26</v>
      </c>
      <c r="AL49" s="223" t="s">
        <v>84</v>
      </c>
      <c r="AM49" s="183" t="s">
        <v>24</v>
      </c>
      <c r="AN49" s="226" t="s">
        <v>26</v>
      </c>
      <c r="AO49" s="223" t="s">
        <v>84</v>
      </c>
      <c r="AP49" s="183" t="s">
        <v>24</v>
      </c>
      <c r="AQ49" s="70"/>
    </row>
    <row r="50" spans="1:43" ht="15.6">
      <c r="A50" s="244">
        <v>86.1</v>
      </c>
      <c r="B50" s="244">
        <v>25.75</v>
      </c>
      <c r="C50" s="58"/>
      <c r="D50" s="245">
        <v>81.3</v>
      </c>
      <c r="E50" s="246">
        <v>27.97</v>
      </c>
      <c r="F50" s="249">
        <f t="shared" si="11"/>
        <v>81.3</v>
      </c>
      <c r="G50" s="248">
        <f t="shared" si="12"/>
        <v>22.9</v>
      </c>
      <c r="H50" s="246">
        <v>76.099999999999994</v>
      </c>
      <c r="I50" s="246">
        <v>24.75</v>
      </c>
      <c r="J50" s="255">
        <f t="shared" si="13"/>
        <v>18.420000000000002</v>
      </c>
      <c r="K50" s="56"/>
      <c r="L50" s="232">
        <f t="shared" ref="L50:L64" si="25">L6</f>
        <v>20</v>
      </c>
      <c r="M50" s="224"/>
      <c r="N50" s="225"/>
      <c r="O50" s="184" t="str">
        <f t="shared" ref="O50:O64" si="26">IF(ISBLANK(N50),"",N50*$P$95)</f>
        <v/>
      </c>
      <c r="P50" s="227"/>
      <c r="Q50" s="225"/>
      <c r="R50" s="184" t="str">
        <f t="shared" ref="R50:R64" si="27">IF(ISBLANK(Q50),"",Q50*$P$95)</f>
        <v/>
      </c>
      <c r="S50" s="227"/>
      <c r="T50" s="225"/>
      <c r="U50" s="184" t="str">
        <f t="shared" ref="U50:U64" si="28">IF(ISBLANK(T50),"",T50*$P$95)</f>
        <v/>
      </c>
      <c r="V50" s="227"/>
      <c r="W50" s="225"/>
      <c r="X50" s="184" t="str">
        <f t="shared" ref="X50:X64" si="29">IF(ISBLANK(W50),"",W50*$P$95)</f>
        <v/>
      </c>
      <c r="Y50" s="227"/>
      <c r="Z50" s="225"/>
      <c r="AA50" s="184" t="str">
        <f t="shared" ref="AA50:AA64" si="30">IF(ISBLANK(Z50),"",Z50*$P$95)</f>
        <v/>
      </c>
      <c r="AB50" s="227"/>
      <c r="AC50" s="225"/>
      <c r="AD50" s="184" t="str">
        <f t="shared" ref="AD50:AD64" si="31">IF(ISBLANK(AC50),"",AC50*$P$95)</f>
        <v/>
      </c>
      <c r="AE50" s="227"/>
      <c r="AF50" s="225"/>
      <c r="AG50" s="184" t="str">
        <f t="shared" ref="AG50:AG64" si="32">IF(ISBLANK(AF50),"",AF50*$P$95)</f>
        <v/>
      </c>
      <c r="AH50" s="227"/>
      <c r="AI50" s="225"/>
      <c r="AJ50" s="184" t="str">
        <f t="shared" ref="AJ50:AJ64" si="33">IF(ISBLANK(AI50),"",AI50*$P$95)</f>
        <v/>
      </c>
      <c r="AK50" s="227"/>
      <c r="AL50" s="225"/>
      <c r="AM50" s="184" t="str">
        <f t="shared" ref="AM50:AM64" si="34">IF(ISBLANK(AL50),"",AL50*$P$95)</f>
        <v/>
      </c>
      <c r="AN50" s="227"/>
      <c r="AO50" s="225"/>
      <c r="AP50" s="184" t="str">
        <f t="shared" ref="AP50:AP64" si="35">IF(ISBLANK(AO50),"",AO50*$P$95)</f>
        <v/>
      </c>
      <c r="AQ50" s="70"/>
    </row>
    <row r="51" spans="1:43" ht="15.6">
      <c r="A51" s="244">
        <v>86</v>
      </c>
      <c r="B51" s="244">
        <v>25.84</v>
      </c>
      <c r="C51" s="58"/>
      <c r="D51" s="245">
        <v>81.2</v>
      </c>
      <c r="E51" s="246">
        <v>25.83</v>
      </c>
      <c r="F51" s="249">
        <f t="shared" si="11"/>
        <v>81.2</v>
      </c>
      <c r="G51" s="248">
        <f t="shared" si="12"/>
        <v>22.9</v>
      </c>
      <c r="H51" s="246">
        <v>76</v>
      </c>
      <c r="I51" s="246">
        <v>23.2</v>
      </c>
      <c r="J51" s="255">
        <f t="shared" si="13"/>
        <v>18.420000000000002</v>
      </c>
      <c r="K51" s="56"/>
      <c r="L51" s="232">
        <f t="shared" si="25"/>
        <v>25</v>
      </c>
      <c r="M51" s="224"/>
      <c r="N51" s="225"/>
      <c r="O51" s="184" t="str">
        <f t="shared" si="26"/>
        <v/>
      </c>
      <c r="P51" s="227"/>
      <c r="Q51" s="225"/>
      <c r="R51" s="184" t="str">
        <f t="shared" si="27"/>
        <v/>
      </c>
      <c r="S51" s="227"/>
      <c r="T51" s="225"/>
      <c r="U51" s="184" t="str">
        <f t="shared" si="28"/>
        <v/>
      </c>
      <c r="V51" s="227"/>
      <c r="W51" s="225"/>
      <c r="X51" s="184" t="str">
        <f t="shared" si="29"/>
        <v/>
      </c>
      <c r="Y51" s="227"/>
      <c r="Z51" s="225"/>
      <c r="AA51" s="184" t="str">
        <f t="shared" si="30"/>
        <v/>
      </c>
      <c r="AB51" s="227"/>
      <c r="AC51" s="225"/>
      <c r="AD51" s="184" t="str">
        <f t="shared" si="31"/>
        <v/>
      </c>
      <c r="AE51" s="227"/>
      <c r="AF51" s="225"/>
      <c r="AG51" s="184" t="str">
        <f t="shared" si="32"/>
        <v/>
      </c>
      <c r="AH51" s="227"/>
      <c r="AI51" s="225"/>
      <c r="AJ51" s="184" t="str">
        <f t="shared" si="33"/>
        <v/>
      </c>
      <c r="AK51" s="227"/>
      <c r="AL51" s="225"/>
      <c r="AM51" s="184" t="str">
        <f t="shared" si="34"/>
        <v/>
      </c>
      <c r="AN51" s="227"/>
      <c r="AO51" s="225"/>
      <c r="AP51" s="184" t="str">
        <f t="shared" si="35"/>
        <v/>
      </c>
      <c r="AQ51" s="70"/>
    </row>
    <row r="52" spans="1:43" ht="15.6">
      <c r="A52" s="244">
        <v>85.9</v>
      </c>
      <c r="B52" s="244">
        <v>25.98</v>
      </c>
      <c r="C52" s="58"/>
      <c r="D52" s="245">
        <v>81.099999999999994</v>
      </c>
      <c r="E52" s="246">
        <v>24.27</v>
      </c>
      <c r="F52" s="249">
        <f t="shared" si="11"/>
        <v>81.099999999999994</v>
      </c>
      <c r="G52" s="248">
        <f t="shared" si="12"/>
        <v>22.9</v>
      </c>
      <c r="H52" s="246">
        <v>75.900000000000006</v>
      </c>
      <c r="I52" s="246">
        <v>22.39</v>
      </c>
      <c r="J52" s="255">
        <f t="shared" si="13"/>
        <v>18.420000000000002</v>
      </c>
      <c r="K52" s="56"/>
      <c r="L52" s="232">
        <f t="shared" si="25"/>
        <v>30</v>
      </c>
      <c r="M52" s="224"/>
      <c r="N52" s="225"/>
      <c r="O52" s="184" t="str">
        <f t="shared" si="26"/>
        <v/>
      </c>
      <c r="P52" s="227"/>
      <c r="Q52" s="225"/>
      <c r="R52" s="184" t="str">
        <f t="shared" si="27"/>
        <v/>
      </c>
      <c r="S52" s="227"/>
      <c r="T52" s="225"/>
      <c r="U52" s="184" t="str">
        <f t="shared" si="28"/>
        <v/>
      </c>
      <c r="V52" s="227"/>
      <c r="W52" s="225"/>
      <c r="X52" s="184" t="str">
        <f t="shared" si="29"/>
        <v/>
      </c>
      <c r="Y52" s="227"/>
      <c r="Z52" s="225"/>
      <c r="AA52" s="184" t="str">
        <f t="shared" si="30"/>
        <v/>
      </c>
      <c r="AB52" s="227"/>
      <c r="AC52" s="225"/>
      <c r="AD52" s="184" t="str">
        <f t="shared" si="31"/>
        <v/>
      </c>
      <c r="AE52" s="227"/>
      <c r="AF52" s="225"/>
      <c r="AG52" s="184" t="str">
        <f t="shared" si="32"/>
        <v/>
      </c>
      <c r="AH52" s="227"/>
      <c r="AI52" s="225"/>
      <c r="AJ52" s="184" t="str">
        <f t="shared" si="33"/>
        <v/>
      </c>
      <c r="AK52" s="227"/>
      <c r="AL52" s="225"/>
      <c r="AM52" s="184" t="str">
        <f t="shared" si="34"/>
        <v/>
      </c>
      <c r="AN52" s="227"/>
      <c r="AO52" s="225"/>
      <c r="AP52" s="184" t="str">
        <f t="shared" si="35"/>
        <v/>
      </c>
      <c r="AQ52" s="70"/>
    </row>
    <row r="53" spans="1:43" ht="15.6">
      <c r="A53" s="244">
        <v>85.8</v>
      </c>
      <c r="B53" s="244">
        <v>24.74</v>
      </c>
      <c r="C53" s="58"/>
      <c r="D53" s="245">
        <v>81</v>
      </c>
      <c r="E53" s="246">
        <v>23.07</v>
      </c>
      <c r="F53" s="249">
        <f t="shared" si="11"/>
        <v>81</v>
      </c>
      <c r="G53" s="248">
        <f t="shared" si="12"/>
        <v>22.9</v>
      </c>
      <c r="H53" s="246">
        <v>75.8</v>
      </c>
      <c r="I53" s="246">
        <v>22.9</v>
      </c>
      <c r="J53" s="255">
        <f t="shared" si="13"/>
        <v>18.420000000000002</v>
      </c>
      <c r="K53" s="56"/>
      <c r="L53" s="232">
        <f t="shared" si="25"/>
        <v>35</v>
      </c>
      <c r="M53" s="224"/>
      <c r="N53" s="225"/>
      <c r="O53" s="184" t="str">
        <f t="shared" si="26"/>
        <v/>
      </c>
      <c r="P53" s="227"/>
      <c r="Q53" s="225"/>
      <c r="R53" s="184" t="str">
        <f t="shared" si="27"/>
        <v/>
      </c>
      <c r="S53" s="227"/>
      <c r="T53" s="225"/>
      <c r="U53" s="184" t="str">
        <f t="shared" si="28"/>
        <v/>
      </c>
      <c r="V53" s="227"/>
      <c r="W53" s="225"/>
      <c r="X53" s="184" t="str">
        <f t="shared" si="29"/>
        <v/>
      </c>
      <c r="Y53" s="227"/>
      <c r="Z53" s="225"/>
      <c r="AA53" s="184" t="str">
        <f t="shared" si="30"/>
        <v/>
      </c>
      <c r="AB53" s="227"/>
      <c r="AC53" s="225"/>
      <c r="AD53" s="184" t="str">
        <f t="shared" si="31"/>
        <v/>
      </c>
      <c r="AE53" s="227"/>
      <c r="AF53" s="225"/>
      <c r="AG53" s="184" t="str">
        <f t="shared" si="32"/>
        <v/>
      </c>
      <c r="AH53" s="227"/>
      <c r="AI53" s="225"/>
      <c r="AJ53" s="184" t="str">
        <f t="shared" si="33"/>
        <v/>
      </c>
      <c r="AK53" s="227"/>
      <c r="AL53" s="225"/>
      <c r="AM53" s="184" t="str">
        <f t="shared" si="34"/>
        <v/>
      </c>
      <c r="AN53" s="227"/>
      <c r="AO53" s="225"/>
      <c r="AP53" s="184" t="str">
        <f t="shared" si="35"/>
        <v/>
      </c>
      <c r="AQ53" s="70"/>
    </row>
    <row r="54" spans="1:43" ht="15.6">
      <c r="A54" s="244">
        <v>85.7</v>
      </c>
      <c r="B54" s="244">
        <v>22.13</v>
      </c>
      <c r="C54" s="58"/>
      <c r="D54" s="245">
        <v>80.900000000000006</v>
      </c>
      <c r="E54" s="246">
        <v>22.22</v>
      </c>
      <c r="F54" s="249">
        <f t="shared" si="11"/>
        <v>80.900000000000006</v>
      </c>
      <c r="G54" s="248">
        <f t="shared" si="12"/>
        <v>22.22</v>
      </c>
      <c r="H54" s="246">
        <v>75.7</v>
      </c>
      <c r="I54" s="246">
        <v>23.48</v>
      </c>
      <c r="J54" s="255">
        <f t="shared" si="13"/>
        <v>18.420000000000002</v>
      </c>
      <c r="K54" s="56"/>
      <c r="L54" s="232">
        <f t="shared" si="25"/>
        <v>40</v>
      </c>
      <c r="M54" s="224"/>
      <c r="N54" s="225"/>
      <c r="O54" s="184" t="str">
        <f t="shared" si="26"/>
        <v/>
      </c>
      <c r="P54" s="227"/>
      <c r="Q54" s="225"/>
      <c r="R54" s="184" t="str">
        <f t="shared" si="27"/>
        <v/>
      </c>
      <c r="S54" s="227"/>
      <c r="T54" s="225"/>
      <c r="U54" s="184" t="str">
        <f t="shared" si="28"/>
        <v/>
      </c>
      <c r="V54" s="227"/>
      <c r="W54" s="225"/>
      <c r="X54" s="184" t="str">
        <f t="shared" si="29"/>
        <v/>
      </c>
      <c r="Y54" s="227"/>
      <c r="Z54" s="225"/>
      <c r="AA54" s="184" t="str">
        <f t="shared" si="30"/>
        <v/>
      </c>
      <c r="AB54" s="227"/>
      <c r="AC54" s="225"/>
      <c r="AD54" s="184" t="str">
        <f t="shared" si="31"/>
        <v/>
      </c>
      <c r="AE54" s="227"/>
      <c r="AF54" s="225"/>
      <c r="AG54" s="184" t="str">
        <f t="shared" si="32"/>
        <v/>
      </c>
      <c r="AH54" s="227"/>
      <c r="AI54" s="225"/>
      <c r="AJ54" s="184" t="str">
        <f t="shared" si="33"/>
        <v/>
      </c>
      <c r="AK54" s="227"/>
      <c r="AL54" s="225"/>
      <c r="AM54" s="184" t="str">
        <f t="shared" si="34"/>
        <v/>
      </c>
      <c r="AN54" s="227"/>
      <c r="AO54" s="225"/>
      <c r="AP54" s="184" t="str">
        <f t="shared" si="35"/>
        <v/>
      </c>
      <c r="AQ54" s="70"/>
    </row>
    <row r="55" spans="1:43" ht="15.6">
      <c r="A55" s="244">
        <v>85.6</v>
      </c>
      <c r="B55" s="244">
        <v>18.79</v>
      </c>
      <c r="C55" s="58"/>
      <c r="D55" s="245">
        <v>80.8</v>
      </c>
      <c r="E55" s="246">
        <v>21.36</v>
      </c>
      <c r="F55" s="249">
        <f t="shared" si="11"/>
        <v>80.8</v>
      </c>
      <c r="G55" s="248">
        <f t="shared" si="12"/>
        <v>21.36</v>
      </c>
      <c r="H55" s="246">
        <v>75.599999999999994</v>
      </c>
      <c r="I55" s="246">
        <v>24.25</v>
      </c>
      <c r="J55" s="255">
        <f t="shared" si="13"/>
        <v>18.420000000000002</v>
      </c>
      <c r="K55" s="56"/>
      <c r="L55" s="232">
        <f t="shared" si="25"/>
        <v>45</v>
      </c>
      <c r="M55" s="224"/>
      <c r="N55" s="225"/>
      <c r="O55" s="184" t="str">
        <f t="shared" si="26"/>
        <v/>
      </c>
      <c r="P55" s="227"/>
      <c r="Q55" s="225"/>
      <c r="R55" s="184" t="str">
        <f t="shared" si="27"/>
        <v/>
      </c>
      <c r="S55" s="227"/>
      <c r="T55" s="225"/>
      <c r="U55" s="184" t="str">
        <f t="shared" si="28"/>
        <v/>
      </c>
      <c r="V55" s="227"/>
      <c r="W55" s="225"/>
      <c r="X55" s="184" t="str">
        <f t="shared" si="29"/>
        <v/>
      </c>
      <c r="Y55" s="227"/>
      <c r="Z55" s="225"/>
      <c r="AA55" s="184" t="str">
        <f t="shared" si="30"/>
        <v/>
      </c>
      <c r="AB55" s="227"/>
      <c r="AC55" s="225"/>
      <c r="AD55" s="184" t="str">
        <f t="shared" si="31"/>
        <v/>
      </c>
      <c r="AE55" s="227"/>
      <c r="AF55" s="225"/>
      <c r="AG55" s="184" t="str">
        <f t="shared" si="32"/>
        <v/>
      </c>
      <c r="AH55" s="227"/>
      <c r="AI55" s="225"/>
      <c r="AJ55" s="184" t="str">
        <f t="shared" si="33"/>
        <v/>
      </c>
      <c r="AK55" s="227"/>
      <c r="AL55" s="225"/>
      <c r="AM55" s="184" t="str">
        <f t="shared" si="34"/>
        <v/>
      </c>
      <c r="AN55" s="227"/>
      <c r="AO55" s="225"/>
      <c r="AP55" s="184" t="str">
        <f t="shared" si="35"/>
        <v/>
      </c>
      <c r="AQ55" s="70"/>
    </row>
    <row r="56" spans="1:43" ht="15.6">
      <c r="A56" s="244">
        <v>85.5</v>
      </c>
      <c r="B56" s="244">
        <v>19.75</v>
      </c>
      <c r="C56" s="58"/>
      <c r="D56" s="245">
        <v>80.7</v>
      </c>
      <c r="E56" s="246">
        <v>19.27</v>
      </c>
      <c r="F56" s="249">
        <f t="shared" si="11"/>
        <v>80.7</v>
      </c>
      <c r="G56" s="248">
        <f t="shared" si="12"/>
        <v>19.27</v>
      </c>
      <c r="H56" s="246">
        <v>75.5</v>
      </c>
      <c r="I56" s="246">
        <v>23.65</v>
      </c>
      <c r="J56" s="255">
        <f t="shared" si="13"/>
        <v>18.420000000000002</v>
      </c>
      <c r="K56" s="56"/>
      <c r="L56" s="232">
        <f t="shared" si="25"/>
        <v>50</v>
      </c>
      <c r="M56" s="224"/>
      <c r="N56" s="225"/>
      <c r="O56" s="184" t="str">
        <f t="shared" si="26"/>
        <v/>
      </c>
      <c r="P56" s="227"/>
      <c r="Q56" s="225"/>
      <c r="R56" s="184" t="str">
        <f t="shared" si="27"/>
        <v/>
      </c>
      <c r="S56" s="227"/>
      <c r="T56" s="225"/>
      <c r="U56" s="184" t="str">
        <f t="shared" si="28"/>
        <v/>
      </c>
      <c r="V56" s="227"/>
      <c r="W56" s="225"/>
      <c r="X56" s="184" t="str">
        <f t="shared" si="29"/>
        <v/>
      </c>
      <c r="Y56" s="227"/>
      <c r="Z56" s="225"/>
      <c r="AA56" s="184" t="str">
        <f t="shared" si="30"/>
        <v/>
      </c>
      <c r="AB56" s="227"/>
      <c r="AC56" s="225"/>
      <c r="AD56" s="184" t="str">
        <f t="shared" si="31"/>
        <v/>
      </c>
      <c r="AE56" s="227"/>
      <c r="AF56" s="225"/>
      <c r="AG56" s="184" t="str">
        <f t="shared" si="32"/>
        <v/>
      </c>
      <c r="AH56" s="227"/>
      <c r="AI56" s="225"/>
      <c r="AJ56" s="184" t="str">
        <f t="shared" si="33"/>
        <v/>
      </c>
      <c r="AK56" s="227"/>
      <c r="AL56" s="225"/>
      <c r="AM56" s="184" t="str">
        <f t="shared" si="34"/>
        <v/>
      </c>
      <c r="AN56" s="227"/>
      <c r="AO56" s="225"/>
      <c r="AP56" s="184" t="str">
        <f t="shared" si="35"/>
        <v/>
      </c>
      <c r="AQ56" s="70"/>
    </row>
    <row r="57" spans="1:43" ht="15.6">
      <c r="A57" s="244">
        <v>85.4</v>
      </c>
      <c r="B57" s="244">
        <v>22.42</v>
      </c>
      <c r="C57" s="58"/>
      <c r="D57" s="245">
        <v>80.599999999999994</v>
      </c>
      <c r="E57" s="246">
        <v>19.8</v>
      </c>
      <c r="F57" s="249">
        <f t="shared" si="11"/>
        <v>80.599999999999994</v>
      </c>
      <c r="G57" s="248">
        <f t="shared" si="12"/>
        <v>19.27</v>
      </c>
      <c r="H57" s="246">
        <v>75.400000000000006</v>
      </c>
      <c r="I57" s="246">
        <v>22.06</v>
      </c>
      <c r="J57" s="255">
        <f t="shared" si="13"/>
        <v>18.420000000000002</v>
      </c>
      <c r="K57" s="56"/>
      <c r="L57" s="232">
        <f t="shared" si="25"/>
        <v>55</v>
      </c>
      <c r="M57" s="224"/>
      <c r="N57" s="225"/>
      <c r="O57" s="184" t="str">
        <f t="shared" si="26"/>
        <v/>
      </c>
      <c r="P57" s="227"/>
      <c r="Q57" s="225"/>
      <c r="R57" s="184" t="str">
        <f t="shared" si="27"/>
        <v/>
      </c>
      <c r="S57" s="227"/>
      <c r="T57" s="225"/>
      <c r="U57" s="184" t="str">
        <f t="shared" si="28"/>
        <v/>
      </c>
      <c r="V57" s="227"/>
      <c r="W57" s="225"/>
      <c r="X57" s="184" t="str">
        <f t="shared" si="29"/>
        <v/>
      </c>
      <c r="Y57" s="227"/>
      <c r="Z57" s="225"/>
      <c r="AA57" s="184" t="str">
        <f t="shared" si="30"/>
        <v/>
      </c>
      <c r="AB57" s="227"/>
      <c r="AC57" s="225"/>
      <c r="AD57" s="184" t="str">
        <f t="shared" si="31"/>
        <v/>
      </c>
      <c r="AE57" s="227"/>
      <c r="AF57" s="225"/>
      <c r="AG57" s="184" t="str">
        <f t="shared" si="32"/>
        <v/>
      </c>
      <c r="AH57" s="227"/>
      <c r="AI57" s="225"/>
      <c r="AJ57" s="184" t="str">
        <f t="shared" si="33"/>
        <v/>
      </c>
      <c r="AK57" s="227"/>
      <c r="AL57" s="225"/>
      <c r="AM57" s="184" t="str">
        <f t="shared" si="34"/>
        <v/>
      </c>
      <c r="AN57" s="227"/>
      <c r="AO57" s="225"/>
      <c r="AP57" s="184" t="str">
        <f t="shared" si="35"/>
        <v/>
      </c>
      <c r="AQ57" s="70"/>
    </row>
    <row r="58" spans="1:43" ht="15.6">
      <c r="A58" s="244">
        <v>85.3</v>
      </c>
      <c r="B58" s="244">
        <v>27.81</v>
      </c>
      <c r="C58" s="58"/>
      <c r="D58" s="245">
        <v>80.5</v>
      </c>
      <c r="E58" s="246">
        <v>20.64</v>
      </c>
      <c r="F58" s="249">
        <f t="shared" si="11"/>
        <v>80.5</v>
      </c>
      <c r="G58" s="248">
        <f t="shared" si="12"/>
        <v>19.27</v>
      </c>
      <c r="H58" s="246">
        <v>75.3</v>
      </c>
      <c r="I58" s="246">
        <v>17.18</v>
      </c>
      <c r="J58" s="255">
        <f t="shared" si="13"/>
        <v>17.18</v>
      </c>
      <c r="K58" s="56"/>
      <c r="L58" s="232">
        <f t="shared" si="25"/>
        <v>60</v>
      </c>
      <c r="M58" s="224"/>
      <c r="N58" s="225"/>
      <c r="O58" s="184" t="str">
        <f t="shared" si="26"/>
        <v/>
      </c>
      <c r="P58" s="227"/>
      <c r="Q58" s="225"/>
      <c r="R58" s="184" t="str">
        <f t="shared" si="27"/>
        <v/>
      </c>
      <c r="S58" s="227"/>
      <c r="T58" s="225"/>
      <c r="U58" s="184" t="str">
        <f t="shared" si="28"/>
        <v/>
      </c>
      <c r="V58" s="227"/>
      <c r="W58" s="225"/>
      <c r="X58" s="184" t="str">
        <f t="shared" si="29"/>
        <v/>
      </c>
      <c r="Y58" s="227"/>
      <c r="Z58" s="225"/>
      <c r="AA58" s="184" t="str">
        <f t="shared" si="30"/>
        <v/>
      </c>
      <c r="AB58" s="227"/>
      <c r="AC58" s="225"/>
      <c r="AD58" s="184" t="str">
        <f t="shared" si="31"/>
        <v/>
      </c>
      <c r="AE58" s="227"/>
      <c r="AF58" s="225"/>
      <c r="AG58" s="184" t="str">
        <f t="shared" si="32"/>
        <v/>
      </c>
      <c r="AH58" s="227"/>
      <c r="AI58" s="225"/>
      <c r="AJ58" s="184" t="str">
        <f t="shared" si="33"/>
        <v/>
      </c>
      <c r="AK58" s="227"/>
      <c r="AL58" s="225"/>
      <c r="AM58" s="184" t="str">
        <f t="shared" si="34"/>
        <v/>
      </c>
      <c r="AN58" s="227"/>
      <c r="AO58" s="225"/>
      <c r="AP58" s="184" t="str">
        <f t="shared" si="35"/>
        <v/>
      </c>
      <c r="AQ58" s="70"/>
    </row>
    <row r="59" spans="1:43" ht="15.6">
      <c r="A59" s="244">
        <v>85.2</v>
      </c>
      <c r="B59" s="244">
        <v>30.32</v>
      </c>
      <c r="C59" s="58"/>
      <c r="D59" s="245">
        <v>80.400000000000006</v>
      </c>
      <c r="E59" s="246">
        <v>21.85</v>
      </c>
      <c r="F59" s="249">
        <f t="shared" si="11"/>
        <v>80.400000000000006</v>
      </c>
      <c r="G59" s="248">
        <f t="shared" si="12"/>
        <v>19.27</v>
      </c>
      <c r="H59" s="246">
        <v>75.2</v>
      </c>
      <c r="I59" s="246">
        <v>12.77</v>
      </c>
      <c r="J59" s="255">
        <f t="shared" si="13"/>
        <v>12.77</v>
      </c>
      <c r="K59" s="56"/>
      <c r="L59" s="232">
        <f t="shared" si="25"/>
        <v>65</v>
      </c>
      <c r="M59" s="224"/>
      <c r="N59" s="225"/>
      <c r="O59" s="184" t="str">
        <f t="shared" si="26"/>
        <v/>
      </c>
      <c r="P59" s="227"/>
      <c r="Q59" s="225"/>
      <c r="R59" s="184" t="str">
        <f t="shared" si="27"/>
        <v/>
      </c>
      <c r="S59" s="227"/>
      <c r="T59" s="225"/>
      <c r="U59" s="184" t="str">
        <f t="shared" si="28"/>
        <v/>
      </c>
      <c r="V59" s="227"/>
      <c r="W59" s="225"/>
      <c r="X59" s="184" t="str">
        <f t="shared" si="29"/>
        <v/>
      </c>
      <c r="Y59" s="227"/>
      <c r="Z59" s="225"/>
      <c r="AA59" s="184" t="str">
        <f t="shared" si="30"/>
        <v/>
      </c>
      <c r="AB59" s="227"/>
      <c r="AC59" s="225"/>
      <c r="AD59" s="184" t="str">
        <f t="shared" si="31"/>
        <v/>
      </c>
      <c r="AE59" s="227"/>
      <c r="AF59" s="225"/>
      <c r="AG59" s="184" t="str">
        <f t="shared" si="32"/>
        <v/>
      </c>
      <c r="AH59" s="227"/>
      <c r="AI59" s="225"/>
      <c r="AJ59" s="184" t="str">
        <f t="shared" si="33"/>
        <v/>
      </c>
      <c r="AK59" s="227"/>
      <c r="AL59" s="225"/>
      <c r="AM59" s="184" t="str">
        <f t="shared" si="34"/>
        <v/>
      </c>
      <c r="AN59" s="227"/>
      <c r="AO59" s="225"/>
      <c r="AP59" s="184" t="str">
        <f t="shared" si="35"/>
        <v/>
      </c>
      <c r="AQ59" s="70"/>
    </row>
    <row r="60" spans="1:43" ht="15.6">
      <c r="A60" s="244">
        <v>85.1</v>
      </c>
      <c r="B60" s="244">
        <v>31.95</v>
      </c>
      <c r="C60" s="58"/>
      <c r="D60" s="245">
        <v>80.3</v>
      </c>
      <c r="E60" s="246">
        <v>23.19</v>
      </c>
      <c r="F60" s="249">
        <f t="shared" si="11"/>
        <v>80.3</v>
      </c>
      <c r="G60" s="248">
        <f t="shared" si="12"/>
        <v>19.27</v>
      </c>
      <c r="H60" s="246">
        <v>75.099999999999994</v>
      </c>
      <c r="I60" s="246">
        <v>10.15</v>
      </c>
      <c r="J60" s="255">
        <f t="shared" si="13"/>
        <v>10.15</v>
      </c>
      <c r="K60" s="56"/>
      <c r="L60" s="232">
        <f t="shared" si="25"/>
        <v>70</v>
      </c>
      <c r="M60" s="224"/>
      <c r="N60" s="225"/>
      <c r="O60" s="184" t="str">
        <f t="shared" si="26"/>
        <v/>
      </c>
      <c r="P60" s="227"/>
      <c r="Q60" s="225"/>
      <c r="R60" s="184" t="str">
        <f t="shared" si="27"/>
        <v/>
      </c>
      <c r="S60" s="227"/>
      <c r="T60" s="225"/>
      <c r="U60" s="184" t="str">
        <f t="shared" si="28"/>
        <v/>
      </c>
      <c r="V60" s="227"/>
      <c r="W60" s="225"/>
      <c r="X60" s="184" t="str">
        <f t="shared" si="29"/>
        <v/>
      </c>
      <c r="Y60" s="227"/>
      <c r="Z60" s="225"/>
      <c r="AA60" s="184" t="str">
        <f t="shared" si="30"/>
        <v/>
      </c>
      <c r="AB60" s="227"/>
      <c r="AC60" s="225"/>
      <c r="AD60" s="184" t="str">
        <f t="shared" si="31"/>
        <v/>
      </c>
      <c r="AE60" s="227"/>
      <c r="AF60" s="225"/>
      <c r="AG60" s="184" t="str">
        <f t="shared" si="32"/>
        <v/>
      </c>
      <c r="AH60" s="227"/>
      <c r="AI60" s="225"/>
      <c r="AJ60" s="184" t="str">
        <f t="shared" si="33"/>
        <v/>
      </c>
      <c r="AK60" s="227"/>
      <c r="AL60" s="225"/>
      <c r="AM60" s="184" t="str">
        <f t="shared" si="34"/>
        <v/>
      </c>
      <c r="AN60" s="227"/>
      <c r="AO60" s="225"/>
      <c r="AP60" s="184" t="str">
        <f t="shared" si="35"/>
        <v/>
      </c>
      <c r="AQ60" s="70"/>
    </row>
    <row r="61" spans="1:43" ht="15.6">
      <c r="A61" s="244">
        <v>85</v>
      </c>
      <c r="B61" s="244">
        <v>29.7</v>
      </c>
      <c r="C61" s="58"/>
      <c r="D61" s="245">
        <v>80.2</v>
      </c>
      <c r="E61" s="246">
        <v>23.32</v>
      </c>
      <c r="F61" s="249">
        <f t="shared" si="11"/>
        <v>80.2</v>
      </c>
      <c r="G61" s="248">
        <f t="shared" si="12"/>
        <v>19.27</v>
      </c>
      <c r="H61" s="246">
        <v>75</v>
      </c>
      <c r="I61" s="246">
        <v>11.68</v>
      </c>
      <c r="J61" s="255">
        <f t="shared" si="13"/>
        <v>10.15</v>
      </c>
      <c r="K61" s="56"/>
      <c r="L61" s="232">
        <f t="shared" si="25"/>
        <v>75</v>
      </c>
      <c r="M61" s="224"/>
      <c r="N61" s="225"/>
      <c r="O61" s="184" t="str">
        <f t="shared" si="26"/>
        <v/>
      </c>
      <c r="P61" s="227"/>
      <c r="Q61" s="225"/>
      <c r="R61" s="184" t="str">
        <f t="shared" si="27"/>
        <v/>
      </c>
      <c r="S61" s="227"/>
      <c r="T61" s="225"/>
      <c r="U61" s="184" t="str">
        <f t="shared" si="28"/>
        <v/>
      </c>
      <c r="V61" s="227"/>
      <c r="W61" s="225"/>
      <c r="X61" s="184" t="str">
        <f t="shared" si="29"/>
        <v/>
      </c>
      <c r="Y61" s="227"/>
      <c r="Z61" s="225"/>
      <c r="AA61" s="184" t="str">
        <f t="shared" si="30"/>
        <v/>
      </c>
      <c r="AB61" s="227"/>
      <c r="AC61" s="225"/>
      <c r="AD61" s="184" t="str">
        <f t="shared" si="31"/>
        <v/>
      </c>
      <c r="AE61" s="227"/>
      <c r="AF61" s="225"/>
      <c r="AG61" s="184" t="str">
        <f t="shared" si="32"/>
        <v/>
      </c>
      <c r="AH61" s="227"/>
      <c r="AI61" s="225"/>
      <c r="AJ61" s="184" t="str">
        <f t="shared" si="33"/>
        <v/>
      </c>
      <c r="AK61" s="227"/>
      <c r="AL61" s="225"/>
      <c r="AM61" s="184" t="str">
        <f t="shared" si="34"/>
        <v/>
      </c>
      <c r="AN61" s="227"/>
      <c r="AO61" s="225"/>
      <c r="AP61" s="184" t="str">
        <f t="shared" si="35"/>
        <v/>
      </c>
      <c r="AQ61" s="70"/>
    </row>
    <row r="62" spans="1:43" ht="15.6">
      <c r="A62" s="244">
        <v>84.9</v>
      </c>
      <c r="B62" s="244">
        <v>27.17</v>
      </c>
      <c r="C62" s="58"/>
      <c r="D62" s="245">
        <v>80.099999999999994</v>
      </c>
      <c r="E62" s="246">
        <v>24.06</v>
      </c>
      <c r="F62" s="249">
        <f t="shared" si="11"/>
        <v>80.099999999999994</v>
      </c>
      <c r="G62" s="248">
        <f t="shared" si="12"/>
        <v>19.27</v>
      </c>
      <c r="H62" s="246">
        <v>74.900000000000006</v>
      </c>
      <c r="I62" s="246">
        <v>16.72</v>
      </c>
      <c r="J62" s="255">
        <f t="shared" si="13"/>
        <v>10.15</v>
      </c>
      <c r="K62" s="56"/>
      <c r="L62" s="232">
        <f t="shared" si="25"/>
        <v>80</v>
      </c>
      <c r="M62" s="224"/>
      <c r="N62" s="225"/>
      <c r="O62" s="184" t="str">
        <f t="shared" si="26"/>
        <v/>
      </c>
      <c r="P62" s="227"/>
      <c r="Q62" s="225"/>
      <c r="R62" s="184" t="str">
        <f t="shared" si="27"/>
        <v/>
      </c>
      <c r="S62" s="227"/>
      <c r="T62" s="225"/>
      <c r="U62" s="184" t="str">
        <f t="shared" si="28"/>
        <v/>
      </c>
      <c r="V62" s="227"/>
      <c r="W62" s="225"/>
      <c r="X62" s="184" t="str">
        <f t="shared" si="29"/>
        <v/>
      </c>
      <c r="Y62" s="227"/>
      <c r="Z62" s="225"/>
      <c r="AA62" s="184" t="str">
        <f t="shared" si="30"/>
        <v/>
      </c>
      <c r="AB62" s="227"/>
      <c r="AC62" s="225"/>
      <c r="AD62" s="184" t="str">
        <f t="shared" si="31"/>
        <v/>
      </c>
      <c r="AE62" s="227"/>
      <c r="AF62" s="225"/>
      <c r="AG62" s="184" t="str">
        <f t="shared" si="32"/>
        <v/>
      </c>
      <c r="AH62" s="227"/>
      <c r="AI62" s="225"/>
      <c r="AJ62" s="184" t="str">
        <f t="shared" si="33"/>
        <v/>
      </c>
      <c r="AK62" s="227"/>
      <c r="AL62" s="225"/>
      <c r="AM62" s="184" t="str">
        <f t="shared" si="34"/>
        <v/>
      </c>
      <c r="AN62" s="227"/>
      <c r="AO62" s="225"/>
      <c r="AP62" s="184" t="str">
        <f t="shared" si="35"/>
        <v/>
      </c>
      <c r="AQ62" s="70"/>
    </row>
    <row r="63" spans="1:43" ht="15.6">
      <c r="A63" s="244">
        <v>84.8</v>
      </c>
      <c r="B63" s="244">
        <v>26.04</v>
      </c>
      <c r="C63" s="58"/>
      <c r="D63" s="245"/>
      <c r="E63" s="246"/>
      <c r="F63" s="249" t="str">
        <f t="shared" si="11"/>
        <v/>
      </c>
      <c r="G63" s="248" t="str">
        <f t="shared" si="12"/>
        <v/>
      </c>
      <c r="H63" s="246">
        <v>74.8</v>
      </c>
      <c r="I63" s="246">
        <v>21.31</v>
      </c>
      <c r="J63" s="255">
        <f t="shared" si="13"/>
        <v>10.15</v>
      </c>
      <c r="K63" s="56"/>
      <c r="L63" s="232" t="str">
        <f t="shared" si="25"/>
        <v>N/A</v>
      </c>
      <c r="M63" s="224"/>
      <c r="N63" s="225"/>
      <c r="O63" s="184" t="str">
        <f t="shared" si="26"/>
        <v/>
      </c>
      <c r="P63" s="227"/>
      <c r="Q63" s="225"/>
      <c r="R63" s="184" t="str">
        <f t="shared" si="27"/>
        <v/>
      </c>
      <c r="S63" s="227"/>
      <c r="T63" s="225"/>
      <c r="U63" s="184" t="str">
        <f t="shared" si="28"/>
        <v/>
      </c>
      <c r="V63" s="227"/>
      <c r="W63" s="225"/>
      <c r="X63" s="184" t="str">
        <f t="shared" si="29"/>
        <v/>
      </c>
      <c r="Y63" s="227"/>
      <c r="Z63" s="225"/>
      <c r="AA63" s="184" t="str">
        <f t="shared" si="30"/>
        <v/>
      </c>
      <c r="AB63" s="227"/>
      <c r="AC63" s="225"/>
      <c r="AD63" s="184" t="str">
        <f t="shared" si="31"/>
        <v/>
      </c>
      <c r="AE63" s="227"/>
      <c r="AF63" s="225"/>
      <c r="AG63" s="184" t="str">
        <f t="shared" si="32"/>
        <v/>
      </c>
      <c r="AH63" s="227"/>
      <c r="AI63" s="225"/>
      <c r="AJ63" s="184" t="str">
        <f t="shared" si="33"/>
        <v/>
      </c>
      <c r="AK63" s="227"/>
      <c r="AL63" s="225"/>
      <c r="AM63" s="184" t="str">
        <f t="shared" si="34"/>
        <v/>
      </c>
      <c r="AN63" s="227"/>
      <c r="AO63" s="225"/>
      <c r="AP63" s="184" t="str">
        <f t="shared" si="35"/>
        <v/>
      </c>
      <c r="AQ63" s="70"/>
    </row>
    <row r="64" spans="1:43" ht="16.2" thickBot="1">
      <c r="A64" s="244">
        <v>84.7</v>
      </c>
      <c r="B64" s="244">
        <v>25.63</v>
      </c>
      <c r="C64" s="58"/>
      <c r="D64" s="245"/>
      <c r="E64" s="246"/>
      <c r="F64" s="249" t="str">
        <f t="shared" si="11"/>
        <v/>
      </c>
      <c r="G64" s="248" t="str">
        <f t="shared" si="12"/>
        <v/>
      </c>
      <c r="H64" s="246">
        <v>74.7</v>
      </c>
      <c r="I64" s="246">
        <v>24.02</v>
      </c>
      <c r="J64" s="255">
        <f t="shared" si="13"/>
        <v>10.15</v>
      </c>
      <c r="K64" s="56"/>
      <c r="L64" s="233" t="str">
        <f t="shared" si="25"/>
        <v>N/A</v>
      </c>
      <c r="M64" s="234"/>
      <c r="N64" s="235"/>
      <c r="O64" s="185" t="str">
        <f t="shared" si="26"/>
        <v/>
      </c>
      <c r="P64" s="236"/>
      <c r="Q64" s="235"/>
      <c r="R64" s="185" t="str">
        <f t="shared" si="27"/>
        <v/>
      </c>
      <c r="S64" s="236"/>
      <c r="T64" s="235"/>
      <c r="U64" s="185" t="str">
        <f t="shared" si="28"/>
        <v/>
      </c>
      <c r="V64" s="236"/>
      <c r="W64" s="235"/>
      <c r="X64" s="185" t="str">
        <f t="shared" si="29"/>
        <v/>
      </c>
      <c r="Y64" s="236"/>
      <c r="Z64" s="235"/>
      <c r="AA64" s="185" t="str">
        <f t="shared" si="30"/>
        <v/>
      </c>
      <c r="AB64" s="236"/>
      <c r="AC64" s="235"/>
      <c r="AD64" s="185" t="str">
        <f t="shared" si="31"/>
        <v/>
      </c>
      <c r="AE64" s="236"/>
      <c r="AF64" s="235"/>
      <c r="AG64" s="185" t="str">
        <f t="shared" si="32"/>
        <v/>
      </c>
      <c r="AH64" s="236"/>
      <c r="AI64" s="235"/>
      <c r="AJ64" s="185" t="str">
        <f t="shared" si="33"/>
        <v/>
      </c>
      <c r="AK64" s="236"/>
      <c r="AL64" s="235"/>
      <c r="AM64" s="185" t="str">
        <f t="shared" si="34"/>
        <v/>
      </c>
      <c r="AN64" s="236"/>
      <c r="AO64" s="235"/>
      <c r="AP64" s="185" t="str">
        <f t="shared" si="35"/>
        <v/>
      </c>
      <c r="AQ64" s="70"/>
    </row>
    <row r="65" spans="1:43" ht="15.6">
      <c r="A65" s="244">
        <v>84.6</v>
      </c>
      <c r="B65" s="244">
        <v>25.7</v>
      </c>
      <c r="C65" s="58"/>
      <c r="D65" s="245"/>
      <c r="E65" s="246"/>
      <c r="F65" s="249" t="str">
        <f t="shared" si="11"/>
        <v/>
      </c>
      <c r="G65" s="248" t="str">
        <f t="shared" si="12"/>
        <v/>
      </c>
      <c r="H65" s="246">
        <v>74.599999999999994</v>
      </c>
      <c r="I65" s="246">
        <v>24.4</v>
      </c>
      <c r="J65" s="255">
        <f t="shared" si="13"/>
        <v>10.15</v>
      </c>
      <c r="K65" s="56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</row>
    <row r="66" spans="1:43" ht="16.2" thickBot="1">
      <c r="A66" s="244">
        <v>84.5</v>
      </c>
      <c r="B66" s="244">
        <v>24.45</v>
      </c>
      <c r="C66" s="58"/>
      <c r="D66" s="245"/>
      <c r="E66" s="246"/>
      <c r="F66" s="249" t="str">
        <f t="shared" si="11"/>
        <v/>
      </c>
      <c r="G66" s="248" t="str">
        <f t="shared" si="12"/>
        <v/>
      </c>
      <c r="H66" s="246">
        <v>74.5</v>
      </c>
      <c r="I66" s="246">
        <v>24.84</v>
      </c>
      <c r="J66" s="255">
        <f t="shared" si="13"/>
        <v>10.15</v>
      </c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70"/>
    </row>
    <row r="67" spans="1:43" ht="15.6">
      <c r="A67" s="244">
        <v>84.4</v>
      </c>
      <c r="B67" s="244">
        <v>23.66</v>
      </c>
      <c r="C67" s="58"/>
      <c r="D67" s="245"/>
      <c r="E67" s="246"/>
      <c r="F67" s="249" t="str">
        <f t="shared" si="11"/>
        <v/>
      </c>
      <c r="G67" s="248" t="str">
        <f t="shared" si="12"/>
        <v/>
      </c>
      <c r="H67" s="246">
        <v>74.400000000000006</v>
      </c>
      <c r="I67" s="246">
        <v>25.57</v>
      </c>
      <c r="J67" s="255">
        <f t="shared" si="13"/>
        <v>10.15</v>
      </c>
      <c r="K67" s="56"/>
      <c r="L67" s="468" t="s">
        <v>192</v>
      </c>
      <c r="M67" s="469"/>
      <c r="N67" s="469"/>
      <c r="O67" s="469"/>
      <c r="P67" s="469"/>
      <c r="Q67" s="469"/>
      <c r="R67" s="469"/>
      <c r="S67" s="469"/>
      <c r="T67" s="469"/>
      <c r="U67" s="469"/>
      <c r="V67" s="469"/>
      <c r="W67" s="469"/>
      <c r="X67" s="469"/>
      <c r="Y67" s="469"/>
      <c r="Z67" s="469"/>
      <c r="AA67" s="469"/>
      <c r="AB67" s="469"/>
      <c r="AC67" s="469"/>
      <c r="AD67" s="469"/>
      <c r="AE67" s="469"/>
      <c r="AF67" s="469"/>
      <c r="AG67" s="469"/>
      <c r="AH67" s="469"/>
      <c r="AI67" s="469"/>
      <c r="AJ67" s="469"/>
      <c r="AK67" s="469"/>
      <c r="AL67" s="469"/>
      <c r="AM67" s="469"/>
      <c r="AN67" s="469"/>
      <c r="AO67" s="469"/>
      <c r="AP67" s="470"/>
      <c r="AQ67" s="70"/>
    </row>
    <row r="68" spans="1:43" ht="15.6">
      <c r="A68" s="244">
        <v>84.3</v>
      </c>
      <c r="B68" s="244">
        <v>22.9</v>
      </c>
      <c r="C68" s="58"/>
      <c r="D68" s="245"/>
      <c r="E68" s="246"/>
      <c r="F68" s="249" t="str">
        <f t="shared" si="11"/>
        <v/>
      </c>
      <c r="G68" s="248" t="str">
        <f t="shared" si="12"/>
        <v/>
      </c>
      <c r="H68" s="246">
        <v>74.3</v>
      </c>
      <c r="I68" s="246">
        <v>24.95</v>
      </c>
      <c r="J68" s="255">
        <f t="shared" si="13"/>
        <v>10.15</v>
      </c>
      <c r="K68" s="56"/>
      <c r="L68" s="228"/>
      <c r="M68" s="463" t="s">
        <v>25</v>
      </c>
      <c r="N68" s="463"/>
      <c r="O68" s="463"/>
      <c r="P68" s="463"/>
      <c r="Q68" s="463"/>
      <c r="R68" s="463"/>
      <c r="S68" s="463"/>
      <c r="T68" s="463"/>
      <c r="U68" s="463"/>
      <c r="V68" s="463"/>
      <c r="W68" s="463"/>
      <c r="X68" s="463"/>
      <c r="Y68" s="463"/>
      <c r="Z68" s="463"/>
      <c r="AA68" s="463"/>
      <c r="AB68" s="463"/>
      <c r="AC68" s="463"/>
      <c r="AD68" s="463"/>
      <c r="AE68" s="463"/>
      <c r="AF68" s="463"/>
      <c r="AG68" s="463"/>
      <c r="AH68" s="463"/>
      <c r="AI68" s="463"/>
      <c r="AJ68" s="463"/>
      <c r="AK68" s="463"/>
      <c r="AL68" s="463"/>
      <c r="AM68" s="463"/>
      <c r="AN68" s="463"/>
      <c r="AO68" s="463"/>
      <c r="AP68" s="464"/>
      <c r="AQ68" s="70"/>
    </row>
    <row r="69" spans="1:43" ht="16.2" thickBot="1">
      <c r="A69" s="244">
        <v>84.2</v>
      </c>
      <c r="B69" s="244">
        <v>23.49</v>
      </c>
      <c r="C69" s="58"/>
      <c r="D69" s="245"/>
      <c r="E69" s="246"/>
      <c r="F69" s="249" t="str">
        <f t="shared" si="11"/>
        <v/>
      </c>
      <c r="G69" s="248" t="str">
        <f t="shared" si="12"/>
        <v/>
      </c>
      <c r="H69" s="246">
        <v>74.2</v>
      </c>
      <c r="I69" s="246">
        <v>25.16</v>
      </c>
      <c r="J69" s="255">
        <f t="shared" si="13"/>
        <v>10.15</v>
      </c>
      <c r="K69" s="56"/>
      <c r="L69" s="229"/>
      <c r="M69" s="465">
        <f>M25</f>
        <v>1.524</v>
      </c>
      <c r="N69" s="465"/>
      <c r="O69" s="466"/>
      <c r="P69" s="465">
        <f>P25</f>
        <v>1.321</v>
      </c>
      <c r="Q69" s="465"/>
      <c r="R69" s="466"/>
      <c r="S69" s="465" t="str">
        <f>S25</f>
        <v>N/A</v>
      </c>
      <c r="T69" s="465"/>
      <c r="U69" s="466"/>
      <c r="V69" s="465" t="str">
        <f>V25</f>
        <v>N/A</v>
      </c>
      <c r="W69" s="465"/>
      <c r="X69" s="466"/>
      <c r="Y69" s="465" t="str">
        <f>Y25</f>
        <v>N/A</v>
      </c>
      <c r="Z69" s="465"/>
      <c r="AA69" s="466"/>
      <c r="AB69" s="465" t="str">
        <f>AB25</f>
        <v>N/A</v>
      </c>
      <c r="AC69" s="465"/>
      <c r="AD69" s="466"/>
      <c r="AE69" s="465" t="str">
        <f>AE25</f>
        <v>N/A</v>
      </c>
      <c r="AF69" s="465"/>
      <c r="AG69" s="466"/>
      <c r="AH69" s="465" t="str">
        <f>AH25</f>
        <v>N/A</v>
      </c>
      <c r="AI69" s="465"/>
      <c r="AJ69" s="466"/>
      <c r="AK69" s="465" t="str">
        <f>AK25</f>
        <v>N/A</v>
      </c>
      <c r="AL69" s="465"/>
      <c r="AM69" s="466"/>
      <c r="AN69" s="465" t="str">
        <f>AN25</f>
        <v>N/A</v>
      </c>
      <c r="AO69" s="465"/>
      <c r="AP69" s="467"/>
      <c r="AQ69" s="70"/>
    </row>
    <row r="70" spans="1:43" ht="15.6">
      <c r="A70" s="244">
        <v>84.1</v>
      </c>
      <c r="B70" s="244">
        <v>24.8</v>
      </c>
      <c r="C70" s="58"/>
      <c r="D70" s="245"/>
      <c r="E70" s="246"/>
      <c r="F70" s="249" t="str">
        <f t="shared" si="11"/>
        <v/>
      </c>
      <c r="G70" s="248" t="str">
        <f t="shared" si="12"/>
        <v/>
      </c>
      <c r="H70" s="246">
        <v>74.099999999999994</v>
      </c>
      <c r="I70" s="246">
        <v>25.59</v>
      </c>
      <c r="J70" s="255">
        <f t="shared" si="13"/>
        <v>10.15</v>
      </c>
      <c r="K70" s="56"/>
      <c r="L70" s="230" t="s">
        <v>18</v>
      </c>
      <c r="M70" s="221" t="s">
        <v>82</v>
      </c>
      <c r="N70" s="371" t="s">
        <v>83</v>
      </c>
      <c r="O70" s="182" t="s">
        <v>104</v>
      </c>
      <c r="P70" s="372" t="s">
        <v>82</v>
      </c>
      <c r="Q70" s="371" t="s">
        <v>83</v>
      </c>
      <c r="R70" s="182" t="s">
        <v>104</v>
      </c>
      <c r="S70" s="372" t="s">
        <v>82</v>
      </c>
      <c r="T70" s="371" t="s">
        <v>83</v>
      </c>
      <c r="U70" s="182" t="s">
        <v>104</v>
      </c>
      <c r="V70" s="372" t="s">
        <v>82</v>
      </c>
      <c r="W70" s="371" t="s">
        <v>83</v>
      </c>
      <c r="X70" s="182" t="s">
        <v>104</v>
      </c>
      <c r="Y70" s="372" t="s">
        <v>82</v>
      </c>
      <c r="Z70" s="371" t="s">
        <v>83</v>
      </c>
      <c r="AA70" s="182" t="s">
        <v>104</v>
      </c>
      <c r="AB70" s="372" t="s">
        <v>82</v>
      </c>
      <c r="AC70" s="371" t="s">
        <v>83</v>
      </c>
      <c r="AD70" s="182" t="s">
        <v>104</v>
      </c>
      <c r="AE70" s="372" t="s">
        <v>82</v>
      </c>
      <c r="AF70" s="371" t="s">
        <v>83</v>
      </c>
      <c r="AG70" s="182" t="s">
        <v>104</v>
      </c>
      <c r="AH70" s="372" t="s">
        <v>82</v>
      </c>
      <c r="AI70" s="371" t="s">
        <v>83</v>
      </c>
      <c r="AJ70" s="182" t="s">
        <v>104</v>
      </c>
      <c r="AK70" s="372" t="s">
        <v>82</v>
      </c>
      <c r="AL70" s="371" t="s">
        <v>83</v>
      </c>
      <c r="AM70" s="182" t="s">
        <v>104</v>
      </c>
      <c r="AN70" s="372" t="s">
        <v>82</v>
      </c>
      <c r="AO70" s="371" t="s">
        <v>83</v>
      </c>
      <c r="AP70" s="182" t="s">
        <v>104</v>
      </c>
      <c r="AQ70" s="70"/>
    </row>
    <row r="71" spans="1:43" ht="15.6">
      <c r="A71" s="244">
        <v>84</v>
      </c>
      <c r="B71" s="244">
        <v>26.19</v>
      </c>
      <c r="C71" s="58"/>
      <c r="D71" s="245"/>
      <c r="E71" s="246"/>
      <c r="F71" s="249" t="str">
        <f t="shared" si="11"/>
        <v/>
      </c>
      <c r="G71" s="248" t="str">
        <f t="shared" si="12"/>
        <v/>
      </c>
      <c r="H71" s="246">
        <v>74</v>
      </c>
      <c r="I71" s="246">
        <v>26.8</v>
      </c>
      <c r="J71" s="255">
        <f t="shared" si="13"/>
        <v>10.15</v>
      </c>
      <c r="K71" s="56"/>
      <c r="L71" s="231" t="s">
        <v>2</v>
      </c>
      <c r="M71" s="222" t="s">
        <v>26</v>
      </c>
      <c r="N71" s="223" t="s">
        <v>84</v>
      </c>
      <c r="O71" s="183" t="s">
        <v>24</v>
      </c>
      <c r="P71" s="226" t="s">
        <v>26</v>
      </c>
      <c r="Q71" s="223" t="s">
        <v>84</v>
      </c>
      <c r="R71" s="183" t="s">
        <v>24</v>
      </c>
      <c r="S71" s="226" t="s">
        <v>26</v>
      </c>
      <c r="T71" s="223" t="s">
        <v>84</v>
      </c>
      <c r="U71" s="183" t="s">
        <v>24</v>
      </c>
      <c r="V71" s="226" t="s">
        <v>26</v>
      </c>
      <c r="W71" s="223" t="s">
        <v>84</v>
      </c>
      <c r="X71" s="183" t="s">
        <v>24</v>
      </c>
      <c r="Y71" s="226" t="s">
        <v>26</v>
      </c>
      <c r="Z71" s="223" t="s">
        <v>84</v>
      </c>
      <c r="AA71" s="183" t="s">
        <v>24</v>
      </c>
      <c r="AB71" s="226" t="s">
        <v>26</v>
      </c>
      <c r="AC71" s="223" t="s">
        <v>84</v>
      </c>
      <c r="AD71" s="183" t="s">
        <v>24</v>
      </c>
      <c r="AE71" s="226" t="s">
        <v>26</v>
      </c>
      <c r="AF71" s="223" t="s">
        <v>84</v>
      </c>
      <c r="AG71" s="183" t="s">
        <v>24</v>
      </c>
      <c r="AH71" s="226" t="s">
        <v>26</v>
      </c>
      <c r="AI71" s="223" t="s">
        <v>84</v>
      </c>
      <c r="AJ71" s="183" t="s">
        <v>24</v>
      </c>
      <c r="AK71" s="226" t="s">
        <v>26</v>
      </c>
      <c r="AL71" s="223" t="s">
        <v>84</v>
      </c>
      <c r="AM71" s="183" t="s">
        <v>24</v>
      </c>
      <c r="AN71" s="226" t="s">
        <v>26</v>
      </c>
      <c r="AO71" s="223" t="s">
        <v>84</v>
      </c>
      <c r="AP71" s="183" t="s">
        <v>24</v>
      </c>
      <c r="AQ71" s="70"/>
    </row>
    <row r="72" spans="1:43" ht="15.6">
      <c r="A72" s="244">
        <v>83.9</v>
      </c>
      <c r="B72" s="244">
        <v>27.95</v>
      </c>
      <c r="C72" s="58"/>
      <c r="D72" s="245"/>
      <c r="E72" s="246"/>
      <c r="F72" s="249" t="str">
        <f t="shared" si="11"/>
        <v/>
      </c>
      <c r="G72" s="248" t="str">
        <f t="shared" si="12"/>
        <v/>
      </c>
      <c r="H72" s="246">
        <v>73.900000000000006</v>
      </c>
      <c r="I72" s="246">
        <v>32.54</v>
      </c>
      <c r="J72" s="255">
        <f t="shared" si="13"/>
        <v>10.15</v>
      </c>
      <c r="K72" s="56"/>
      <c r="L72" s="232">
        <f t="shared" ref="L72:L86" si="36">L28</f>
        <v>20</v>
      </c>
      <c r="M72" s="224"/>
      <c r="N72" s="225"/>
      <c r="O72" s="184" t="str">
        <f>IF(ISBLANK(N72),"",N72*$P$95)</f>
        <v/>
      </c>
      <c r="P72" s="227"/>
      <c r="Q72" s="225"/>
      <c r="R72" s="184" t="str">
        <f t="shared" ref="R72:R86" si="37">IF(ISBLANK(Q72),"",Q72*$P$95)</f>
        <v/>
      </c>
      <c r="S72" s="227"/>
      <c r="T72" s="225"/>
      <c r="U72" s="184" t="str">
        <f t="shared" ref="U72:U86" si="38">IF(ISBLANK(T72),"",T72*$P$95)</f>
        <v/>
      </c>
      <c r="V72" s="227"/>
      <c r="W72" s="225"/>
      <c r="X72" s="184" t="str">
        <f t="shared" ref="X72:X86" si="39">IF(ISBLANK(W72),"",W72*$P$95)</f>
        <v/>
      </c>
      <c r="Y72" s="227"/>
      <c r="Z72" s="225"/>
      <c r="AA72" s="184" t="str">
        <f t="shared" ref="AA72:AA86" si="40">IF(ISBLANK(Z72),"",Z72*$P$95)</f>
        <v/>
      </c>
      <c r="AB72" s="227"/>
      <c r="AC72" s="225"/>
      <c r="AD72" s="184" t="str">
        <f t="shared" ref="AD72:AD86" si="41">IF(ISBLANK(AC72),"",AC72*$P$95)</f>
        <v/>
      </c>
      <c r="AE72" s="227"/>
      <c r="AF72" s="225"/>
      <c r="AG72" s="184" t="str">
        <f t="shared" ref="AG72:AG86" si="42">IF(ISBLANK(AF72),"",AF72*$P$95)</f>
        <v/>
      </c>
      <c r="AH72" s="227"/>
      <c r="AI72" s="225"/>
      <c r="AJ72" s="184" t="str">
        <f t="shared" ref="AJ72:AJ86" si="43">IF(ISBLANK(AI72),"",AI72*$P$95)</f>
        <v/>
      </c>
      <c r="AK72" s="227"/>
      <c r="AL72" s="225"/>
      <c r="AM72" s="184" t="str">
        <f t="shared" ref="AM72:AM86" si="44">IF(ISBLANK(AL72),"",AL72*$P$95)</f>
        <v/>
      </c>
      <c r="AN72" s="227"/>
      <c r="AO72" s="225"/>
      <c r="AP72" s="184" t="str">
        <f t="shared" ref="AP72:AP86" si="45">IF(ISBLANK(AO72),"",AO72*$P$95)</f>
        <v/>
      </c>
      <c r="AQ72" s="70"/>
    </row>
    <row r="73" spans="1:43" ht="15.6">
      <c r="A73" s="244">
        <v>83.8</v>
      </c>
      <c r="B73" s="244">
        <v>28.49</v>
      </c>
      <c r="C73" s="58"/>
      <c r="D73" s="245"/>
      <c r="E73" s="246"/>
      <c r="F73" s="249" t="str">
        <f t="shared" si="11"/>
        <v/>
      </c>
      <c r="G73" s="248" t="str">
        <f t="shared" si="12"/>
        <v/>
      </c>
      <c r="H73" s="246">
        <v>73.8</v>
      </c>
      <c r="I73" s="246">
        <v>38.51</v>
      </c>
      <c r="J73" s="255">
        <f t="shared" si="13"/>
        <v>10.15</v>
      </c>
      <c r="K73" s="56"/>
      <c r="L73" s="232">
        <f t="shared" si="36"/>
        <v>25</v>
      </c>
      <c r="M73" s="224"/>
      <c r="N73" s="225"/>
      <c r="O73" s="184" t="str">
        <f t="shared" ref="O73:O86" si="46">IF(ISBLANK(N73),"",N73*$P$95)</f>
        <v/>
      </c>
      <c r="P73" s="227"/>
      <c r="Q73" s="225"/>
      <c r="R73" s="184" t="str">
        <f t="shared" si="37"/>
        <v/>
      </c>
      <c r="S73" s="227"/>
      <c r="T73" s="225"/>
      <c r="U73" s="184" t="str">
        <f t="shared" si="38"/>
        <v/>
      </c>
      <c r="V73" s="227"/>
      <c r="W73" s="225"/>
      <c r="X73" s="184" t="str">
        <f t="shared" si="39"/>
        <v/>
      </c>
      <c r="Y73" s="227"/>
      <c r="Z73" s="225"/>
      <c r="AA73" s="184" t="str">
        <f t="shared" si="40"/>
        <v/>
      </c>
      <c r="AB73" s="227"/>
      <c r="AC73" s="225"/>
      <c r="AD73" s="184" t="str">
        <f t="shared" si="41"/>
        <v/>
      </c>
      <c r="AE73" s="227"/>
      <c r="AF73" s="225"/>
      <c r="AG73" s="184" t="str">
        <f t="shared" si="42"/>
        <v/>
      </c>
      <c r="AH73" s="227"/>
      <c r="AI73" s="225"/>
      <c r="AJ73" s="184" t="str">
        <f t="shared" si="43"/>
        <v/>
      </c>
      <c r="AK73" s="227"/>
      <c r="AL73" s="225"/>
      <c r="AM73" s="184" t="str">
        <f t="shared" si="44"/>
        <v/>
      </c>
      <c r="AN73" s="227"/>
      <c r="AO73" s="225"/>
      <c r="AP73" s="184" t="str">
        <f t="shared" si="45"/>
        <v/>
      </c>
      <c r="AQ73" s="70"/>
    </row>
    <row r="74" spans="1:43" ht="15.6">
      <c r="A74" s="244">
        <v>83.7</v>
      </c>
      <c r="B74" s="244">
        <v>29.23</v>
      </c>
      <c r="C74" s="58"/>
      <c r="D74" s="245"/>
      <c r="E74" s="246"/>
      <c r="F74" s="249" t="str">
        <f t="shared" si="11"/>
        <v/>
      </c>
      <c r="G74" s="248" t="str">
        <f t="shared" si="12"/>
        <v/>
      </c>
      <c r="H74" s="246">
        <v>73.7</v>
      </c>
      <c r="I74" s="246">
        <v>43.68</v>
      </c>
      <c r="J74" s="255">
        <f t="shared" si="13"/>
        <v>10.15</v>
      </c>
      <c r="K74" s="56"/>
      <c r="L74" s="232">
        <f t="shared" si="36"/>
        <v>30</v>
      </c>
      <c r="M74" s="224"/>
      <c r="N74" s="225"/>
      <c r="O74" s="184" t="str">
        <f t="shared" si="46"/>
        <v/>
      </c>
      <c r="P74" s="227"/>
      <c r="Q74" s="225"/>
      <c r="R74" s="184" t="str">
        <f t="shared" si="37"/>
        <v/>
      </c>
      <c r="S74" s="227"/>
      <c r="T74" s="225"/>
      <c r="U74" s="184" t="str">
        <f t="shared" si="38"/>
        <v/>
      </c>
      <c r="V74" s="227"/>
      <c r="W74" s="225"/>
      <c r="X74" s="184" t="str">
        <f t="shared" si="39"/>
        <v/>
      </c>
      <c r="Y74" s="227"/>
      <c r="Z74" s="225"/>
      <c r="AA74" s="184" t="str">
        <f t="shared" si="40"/>
        <v/>
      </c>
      <c r="AB74" s="227"/>
      <c r="AC74" s="225"/>
      <c r="AD74" s="184" t="str">
        <f t="shared" si="41"/>
        <v/>
      </c>
      <c r="AE74" s="227"/>
      <c r="AF74" s="225"/>
      <c r="AG74" s="184" t="str">
        <f t="shared" si="42"/>
        <v/>
      </c>
      <c r="AH74" s="227"/>
      <c r="AI74" s="225"/>
      <c r="AJ74" s="184" t="str">
        <f t="shared" si="43"/>
        <v/>
      </c>
      <c r="AK74" s="227"/>
      <c r="AL74" s="225"/>
      <c r="AM74" s="184" t="str">
        <f t="shared" si="44"/>
        <v/>
      </c>
      <c r="AN74" s="227"/>
      <c r="AO74" s="225"/>
      <c r="AP74" s="184" t="str">
        <f t="shared" si="45"/>
        <v/>
      </c>
      <c r="AQ74" s="70"/>
    </row>
    <row r="75" spans="1:43" ht="15.6">
      <c r="A75" s="244">
        <v>83.6</v>
      </c>
      <c r="B75" s="244">
        <v>29.43</v>
      </c>
      <c r="C75" s="58"/>
      <c r="D75" s="245"/>
      <c r="E75" s="246"/>
      <c r="F75" s="249" t="str">
        <f t="shared" si="11"/>
        <v/>
      </c>
      <c r="G75" s="248" t="str">
        <f t="shared" si="12"/>
        <v/>
      </c>
      <c r="H75" s="246">
        <v>73.599999999999994</v>
      </c>
      <c r="I75" s="246">
        <v>39.75</v>
      </c>
      <c r="J75" s="255">
        <f t="shared" si="13"/>
        <v>10.15</v>
      </c>
      <c r="K75" s="56"/>
      <c r="L75" s="232">
        <f t="shared" si="36"/>
        <v>35</v>
      </c>
      <c r="M75" s="224"/>
      <c r="N75" s="225"/>
      <c r="O75" s="184" t="str">
        <f t="shared" si="46"/>
        <v/>
      </c>
      <c r="P75" s="227"/>
      <c r="Q75" s="225"/>
      <c r="R75" s="184" t="str">
        <f t="shared" si="37"/>
        <v/>
      </c>
      <c r="S75" s="227"/>
      <c r="T75" s="225"/>
      <c r="U75" s="184" t="str">
        <f t="shared" si="38"/>
        <v/>
      </c>
      <c r="V75" s="227"/>
      <c r="W75" s="225"/>
      <c r="X75" s="184" t="str">
        <f t="shared" si="39"/>
        <v/>
      </c>
      <c r="Y75" s="227"/>
      <c r="Z75" s="225"/>
      <c r="AA75" s="184" t="str">
        <f t="shared" si="40"/>
        <v/>
      </c>
      <c r="AB75" s="227"/>
      <c r="AC75" s="225"/>
      <c r="AD75" s="184" t="str">
        <f t="shared" si="41"/>
        <v/>
      </c>
      <c r="AE75" s="227"/>
      <c r="AF75" s="225"/>
      <c r="AG75" s="184" t="str">
        <f t="shared" si="42"/>
        <v/>
      </c>
      <c r="AH75" s="227"/>
      <c r="AI75" s="225"/>
      <c r="AJ75" s="184" t="str">
        <f t="shared" si="43"/>
        <v/>
      </c>
      <c r="AK75" s="227"/>
      <c r="AL75" s="225"/>
      <c r="AM75" s="184" t="str">
        <f t="shared" si="44"/>
        <v/>
      </c>
      <c r="AN75" s="227"/>
      <c r="AO75" s="225"/>
      <c r="AP75" s="184" t="str">
        <f t="shared" si="45"/>
        <v/>
      </c>
      <c r="AQ75" s="70"/>
    </row>
    <row r="76" spans="1:43" ht="15.6">
      <c r="A76" s="244">
        <v>83.5</v>
      </c>
      <c r="B76" s="244">
        <v>29.31</v>
      </c>
      <c r="C76" s="58"/>
      <c r="D76" s="245"/>
      <c r="E76" s="246"/>
      <c r="F76" s="249" t="str">
        <f t="shared" ref="F76:F139" si="47">IF(ISBLANK(D76),"",D76)</f>
        <v/>
      </c>
      <c r="G76" s="248" t="str">
        <f t="shared" ref="G76:G139" si="48">IF(ISBLANK(E76),"",IF(E76&lt;G75,E76,G75))</f>
        <v/>
      </c>
      <c r="H76" s="246">
        <v>73.5</v>
      </c>
      <c r="I76" s="246">
        <v>34.549999999999997</v>
      </c>
      <c r="J76" s="255">
        <f t="shared" ref="J76:J139" si="49">IF(ISBLANK(I76),"",IF(I76&lt;J75,I76,J75))</f>
        <v>10.15</v>
      </c>
      <c r="K76" s="56"/>
      <c r="L76" s="232">
        <f t="shared" si="36"/>
        <v>40</v>
      </c>
      <c r="M76" s="224"/>
      <c r="N76" s="225"/>
      <c r="O76" s="184" t="str">
        <f t="shared" si="46"/>
        <v/>
      </c>
      <c r="P76" s="227"/>
      <c r="Q76" s="225"/>
      <c r="R76" s="184" t="str">
        <f t="shared" si="37"/>
        <v/>
      </c>
      <c r="S76" s="227"/>
      <c r="T76" s="225"/>
      <c r="U76" s="184" t="str">
        <f t="shared" si="38"/>
        <v/>
      </c>
      <c r="V76" s="227"/>
      <c r="W76" s="225"/>
      <c r="X76" s="184" t="str">
        <f t="shared" si="39"/>
        <v/>
      </c>
      <c r="Y76" s="227"/>
      <c r="Z76" s="225"/>
      <c r="AA76" s="184" t="str">
        <f t="shared" si="40"/>
        <v/>
      </c>
      <c r="AB76" s="227"/>
      <c r="AC76" s="225"/>
      <c r="AD76" s="184" t="str">
        <f t="shared" si="41"/>
        <v/>
      </c>
      <c r="AE76" s="227"/>
      <c r="AF76" s="225"/>
      <c r="AG76" s="184" t="str">
        <f t="shared" si="42"/>
        <v/>
      </c>
      <c r="AH76" s="227"/>
      <c r="AI76" s="225"/>
      <c r="AJ76" s="184" t="str">
        <f t="shared" si="43"/>
        <v/>
      </c>
      <c r="AK76" s="227"/>
      <c r="AL76" s="225"/>
      <c r="AM76" s="184" t="str">
        <f t="shared" si="44"/>
        <v/>
      </c>
      <c r="AN76" s="227"/>
      <c r="AO76" s="225"/>
      <c r="AP76" s="184" t="str">
        <f t="shared" si="45"/>
        <v/>
      </c>
      <c r="AQ76" s="70"/>
    </row>
    <row r="77" spans="1:43" ht="15.6">
      <c r="A77" s="244">
        <v>83.4</v>
      </c>
      <c r="B77" s="244">
        <v>28.66</v>
      </c>
      <c r="C77" s="58"/>
      <c r="D77" s="245"/>
      <c r="E77" s="246"/>
      <c r="F77" s="249" t="str">
        <f t="shared" si="47"/>
        <v/>
      </c>
      <c r="G77" s="248" t="str">
        <f t="shared" si="48"/>
        <v/>
      </c>
      <c r="H77" s="246">
        <v>73.400000000000006</v>
      </c>
      <c r="I77" s="246">
        <v>29.51</v>
      </c>
      <c r="J77" s="255">
        <f t="shared" si="49"/>
        <v>10.15</v>
      </c>
      <c r="K77" s="56"/>
      <c r="L77" s="232">
        <f t="shared" si="36"/>
        <v>45</v>
      </c>
      <c r="M77" s="224"/>
      <c r="N77" s="225"/>
      <c r="O77" s="184" t="str">
        <f t="shared" si="46"/>
        <v/>
      </c>
      <c r="P77" s="227"/>
      <c r="Q77" s="225"/>
      <c r="R77" s="184" t="str">
        <f t="shared" si="37"/>
        <v/>
      </c>
      <c r="S77" s="227"/>
      <c r="T77" s="225"/>
      <c r="U77" s="184" t="str">
        <f t="shared" si="38"/>
        <v/>
      </c>
      <c r="V77" s="227"/>
      <c r="W77" s="225"/>
      <c r="X77" s="184" t="str">
        <f t="shared" si="39"/>
        <v/>
      </c>
      <c r="Y77" s="227"/>
      <c r="Z77" s="225"/>
      <c r="AA77" s="184" t="str">
        <f t="shared" si="40"/>
        <v/>
      </c>
      <c r="AB77" s="227"/>
      <c r="AC77" s="225"/>
      <c r="AD77" s="184" t="str">
        <f t="shared" si="41"/>
        <v/>
      </c>
      <c r="AE77" s="227"/>
      <c r="AF77" s="225"/>
      <c r="AG77" s="184" t="str">
        <f t="shared" si="42"/>
        <v/>
      </c>
      <c r="AH77" s="227"/>
      <c r="AI77" s="225"/>
      <c r="AJ77" s="184" t="str">
        <f t="shared" si="43"/>
        <v/>
      </c>
      <c r="AK77" s="227"/>
      <c r="AL77" s="225"/>
      <c r="AM77" s="184" t="str">
        <f t="shared" si="44"/>
        <v/>
      </c>
      <c r="AN77" s="227"/>
      <c r="AO77" s="225"/>
      <c r="AP77" s="184" t="str">
        <f t="shared" si="45"/>
        <v/>
      </c>
      <c r="AQ77" s="70"/>
    </row>
    <row r="78" spans="1:43" ht="15.6">
      <c r="A78" s="244">
        <v>83.3</v>
      </c>
      <c r="B78" s="244">
        <v>28.46</v>
      </c>
      <c r="C78" s="58"/>
      <c r="D78" s="245"/>
      <c r="E78" s="246"/>
      <c r="F78" s="249" t="str">
        <f t="shared" si="47"/>
        <v/>
      </c>
      <c r="G78" s="248" t="str">
        <f t="shared" si="48"/>
        <v/>
      </c>
      <c r="H78" s="246">
        <v>73.3</v>
      </c>
      <c r="I78" s="246">
        <v>28.92</v>
      </c>
      <c r="J78" s="255">
        <f t="shared" si="49"/>
        <v>10.15</v>
      </c>
      <c r="K78" s="56"/>
      <c r="L78" s="232">
        <f t="shared" si="36"/>
        <v>50</v>
      </c>
      <c r="M78" s="224"/>
      <c r="N78" s="225"/>
      <c r="O78" s="184" t="str">
        <f t="shared" si="46"/>
        <v/>
      </c>
      <c r="P78" s="227"/>
      <c r="Q78" s="225"/>
      <c r="R78" s="184" t="str">
        <f t="shared" si="37"/>
        <v/>
      </c>
      <c r="S78" s="227"/>
      <c r="T78" s="225"/>
      <c r="U78" s="184" t="str">
        <f t="shared" si="38"/>
        <v/>
      </c>
      <c r="V78" s="227"/>
      <c r="W78" s="225"/>
      <c r="X78" s="184" t="str">
        <f t="shared" si="39"/>
        <v/>
      </c>
      <c r="Y78" s="227"/>
      <c r="Z78" s="225"/>
      <c r="AA78" s="184" t="str">
        <f t="shared" si="40"/>
        <v/>
      </c>
      <c r="AB78" s="227"/>
      <c r="AC78" s="225"/>
      <c r="AD78" s="184" t="str">
        <f t="shared" si="41"/>
        <v/>
      </c>
      <c r="AE78" s="227"/>
      <c r="AF78" s="225"/>
      <c r="AG78" s="184" t="str">
        <f t="shared" si="42"/>
        <v/>
      </c>
      <c r="AH78" s="227"/>
      <c r="AI78" s="225"/>
      <c r="AJ78" s="184" t="str">
        <f t="shared" si="43"/>
        <v/>
      </c>
      <c r="AK78" s="227"/>
      <c r="AL78" s="225"/>
      <c r="AM78" s="184" t="str">
        <f t="shared" si="44"/>
        <v/>
      </c>
      <c r="AN78" s="227"/>
      <c r="AO78" s="225"/>
      <c r="AP78" s="184" t="str">
        <f t="shared" si="45"/>
        <v/>
      </c>
      <c r="AQ78" s="70"/>
    </row>
    <row r="79" spans="1:43" ht="15.6">
      <c r="A79" s="244">
        <v>83.2</v>
      </c>
      <c r="B79" s="244">
        <v>29.21</v>
      </c>
      <c r="C79" s="58"/>
      <c r="D79" s="245"/>
      <c r="E79" s="246"/>
      <c r="F79" s="249" t="str">
        <f t="shared" si="47"/>
        <v/>
      </c>
      <c r="G79" s="248" t="str">
        <f t="shared" si="48"/>
        <v/>
      </c>
      <c r="H79" s="246">
        <v>73.2</v>
      </c>
      <c r="I79" s="246">
        <v>29.82</v>
      </c>
      <c r="J79" s="255">
        <f t="shared" si="49"/>
        <v>10.15</v>
      </c>
      <c r="K79" s="56"/>
      <c r="L79" s="232">
        <f t="shared" si="36"/>
        <v>55</v>
      </c>
      <c r="M79" s="224"/>
      <c r="N79" s="225"/>
      <c r="O79" s="184" t="str">
        <f t="shared" si="46"/>
        <v/>
      </c>
      <c r="P79" s="227"/>
      <c r="Q79" s="225"/>
      <c r="R79" s="184" t="str">
        <f t="shared" si="37"/>
        <v/>
      </c>
      <c r="S79" s="227"/>
      <c r="T79" s="225"/>
      <c r="U79" s="184" t="str">
        <f t="shared" si="38"/>
        <v/>
      </c>
      <c r="V79" s="227"/>
      <c r="W79" s="225"/>
      <c r="X79" s="184" t="str">
        <f t="shared" si="39"/>
        <v/>
      </c>
      <c r="Y79" s="227"/>
      <c r="Z79" s="225"/>
      <c r="AA79" s="184" t="str">
        <f t="shared" si="40"/>
        <v/>
      </c>
      <c r="AB79" s="227"/>
      <c r="AC79" s="225"/>
      <c r="AD79" s="184" t="str">
        <f t="shared" si="41"/>
        <v/>
      </c>
      <c r="AE79" s="227"/>
      <c r="AF79" s="225"/>
      <c r="AG79" s="184" t="str">
        <f t="shared" si="42"/>
        <v/>
      </c>
      <c r="AH79" s="227"/>
      <c r="AI79" s="225"/>
      <c r="AJ79" s="184" t="str">
        <f t="shared" si="43"/>
        <v/>
      </c>
      <c r="AK79" s="227"/>
      <c r="AL79" s="225"/>
      <c r="AM79" s="184" t="str">
        <f t="shared" si="44"/>
        <v/>
      </c>
      <c r="AN79" s="227"/>
      <c r="AO79" s="225"/>
      <c r="AP79" s="184" t="str">
        <f t="shared" si="45"/>
        <v/>
      </c>
      <c r="AQ79" s="70"/>
    </row>
    <row r="80" spans="1:43" ht="15.6">
      <c r="A80" s="244">
        <v>83.1</v>
      </c>
      <c r="B80" s="244">
        <v>28.73</v>
      </c>
      <c r="C80" s="58"/>
      <c r="D80" s="245"/>
      <c r="E80" s="246"/>
      <c r="F80" s="249" t="str">
        <f t="shared" si="47"/>
        <v/>
      </c>
      <c r="G80" s="248" t="str">
        <f t="shared" si="48"/>
        <v/>
      </c>
      <c r="H80" s="246">
        <v>73.099999999999994</v>
      </c>
      <c r="I80" s="246">
        <v>30.24</v>
      </c>
      <c r="J80" s="255">
        <f t="shared" si="49"/>
        <v>10.15</v>
      </c>
      <c r="K80" s="56"/>
      <c r="L80" s="232">
        <f t="shared" si="36"/>
        <v>60</v>
      </c>
      <c r="M80" s="224"/>
      <c r="N80" s="225"/>
      <c r="O80" s="184" t="str">
        <f t="shared" si="46"/>
        <v/>
      </c>
      <c r="P80" s="227"/>
      <c r="Q80" s="225"/>
      <c r="R80" s="184" t="str">
        <f t="shared" si="37"/>
        <v/>
      </c>
      <c r="S80" s="227"/>
      <c r="T80" s="225"/>
      <c r="U80" s="184" t="str">
        <f t="shared" si="38"/>
        <v/>
      </c>
      <c r="V80" s="227"/>
      <c r="W80" s="225"/>
      <c r="X80" s="184" t="str">
        <f t="shared" si="39"/>
        <v/>
      </c>
      <c r="Y80" s="227"/>
      <c r="Z80" s="225"/>
      <c r="AA80" s="184" t="str">
        <f t="shared" si="40"/>
        <v/>
      </c>
      <c r="AB80" s="227"/>
      <c r="AC80" s="225"/>
      <c r="AD80" s="184" t="str">
        <f t="shared" si="41"/>
        <v/>
      </c>
      <c r="AE80" s="227"/>
      <c r="AF80" s="225"/>
      <c r="AG80" s="184" t="str">
        <f t="shared" si="42"/>
        <v/>
      </c>
      <c r="AH80" s="227"/>
      <c r="AI80" s="225"/>
      <c r="AJ80" s="184" t="str">
        <f t="shared" si="43"/>
        <v/>
      </c>
      <c r="AK80" s="227"/>
      <c r="AL80" s="225"/>
      <c r="AM80" s="184" t="str">
        <f t="shared" si="44"/>
        <v/>
      </c>
      <c r="AN80" s="227"/>
      <c r="AO80" s="225"/>
      <c r="AP80" s="184" t="str">
        <f t="shared" si="45"/>
        <v/>
      </c>
      <c r="AQ80" s="70"/>
    </row>
    <row r="81" spans="1:43" ht="15.6">
      <c r="A81" s="244">
        <v>83</v>
      </c>
      <c r="B81" s="244">
        <v>27.86</v>
      </c>
      <c r="C81" s="58"/>
      <c r="D81" s="245"/>
      <c r="E81" s="246"/>
      <c r="F81" s="249" t="str">
        <f t="shared" si="47"/>
        <v/>
      </c>
      <c r="G81" s="248" t="str">
        <f t="shared" si="48"/>
        <v/>
      </c>
      <c r="H81" s="246">
        <v>73</v>
      </c>
      <c r="I81" s="246">
        <v>29.07</v>
      </c>
      <c r="J81" s="255">
        <f t="shared" si="49"/>
        <v>10.15</v>
      </c>
      <c r="K81" s="56"/>
      <c r="L81" s="232">
        <f t="shared" si="36"/>
        <v>65</v>
      </c>
      <c r="M81" s="224"/>
      <c r="N81" s="225"/>
      <c r="O81" s="184" t="str">
        <f t="shared" si="46"/>
        <v/>
      </c>
      <c r="P81" s="227"/>
      <c r="Q81" s="225"/>
      <c r="R81" s="184" t="str">
        <f t="shared" si="37"/>
        <v/>
      </c>
      <c r="S81" s="227"/>
      <c r="T81" s="225"/>
      <c r="U81" s="184" t="str">
        <f t="shared" si="38"/>
        <v/>
      </c>
      <c r="V81" s="227"/>
      <c r="W81" s="225"/>
      <c r="X81" s="184" t="str">
        <f t="shared" si="39"/>
        <v/>
      </c>
      <c r="Y81" s="227"/>
      <c r="Z81" s="225"/>
      <c r="AA81" s="184" t="str">
        <f t="shared" si="40"/>
        <v/>
      </c>
      <c r="AB81" s="227"/>
      <c r="AC81" s="225"/>
      <c r="AD81" s="184" t="str">
        <f t="shared" si="41"/>
        <v/>
      </c>
      <c r="AE81" s="227"/>
      <c r="AF81" s="225"/>
      <c r="AG81" s="184" t="str">
        <f t="shared" si="42"/>
        <v/>
      </c>
      <c r="AH81" s="227"/>
      <c r="AI81" s="225"/>
      <c r="AJ81" s="184" t="str">
        <f t="shared" si="43"/>
        <v/>
      </c>
      <c r="AK81" s="227"/>
      <c r="AL81" s="225"/>
      <c r="AM81" s="184" t="str">
        <f t="shared" si="44"/>
        <v/>
      </c>
      <c r="AN81" s="227"/>
      <c r="AO81" s="225"/>
      <c r="AP81" s="184" t="str">
        <f t="shared" si="45"/>
        <v/>
      </c>
      <c r="AQ81" s="70"/>
    </row>
    <row r="82" spans="1:43" ht="15.6">
      <c r="A82" s="244">
        <v>82.9</v>
      </c>
      <c r="B82" s="244">
        <v>27.33</v>
      </c>
      <c r="C82" s="58"/>
      <c r="D82" s="245"/>
      <c r="E82" s="246"/>
      <c r="F82" s="249" t="str">
        <f t="shared" si="47"/>
        <v/>
      </c>
      <c r="G82" s="248" t="str">
        <f t="shared" si="48"/>
        <v/>
      </c>
      <c r="H82" s="246">
        <v>72.900000000000006</v>
      </c>
      <c r="I82" s="246">
        <v>27.33</v>
      </c>
      <c r="J82" s="255">
        <f t="shared" si="49"/>
        <v>10.15</v>
      </c>
      <c r="K82" s="56"/>
      <c r="L82" s="232">
        <f t="shared" si="36"/>
        <v>70</v>
      </c>
      <c r="M82" s="224"/>
      <c r="N82" s="225"/>
      <c r="O82" s="184" t="str">
        <f t="shared" si="46"/>
        <v/>
      </c>
      <c r="P82" s="227"/>
      <c r="Q82" s="225"/>
      <c r="R82" s="184" t="str">
        <f t="shared" si="37"/>
        <v/>
      </c>
      <c r="S82" s="227"/>
      <c r="T82" s="225"/>
      <c r="U82" s="184" t="str">
        <f t="shared" si="38"/>
        <v/>
      </c>
      <c r="V82" s="227"/>
      <c r="W82" s="225"/>
      <c r="X82" s="184" t="str">
        <f t="shared" si="39"/>
        <v/>
      </c>
      <c r="Y82" s="227"/>
      <c r="Z82" s="225"/>
      <c r="AA82" s="184" t="str">
        <f t="shared" si="40"/>
        <v/>
      </c>
      <c r="AB82" s="227"/>
      <c r="AC82" s="225"/>
      <c r="AD82" s="184" t="str">
        <f t="shared" si="41"/>
        <v/>
      </c>
      <c r="AE82" s="227"/>
      <c r="AF82" s="225"/>
      <c r="AG82" s="184" t="str">
        <f t="shared" si="42"/>
        <v/>
      </c>
      <c r="AH82" s="227"/>
      <c r="AI82" s="225"/>
      <c r="AJ82" s="184" t="str">
        <f t="shared" si="43"/>
        <v/>
      </c>
      <c r="AK82" s="227"/>
      <c r="AL82" s="225"/>
      <c r="AM82" s="184" t="str">
        <f t="shared" si="44"/>
        <v/>
      </c>
      <c r="AN82" s="227"/>
      <c r="AO82" s="225"/>
      <c r="AP82" s="184" t="str">
        <f t="shared" si="45"/>
        <v/>
      </c>
      <c r="AQ82" s="70"/>
    </row>
    <row r="83" spans="1:43" ht="15.6">
      <c r="A83" s="244">
        <v>82.8</v>
      </c>
      <c r="B83" s="244">
        <v>28.51</v>
      </c>
      <c r="C83" s="58"/>
      <c r="D83" s="245"/>
      <c r="E83" s="246"/>
      <c r="F83" s="249" t="str">
        <f t="shared" si="47"/>
        <v/>
      </c>
      <c r="G83" s="248" t="str">
        <f t="shared" si="48"/>
        <v/>
      </c>
      <c r="H83" s="246">
        <v>72.8</v>
      </c>
      <c r="I83" s="246">
        <v>27.24</v>
      </c>
      <c r="J83" s="255">
        <f t="shared" si="49"/>
        <v>10.15</v>
      </c>
      <c r="K83" s="56"/>
      <c r="L83" s="232">
        <f t="shared" si="36"/>
        <v>75</v>
      </c>
      <c r="M83" s="224"/>
      <c r="N83" s="225"/>
      <c r="O83" s="184" t="str">
        <f t="shared" si="46"/>
        <v/>
      </c>
      <c r="P83" s="227"/>
      <c r="Q83" s="225"/>
      <c r="R83" s="184" t="str">
        <f t="shared" si="37"/>
        <v/>
      </c>
      <c r="S83" s="227"/>
      <c r="T83" s="225"/>
      <c r="U83" s="184" t="str">
        <f t="shared" si="38"/>
        <v/>
      </c>
      <c r="V83" s="227"/>
      <c r="W83" s="225"/>
      <c r="X83" s="184" t="str">
        <f t="shared" si="39"/>
        <v/>
      </c>
      <c r="Y83" s="227"/>
      <c r="Z83" s="225"/>
      <c r="AA83" s="184" t="str">
        <f t="shared" si="40"/>
        <v/>
      </c>
      <c r="AB83" s="227"/>
      <c r="AC83" s="225"/>
      <c r="AD83" s="184" t="str">
        <f t="shared" si="41"/>
        <v/>
      </c>
      <c r="AE83" s="227"/>
      <c r="AF83" s="225"/>
      <c r="AG83" s="184" t="str">
        <f t="shared" si="42"/>
        <v/>
      </c>
      <c r="AH83" s="227"/>
      <c r="AI83" s="225"/>
      <c r="AJ83" s="184" t="str">
        <f t="shared" si="43"/>
        <v/>
      </c>
      <c r="AK83" s="227"/>
      <c r="AL83" s="225"/>
      <c r="AM83" s="184" t="str">
        <f t="shared" si="44"/>
        <v/>
      </c>
      <c r="AN83" s="227"/>
      <c r="AO83" s="225"/>
      <c r="AP83" s="184" t="str">
        <f t="shared" si="45"/>
        <v/>
      </c>
      <c r="AQ83" s="70"/>
    </row>
    <row r="84" spans="1:43" ht="15.6">
      <c r="A84" s="244">
        <v>82.7</v>
      </c>
      <c r="B84" s="244">
        <v>30.02</v>
      </c>
      <c r="C84" s="58"/>
      <c r="D84" s="245"/>
      <c r="E84" s="246"/>
      <c r="F84" s="249" t="str">
        <f t="shared" si="47"/>
        <v/>
      </c>
      <c r="G84" s="248" t="str">
        <f t="shared" si="48"/>
        <v/>
      </c>
      <c r="H84" s="246">
        <v>72.7</v>
      </c>
      <c r="I84" s="246">
        <v>28.14</v>
      </c>
      <c r="J84" s="255">
        <f t="shared" si="49"/>
        <v>10.15</v>
      </c>
      <c r="K84" s="56"/>
      <c r="L84" s="232">
        <f t="shared" si="36"/>
        <v>80</v>
      </c>
      <c r="M84" s="224"/>
      <c r="N84" s="225"/>
      <c r="O84" s="184" t="str">
        <f t="shared" si="46"/>
        <v/>
      </c>
      <c r="P84" s="227"/>
      <c r="Q84" s="225"/>
      <c r="R84" s="184" t="str">
        <f t="shared" si="37"/>
        <v/>
      </c>
      <c r="S84" s="227"/>
      <c r="T84" s="225"/>
      <c r="U84" s="184" t="str">
        <f t="shared" si="38"/>
        <v/>
      </c>
      <c r="V84" s="227"/>
      <c r="W84" s="225"/>
      <c r="X84" s="184" t="str">
        <f t="shared" si="39"/>
        <v/>
      </c>
      <c r="Y84" s="227"/>
      <c r="Z84" s="225"/>
      <c r="AA84" s="184" t="str">
        <f t="shared" si="40"/>
        <v/>
      </c>
      <c r="AB84" s="227"/>
      <c r="AC84" s="225"/>
      <c r="AD84" s="184" t="str">
        <f t="shared" si="41"/>
        <v/>
      </c>
      <c r="AE84" s="227"/>
      <c r="AF84" s="225"/>
      <c r="AG84" s="184" t="str">
        <f t="shared" si="42"/>
        <v/>
      </c>
      <c r="AH84" s="227"/>
      <c r="AI84" s="225"/>
      <c r="AJ84" s="184" t="str">
        <f t="shared" si="43"/>
        <v/>
      </c>
      <c r="AK84" s="227"/>
      <c r="AL84" s="225"/>
      <c r="AM84" s="184" t="str">
        <f t="shared" si="44"/>
        <v/>
      </c>
      <c r="AN84" s="227"/>
      <c r="AO84" s="225"/>
      <c r="AP84" s="184" t="str">
        <f t="shared" si="45"/>
        <v/>
      </c>
      <c r="AQ84" s="70"/>
    </row>
    <row r="85" spans="1:43" ht="15.6">
      <c r="A85" s="244">
        <v>82.6</v>
      </c>
      <c r="B85" s="244">
        <v>31.43</v>
      </c>
      <c r="C85" s="58"/>
      <c r="D85" s="245"/>
      <c r="E85" s="246"/>
      <c r="F85" s="249" t="str">
        <f t="shared" si="47"/>
        <v/>
      </c>
      <c r="G85" s="248" t="str">
        <f t="shared" si="48"/>
        <v/>
      </c>
      <c r="H85" s="246">
        <v>72.599999999999994</v>
      </c>
      <c r="I85" s="246">
        <v>30.4</v>
      </c>
      <c r="J85" s="255">
        <f t="shared" si="49"/>
        <v>10.15</v>
      </c>
      <c r="K85" s="56"/>
      <c r="L85" s="232" t="str">
        <f t="shared" si="36"/>
        <v>N/A</v>
      </c>
      <c r="M85" s="224"/>
      <c r="N85" s="225"/>
      <c r="O85" s="184" t="str">
        <f t="shared" si="46"/>
        <v/>
      </c>
      <c r="P85" s="227"/>
      <c r="Q85" s="225"/>
      <c r="R85" s="184" t="str">
        <f t="shared" si="37"/>
        <v/>
      </c>
      <c r="S85" s="227"/>
      <c r="T85" s="225"/>
      <c r="U85" s="184" t="str">
        <f t="shared" si="38"/>
        <v/>
      </c>
      <c r="V85" s="227"/>
      <c r="W85" s="225"/>
      <c r="X85" s="184" t="str">
        <f t="shared" si="39"/>
        <v/>
      </c>
      <c r="Y85" s="227"/>
      <c r="Z85" s="225"/>
      <c r="AA85" s="184" t="str">
        <f t="shared" si="40"/>
        <v/>
      </c>
      <c r="AB85" s="227"/>
      <c r="AC85" s="225"/>
      <c r="AD85" s="184" t="str">
        <f t="shared" si="41"/>
        <v/>
      </c>
      <c r="AE85" s="227"/>
      <c r="AF85" s="225"/>
      <c r="AG85" s="184" t="str">
        <f t="shared" si="42"/>
        <v/>
      </c>
      <c r="AH85" s="227"/>
      <c r="AI85" s="225"/>
      <c r="AJ85" s="184" t="str">
        <f t="shared" si="43"/>
        <v/>
      </c>
      <c r="AK85" s="227"/>
      <c r="AL85" s="225"/>
      <c r="AM85" s="184" t="str">
        <f t="shared" si="44"/>
        <v/>
      </c>
      <c r="AN85" s="227"/>
      <c r="AO85" s="225"/>
      <c r="AP85" s="184" t="str">
        <f t="shared" si="45"/>
        <v/>
      </c>
      <c r="AQ85" s="70"/>
    </row>
    <row r="86" spans="1:43" ht="16.2" thickBot="1">
      <c r="A86" s="244">
        <v>82.5</v>
      </c>
      <c r="B86" s="244">
        <v>30.78</v>
      </c>
      <c r="C86" s="58"/>
      <c r="D86" s="245"/>
      <c r="E86" s="246"/>
      <c r="F86" s="249" t="str">
        <f t="shared" si="47"/>
        <v/>
      </c>
      <c r="G86" s="248" t="str">
        <f t="shared" si="48"/>
        <v/>
      </c>
      <c r="H86" s="246">
        <v>72.5</v>
      </c>
      <c r="I86" s="246">
        <v>29.81</v>
      </c>
      <c r="J86" s="255">
        <f t="shared" si="49"/>
        <v>10.15</v>
      </c>
      <c r="K86" s="56"/>
      <c r="L86" s="233" t="str">
        <f t="shared" si="36"/>
        <v>N/A</v>
      </c>
      <c r="M86" s="234"/>
      <c r="N86" s="235"/>
      <c r="O86" s="185" t="str">
        <f t="shared" si="46"/>
        <v/>
      </c>
      <c r="P86" s="236"/>
      <c r="Q86" s="235"/>
      <c r="R86" s="185" t="str">
        <f t="shared" si="37"/>
        <v/>
      </c>
      <c r="S86" s="236"/>
      <c r="T86" s="235"/>
      <c r="U86" s="185" t="str">
        <f t="shared" si="38"/>
        <v/>
      </c>
      <c r="V86" s="236"/>
      <c r="W86" s="235"/>
      <c r="X86" s="185" t="str">
        <f t="shared" si="39"/>
        <v/>
      </c>
      <c r="Y86" s="236"/>
      <c r="Z86" s="235"/>
      <c r="AA86" s="185" t="str">
        <f t="shared" si="40"/>
        <v/>
      </c>
      <c r="AB86" s="236"/>
      <c r="AC86" s="235"/>
      <c r="AD86" s="185" t="str">
        <f t="shared" si="41"/>
        <v/>
      </c>
      <c r="AE86" s="236"/>
      <c r="AF86" s="235"/>
      <c r="AG86" s="185" t="str">
        <f t="shared" si="42"/>
        <v/>
      </c>
      <c r="AH86" s="236"/>
      <c r="AI86" s="235"/>
      <c r="AJ86" s="185" t="str">
        <f t="shared" si="43"/>
        <v/>
      </c>
      <c r="AK86" s="236"/>
      <c r="AL86" s="235"/>
      <c r="AM86" s="185" t="str">
        <f t="shared" si="44"/>
        <v/>
      </c>
      <c r="AN86" s="236"/>
      <c r="AO86" s="235"/>
      <c r="AP86" s="185" t="str">
        <f t="shared" si="45"/>
        <v/>
      </c>
      <c r="AQ86" s="70"/>
    </row>
    <row r="87" spans="1:43" ht="15.6">
      <c r="A87" s="244">
        <v>82.4</v>
      </c>
      <c r="B87" s="244">
        <v>30.37</v>
      </c>
      <c r="C87" s="58"/>
      <c r="D87" s="245"/>
      <c r="E87" s="246"/>
      <c r="F87" s="249" t="str">
        <f t="shared" si="47"/>
        <v/>
      </c>
      <c r="G87" s="248" t="str">
        <f t="shared" si="48"/>
        <v/>
      </c>
      <c r="H87" s="246">
        <v>72.400000000000006</v>
      </c>
      <c r="I87" s="246">
        <v>28.45</v>
      </c>
      <c r="J87" s="255">
        <f t="shared" si="49"/>
        <v>10.15</v>
      </c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70"/>
    </row>
    <row r="88" spans="1:43" ht="15.6">
      <c r="A88" s="244">
        <v>82.3</v>
      </c>
      <c r="B88" s="244">
        <v>29.7</v>
      </c>
      <c r="C88" s="58"/>
      <c r="D88" s="245"/>
      <c r="E88" s="246"/>
      <c r="F88" s="249" t="str">
        <f t="shared" si="47"/>
        <v/>
      </c>
      <c r="G88" s="248" t="str">
        <f t="shared" si="48"/>
        <v/>
      </c>
      <c r="H88" s="246">
        <v>72.3</v>
      </c>
      <c r="I88" s="246">
        <v>24.77</v>
      </c>
      <c r="J88" s="255">
        <f t="shared" si="49"/>
        <v>10.15</v>
      </c>
      <c r="K88" s="56"/>
      <c r="L88" s="475" t="s">
        <v>0</v>
      </c>
      <c r="M88" s="476"/>
      <c r="N88" s="56"/>
      <c r="O88" s="56"/>
      <c r="P88" s="66" t="s">
        <v>80</v>
      </c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70"/>
    </row>
    <row r="89" spans="1:43" ht="15.6">
      <c r="A89" s="244">
        <v>82.2</v>
      </c>
      <c r="B89" s="244">
        <v>31.2</v>
      </c>
      <c r="C89" s="58"/>
      <c r="D89" s="245"/>
      <c r="E89" s="246"/>
      <c r="F89" s="249" t="str">
        <f t="shared" si="47"/>
        <v/>
      </c>
      <c r="G89" s="248" t="str">
        <f t="shared" si="48"/>
        <v/>
      </c>
      <c r="H89" s="246">
        <v>72.2</v>
      </c>
      <c r="I89" s="246">
        <v>17.920000000000002</v>
      </c>
      <c r="J89" s="255">
        <f t="shared" si="49"/>
        <v>10.15</v>
      </c>
      <c r="K89" s="56"/>
      <c r="L89" s="62" t="s">
        <v>6</v>
      </c>
      <c r="M89" s="81" t="s">
        <v>81</v>
      </c>
      <c r="N89" s="471" t="s">
        <v>1</v>
      </c>
      <c r="O89" s="472"/>
      <c r="P89" s="58">
        <v>1.321</v>
      </c>
      <c r="Q89" s="66" t="s">
        <v>127</v>
      </c>
      <c r="R89" s="66" t="s">
        <v>22</v>
      </c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70"/>
    </row>
    <row r="90" spans="1:43" ht="15.6">
      <c r="A90" s="244">
        <v>82.1</v>
      </c>
      <c r="B90" s="244">
        <v>31.16</v>
      </c>
      <c r="C90" s="58"/>
      <c r="D90" s="245"/>
      <c r="E90" s="246"/>
      <c r="F90" s="249" t="str">
        <f t="shared" si="47"/>
        <v/>
      </c>
      <c r="G90" s="248" t="str">
        <f t="shared" si="48"/>
        <v/>
      </c>
      <c r="H90" s="246">
        <v>72.099999999999994</v>
      </c>
      <c r="I90" s="246">
        <v>11.81</v>
      </c>
      <c r="J90" s="255">
        <f t="shared" si="49"/>
        <v>10.15</v>
      </c>
      <c r="K90" s="56"/>
      <c r="L90" s="78" t="s">
        <v>2</v>
      </c>
      <c r="M90" s="82" t="s">
        <v>2</v>
      </c>
      <c r="N90" s="471" t="s">
        <v>79</v>
      </c>
      <c r="O90" s="472"/>
      <c r="P90" s="67">
        <v>80</v>
      </c>
      <c r="Q90" s="58">
        <v>80</v>
      </c>
      <c r="R90" s="67">
        <f>MATCH(P$90,A$11:A$1500,0)+10</f>
        <v>111</v>
      </c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</row>
    <row r="91" spans="1:43" ht="15.6">
      <c r="A91" s="244">
        <v>82</v>
      </c>
      <c r="B91" s="244">
        <v>29.9</v>
      </c>
      <c r="C91" s="58"/>
      <c r="D91" s="245"/>
      <c r="E91" s="246"/>
      <c r="F91" s="249" t="str">
        <f t="shared" si="47"/>
        <v/>
      </c>
      <c r="G91" s="248" t="str">
        <f t="shared" si="48"/>
        <v/>
      </c>
      <c r="H91" s="246">
        <v>72</v>
      </c>
      <c r="I91" s="246">
        <v>7.22</v>
      </c>
      <c r="J91" s="255">
        <f t="shared" si="49"/>
        <v>7.22</v>
      </c>
      <c r="K91" s="56"/>
      <c r="L91" s="80">
        <v>20</v>
      </c>
      <c r="M91" s="80">
        <v>1.524</v>
      </c>
      <c r="N91" s="471" t="s">
        <v>19</v>
      </c>
      <c r="O91" s="472"/>
      <c r="P91" s="58">
        <f>P89*8</f>
        <v>10.568</v>
      </c>
      <c r="Q91" s="68">
        <f>P90-P91</f>
        <v>69.432000000000002</v>
      </c>
      <c r="R91" s="58" cm="1">
        <f t="array" ref="R91">MATCH(MAX(IF(A$11:A$1500&lt;='Calculate Base Resistance'!Q91,A$11:A$1500)),A$11:A$1500,0)+10</f>
        <v>217</v>
      </c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</row>
    <row r="92" spans="1:43" ht="15.6">
      <c r="A92" s="244">
        <v>81.900000000000006</v>
      </c>
      <c r="B92" s="244">
        <v>27.27</v>
      </c>
      <c r="C92" s="58"/>
      <c r="D92" s="245"/>
      <c r="E92" s="246"/>
      <c r="F92" s="249" t="str">
        <f t="shared" si="47"/>
        <v/>
      </c>
      <c r="G92" s="248" t="str">
        <f t="shared" si="48"/>
        <v/>
      </c>
      <c r="H92" s="246">
        <v>71.900000000000006</v>
      </c>
      <c r="I92" s="246">
        <v>9.64</v>
      </c>
      <c r="J92" s="255">
        <f t="shared" si="49"/>
        <v>7.22</v>
      </c>
      <c r="K92" s="56"/>
      <c r="L92" s="80">
        <v>25</v>
      </c>
      <c r="M92" s="80">
        <v>1.321</v>
      </c>
      <c r="N92" s="471" t="s">
        <v>20</v>
      </c>
      <c r="O92" s="472"/>
      <c r="P92" s="58">
        <f>P89*4</f>
        <v>5.2839999999999998</v>
      </c>
      <c r="Q92" s="68">
        <f>P90+P92</f>
        <v>85.284000000000006</v>
      </c>
      <c r="R92" s="58" cm="1">
        <f t="array" ref="R92">MATCH(MAX(IF(A$11:A$1500&lt;='Calculate Base Resistance'!Q92,A$11:A$1500)),A$11:A$1500,0)+10</f>
        <v>59</v>
      </c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</row>
    <row r="93" spans="1:43" ht="15.6">
      <c r="A93" s="244">
        <v>81.8</v>
      </c>
      <c r="B93" s="244">
        <v>27.15</v>
      </c>
      <c r="C93" s="58"/>
      <c r="D93" s="245"/>
      <c r="E93" s="246"/>
      <c r="F93" s="249" t="str">
        <f t="shared" si="47"/>
        <v/>
      </c>
      <c r="G93" s="248" t="str">
        <f t="shared" si="48"/>
        <v/>
      </c>
      <c r="H93" s="246">
        <v>71.8</v>
      </c>
      <c r="I93" s="246">
        <v>17.22</v>
      </c>
      <c r="J93" s="255">
        <f t="shared" si="49"/>
        <v>7.22</v>
      </c>
      <c r="K93" s="56"/>
      <c r="L93" s="80">
        <v>30</v>
      </c>
      <c r="M93" s="80"/>
      <c r="N93" s="471" t="s">
        <v>21</v>
      </c>
      <c r="O93" s="472"/>
      <c r="P93" s="58">
        <f>P89*0.7</f>
        <v>0.92469999999999986</v>
      </c>
      <c r="Q93" s="68">
        <f>P93+P90</f>
        <v>80.924700000000001</v>
      </c>
      <c r="R93" s="58" cm="1">
        <f t="array" ref="R93">MATCH(MIN(IF(A$11:A$1500&gt;'Calculate Base Resistance'!Q93,A$11:A$1500)),A$11:A$1500,0)+10</f>
        <v>101</v>
      </c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</row>
    <row r="94" spans="1:43" ht="18">
      <c r="A94" s="244">
        <v>81.7</v>
      </c>
      <c r="B94" s="244">
        <v>28.45</v>
      </c>
      <c r="C94" s="58"/>
      <c r="D94" s="245"/>
      <c r="E94" s="246"/>
      <c r="F94" s="249" t="str">
        <f t="shared" si="47"/>
        <v/>
      </c>
      <c r="G94" s="248" t="str">
        <f t="shared" si="48"/>
        <v/>
      </c>
      <c r="H94" s="246">
        <v>71.7</v>
      </c>
      <c r="I94" s="246">
        <v>25.5</v>
      </c>
      <c r="J94" s="255">
        <f t="shared" si="49"/>
        <v>7.22</v>
      </c>
      <c r="K94" s="56"/>
      <c r="L94" s="80">
        <v>35</v>
      </c>
      <c r="M94" s="80"/>
      <c r="N94" s="473" t="s">
        <v>117</v>
      </c>
      <c r="O94" s="474"/>
      <c r="P94" s="69">
        <f>VLOOKUP(P89,Parameters!$C$15:$J$29,8,FALSE)</f>
        <v>0.41986371380385912</v>
      </c>
      <c r="Q94" s="56"/>
      <c r="R94" s="56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</row>
    <row r="95" spans="1:43" ht="15.6">
      <c r="A95" s="244">
        <v>81.599999999999994</v>
      </c>
      <c r="B95" s="244">
        <v>29.73</v>
      </c>
      <c r="C95" s="58"/>
      <c r="D95" s="245"/>
      <c r="E95" s="246"/>
      <c r="F95" s="249" t="str">
        <f t="shared" si="47"/>
        <v/>
      </c>
      <c r="G95" s="248" t="str">
        <f t="shared" si="48"/>
        <v/>
      </c>
      <c r="H95" s="246">
        <v>71.599999999999994</v>
      </c>
      <c r="I95" s="246">
        <v>29.44</v>
      </c>
      <c r="J95" s="255">
        <f t="shared" si="49"/>
        <v>7.22</v>
      </c>
      <c r="K95" s="56"/>
      <c r="L95" s="80">
        <v>40</v>
      </c>
      <c r="M95" s="80"/>
      <c r="N95" s="471" t="s">
        <v>52</v>
      </c>
      <c r="O95" s="472"/>
      <c r="P95" s="69">
        <f>0.25*PI()*P89^2</f>
        <v>1.3705519964532464</v>
      </c>
      <c r="Q95" s="56"/>
      <c r="R95" s="56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</row>
    <row r="96" spans="1:43" ht="18">
      <c r="A96" s="244">
        <v>81.5</v>
      </c>
      <c r="B96" s="244">
        <v>29.9</v>
      </c>
      <c r="C96" s="58"/>
      <c r="D96" s="245"/>
      <c r="E96" s="246"/>
      <c r="F96" s="249" t="str">
        <f t="shared" si="47"/>
        <v/>
      </c>
      <c r="G96" s="248" t="str">
        <f t="shared" si="48"/>
        <v/>
      </c>
      <c r="H96" s="246">
        <v>71.5</v>
      </c>
      <c r="I96" s="246">
        <v>29.26</v>
      </c>
      <c r="J96" s="255">
        <f t="shared" si="49"/>
        <v>7.22</v>
      </c>
      <c r="K96" s="56"/>
      <c r="L96" s="80">
        <v>45</v>
      </c>
      <c r="M96" s="80"/>
      <c r="N96" s="56"/>
      <c r="O96" s="325" t="s">
        <v>171</v>
      </c>
      <c r="P96" s="56" cm="1">
        <f t="array" ref="P96">_xlfn.XLOOKUP(P89,Parameters!C$15:C$29,Parameters!K$15:$K$29)</f>
        <v>0.55521904642928166</v>
      </c>
      <c r="Q96" s="56"/>
      <c r="R96" s="56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</row>
    <row r="97" spans="1:43" ht="15.6">
      <c r="A97" s="244">
        <v>81.400000000000006</v>
      </c>
      <c r="B97" s="244">
        <v>28.51</v>
      </c>
      <c r="C97" s="58"/>
      <c r="D97" s="245"/>
      <c r="E97" s="246"/>
      <c r="F97" s="249" t="str">
        <f t="shared" si="47"/>
        <v/>
      </c>
      <c r="G97" s="248" t="str">
        <f t="shared" si="48"/>
        <v/>
      </c>
      <c r="H97" s="246">
        <v>71.400000000000006</v>
      </c>
      <c r="I97" s="246">
        <v>27.44</v>
      </c>
      <c r="J97" s="255">
        <f t="shared" si="49"/>
        <v>7.22</v>
      </c>
      <c r="K97" s="56"/>
      <c r="L97" s="80">
        <v>50</v>
      </c>
      <c r="M97" s="80"/>
      <c r="N97" s="56"/>
      <c r="O97" s="56"/>
      <c r="P97" s="56"/>
      <c r="Q97" s="56"/>
      <c r="R97" s="58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</row>
    <row r="98" spans="1:43" ht="15.6">
      <c r="A98" s="244">
        <v>81.3</v>
      </c>
      <c r="B98" s="244">
        <v>27.97</v>
      </c>
      <c r="C98" s="58"/>
      <c r="D98" s="245"/>
      <c r="E98" s="246"/>
      <c r="F98" s="249" t="str">
        <f t="shared" si="47"/>
        <v/>
      </c>
      <c r="G98" s="248" t="str">
        <f t="shared" si="48"/>
        <v/>
      </c>
      <c r="H98" s="246">
        <v>71.3</v>
      </c>
      <c r="I98" s="246">
        <v>27.93</v>
      </c>
      <c r="J98" s="255">
        <f t="shared" si="49"/>
        <v>7.22</v>
      </c>
      <c r="K98" s="56"/>
      <c r="L98" s="80">
        <v>55</v>
      </c>
      <c r="M98" s="80"/>
      <c r="N98" s="56"/>
      <c r="O98" s="317" t="s">
        <v>165</v>
      </c>
      <c r="P98" s="58">
        <f>P89*1.5</f>
        <v>1.9815</v>
      </c>
      <c r="Q98" s="68">
        <f>P90+P98</f>
        <v>81.981499999999997</v>
      </c>
      <c r="R98" s="58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</row>
    <row r="99" spans="1:43" ht="15.6">
      <c r="A99" s="244">
        <v>81.2</v>
      </c>
      <c r="B99" s="244">
        <v>25.83</v>
      </c>
      <c r="C99" s="58"/>
      <c r="D99" s="245"/>
      <c r="E99" s="246"/>
      <c r="F99" s="249" t="str">
        <f t="shared" si="47"/>
        <v/>
      </c>
      <c r="G99" s="248" t="str">
        <f t="shared" si="48"/>
        <v/>
      </c>
      <c r="H99" s="246">
        <v>71.2</v>
      </c>
      <c r="I99" s="246">
        <v>27.96</v>
      </c>
      <c r="J99" s="255">
        <f t="shared" si="49"/>
        <v>7.22</v>
      </c>
      <c r="K99" s="56"/>
      <c r="L99" s="80">
        <v>60</v>
      </c>
      <c r="M99" s="80"/>
      <c r="N99" s="56"/>
      <c r="O99" s="317" t="s">
        <v>164</v>
      </c>
      <c r="P99" s="56"/>
      <c r="Q99" s="68">
        <f>P90-P98</f>
        <v>78.018500000000003</v>
      </c>
      <c r="R99" s="56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</row>
    <row r="100" spans="1:43" ht="15.6">
      <c r="A100" s="244">
        <v>81.099999999999994</v>
      </c>
      <c r="B100" s="244">
        <v>24.27</v>
      </c>
      <c r="C100" s="58"/>
      <c r="D100" s="245"/>
      <c r="E100" s="246"/>
      <c r="F100" s="249" t="str">
        <f t="shared" si="47"/>
        <v/>
      </c>
      <c r="G100" s="248" t="str">
        <f t="shared" si="48"/>
        <v/>
      </c>
      <c r="H100" s="246">
        <v>71.099999999999994</v>
      </c>
      <c r="I100" s="246">
        <v>28.56</v>
      </c>
      <c r="J100" s="255">
        <f t="shared" si="49"/>
        <v>7.22</v>
      </c>
      <c r="K100" s="56"/>
      <c r="L100" s="80">
        <v>65</v>
      </c>
      <c r="M100" s="80"/>
      <c r="N100" s="56"/>
      <c r="O100" s="56"/>
      <c r="P100" s="56"/>
      <c r="Q100" s="56"/>
      <c r="R100" s="56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</row>
    <row r="101" spans="1:43" ht="16.2" thickBot="1">
      <c r="A101" s="244">
        <v>81</v>
      </c>
      <c r="B101" s="244">
        <v>23.07</v>
      </c>
      <c r="C101" s="58"/>
      <c r="D101" s="245"/>
      <c r="E101" s="246"/>
      <c r="F101" s="249" t="str">
        <f t="shared" si="47"/>
        <v/>
      </c>
      <c r="G101" s="248" t="str">
        <f t="shared" si="48"/>
        <v/>
      </c>
      <c r="H101" s="246">
        <v>71</v>
      </c>
      <c r="I101" s="246">
        <v>28.69</v>
      </c>
      <c r="J101" s="255">
        <f t="shared" si="49"/>
        <v>7.22</v>
      </c>
      <c r="K101" s="56"/>
      <c r="L101" s="80">
        <v>70</v>
      </c>
      <c r="M101" s="80"/>
      <c r="N101" s="56"/>
      <c r="O101" s="318" t="s">
        <v>176</v>
      </c>
      <c r="P101" s="130"/>
      <c r="Q101" s="131"/>
      <c r="R101" s="56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</row>
    <row r="102" spans="1:43" ht="16.2" thickBot="1">
      <c r="A102" s="244">
        <v>80.900000000000006</v>
      </c>
      <c r="B102" s="244">
        <v>22.22</v>
      </c>
      <c r="C102" s="58"/>
      <c r="D102" s="245"/>
      <c r="E102" s="246"/>
      <c r="F102" s="249" t="str">
        <f t="shared" si="47"/>
        <v/>
      </c>
      <c r="G102" s="248" t="str">
        <f t="shared" si="48"/>
        <v/>
      </c>
      <c r="H102" s="246">
        <v>70.900000000000006</v>
      </c>
      <c r="I102" s="246">
        <v>27.84</v>
      </c>
      <c r="J102" s="255">
        <f t="shared" si="49"/>
        <v>7.22</v>
      </c>
      <c r="K102" s="56"/>
      <c r="L102" s="80">
        <v>75</v>
      </c>
      <c r="M102" s="80"/>
      <c r="N102" s="56"/>
      <c r="O102" s="160" t="s">
        <v>173</v>
      </c>
      <c r="P102" s="319">
        <f>SUMIFS(B11:B1503,A11:A1503,"&lt;="&amp;Q98,A11:A1503,"&gt;="&amp;Q99)/COUNTIFS(A11:A1503,"&lt;="&amp;Q98,A11:A1503,"&gt;="&amp;Q99)</f>
        <v>23.860769230769233</v>
      </c>
      <c r="Q102" s="162" t="s">
        <v>26</v>
      </c>
      <c r="R102" s="56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</row>
    <row r="103" spans="1:43" ht="15.6">
      <c r="A103" s="244">
        <v>80.8</v>
      </c>
      <c r="B103" s="244">
        <v>21.36</v>
      </c>
      <c r="C103" s="58"/>
      <c r="D103" s="245"/>
      <c r="E103" s="246"/>
      <c r="F103" s="249" t="str">
        <f t="shared" si="47"/>
        <v/>
      </c>
      <c r="G103" s="248" t="str">
        <f t="shared" si="48"/>
        <v/>
      </c>
      <c r="H103" s="246">
        <v>70.8</v>
      </c>
      <c r="I103" s="246">
        <v>25.95</v>
      </c>
      <c r="J103" s="255">
        <f t="shared" si="49"/>
        <v>7.22</v>
      </c>
      <c r="K103" s="56"/>
      <c r="L103" s="80">
        <v>80</v>
      </c>
      <c r="M103" s="80"/>
      <c r="N103" s="56"/>
      <c r="O103" s="56"/>
      <c r="P103" s="56"/>
      <c r="Q103" s="56"/>
      <c r="R103" s="56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</row>
    <row r="104" spans="1:43" ht="15.6">
      <c r="A104" s="244">
        <v>80.7</v>
      </c>
      <c r="B104" s="244">
        <v>19.27</v>
      </c>
      <c r="C104" s="58"/>
      <c r="D104" s="245"/>
      <c r="E104" s="246"/>
      <c r="F104" s="249" t="str">
        <f t="shared" si="47"/>
        <v/>
      </c>
      <c r="G104" s="248" t="str">
        <f t="shared" si="48"/>
        <v/>
      </c>
      <c r="H104" s="246">
        <v>70.7</v>
      </c>
      <c r="I104" s="246">
        <v>26.05</v>
      </c>
      <c r="J104" s="255">
        <f t="shared" si="49"/>
        <v>7.22</v>
      </c>
      <c r="K104" s="56"/>
      <c r="L104" s="80"/>
      <c r="M104" s="80"/>
      <c r="N104" s="56"/>
      <c r="O104" s="66" t="s">
        <v>174</v>
      </c>
      <c r="P104" s="66" t="s">
        <v>175</v>
      </c>
      <c r="Q104" s="66" t="s">
        <v>83</v>
      </c>
      <c r="R104" s="56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</row>
    <row r="105" spans="1:43" ht="15.6">
      <c r="A105" s="244">
        <v>80.599999999999994</v>
      </c>
      <c r="B105" s="244">
        <v>19.8</v>
      </c>
      <c r="C105" s="58"/>
      <c r="D105" s="245"/>
      <c r="E105" s="246"/>
      <c r="F105" s="249" t="str">
        <f t="shared" si="47"/>
        <v/>
      </c>
      <c r="G105" s="248" t="str">
        <f t="shared" si="48"/>
        <v/>
      </c>
      <c r="H105" s="246">
        <v>70.599999999999994</v>
      </c>
      <c r="I105" s="246">
        <v>25.36</v>
      </c>
      <c r="J105" s="255">
        <f t="shared" si="49"/>
        <v>7.22</v>
      </c>
      <c r="K105" s="56"/>
      <c r="L105" s="80"/>
      <c r="M105" s="80"/>
      <c r="N105" s="56"/>
      <c r="O105" s="58" t="s">
        <v>139</v>
      </c>
      <c r="P105" s="374">
        <f>MAX(0.5-0.25*LOG10(P89/IF(ISBLANK(Parameters!D$7),0.036,Parameters!D$7)),0.15)</f>
        <v>0.15</v>
      </c>
      <c r="Q105" s="375">
        <f>P105*P$102*1000</f>
        <v>3579.1153846153848</v>
      </c>
      <c r="R105" s="56" t="s">
        <v>84</v>
      </c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</row>
    <row r="106" spans="1:43" ht="15.6">
      <c r="A106" s="244">
        <v>80.5</v>
      </c>
      <c r="B106" s="244">
        <v>20.64</v>
      </c>
      <c r="C106" s="58"/>
      <c r="D106" s="245"/>
      <c r="E106" s="246"/>
      <c r="F106" s="249" t="str">
        <f t="shared" si="47"/>
        <v/>
      </c>
      <c r="G106" s="248" t="str">
        <f t="shared" si="48"/>
        <v/>
      </c>
      <c r="H106" s="246">
        <v>70.5</v>
      </c>
      <c r="I106" s="246">
        <v>23.03</v>
      </c>
      <c r="J106" s="255">
        <f t="shared" si="49"/>
        <v>7.22</v>
      </c>
      <c r="K106" s="56"/>
      <c r="L106" s="70"/>
      <c r="M106" s="70"/>
      <c r="N106" s="70"/>
      <c r="O106" s="58" t="s">
        <v>163</v>
      </c>
      <c r="P106" s="374">
        <f>8.5*SQRT(0.1)*P96^0.25</f>
        <v>2.3202512466554697</v>
      </c>
      <c r="Q106" s="375">
        <f>P106*SQRT(P$102)*1000</f>
        <v>11333.844110820635</v>
      </c>
      <c r="R106" s="56" t="s">
        <v>84</v>
      </c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</row>
    <row r="107" spans="1:43" ht="15.6">
      <c r="A107" s="244">
        <v>80.400000000000006</v>
      </c>
      <c r="B107" s="244">
        <v>21.85</v>
      </c>
      <c r="C107" s="58"/>
      <c r="D107" s="245"/>
      <c r="E107" s="246"/>
      <c r="F107" s="249" t="str">
        <f t="shared" si="47"/>
        <v/>
      </c>
      <c r="G107" s="248" t="str">
        <f t="shared" si="48"/>
        <v/>
      </c>
      <c r="H107" s="246">
        <v>70.400000000000006</v>
      </c>
      <c r="I107" s="246">
        <v>17.18</v>
      </c>
      <c r="J107" s="255">
        <f t="shared" si="49"/>
        <v>7.22</v>
      </c>
      <c r="K107" s="56"/>
      <c r="L107" s="56"/>
      <c r="M107" s="56"/>
      <c r="N107" s="56"/>
      <c r="O107" s="58" t="s">
        <v>180</v>
      </c>
      <c r="P107" s="374">
        <f>_xlfn.XLOOKUP(P90,'Calc_Shaft Resistance'!B$19:B$1500,'Calc_Shaft Resistance'!W$19:W$1500)</f>
        <v>0.51932413985329695</v>
      </c>
      <c r="Q107" s="375">
        <f>(0.7*P102*1000)/(1+3*P107^2)</f>
        <v>9232.5498766883284</v>
      </c>
      <c r="R107" s="56" t="s">
        <v>84</v>
      </c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</row>
    <row r="108" spans="1:43" ht="15.6">
      <c r="A108" s="244">
        <v>80.3</v>
      </c>
      <c r="B108" s="244">
        <v>23.19</v>
      </c>
      <c r="C108" s="58"/>
      <c r="D108" s="245"/>
      <c r="E108" s="246"/>
      <c r="F108" s="249" t="str">
        <f t="shared" si="47"/>
        <v/>
      </c>
      <c r="G108" s="248" t="str">
        <f t="shared" si="48"/>
        <v/>
      </c>
      <c r="H108" s="246">
        <v>70.3</v>
      </c>
      <c r="I108" s="246">
        <v>11.03</v>
      </c>
      <c r="J108" s="255">
        <f t="shared" si="49"/>
        <v>7.22</v>
      </c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70"/>
    </row>
    <row r="109" spans="1:43" ht="15.6">
      <c r="A109" s="244">
        <v>80.2</v>
      </c>
      <c r="B109" s="244">
        <v>23.32</v>
      </c>
      <c r="C109" s="58"/>
      <c r="D109" s="245"/>
      <c r="E109" s="246"/>
      <c r="F109" s="249" t="str">
        <f t="shared" si="47"/>
        <v/>
      </c>
      <c r="G109" s="248" t="str">
        <f t="shared" si="48"/>
        <v/>
      </c>
      <c r="H109" s="246">
        <v>70.2</v>
      </c>
      <c r="I109" s="246">
        <v>7.34</v>
      </c>
      <c r="J109" s="255">
        <f t="shared" si="49"/>
        <v>7.22</v>
      </c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70"/>
    </row>
    <row r="110" spans="1:43" ht="15.6">
      <c r="A110" s="244">
        <v>80.099999999999994</v>
      </c>
      <c r="B110" s="244">
        <v>24.06</v>
      </c>
      <c r="C110" s="58"/>
      <c r="D110" s="245"/>
      <c r="E110" s="246"/>
      <c r="F110" s="249" t="str">
        <f t="shared" si="47"/>
        <v/>
      </c>
      <c r="G110" s="248" t="str">
        <f t="shared" si="48"/>
        <v/>
      </c>
      <c r="H110" s="246">
        <v>70.099999999999994</v>
      </c>
      <c r="I110" s="246">
        <v>4.96</v>
      </c>
      <c r="J110" s="255">
        <f t="shared" si="49"/>
        <v>4.96</v>
      </c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70"/>
    </row>
    <row r="111" spans="1:43" ht="15.6">
      <c r="A111" s="244">
        <v>80</v>
      </c>
      <c r="B111" s="244">
        <v>22.07</v>
      </c>
      <c r="C111" s="58"/>
      <c r="D111" s="245"/>
      <c r="E111" s="246"/>
      <c r="F111" s="249" t="str">
        <f t="shared" si="47"/>
        <v/>
      </c>
      <c r="G111" s="248" t="str">
        <f t="shared" si="48"/>
        <v/>
      </c>
      <c r="H111" s="246">
        <v>70</v>
      </c>
      <c r="I111" s="246">
        <v>5.25</v>
      </c>
      <c r="J111" s="255">
        <f t="shared" si="49"/>
        <v>4.96</v>
      </c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70"/>
    </row>
    <row r="112" spans="1:43" ht="15.6">
      <c r="A112" s="244">
        <v>79.900000000000006</v>
      </c>
      <c r="B112" s="244">
        <v>22.25</v>
      </c>
      <c r="C112" s="58"/>
      <c r="D112" s="245"/>
      <c r="E112" s="246"/>
      <c r="F112" s="249" t="str">
        <f t="shared" si="47"/>
        <v/>
      </c>
      <c r="G112" s="248" t="str">
        <f t="shared" si="48"/>
        <v/>
      </c>
      <c r="H112" s="246">
        <v>69.900000000000006</v>
      </c>
      <c r="I112" s="246">
        <v>5.72</v>
      </c>
      <c r="J112" s="255">
        <f t="shared" si="49"/>
        <v>4.96</v>
      </c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70"/>
    </row>
    <row r="113" spans="1:43" ht="15.6">
      <c r="A113" s="244">
        <v>79.8</v>
      </c>
      <c r="B113" s="244">
        <v>22.66</v>
      </c>
      <c r="C113" s="58"/>
      <c r="D113" s="245"/>
      <c r="E113" s="246"/>
      <c r="F113" s="249" t="str">
        <f t="shared" si="47"/>
        <v/>
      </c>
      <c r="G113" s="248" t="str">
        <f t="shared" si="48"/>
        <v/>
      </c>
      <c r="H113" s="246">
        <v>69.8</v>
      </c>
      <c r="I113" s="246">
        <v>5.77</v>
      </c>
      <c r="J113" s="255">
        <f t="shared" si="49"/>
        <v>4.96</v>
      </c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70"/>
    </row>
    <row r="114" spans="1:43" ht="15.6">
      <c r="A114" s="244">
        <v>79.7</v>
      </c>
      <c r="B114" s="244">
        <v>24.23</v>
      </c>
      <c r="C114" s="58"/>
      <c r="D114" s="245"/>
      <c r="E114" s="246"/>
      <c r="F114" s="249" t="str">
        <f t="shared" si="47"/>
        <v/>
      </c>
      <c r="G114" s="248" t="str">
        <f t="shared" si="48"/>
        <v/>
      </c>
      <c r="H114" s="246">
        <v>69.7</v>
      </c>
      <c r="I114" s="246">
        <v>5.42</v>
      </c>
      <c r="J114" s="255">
        <f t="shared" si="49"/>
        <v>4.96</v>
      </c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70"/>
    </row>
    <row r="115" spans="1:43" ht="15.6">
      <c r="A115" s="244">
        <v>79.599999999999994</v>
      </c>
      <c r="B115" s="244">
        <v>25.54</v>
      </c>
      <c r="C115" s="58"/>
      <c r="D115" s="245"/>
      <c r="E115" s="246"/>
      <c r="F115" s="249" t="str">
        <f t="shared" si="47"/>
        <v/>
      </c>
      <c r="G115" s="248" t="str">
        <f t="shared" si="48"/>
        <v/>
      </c>
      <c r="H115" s="246">
        <v>69.599999999999994</v>
      </c>
      <c r="I115" s="246">
        <v>5.36</v>
      </c>
      <c r="J115" s="255">
        <f t="shared" si="49"/>
        <v>4.96</v>
      </c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70"/>
    </row>
    <row r="116" spans="1:43" ht="15.6">
      <c r="A116" s="244">
        <v>79.5</v>
      </c>
      <c r="B116" s="244">
        <v>26.56</v>
      </c>
      <c r="C116" s="58"/>
      <c r="D116" s="245"/>
      <c r="E116" s="246"/>
      <c r="F116" s="249" t="str">
        <f t="shared" si="47"/>
        <v/>
      </c>
      <c r="G116" s="248" t="str">
        <f t="shared" si="48"/>
        <v/>
      </c>
      <c r="H116" s="246">
        <v>69.5</v>
      </c>
      <c r="I116" s="246">
        <v>5.86</v>
      </c>
      <c r="J116" s="255">
        <f t="shared" si="49"/>
        <v>4.96</v>
      </c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70"/>
    </row>
    <row r="117" spans="1:43" ht="15.6">
      <c r="A117" s="244">
        <v>79.400000000000006</v>
      </c>
      <c r="B117" s="244">
        <v>27.45</v>
      </c>
      <c r="C117" s="58"/>
      <c r="D117" s="245"/>
      <c r="E117" s="246"/>
      <c r="F117" s="249" t="str">
        <f t="shared" si="47"/>
        <v/>
      </c>
      <c r="G117" s="248" t="str">
        <f t="shared" si="48"/>
        <v/>
      </c>
      <c r="H117" s="246">
        <v>69.400000000000006</v>
      </c>
      <c r="I117" s="246">
        <v>5.74</v>
      </c>
      <c r="J117" s="255">
        <f t="shared" si="49"/>
        <v>4.96</v>
      </c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70"/>
    </row>
    <row r="118" spans="1:43" ht="15.6">
      <c r="A118" s="244">
        <v>79.3</v>
      </c>
      <c r="B118" s="244">
        <v>26.2</v>
      </c>
      <c r="C118" s="58"/>
      <c r="D118" s="245"/>
      <c r="E118" s="246"/>
      <c r="F118" s="249" t="str">
        <f t="shared" si="47"/>
        <v/>
      </c>
      <c r="G118" s="248" t="str">
        <f t="shared" si="48"/>
        <v/>
      </c>
      <c r="H118" s="246"/>
      <c r="I118" s="246"/>
      <c r="J118" s="255" t="str">
        <f t="shared" si="49"/>
        <v/>
      </c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70"/>
    </row>
    <row r="119" spans="1:43" ht="15.6">
      <c r="A119" s="244">
        <v>79.2</v>
      </c>
      <c r="B119" s="244">
        <v>23.24</v>
      </c>
      <c r="C119" s="58"/>
      <c r="D119" s="245"/>
      <c r="E119" s="246"/>
      <c r="F119" s="249" t="str">
        <f t="shared" si="47"/>
        <v/>
      </c>
      <c r="G119" s="248" t="str">
        <f t="shared" si="48"/>
        <v/>
      </c>
      <c r="H119" s="246"/>
      <c r="I119" s="246"/>
      <c r="J119" s="255" t="str">
        <f t="shared" si="49"/>
        <v/>
      </c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70"/>
    </row>
    <row r="120" spans="1:43" ht="15.6">
      <c r="A120" s="244">
        <v>79.099999999999994</v>
      </c>
      <c r="B120" s="244">
        <v>20.36</v>
      </c>
      <c r="C120" s="58"/>
      <c r="D120" s="245"/>
      <c r="E120" s="246"/>
      <c r="F120" s="249" t="str">
        <f t="shared" si="47"/>
        <v/>
      </c>
      <c r="G120" s="248" t="str">
        <f t="shared" si="48"/>
        <v/>
      </c>
      <c r="H120" s="246"/>
      <c r="I120" s="246"/>
      <c r="J120" s="255" t="str">
        <f t="shared" si="49"/>
        <v/>
      </c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70"/>
    </row>
    <row r="121" spans="1:43" ht="15.6">
      <c r="A121" s="244">
        <v>79</v>
      </c>
      <c r="B121" s="244">
        <v>20.98</v>
      </c>
      <c r="C121" s="58"/>
      <c r="D121" s="245"/>
      <c r="E121" s="246"/>
      <c r="F121" s="249" t="str">
        <f t="shared" si="47"/>
        <v/>
      </c>
      <c r="G121" s="248" t="str">
        <f t="shared" si="48"/>
        <v/>
      </c>
      <c r="H121" s="246"/>
      <c r="I121" s="246"/>
      <c r="J121" s="255" t="str">
        <f t="shared" si="49"/>
        <v/>
      </c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70"/>
    </row>
    <row r="122" spans="1:43" ht="15.6">
      <c r="A122" s="244">
        <v>78.900000000000006</v>
      </c>
      <c r="B122" s="244">
        <v>23.88</v>
      </c>
      <c r="C122" s="58"/>
      <c r="D122" s="245"/>
      <c r="E122" s="246"/>
      <c r="F122" s="249" t="str">
        <f t="shared" si="47"/>
        <v/>
      </c>
      <c r="G122" s="248" t="str">
        <f t="shared" si="48"/>
        <v/>
      </c>
      <c r="H122" s="246"/>
      <c r="I122" s="246"/>
      <c r="J122" s="255" t="str">
        <f t="shared" si="49"/>
        <v/>
      </c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70"/>
    </row>
    <row r="123" spans="1:43" ht="15.6">
      <c r="A123" s="244">
        <v>78.8</v>
      </c>
      <c r="B123" s="244">
        <v>26.15</v>
      </c>
      <c r="C123" s="58"/>
      <c r="D123" s="245"/>
      <c r="E123" s="246"/>
      <c r="F123" s="249" t="str">
        <f t="shared" si="47"/>
        <v/>
      </c>
      <c r="G123" s="248" t="str">
        <f t="shared" si="48"/>
        <v/>
      </c>
      <c r="H123" s="246"/>
      <c r="I123" s="246"/>
      <c r="J123" s="255" t="str">
        <f t="shared" si="49"/>
        <v/>
      </c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70"/>
    </row>
    <row r="124" spans="1:43" ht="15.6">
      <c r="A124" s="244">
        <v>78.7</v>
      </c>
      <c r="B124" s="244">
        <v>26.41</v>
      </c>
      <c r="C124" s="58"/>
      <c r="D124" s="245"/>
      <c r="E124" s="246"/>
      <c r="F124" s="249" t="str">
        <f t="shared" si="47"/>
        <v/>
      </c>
      <c r="G124" s="248" t="str">
        <f t="shared" si="48"/>
        <v/>
      </c>
      <c r="H124" s="246"/>
      <c r="I124" s="246"/>
      <c r="J124" s="255" t="str">
        <f t="shared" si="49"/>
        <v/>
      </c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70"/>
    </row>
    <row r="125" spans="1:43" ht="15.6">
      <c r="A125" s="244">
        <v>78.599999999999994</v>
      </c>
      <c r="B125" s="244">
        <v>23.83</v>
      </c>
      <c r="C125" s="58"/>
      <c r="D125" s="245"/>
      <c r="E125" s="246"/>
      <c r="F125" s="249" t="str">
        <f t="shared" si="47"/>
        <v/>
      </c>
      <c r="G125" s="248" t="str">
        <f t="shared" si="48"/>
        <v/>
      </c>
      <c r="H125" s="246"/>
      <c r="I125" s="246"/>
      <c r="J125" s="255" t="str">
        <f t="shared" si="49"/>
        <v/>
      </c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70"/>
    </row>
    <row r="126" spans="1:43" ht="15.6">
      <c r="A126" s="244">
        <v>78.5</v>
      </c>
      <c r="B126" s="244">
        <v>20.010000000000002</v>
      </c>
      <c r="C126" s="58"/>
      <c r="D126" s="245"/>
      <c r="E126" s="246"/>
      <c r="F126" s="249" t="str">
        <f t="shared" si="47"/>
        <v/>
      </c>
      <c r="G126" s="248" t="str">
        <f t="shared" si="48"/>
        <v/>
      </c>
      <c r="H126" s="246"/>
      <c r="I126" s="246"/>
      <c r="J126" s="255" t="str">
        <f t="shared" si="49"/>
        <v/>
      </c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70"/>
    </row>
    <row r="127" spans="1:43" ht="15.6">
      <c r="A127" s="244">
        <v>78.400000000000006</v>
      </c>
      <c r="B127" s="244">
        <v>19.260000000000002</v>
      </c>
      <c r="C127" s="58"/>
      <c r="D127" s="245"/>
      <c r="E127" s="246"/>
      <c r="F127" s="249" t="str">
        <f t="shared" si="47"/>
        <v/>
      </c>
      <c r="G127" s="248" t="str">
        <f t="shared" si="48"/>
        <v/>
      </c>
      <c r="H127" s="246"/>
      <c r="I127" s="246"/>
      <c r="J127" s="255" t="str">
        <f t="shared" si="49"/>
        <v/>
      </c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70"/>
    </row>
    <row r="128" spans="1:43" ht="15.6">
      <c r="A128" s="244">
        <v>78.3</v>
      </c>
      <c r="B128" s="244">
        <v>18.420000000000002</v>
      </c>
      <c r="C128" s="58"/>
      <c r="D128" s="245"/>
      <c r="E128" s="246"/>
      <c r="F128" s="249" t="str">
        <f t="shared" si="47"/>
        <v/>
      </c>
      <c r="G128" s="248" t="str">
        <f t="shared" si="48"/>
        <v/>
      </c>
      <c r="H128" s="246"/>
      <c r="I128" s="246"/>
      <c r="J128" s="255" t="str">
        <f t="shared" si="49"/>
        <v/>
      </c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70"/>
    </row>
    <row r="129" spans="1:43" ht="15.6">
      <c r="A129" s="244">
        <v>78.2</v>
      </c>
      <c r="B129" s="244">
        <v>20.97</v>
      </c>
      <c r="C129" s="58"/>
      <c r="D129" s="245"/>
      <c r="E129" s="246"/>
      <c r="F129" s="249" t="str">
        <f t="shared" si="47"/>
        <v/>
      </c>
      <c r="G129" s="248" t="str">
        <f t="shared" si="48"/>
        <v/>
      </c>
      <c r="H129" s="246"/>
      <c r="I129" s="246"/>
      <c r="J129" s="255" t="str">
        <f t="shared" si="49"/>
        <v/>
      </c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70"/>
    </row>
    <row r="130" spans="1:43" ht="15.6">
      <c r="A130" s="244">
        <v>78.099999999999994</v>
      </c>
      <c r="B130" s="244">
        <v>22.24</v>
      </c>
      <c r="C130" s="58"/>
      <c r="D130" s="245"/>
      <c r="E130" s="246"/>
      <c r="F130" s="249" t="str">
        <f t="shared" si="47"/>
        <v/>
      </c>
      <c r="G130" s="248" t="str">
        <f t="shared" si="48"/>
        <v/>
      </c>
      <c r="H130" s="246"/>
      <c r="I130" s="246"/>
      <c r="J130" s="255" t="str">
        <f t="shared" si="49"/>
        <v/>
      </c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70"/>
    </row>
    <row r="131" spans="1:43" ht="15.6">
      <c r="A131" s="244">
        <v>78</v>
      </c>
      <c r="B131" s="244">
        <v>25.39</v>
      </c>
      <c r="C131" s="58"/>
      <c r="D131" s="245"/>
      <c r="E131" s="246"/>
      <c r="F131" s="249" t="str">
        <f t="shared" si="47"/>
        <v/>
      </c>
      <c r="G131" s="248" t="str">
        <f t="shared" si="48"/>
        <v/>
      </c>
      <c r="H131" s="246"/>
      <c r="I131" s="246"/>
      <c r="J131" s="255" t="str">
        <f t="shared" si="49"/>
        <v/>
      </c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70"/>
    </row>
    <row r="132" spans="1:43" ht="15.6">
      <c r="A132" s="244">
        <v>77.900000000000006</v>
      </c>
      <c r="B132" s="244">
        <v>27.38</v>
      </c>
      <c r="C132" s="58"/>
      <c r="D132" s="245"/>
      <c r="E132" s="246"/>
      <c r="F132" s="249" t="str">
        <f t="shared" si="47"/>
        <v/>
      </c>
      <c r="G132" s="248" t="str">
        <f t="shared" si="48"/>
        <v/>
      </c>
      <c r="H132" s="246"/>
      <c r="I132" s="246"/>
      <c r="J132" s="255" t="str">
        <f t="shared" si="49"/>
        <v/>
      </c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70"/>
    </row>
    <row r="133" spans="1:43" ht="15.6">
      <c r="A133" s="244">
        <v>77.8</v>
      </c>
      <c r="B133" s="244">
        <v>28.64</v>
      </c>
      <c r="C133" s="58"/>
      <c r="D133" s="245"/>
      <c r="E133" s="246"/>
      <c r="F133" s="249" t="str">
        <f t="shared" si="47"/>
        <v/>
      </c>
      <c r="G133" s="248" t="str">
        <f t="shared" si="48"/>
        <v/>
      </c>
      <c r="H133" s="246"/>
      <c r="I133" s="246"/>
      <c r="J133" s="255" t="str">
        <f t="shared" si="49"/>
        <v/>
      </c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70"/>
    </row>
    <row r="134" spans="1:43" ht="15.6">
      <c r="A134" s="244">
        <v>77.7</v>
      </c>
      <c r="B134" s="244">
        <v>29.25</v>
      </c>
      <c r="C134" s="58"/>
      <c r="D134" s="245"/>
      <c r="E134" s="246"/>
      <c r="F134" s="249" t="str">
        <f t="shared" si="47"/>
        <v/>
      </c>
      <c r="G134" s="248" t="str">
        <f t="shared" si="48"/>
        <v/>
      </c>
      <c r="H134" s="246"/>
      <c r="I134" s="246"/>
      <c r="J134" s="255" t="str">
        <f t="shared" si="49"/>
        <v/>
      </c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70"/>
    </row>
    <row r="135" spans="1:43" ht="15.6">
      <c r="A135" s="244">
        <v>77.599999999999994</v>
      </c>
      <c r="B135" s="244">
        <v>28.24</v>
      </c>
      <c r="C135" s="58"/>
      <c r="D135" s="245"/>
      <c r="E135" s="246"/>
      <c r="F135" s="249" t="str">
        <f t="shared" si="47"/>
        <v/>
      </c>
      <c r="G135" s="248" t="str">
        <f t="shared" si="48"/>
        <v/>
      </c>
      <c r="H135" s="246"/>
      <c r="I135" s="246"/>
      <c r="J135" s="255" t="str">
        <f t="shared" si="49"/>
        <v/>
      </c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70"/>
    </row>
    <row r="136" spans="1:43" ht="15.6">
      <c r="A136" s="244">
        <v>77.5</v>
      </c>
      <c r="B136" s="244">
        <v>27.8</v>
      </c>
      <c r="C136" s="58"/>
      <c r="D136" s="245"/>
      <c r="E136" s="246"/>
      <c r="F136" s="249" t="str">
        <f t="shared" si="47"/>
        <v/>
      </c>
      <c r="G136" s="248" t="str">
        <f t="shared" si="48"/>
        <v/>
      </c>
      <c r="H136" s="246"/>
      <c r="I136" s="246"/>
      <c r="J136" s="255" t="str">
        <f t="shared" si="49"/>
        <v/>
      </c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70"/>
    </row>
    <row r="137" spans="1:43" ht="15.6">
      <c r="A137" s="244">
        <v>77.400000000000006</v>
      </c>
      <c r="B137" s="244">
        <v>27.5</v>
      </c>
      <c r="C137" s="58"/>
      <c r="D137" s="245"/>
      <c r="E137" s="246"/>
      <c r="F137" s="249" t="str">
        <f t="shared" si="47"/>
        <v/>
      </c>
      <c r="G137" s="248" t="str">
        <f t="shared" si="48"/>
        <v/>
      </c>
      <c r="H137" s="246"/>
      <c r="I137" s="246"/>
      <c r="J137" s="255" t="str">
        <f t="shared" si="49"/>
        <v/>
      </c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70"/>
    </row>
    <row r="138" spans="1:43" ht="15.6">
      <c r="A138" s="244">
        <v>77.3</v>
      </c>
      <c r="B138" s="244">
        <v>27.73</v>
      </c>
      <c r="C138" s="58"/>
      <c r="D138" s="245"/>
      <c r="E138" s="246"/>
      <c r="F138" s="249" t="str">
        <f t="shared" si="47"/>
        <v/>
      </c>
      <c r="G138" s="248" t="str">
        <f t="shared" si="48"/>
        <v/>
      </c>
      <c r="H138" s="246"/>
      <c r="I138" s="246"/>
      <c r="J138" s="255" t="str">
        <f t="shared" si="49"/>
        <v/>
      </c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70"/>
    </row>
    <row r="139" spans="1:43" ht="15.6">
      <c r="A139" s="244">
        <v>77.2</v>
      </c>
      <c r="B139" s="244">
        <v>26.16</v>
      </c>
      <c r="C139" s="58"/>
      <c r="D139" s="245"/>
      <c r="E139" s="246"/>
      <c r="F139" s="249" t="str">
        <f t="shared" si="47"/>
        <v/>
      </c>
      <c r="G139" s="248" t="str">
        <f t="shared" si="48"/>
        <v/>
      </c>
      <c r="H139" s="246"/>
      <c r="I139" s="246"/>
      <c r="J139" s="255" t="str">
        <f t="shared" si="49"/>
        <v/>
      </c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70"/>
    </row>
    <row r="140" spans="1:43" ht="15.6">
      <c r="A140" s="244">
        <v>77.099999999999994</v>
      </c>
      <c r="B140" s="244">
        <v>25.25</v>
      </c>
      <c r="C140" s="58"/>
      <c r="D140" s="245"/>
      <c r="E140" s="246"/>
      <c r="F140" s="249" t="str">
        <f t="shared" ref="F140:F203" si="50">IF(ISBLANK(D140),"",D140)</f>
        <v/>
      </c>
      <c r="G140" s="248" t="str">
        <f t="shared" ref="G140:G203" si="51">IF(ISBLANK(E140),"",IF(E140&lt;G139,E140,G139))</f>
        <v/>
      </c>
      <c r="H140" s="246"/>
      <c r="I140" s="246"/>
      <c r="J140" s="255" t="str">
        <f t="shared" ref="J140:J203" si="52">IF(ISBLANK(I140),"",IF(I140&lt;J139,I140,J139))</f>
        <v/>
      </c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70"/>
    </row>
    <row r="141" spans="1:43" ht="15.6">
      <c r="A141" s="244">
        <v>77</v>
      </c>
      <c r="B141" s="244">
        <v>25.33</v>
      </c>
      <c r="C141" s="58"/>
      <c r="D141" s="245"/>
      <c r="E141" s="246"/>
      <c r="F141" s="249" t="str">
        <f t="shared" si="50"/>
        <v/>
      </c>
      <c r="G141" s="248" t="str">
        <f t="shared" si="51"/>
        <v/>
      </c>
      <c r="H141" s="246"/>
      <c r="I141" s="246"/>
      <c r="J141" s="255" t="str">
        <f t="shared" si="52"/>
        <v/>
      </c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70"/>
    </row>
    <row r="142" spans="1:43" ht="15.6">
      <c r="A142" s="244">
        <v>76.900000000000006</v>
      </c>
      <c r="B142" s="244">
        <v>26.82</v>
      </c>
      <c r="C142" s="58"/>
      <c r="D142" s="245"/>
      <c r="E142" s="246"/>
      <c r="F142" s="249" t="str">
        <f t="shared" si="50"/>
        <v/>
      </c>
      <c r="G142" s="248" t="str">
        <f t="shared" si="51"/>
        <v/>
      </c>
      <c r="H142" s="246"/>
      <c r="I142" s="246"/>
      <c r="J142" s="255" t="str">
        <f t="shared" si="52"/>
        <v/>
      </c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70"/>
    </row>
    <row r="143" spans="1:43" ht="15.6">
      <c r="A143" s="244">
        <v>76.8</v>
      </c>
      <c r="B143" s="244">
        <v>27.1</v>
      </c>
      <c r="C143" s="58"/>
      <c r="D143" s="245"/>
      <c r="E143" s="246"/>
      <c r="F143" s="249" t="str">
        <f t="shared" si="50"/>
        <v/>
      </c>
      <c r="G143" s="248" t="str">
        <f t="shared" si="51"/>
        <v/>
      </c>
      <c r="H143" s="246"/>
      <c r="I143" s="246"/>
      <c r="J143" s="255" t="str">
        <f t="shared" si="52"/>
        <v/>
      </c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70"/>
    </row>
    <row r="144" spans="1:43" ht="15.6">
      <c r="A144" s="244">
        <v>76.7</v>
      </c>
      <c r="B144" s="244">
        <v>26.58</v>
      </c>
      <c r="C144" s="58"/>
      <c r="D144" s="245"/>
      <c r="E144" s="246"/>
      <c r="F144" s="249" t="str">
        <f t="shared" si="50"/>
        <v/>
      </c>
      <c r="G144" s="248" t="str">
        <f t="shared" si="51"/>
        <v/>
      </c>
      <c r="H144" s="246"/>
      <c r="I144" s="246"/>
      <c r="J144" s="255" t="str">
        <f t="shared" si="52"/>
        <v/>
      </c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70"/>
    </row>
    <row r="145" spans="1:43" ht="15.6">
      <c r="A145" s="244">
        <v>76.599999999999994</v>
      </c>
      <c r="B145" s="244">
        <v>24.42</v>
      </c>
      <c r="C145" s="58"/>
      <c r="D145" s="245"/>
      <c r="E145" s="246"/>
      <c r="F145" s="249" t="str">
        <f t="shared" si="50"/>
        <v/>
      </c>
      <c r="G145" s="248" t="str">
        <f t="shared" si="51"/>
        <v/>
      </c>
      <c r="H145" s="246"/>
      <c r="I145" s="246"/>
      <c r="J145" s="255" t="str">
        <f t="shared" si="52"/>
        <v/>
      </c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70"/>
    </row>
    <row r="146" spans="1:43" ht="15.6">
      <c r="A146" s="244">
        <v>76.5</v>
      </c>
      <c r="B146" s="244">
        <v>23.37</v>
      </c>
      <c r="C146" s="58"/>
      <c r="D146" s="245"/>
      <c r="E146" s="246"/>
      <c r="F146" s="249" t="str">
        <f t="shared" si="50"/>
        <v/>
      </c>
      <c r="G146" s="248" t="str">
        <f t="shared" si="51"/>
        <v/>
      </c>
      <c r="H146" s="246"/>
      <c r="I146" s="246"/>
      <c r="J146" s="255" t="str">
        <f t="shared" si="52"/>
        <v/>
      </c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70"/>
    </row>
    <row r="147" spans="1:43" ht="15.6">
      <c r="A147" s="244">
        <v>76.400000000000006</v>
      </c>
      <c r="B147" s="244">
        <v>22.56</v>
      </c>
      <c r="C147" s="58"/>
      <c r="D147" s="245"/>
      <c r="E147" s="246"/>
      <c r="F147" s="249" t="str">
        <f t="shared" si="50"/>
        <v/>
      </c>
      <c r="G147" s="248" t="str">
        <f t="shared" si="51"/>
        <v/>
      </c>
      <c r="H147" s="246"/>
      <c r="I147" s="246"/>
      <c r="J147" s="255" t="str">
        <f t="shared" si="52"/>
        <v/>
      </c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70"/>
    </row>
    <row r="148" spans="1:43" ht="15.6">
      <c r="A148" s="244">
        <v>76.3</v>
      </c>
      <c r="B148" s="244">
        <v>23.42</v>
      </c>
      <c r="C148" s="58"/>
      <c r="D148" s="245"/>
      <c r="E148" s="246"/>
      <c r="F148" s="249" t="str">
        <f t="shared" si="50"/>
        <v/>
      </c>
      <c r="G148" s="248" t="str">
        <f t="shared" si="51"/>
        <v/>
      </c>
      <c r="H148" s="246"/>
      <c r="I148" s="246"/>
      <c r="J148" s="255" t="str">
        <f t="shared" si="52"/>
        <v/>
      </c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70"/>
    </row>
    <row r="149" spans="1:43" ht="15.6">
      <c r="A149" s="244">
        <v>76.2</v>
      </c>
      <c r="B149" s="244">
        <v>24.28</v>
      </c>
      <c r="C149" s="58"/>
      <c r="D149" s="245"/>
      <c r="E149" s="246"/>
      <c r="F149" s="249" t="str">
        <f t="shared" si="50"/>
        <v/>
      </c>
      <c r="G149" s="248" t="str">
        <f t="shared" si="51"/>
        <v/>
      </c>
      <c r="H149" s="246"/>
      <c r="I149" s="246"/>
      <c r="J149" s="255" t="str">
        <f t="shared" si="52"/>
        <v/>
      </c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70"/>
    </row>
    <row r="150" spans="1:43" ht="15.6">
      <c r="A150" s="244">
        <v>76.099999999999994</v>
      </c>
      <c r="B150" s="244">
        <v>24.75</v>
      </c>
      <c r="C150" s="58"/>
      <c r="D150" s="245"/>
      <c r="E150" s="246"/>
      <c r="F150" s="249" t="str">
        <f t="shared" si="50"/>
        <v/>
      </c>
      <c r="G150" s="248" t="str">
        <f t="shared" si="51"/>
        <v/>
      </c>
      <c r="H150" s="246"/>
      <c r="I150" s="246"/>
      <c r="J150" s="255" t="str">
        <f t="shared" si="52"/>
        <v/>
      </c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70"/>
    </row>
    <row r="151" spans="1:43" ht="15.6">
      <c r="A151" s="244">
        <v>76</v>
      </c>
      <c r="B151" s="244">
        <v>23.2</v>
      </c>
      <c r="C151" s="58"/>
      <c r="D151" s="245"/>
      <c r="E151" s="246"/>
      <c r="F151" s="249" t="str">
        <f t="shared" si="50"/>
        <v/>
      </c>
      <c r="G151" s="248" t="str">
        <f t="shared" si="51"/>
        <v/>
      </c>
      <c r="H151" s="246"/>
      <c r="I151" s="246"/>
      <c r="J151" s="255" t="str">
        <f t="shared" si="52"/>
        <v/>
      </c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70"/>
    </row>
    <row r="152" spans="1:43" ht="15.6">
      <c r="A152" s="244">
        <v>75.900000000000006</v>
      </c>
      <c r="B152" s="244">
        <v>22.39</v>
      </c>
      <c r="C152" s="58"/>
      <c r="D152" s="245"/>
      <c r="E152" s="246"/>
      <c r="F152" s="249" t="str">
        <f t="shared" si="50"/>
        <v/>
      </c>
      <c r="G152" s="248" t="str">
        <f t="shared" si="51"/>
        <v/>
      </c>
      <c r="H152" s="246"/>
      <c r="I152" s="246"/>
      <c r="J152" s="255" t="str">
        <f t="shared" si="52"/>
        <v/>
      </c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70"/>
    </row>
    <row r="153" spans="1:43" ht="15.6">
      <c r="A153" s="244">
        <v>75.8</v>
      </c>
      <c r="B153" s="244">
        <v>22.9</v>
      </c>
      <c r="C153" s="58"/>
      <c r="D153" s="245"/>
      <c r="E153" s="246"/>
      <c r="F153" s="249" t="str">
        <f t="shared" si="50"/>
        <v/>
      </c>
      <c r="G153" s="248" t="str">
        <f t="shared" si="51"/>
        <v/>
      </c>
      <c r="H153" s="246"/>
      <c r="I153" s="246"/>
      <c r="J153" s="255" t="str">
        <f t="shared" si="52"/>
        <v/>
      </c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70"/>
    </row>
    <row r="154" spans="1:43" ht="15.6">
      <c r="A154" s="244">
        <v>75.7</v>
      </c>
      <c r="B154" s="244">
        <v>23.48</v>
      </c>
      <c r="C154" s="58"/>
      <c r="D154" s="245"/>
      <c r="E154" s="246"/>
      <c r="F154" s="249" t="str">
        <f t="shared" si="50"/>
        <v/>
      </c>
      <c r="G154" s="248" t="str">
        <f t="shared" si="51"/>
        <v/>
      </c>
      <c r="H154" s="246"/>
      <c r="I154" s="246"/>
      <c r="J154" s="255" t="str">
        <f t="shared" si="52"/>
        <v/>
      </c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70"/>
    </row>
    <row r="155" spans="1:43" ht="15.6">
      <c r="A155" s="244">
        <v>75.599999999999994</v>
      </c>
      <c r="B155" s="244">
        <v>24.25</v>
      </c>
      <c r="C155" s="58"/>
      <c r="D155" s="245"/>
      <c r="E155" s="246"/>
      <c r="F155" s="249" t="str">
        <f t="shared" si="50"/>
        <v/>
      </c>
      <c r="G155" s="248" t="str">
        <f t="shared" si="51"/>
        <v/>
      </c>
      <c r="H155" s="246"/>
      <c r="I155" s="246"/>
      <c r="J155" s="255" t="str">
        <f t="shared" si="52"/>
        <v/>
      </c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70"/>
    </row>
    <row r="156" spans="1:43" ht="15.6">
      <c r="A156" s="244">
        <v>75.5</v>
      </c>
      <c r="B156" s="244">
        <v>23.65</v>
      </c>
      <c r="C156" s="58"/>
      <c r="D156" s="245"/>
      <c r="E156" s="246"/>
      <c r="F156" s="249" t="str">
        <f t="shared" si="50"/>
        <v/>
      </c>
      <c r="G156" s="248" t="str">
        <f t="shared" si="51"/>
        <v/>
      </c>
      <c r="H156" s="246"/>
      <c r="I156" s="246"/>
      <c r="J156" s="255" t="str">
        <f t="shared" si="52"/>
        <v/>
      </c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70"/>
    </row>
    <row r="157" spans="1:43" ht="15.6">
      <c r="A157" s="244">
        <v>75.400000000000006</v>
      </c>
      <c r="B157" s="244">
        <v>22.06</v>
      </c>
      <c r="C157" s="58"/>
      <c r="D157" s="245"/>
      <c r="E157" s="246"/>
      <c r="F157" s="249" t="str">
        <f t="shared" si="50"/>
        <v/>
      </c>
      <c r="G157" s="248" t="str">
        <f t="shared" si="51"/>
        <v/>
      </c>
      <c r="H157" s="246"/>
      <c r="I157" s="246"/>
      <c r="J157" s="255" t="str">
        <f t="shared" si="52"/>
        <v/>
      </c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70"/>
    </row>
    <row r="158" spans="1:43" ht="15.6">
      <c r="A158" s="244">
        <v>75.3</v>
      </c>
      <c r="B158" s="244">
        <v>17.18</v>
      </c>
      <c r="C158" s="58"/>
      <c r="D158" s="245"/>
      <c r="E158" s="246"/>
      <c r="F158" s="249" t="str">
        <f t="shared" si="50"/>
        <v/>
      </c>
      <c r="G158" s="248" t="str">
        <f t="shared" si="51"/>
        <v/>
      </c>
      <c r="H158" s="246"/>
      <c r="I158" s="246"/>
      <c r="J158" s="255" t="str">
        <f t="shared" si="52"/>
        <v/>
      </c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70"/>
    </row>
    <row r="159" spans="1:43" ht="15.6">
      <c r="A159" s="244">
        <v>75.2</v>
      </c>
      <c r="B159" s="244">
        <v>12.77</v>
      </c>
      <c r="C159" s="58"/>
      <c r="D159" s="245"/>
      <c r="E159" s="246"/>
      <c r="F159" s="249" t="str">
        <f t="shared" si="50"/>
        <v/>
      </c>
      <c r="G159" s="248" t="str">
        <f t="shared" si="51"/>
        <v/>
      </c>
      <c r="H159" s="246"/>
      <c r="I159" s="246"/>
      <c r="J159" s="255" t="str">
        <f t="shared" si="52"/>
        <v/>
      </c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70"/>
    </row>
    <row r="160" spans="1:43" ht="15.6">
      <c r="A160" s="244">
        <v>75.099999999999994</v>
      </c>
      <c r="B160" s="244">
        <v>10.15</v>
      </c>
      <c r="C160" s="58"/>
      <c r="D160" s="245"/>
      <c r="E160" s="246"/>
      <c r="F160" s="249" t="str">
        <f t="shared" si="50"/>
        <v/>
      </c>
      <c r="G160" s="248" t="str">
        <f t="shared" si="51"/>
        <v/>
      </c>
      <c r="H160" s="246"/>
      <c r="I160" s="246"/>
      <c r="J160" s="255" t="str">
        <f t="shared" si="52"/>
        <v/>
      </c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70"/>
    </row>
    <row r="161" spans="1:43" ht="15.6">
      <c r="A161" s="244">
        <v>75</v>
      </c>
      <c r="B161" s="244">
        <v>11.68</v>
      </c>
      <c r="C161" s="58"/>
      <c r="D161" s="245"/>
      <c r="E161" s="246"/>
      <c r="F161" s="249" t="str">
        <f t="shared" si="50"/>
        <v/>
      </c>
      <c r="G161" s="248" t="str">
        <f t="shared" si="51"/>
        <v/>
      </c>
      <c r="H161" s="246"/>
      <c r="I161" s="246"/>
      <c r="J161" s="255" t="str">
        <f t="shared" si="52"/>
        <v/>
      </c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70"/>
    </row>
    <row r="162" spans="1:43" ht="15.6">
      <c r="A162" s="244">
        <v>74.900000000000006</v>
      </c>
      <c r="B162" s="244">
        <v>16.72</v>
      </c>
      <c r="C162" s="58"/>
      <c r="D162" s="245"/>
      <c r="E162" s="246"/>
      <c r="F162" s="249" t="str">
        <f t="shared" si="50"/>
        <v/>
      </c>
      <c r="G162" s="248" t="str">
        <f t="shared" si="51"/>
        <v/>
      </c>
      <c r="H162" s="246"/>
      <c r="I162" s="246"/>
      <c r="J162" s="255" t="str">
        <f t="shared" si="52"/>
        <v/>
      </c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70"/>
    </row>
    <row r="163" spans="1:43" ht="15.6">
      <c r="A163" s="244">
        <v>74.8</v>
      </c>
      <c r="B163" s="244">
        <v>21.31</v>
      </c>
      <c r="C163" s="58"/>
      <c r="D163" s="245"/>
      <c r="E163" s="246"/>
      <c r="F163" s="249" t="str">
        <f t="shared" si="50"/>
        <v/>
      </c>
      <c r="G163" s="248" t="str">
        <f t="shared" si="51"/>
        <v/>
      </c>
      <c r="H163" s="246"/>
      <c r="I163" s="246"/>
      <c r="J163" s="255" t="str">
        <f t="shared" si="52"/>
        <v/>
      </c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70"/>
    </row>
    <row r="164" spans="1:43" ht="15.6">
      <c r="A164" s="244">
        <v>74.7</v>
      </c>
      <c r="B164" s="244">
        <v>24.02</v>
      </c>
      <c r="C164" s="58"/>
      <c r="D164" s="245"/>
      <c r="E164" s="246"/>
      <c r="F164" s="249" t="str">
        <f t="shared" si="50"/>
        <v/>
      </c>
      <c r="G164" s="248" t="str">
        <f t="shared" si="51"/>
        <v/>
      </c>
      <c r="H164" s="246"/>
      <c r="I164" s="246"/>
      <c r="J164" s="255" t="str">
        <f t="shared" si="52"/>
        <v/>
      </c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70"/>
    </row>
    <row r="165" spans="1:43" ht="15.6">
      <c r="A165" s="244">
        <v>74.599999999999994</v>
      </c>
      <c r="B165" s="244">
        <v>24.4</v>
      </c>
      <c r="C165" s="58"/>
      <c r="D165" s="245"/>
      <c r="E165" s="246"/>
      <c r="F165" s="249" t="str">
        <f t="shared" si="50"/>
        <v/>
      </c>
      <c r="G165" s="248" t="str">
        <f t="shared" si="51"/>
        <v/>
      </c>
      <c r="H165" s="246"/>
      <c r="I165" s="246"/>
      <c r="J165" s="255" t="str">
        <f t="shared" si="52"/>
        <v/>
      </c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70"/>
    </row>
    <row r="166" spans="1:43" ht="15.6">
      <c r="A166" s="244">
        <v>74.5</v>
      </c>
      <c r="B166" s="244">
        <v>24.84</v>
      </c>
      <c r="C166" s="58"/>
      <c r="D166" s="245"/>
      <c r="E166" s="246"/>
      <c r="F166" s="249" t="str">
        <f t="shared" si="50"/>
        <v/>
      </c>
      <c r="G166" s="248" t="str">
        <f t="shared" si="51"/>
        <v/>
      </c>
      <c r="H166" s="246"/>
      <c r="I166" s="246"/>
      <c r="J166" s="255" t="str">
        <f t="shared" si="52"/>
        <v/>
      </c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70"/>
    </row>
    <row r="167" spans="1:43" ht="15.6">
      <c r="A167" s="244">
        <v>74.400000000000006</v>
      </c>
      <c r="B167" s="244">
        <v>25.57</v>
      </c>
      <c r="C167" s="58"/>
      <c r="D167" s="245"/>
      <c r="E167" s="246"/>
      <c r="F167" s="249" t="str">
        <f t="shared" si="50"/>
        <v/>
      </c>
      <c r="G167" s="248" t="str">
        <f t="shared" si="51"/>
        <v/>
      </c>
      <c r="H167" s="246"/>
      <c r="I167" s="246"/>
      <c r="J167" s="255" t="str">
        <f t="shared" si="52"/>
        <v/>
      </c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70"/>
    </row>
    <row r="168" spans="1:43" ht="15.6">
      <c r="A168" s="244">
        <v>74.3</v>
      </c>
      <c r="B168" s="244">
        <v>24.95</v>
      </c>
      <c r="C168" s="58"/>
      <c r="D168" s="245"/>
      <c r="E168" s="246"/>
      <c r="F168" s="249" t="str">
        <f t="shared" si="50"/>
        <v/>
      </c>
      <c r="G168" s="248" t="str">
        <f t="shared" si="51"/>
        <v/>
      </c>
      <c r="H168" s="246"/>
      <c r="I168" s="246"/>
      <c r="J168" s="255" t="str">
        <f t="shared" si="52"/>
        <v/>
      </c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70"/>
    </row>
    <row r="169" spans="1:43" ht="15.6">
      <c r="A169" s="244">
        <v>74.2</v>
      </c>
      <c r="B169" s="244">
        <v>25.16</v>
      </c>
      <c r="C169" s="58"/>
      <c r="D169" s="245"/>
      <c r="E169" s="246"/>
      <c r="F169" s="249" t="str">
        <f t="shared" si="50"/>
        <v/>
      </c>
      <c r="G169" s="248" t="str">
        <f t="shared" si="51"/>
        <v/>
      </c>
      <c r="H169" s="246"/>
      <c r="I169" s="246"/>
      <c r="J169" s="255" t="str">
        <f t="shared" si="52"/>
        <v/>
      </c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70"/>
    </row>
    <row r="170" spans="1:43" ht="15.6">
      <c r="A170" s="244">
        <v>74.099999999999994</v>
      </c>
      <c r="B170" s="244">
        <v>25.59</v>
      </c>
      <c r="C170" s="58"/>
      <c r="D170" s="245"/>
      <c r="E170" s="246"/>
      <c r="F170" s="249" t="str">
        <f t="shared" si="50"/>
        <v/>
      </c>
      <c r="G170" s="248" t="str">
        <f t="shared" si="51"/>
        <v/>
      </c>
      <c r="H170" s="246"/>
      <c r="I170" s="246"/>
      <c r="J170" s="255" t="str">
        <f t="shared" si="52"/>
        <v/>
      </c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70"/>
    </row>
    <row r="171" spans="1:43" ht="15.6">
      <c r="A171" s="244">
        <v>74</v>
      </c>
      <c r="B171" s="244">
        <v>26.8</v>
      </c>
      <c r="C171" s="58"/>
      <c r="D171" s="245"/>
      <c r="E171" s="246"/>
      <c r="F171" s="249" t="str">
        <f t="shared" si="50"/>
        <v/>
      </c>
      <c r="G171" s="248" t="str">
        <f t="shared" si="51"/>
        <v/>
      </c>
      <c r="H171" s="246"/>
      <c r="I171" s="246"/>
      <c r="J171" s="255" t="str">
        <f t="shared" si="52"/>
        <v/>
      </c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70"/>
    </row>
    <row r="172" spans="1:43" ht="15.6">
      <c r="A172" s="244">
        <v>73.900000000000006</v>
      </c>
      <c r="B172" s="244">
        <v>32.54</v>
      </c>
      <c r="C172" s="58"/>
      <c r="D172" s="245"/>
      <c r="E172" s="246"/>
      <c r="F172" s="249" t="str">
        <f t="shared" si="50"/>
        <v/>
      </c>
      <c r="G172" s="248" t="str">
        <f t="shared" si="51"/>
        <v/>
      </c>
      <c r="H172" s="246"/>
      <c r="I172" s="246"/>
      <c r="J172" s="255" t="str">
        <f t="shared" si="52"/>
        <v/>
      </c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70"/>
    </row>
    <row r="173" spans="1:43" ht="15.6">
      <c r="A173" s="244">
        <v>73.8</v>
      </c>
      <c r="B173" s="244">
        <v>38.51</v>
      </c>
      <c r="C173" s="58"/>
      <c r="D173" s="245"/>
      <c r="E173" s="246"/>
      <c r="F173" s="249" t="str">
        <f t="shared" si="50"/>
        <v/>
      </c>
      <c r="G173" s="248" t="str">
        <f t="shared" si="51"/>
        <v/>
      </c>
      <c r="H173" s="246"/>
      <c r="I173" s="246"/>
      <c r="J173" s="255" t="str">
        <f t="shared" si="52"/>
        <v/>
      </c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70"/>
    </row>
    <row r="174" spans="1:43" ht="15.6">
      <c r="A174" s="244">
        <v>73.7</v>
      </c>
      <c r="B174" s="244">
        <v>43.68</v>
      </c>
      <c r="C174" s="58"/>
      <c r="D174" s="245"/>
      <c r="E174" s="246"/>
      <c r="F174" s="249" t="str">
        <f t="shared" si="50"/>
        <v/>
      </c>
      <c r="G174" s="248" t="str">
        <f t="shared" si="51"/>
        <v/>
      </c>
      <c r="H174" s="246"/>
      <c r="I174" s="246"/>
      <c r="J174" s="255" t="str">
        <f t="shared" si="52"/>
        <v/>
      </c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70"/>
    </row>
    <row r="175" spans="1:43" ht="15.6">
      <c r="A175" s="244">
        <v>73.599999999999994</v>
      </c>
      <c r="B175" s="244">
        <v>39.75</v>
      </c>
      <c r="C175" s="58"/>
      <c r="D175" s="245"/>
      <c r="E175" s="246"/>
      <c r="F175" s="249" t="str">
        <f t="shared" si="50"/>
        <v/>
      </c>
      <c r="G175" s="248" t="str">
        <f t="shared" si="51"/>
        <v/>
      </c>
      <c r="H175" s="246"/>
      <c r="I175" s="246"/>
      <c r="J175" s="255" t="str">
        <f t="shared" si="52"/>
        <v/>
      </c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70"/>
    </row>
    <row r="176" spans="1:43" ht="15.6">
      <c r="A176" s="244">
        <v>73.5</v>
      </c>
      <c r="B176" s="244">
        <v>34.549999999999997</v>
      </c>
      <c r="C176" s="58"/>
      <c r="D176" s="245"/>
      <c r="E176" s="246"/>
      <c r="F176" s="249" t="str">
        <f t="shared" si="50"/>
        <v/>
      </c>
      <c r="G176" s="248" t="str">
        <f t="shared" si="51"/>
        <v/>
      </c>
      <c r="H176" s="246"/>
      <c r="I176" s="246"/>
      <c r="J176" s="255" t="str">
        <f t="shared" si="52"/>
        <v/>
      </c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70"/>
    </row>
    <row r="177" spans="1:43" ht="15.6">
      <c r="A177" s="244">
        <v>73.400000000000006</v>
      </c>
      <c r="B177" s="244">
        <v>29.51</v>
      </c>
      <c r="C177" s="58"/>
      <c r="D177" s="245"/>
      <c r="E177" s="246"/>
      <c r="F177" s="249" t="str">
        <f t="shared" si="50"/>
        <v/>
      </c>
      <c r="G177" s="248" t="str">
        <f t="shared" si="51"/>
        <v/>
      </c>
      <c r="H177" s="246"/>
      <c r="I177" s="246"/>
      <c r="J177" s="255" t="str">
        <f t="shared" si="52"/>
        <v/>
      </c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70"/>
    </row>
    <row r="178" spans="1:43" ht="15.6">
      <c r="A178" s="244">
        <v>73.3</v>
      </c>
      <c r="B178" s="244">
        <v>28.92</v>
      </c>
      <c r="C178" s="58"/>
      <c r="D178" s="245"/>
      <c r="E178" s="246"/>
      <c r="F178" s="249" t="str">
        <f t="shared" si="50"/>
        <v/>
      </c>
      <c r="G178" s="248" t="str">
        <f t="shared" si="51"/>
        <v/>
      </c>
      <c r="H178" s="246"/>
      <c r="I178" s="246"/>
      <c r="J178" s="255" t="str">
        <f t="shared" si="52"/>
        <v/>
      </c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70"/>
    </row>
    <row r="179" spans="1:43" ht="15.6">
      <c r="A179" s="244">
        <v>73.2</v>
      </c>
      <c r="B179" s="244">
        <v>29.82</v>
      </c>
      <c r="C179" s="58"/>
      <c r="D179" s="245"/>
      <c r="E179" s="246"/>
      <c r="F179" s="249" t="str">
        <f t="shared" si="50"/>
        <v/>
      </c>
      <c r="G179" s="248" t="str">
        <f t="shared" si="51"/>
        <v/>
      </c>
      <c r="H179" s="246"/>
      <c r="I179" s="246"/>
      <c r="J179" s="255" t="str">
        <f t="shared" si="52"/>
        <v/>
      </c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70"/>
    </row>
    <row r="180" spans="1:43" ht="15.6">
      <c r="A180" s="244">
        <v>73.099999999999994</v>
      </c>
      <c r="B180" s="244">
        <v>30.24</v>
      </c>
      <c r="C180" s="58"/>
      <c r="D180" s="245"/>
      <c r="E180" s="246"/>
      <c r="F180" s="249" t="str">
        <f t="shared" si="50"/>
        <v/>
      </c>
      <c r="G180" s="248" t="str">
        <f t="shared" si="51"/>
        <v/>
      </c>
      <c r="H180" s="246"/>
      <c r="I180" s="246"/>
      <c r="J180" s="255" t="str">
        <f t="shared" si="52"/>
        <v/>
      </c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70"/>
    </row>
    <row r="181" spans="1:43" ht="15.6">
      <c r="A181" s="244">
        <v>73</v>
      </c>
      <c r="B181" s="244">
        <v>29.07</v>
      </c>
      <c r="C181" s="58"/>
      <c r="D181" s="245"/>
      <c r="E181" s="246"/>
      <c r="F181" s="249" t="str">
        <f t="shared" si="50"/>
        <v/>
      </c>
      <c r="G181" s="248" t="str">
        <f t="shared" si="51"/>
        <v/>
      </c>
      <c r="H181" s="246"/>
      <c r="I181" s="246"/>
      <c r="J181" s="255" t="str">
        <f t="shared" si="52"/>
        <v/>
      </c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70"/>
    </row>
    <row r="182" spans="1:43" ht="15.6">
      <c r="A182" s="244">
        <v>72.900000000000006</v>
      </c>
      <c r="B182" s="244">
        <v>27.33</v>
      </c>
      <c r="C182" s="58"/>
      <c r="D182" s="245"/>
      <c r="E182" s="246"/>
      <c r="F182" s="249" t="str">
        <f t="shared" si="50"/>
        <v/>
      </c>
      <c r="G182" s="248" t="str">
        <f t="shared" si="51"/>
        <v/>
      </c>
      <c r="H182" s="246"/>
      <c r="I182" s="246"/>
      <c r="J182" s="255" t="str">
        <f t="shared" si="52"/>
        <v/>
      </c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70"/>
    </row>
    <row r="183" spans="1:43" ht="15.6">
      <c r="A183" s="244">
        <v>72.8</v>
      </c>
      <c r="B183" s="244">
        <v>27.24</v>
      </c>
      <c r="C183" s="58"/>
      <c r="D183" s="245"/>
      <c r="E183" s="246"/>
      <c r="F183" s="249" t="str">
        <f t="shared" si="50"/>
        <v/>
      </c>
      <c r="G183" s="248" t="str">
        <f t="shared" si="51"/>
        <v/>
      </c>
      <c r="H183" s="246"/>
      <c r="I183" s="246"/>
      <c r="J183" s="255" t="str">
        <f t="shared" si="52"/>
        <v/>
      </c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70"/>
    </row>
    <row r="184" spans="1:43" ht="15.6">
      <c r="A184" s="244">
        <v>72.7</v>
      </c>
      <c r="B184" s="244">
        <v>28.14</v>
      </c>
      <c r="C184" s="58"/>
      <c r="D184" s="245"/>
      <c r="E184" s="246"/>
      <c r="F184" s="249" t="str">
        <f t="shared" si="50"/>
        <v/>
      </c>
      <c r="G184" s="248" t="str">
        <f t="shared" si="51"/>
        <v/>
      </c>
      <c r="H184" s="246"/>
      <c r="I184" s="246"/>
      <c r="J184" s="255" t="str">
        <f t="shared" si="52"/>
        <v/>
      </c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70"/>
    </row>
    <row r="185" spans="1:43" ht="15.6">
      <c r="A185" s="244">
        <v>72.599999999999994</v>
      </c>
      <c r="B185" s="244">
        <v>30.4</v>
      </c>
      <c r="C185" s="58"/>
      <c r="D185" s="245"/>
      <c r="E185" s="246"/>
      <c r="F185" s="249" t="str">
        <f t="shared" si="50"/>
        <v/>
      </c>
      <c r="G185" s="248" t="str">
        <f t="shared" si="51"/>
        <v/>
      </c>
      <c r="H185" s="246"/>
      <c r="I185" s="246"/>
      <c r="J185" s="255" t="str">
        <f t="shared" si="52"/>
        <v/>
      </c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70"/>
    </row>
    <row r="186" spans="1:43" ht="15.6">
      <c r="A186" s="244">
        <v>72.5</v>
      </c>
      <c r="B186" s="244">
        <v>29.81</v>
      </c>
      <c r="C186" s="58"/>
      <c r="D186" s="245"/>
      <c r="E186" s="246"/>
      <c r="F186" s="249" t="str">
        <f t="shared" si="50"/>
        <v/>
      </c>
      <c r="G186" s="248" t="str">
        <f t="shared" si="51"/>
        <v/>
      </c>
      <c r="H186" s="246"/>
      <c r="I186" s="246"/>
      <c r="J186" s="255" t="str">
        <f t="shared" si="52"/>
        <v/>
      </c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70"/>
    </row>
    <row r="187" spans="1:43" ht="15.6">
      <c r="A187" s="244">
        <v>72.400000000000006</v>
      </c>
      <c r="B187" s="244">
        <v>28.45</v>
      </c>
      <c r="C187" s="58"/>
      <c r="D187" s="245"/>
      <c r="E187" s="246"/>
      <c r="F187" s="249" t="str">
        <f t="shared" si="50"/>
        <v/>
      </c>
      <c r="G187" s="248" t="str">
        <f t="shared" si="51"/>
        <v/>
      </c>
      <c r="H187" s="246"/>
      <c r="I187" s="246"/>
      <c r="J187" s="255" t="str">
        <f t="shared" si="52"/>
        <v/>
      </c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70"/>
    </row>
    <row r="188" spans="1:43" ht="15.6">
      <c r="A188" s="244">
        <v>72.3</v>
      </c>
      <c r="B188" s="244">
        <v>24.77</v>
      </c>
      <c r="C188" s="58"/>
      <c r="D188" s="245"/>
      <c r="E188" s="246"/>
      <c r="F188" s="249" t="str">
        <f t="shared" si="50"/>
        <v/>
      </c>
      <c r="G188" s="248" t="str">
        <f t="shared" si="51"/>
        <v/>
      </c>
      <c r="H188" s="246"/>
      <c r="I188" s="246"/>
      <c r="J188" s="255" t="str">
        <f t="shared" si="52"/>
        <v/>
      </c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70"/>
    </row>
    <row r="189" spans="1:43" ht="15.6">
      <c r="A189" s="244">
        <v>72.2</v>
      </c>
      <c r="B189" s="244">
        <v>17.920000000000002</v>
      </c>
      <c r="C189" s="58"/>
      <c r="D189" s="245"/>
      <c r="E189" s="246"/>
      <c r="F189" s="249" t="str">
        <f t="shared" si="50"/>
        <v/>
      </c>
      <c r="G189" s="248" t="str">
        <f t="shared" si="51"/>
        <v/>
      </c>
      <c r="H189" s="246"/>
      <c r="I189" s="246"/>
      <c r="J189" s="255" t="str">
        <f t="shared" si="52"/>
        <v/>
      </c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70"/>
    </row>
    <row r="190" spans="1:43" ht="15.6">
      <c r="A190" s="244">
        <v>72.099999999999994</v>
      </c>
      <c r="B190" s="244">
        <v>11.81</v>
      </c>
      <c r="C190" s="58"/>
      <c r="D190" s="245"/>
      <c r="E190" s="246"/>
      <c r="F190" s="249" t="str">
        <f t="shared" si="50"/>
        <v/>
      </c>
      <c r="G190" s="248" t="str">
        <f t="shared" si="51"/>
        <v/>
      </c>
      <c r="H190" s="246"/>
      <c r="I190" s="246"/>
      <c r="J190" s="255" t="str">
        <f t="shared" si="52"/>
        <v/>
      </c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70"/>
    </row>
    <row r="191" spans="1:43" ht="15.6">
      <c r="A191" s="244">
        <v>72</v>
      </c>
      <c r="B191" s="244">
        <v>7.22</v>
      </c>
      <c r="C191" s="58"/>
      <c r="D191" s="245"/>
      <c r="E191" s="246"/>
      <c r="F191" s="249" t="str">
        <f t="shared" si="50"/>
        <v/>
      </c>
      <c r="G191" s="248" t="str">
        <f t="shared" si="51"/>
        <v/>
      </c>
      <c r="H191" s="246"/>
      <c r="I191" s="246"/>
      <c r="J191" s="255" t="str">
        <f t="shared" si="52"/>
        <v/>
      </c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70"/>
    </row>
    <row r="192" spans="1:43" ht="15.6">
      <c r="A192" s="244">
        <v>71.900000000000006</v>
      </c>
      <c r="B192" s="244">
        <v>9.64</v>
      </c>
      <c r="C192" s="58"/>
      <c r="D192" s="245"/>
      <c r="E192" s="246"/>
      <c r="F192" s="249" t="str">
        <f t="shared" si="50"/>
        <v/>
      </c>
      <c r="G192" s="248" t="str">
        <f t="shared" si="51"/>
        <v/>
      </c>
      <c r="H192" s="246"/>
      <c r="I192" s="246"/>
      <c r="J192" s="255" t="str">
        <f t="shared" si="52"/>
        <v/>
      </c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70"/>
    </row>
    <row r="193" spans="1:43" ht="15.6">
      <c r="A193" s="244">
        <v>71.8</v>
      </c>
      <c r="B193" s="244">
        <v>17.22</v>
      </c>
      <c r="C193" s="58"/>
      <c r="D193" s="245"/>
      <c r="E193" s="246"/>
      <c r="F193" s="249" t="str">
        <f t="shared" si="50"/>
        <v/>
      </c>
      <c r="G193" s="248" t="str">
        <f t="shared" si="51"/>
        <v/>
      </c>
      <c r="H193" s="246"/>
      <c r="I193" s="246"/>
      <c r="J193" s="255" t="str">
        <f t="shared" si="52"/>
        <v/>
      </c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70"/>
    </row>
    <row r="194" spans="1:43" ht="15.6">
      <c r="A194" s="244">
        <v>71.7</v>
      </c>
      <c r="B194" s="244">
        <v>25.5</v>
      </c>
      <c r="C194" s="58"/>
      <c r="D194" s="245"/>
      <c r="E194" s="246"/>
      <c r="F194" s="249" t="str">
        <f t="shared" si="50"/>
        <v/>
      </c>
      <c r="G194" s="248" t="str">
        <f t="shared" si="51"/>
        <v/>
      </c>
      <c r="H194" s="246"/>
      <c r="I194" s="246"/>
      <c r="J194" s="255" t="str">
        <f t="shared" si="52"/>
        <v/>
      </c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70"/>
    </row>
    <row r="195" spans="1:43" ht="15.6">
      <c r="A195" s="244">
        <v>71.599999999999994</v>
      </c>
      <c r="B195" s="244">
        <v>29.44</v>
      </c>
      <c r="C195" s="58"/>
      <c r="D195" s="245"/>
      <c r="E195" s="246"/>
      <c r="F195" s="249" t="str">
        <f t="shared" si="50"/>
        <v/>
      </c>
      <c r="G195" s="248" t="str">
        <f t="shared" si="51"/>
        <v/>
      </c>
      <c r="H195" s="246"/>
      <c r="I195" s="246"/>
      <c r="J195" s="255" t="str">
        <f t="shared" si="52"/>
        <v/>
      </c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70"/>
    </row>
    <row r="196" spans="1:43" ht="15.6">
      <c r="A196" s="244">
        <v>71.5</v>
      </c>
      <c r="B196" s="244">
        <v>29.26</v>
      </c>
      <c r="C196" s="58"/>
      <c r="D196" s="245"/>
      <c r="E196" s="246"/>
      <c r="F196" s="249" t="str">
        <f t="shared" si="50"/>
        <v/>
      </c>
      <c r="G196" s="248" t="str">
        <f t="shared" si="51"/>
        <v/>
      </c>
      <c r="H196" s="246"/>
      <c r="I196" s="246"/>
      <c r="J196" s="255" t="str">
        <f t="shared" si="52"/>
        <v/>
      </c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70"/>
    </row>
    <row r="197" spans="1:43" ht="15.6">
      <c r="A197" s="244">
        <v>71.400000000000006</v>
      </c>
      <c r="B197" s="244">
        <v>27.44</v>
      </c>
      <c r="C197" s="58"/>
      <c r="D197" s="245"/>
      <c r="E197" s="246"/>
      <c r="F197" s="249" t="str">
        <f t="shared" si="50"/>
        <v/>
      </c>
      <c r="G197" s="248" t="str">
        <f t="shared" si="51"/>
        <v/>
      </c>
      <c r="H197" s="246"/>
      <c r="I197" s="246"/>
      <c r="J197" s="255" t="str">
        <f t="shared" si="52"/>
        <v/>
      </c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70"/>
    </row>
    <row r="198" spans="1:43" ht="15.6">
      <c r="A198" s="244">
        <v>71.3</v>
      </c>
      <c r="B198" s="244">
        <v>27.93</v>
      </c>
      <c r="C198" s="58"/>
      <c r="D198" s="245"/>
      <c r="E198" s="246"/>
      <c r="F198" s="249" t="str">
        <f t="shared" si="50"/>
        <v/>
      </c>
      <c r="G198" s="248" t="str">
        <f t="shared" si="51"/>
        <v/>
      </c>
      <c r="H198" s="246"/>
      <c r="I198" s="246"/>
      <c r="J198" s="255" t="str">
        <f t="shared" si="52"/>
        <v/>
      </c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70"/>
    </row>
    <row r="199" spans="1:43" ht="15.6">
      <c r="A199" s="244">
        <v>71.2</v>
      </c>
      <c r="B199" s="244">
        <v>27.96</v>
      </c>
      <c r="C199" s="58"/>
      <c r="D199" s="245"/>
      <c r="E199" s="246"/>
      <c r="F199" s="249" t="str">
        <f t="shared" si="50"/>
        <v/>
      </c>
      <c r="G199" s="248" t="str">
        <f t="shared" si="51"/>
        <v/>
      </c>
      <c r="H199" s="246"/>
      <c r="I199" s="246"/>
      <c r="J199" s="255" t="str">
        <f t="shared" si="52"/>
        <v/>
      </c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70"/>
    </row>
    <row r="200" spans="1:43" ht="15.6">
      <c r="A200" s="244">
        <v>71.099999999999994</v>
      </c>
      <c r="B200" s="244">
        <v>28.56</v>
      </c>
      <c r="C200" s="58"/>
      <c r="D200" s="245"/>
      <c r="E200" s="246"/>
      <c r="F200" s="249" t="str">
        <f t="shared" si="50"/>
        <v/>
      </c>
      <c r="G200" s="248" t="str">
        <f t="shared" si="51"/>
        <v/>
      </c>
      <c r="H200" s="246"/>
      <c r="I200" s="246"/>
      <c r="J200" s="255" t="str">
        <f t="shared" si="52"/>
        <v/>
      </c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70"/>
    </row>
    <row r="201" spans="1:43" ht="15.6">
      <c r="A201" s="244">
        <v>71</v>
      </c>
      <c r="B201" s="244">
        <v>28.69</v>
      </c>
      <c r="C201" s="58"/>
      <c r="D201" s="245"/>
      <c r="E201" s="246"/>
      <c r="F201" s="249" t="str">
        <f t="shared" si="50"/>
        <v/>
      </c>
      <c r="G201" s="248" t="str">
        <f t="shared" si="51"/>
        <v/>
      </c>
      <c r="H201" s="246"/>
      <c r="I201" s="246"/>
      <c r="J201" s="255" t="str">
        <f t="shared" si="52"/>
        <v/>
      </c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70"/>
    </row>
    <row r="202" spans="1:43" ht="15.6">
      <c r="A202" s="244">
        <v>70.900000000000006</v>
      </c>
      <c r="B202" s="244">
        <v>27.84</v>
      </c>
      <c r="C202" s="58"/>
      <c r="D202" s="245"/>
      <c r="E202" s="246"/>
      <c r="F202" s="249" t="str">
        <f t="shared" si="50"/>
        <v/>
      </c>
      <c r="G202" s="248" t="str">
        <f t="shared" si="51"/>
        <v/>
      </c>
      <c r="H202" s="246"/>
      <c r="I202" s="246"/>
      <c r="J202" s="255" t="str">
        <f t="shared" si="52"/>
        <v/>
      </c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70"/>
    </row>
    <row r="203" spans="1:43" ht="15.6">
      <c r="A203" s="244">
        <v>70.8</v>
      </c>
      <c r="B203" s="244">
        <v>25.95</v>
      </c>
      <c r="C203" s="58"/>
      <c r="D203" s="245"/>
      <c r="E203" s="246"/>
      <c r="F203" s="249" t="str">
        <f t="shared" si="50"/>
        <v/>
      </c>
      <c r="G203" s="248" t="str">
        <f t="shared" si="51"/>
        <v/>
      </c>
      <c r="H203" s="246"/>
      <c r="I203" s="246"/>
      <c r="J203" s="255" t="str">
        <f t="shared" si="52"/>
        <v/>
      </c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70"/>
    </row>
    <row r="204" spans="1:43" ht="15.6">
      <c r="A204" s="244">
        <v>70.7</v>
      </c>
      <c r="B204" s="244">
        <v>26.05</v>
      </c>
      <c r="C204" s="58"/>
      <c r="D204" s="245"/>
      <c r="E204" s="246"/>
      <c r="F204" s="249" t="str">
        <f t="shared" ref="F204:F267" si="53">IF(ISBLANK(D204),"",D204)</f>
        <v/>
      </c>
      <c r="G204" s="248" t="str">
        <f t="shared" ref="G204:G267" si="54">IF(ISBLANK(E204),"",IF(E204&lt;G203,E204,G203))</f>
        <v/>
      </c>
      <c r="H204" s="246"/>
      <c r="I204" s="246"/>
      <c r="J204" s="255" t="str">
        <f t="shared" ref="J204:J267" si="55">IF(ISBLANK(I204),"",IF(I204&lt;J203,I204,J203))</f>
        <v/>
      </c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70"/>
    </row>
    <row r="205" spans="1:43" ht="15.6">
      <c r="A205" s="244">
        <v>70.599999999999994</v>
      </c>
      <c r="B205" s="244">
        <v>25.36</v>
      </c>
      <c r="C205" s="58"/>
      <c r="D205" s="245"/>
      <c r="E205" s="246"/>
      <c r="F205" s="249" t="str">
        <f t="shared" si="53"/>
        <v/>
      </c>
      <c r="G205" s="248" t="str">
        <f t="shared" si="54"/>
        <v/>
      </c>
      <c r="H205" s="246"/>
      <c r="I205" s="246"/>
      <c r="J205" s="255" t="str">
        <f t="shared" si="55"/>
        <v/>
      </c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70"/>
    </row>
    <row r="206" spans="1:43" ht="15.6">
      <c r="A206" s="244">
        <v>70.5</v>
      </c>
      <c r="B206" s="244">
        <v>23.03</v>
      </c>
      <c r="C206" s="58"/>
      <c r="D206" s="245"/>
      <c r="E206" s="246"/>
      <c r="F206" s="249" t="str">
        <f t="shared" si="53"/>
        <v/>
      </c>
      <c r="G206" s="248" t="str">
        <f t="shared" si="54"/>
        <v/>
      </c>
      <c r="H206" s="246"/>
      <c r="I206" s="246"/>
      <c r="J206" s="255" t="str">
        <f t="shared" si="55"/>
        <v/>
      </c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70"/>
    </row>
    <row r="207" spans="1:43" ht="15.6">
      <c r="A207" s="244">
        <v>70.400000000000006</v>
      </c>
      <c r="B207" s="244">
        <v>17.18</v>
      </c>
      <c r="C207" s="58"/>
      <c r="D207" s="245"/>
      <c r="E207" s="246"/>
      <c r="F207" s="249" t="str">
        <f t="shared" si="53"/>
        <v/>
      </c>
      <c r="G207" s="248" t="str">
        <f t="shared" si="54"/>
        <v/>
      </c>
      <c r="H207" s="246"/>
      <c r="I207" s="246"/>
      <c r="J207" s="255" t="str">
        <f t="shared" si="55"/>
        <v/>
      </c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70"/>
    </row>
    <row r="208" spans="1:43" ht="15.6">
      <c r="A208" s="244">
        <v>70.3</v>
      </c>
      <c r="B208" s="244">
        <v>11.03</v>
      </c>
      <c r="C208" s="58"/>
      <c r="D208" s="245"/>
      <c r="E208" s="246"/>
      <c r="F208" s="249" t="str">
        <f t="shared" si="53"/>
        <v/>
      </c>
      <c r="G208" s="248" t="str">
        <f t="shared" si="54"/>
        <v/>
      </c>
      <c r="H208" s="246"/>
      <c r="I208" s="246"/>
      <c r="J208" s="255" t="str">
        <f t="shared" si="55"/>
        <v/>
      </c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70"/>
    </row>
    <row r="209" spans="1:43" ht="15.6">
      <c r="A209" s="244">
        <v>70.2</v>
      </c>
      <c r="B209" s="244">
        <v>7.34</v>
      </c>
      <c r="C209" s="58"/>
      <c r="D209" s="245"/>
      <c r="E209" s="246"/>
      <c r="F209" s="249" t="str">
        <f t="shared" si="53"/>
        <v/>
      </c>
      <c r="G209" s="248" t="str">
        <f t="shared" si="54"/>
        <v/>
      </c>
      <c r="H209" s="246"/>
      <c r="I209" s="246"/>
      <c r="J209" s="255" t="str">
        <f t="shared" si="55"/>
        <v/>
      </c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70"/>
    </row>
    <row r="210" spans="1:43" ht="15.6">
      <c r="A210" s="244">
        <v>70.099999999999994</v>
      </c>
      <c r="B210" s="244">
        <v>4.96</v>
      </c>
      <c r="C210" s="58"/>
      <c r="D210" s="245"/>
      <c r="E210" s="246"/>
      <c r="F210" s="249" t="str">
        <f t="shared" si="53"/>
        <v/>
      </c>
      <c r="G210" s="248" t="str">
        <f t="shared" si="54"/>
        <v/>
      </c>
      <c r="H210" s="246"/>
      <c r="I210" s="246"/>
      <c r="J210" s="255" t="str">
        <f t="shared" si="55"/>
        <v/>
      </c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70"/>
    </row>
    <row r="211" spans="1:43" ht="15.6">
      <c r="A211" s="244">
        <v>70</v>
      </c>
      <c r="B211" s="244">
        <v>5.25</v>
      </c>
      <c r="C211" s="58"/>
      <c r="D211" s="245"/>
      <c r="E211" s="246"/>
      <c r="F211" s="249" t="str">
        <f t="shared" si="53"/>
        <v/>
      </c>
      <c r="G211" s="248" t="str">
        <f t="shared" si="54"/>
        <v/>
      </c>
      <c r="H211" s="246"/>
      <c r="I211" s="246"/>
      <c r="J211" s="255" t="str">
        <f t="shared" si="55"/>
        <v/>
      </c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70"/>
    </row>
    <row r="212" spans="1:43" ht="15.6">
      <c r="A212" s="244">
        <v>69.900000000000006</v>
      </c>
      <c r="B212" s="244">
        <v>5.72</v>
      </c>
      <c r="C212" s="58"/>
      <c r="D212" s="245"/>
      <c r="E212" s="246"/>
      <c r="F212" s="249" t="str">
        <f t="shared" si="53"/>
        <v/>
      </c>
      <c r="G212" s="248" t="str">
        <f t="shared" si="54"/>
        <v/>
      </c>
      <c r="H212" s="246"/>
      <c r="I212" s="246"/>
      <c r="J212" s="255" t="str">
        <f t="shared" si="55"/>
        <v/>
      </c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70"/>
    </row>
    <row r="213" spans="1:43" ht="15.6">
      <c r="A213" s="244">
        <v>69.8</v>
      </c>
      <c r="B213" s="244">
        <v>5.77</v>
      </c>
      <c r="C213" s="58"/>
      <c r="D213" s="245"/>
      <c r="E213" s="246"/>
      <c r="F213" s="249" t="str">
        <f t="shared" si="53"/>
        <v/>
      </c>
      <c r="G213" s="248" t="str">
        <f t="shared" si="54"/>
        <v/>
      </c>
      <c r="H213" s="246"/>
      <c r="I213" s="246"/>
      <c r="J213" s="255" t="str">
        <f t="shared" si="55"/>
        <v/>
      </c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70"/>
    </row>
    <row r="214" spans="1:43" ht="15.6">
      <c r="A214" s="244">
        <v>69.7</v>
      </c>
      <c r="B214" s="244">
        <v>5.42</v>
      </c>
      <c r="C214" s="58"/>
      <c r="D214" s="245"/>
      <c r="E214" s="246"/>
      <c r="F214" s="249" t="str">
        <f t="shared" si="53"/>
        <v/>
      </c>
      <c r="G214" s="248" t="str">
        <f t="shared" si="54"/>
        <v/>
      </c>
      <c r="H214" s="246"/>
      <c r="I214" s="246"/>
      <c r="J214" s="255" t="str">
        <f t="shared" si="55"/>
        <v/>
      </c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70"/>
    </row>
    <row r="215" spans="1:43" ht="15.6">
      <c r="A215" s="244">
        <v>69.599999999999994</v>
      </c>
      <c r="B215" s="244">
        <v>5.36</v>
      </c>
      <c r="C215" s="58"/>
      <c r="D215" s="245"/>
      <c r="E215" s="246"/>
      <c r="F215" s="249" t="str">
        <f t="shared" si="53"/>
        <v/>
      </c>
      <c r="G215" s="248" t="str">
        <f t="shared" si="54"/>
        <v/>
      </c>
      <c r="H215" s="246"/>
      <c r="I215" s="246"/>
      <c r="J215" s="255" t="str">
        <f t="shared" si="55"/>
        <v/>
      </c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70"/>
    </row>
    <row r="216" spans="1:43" ht="15.6">
      <c r="A216" s="244">
        <v>69.5</v>
      </c>
      <c r="B216" s="244">
        <v>5.86</v>
      </c>
      <c r="C216" s="58"/>
      <c r="D216" s="245"/>
      <c r="E216" s="246"/>
      <c r="F216" s="249" t="str">
        <f t="shared" si="53"/>
        <v/>
      </c>
      <c r="G216" s="248" t="str">
        <f t="shared" si="54"/>
        <v/>
      </c>
      <c r="H216" s="246"/>
      <c r="I216" s="246"/>
      <c r="J216" s="255" t="str">
        <f t="shared" si="55"/>
        <v/>
      </c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70"/>
    </row>
    <row r="217" spans="1:43" ht="15.6">
      <c r="A217" s="244">
        <v>69.400000000000006</v>
      </c>
      <c r="B217" s="244">
        <v>5.74</v>
      </c>
      <c r="C217" s="58"/>
      <c r="D217" s="245"/>
      <c r="E217" s="246"/>
      <c r="F217" s="249" t="str">
        <f t="shared" si="53"/>
        <v/>
      </c>
      <c r="G217" s="248" t="str">
        <f t="shared" si="54"/>
        <v/>
      </c>
      <c r="H217" s="246"/>
      <c r="I217" s="246"/>
      <c r="J217" s="255" t="str">
        <f t="shared" si="55"/>
        <v/>
      </c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70"/>
    </row>
    <row r="218" spans="1:43" ht="15.6">
      <c r="A218" s="244">
        <v>69.3</v>
      </c>
      <c r="B218" s="244">
        <v>5.29</v>
      </c>
      <c r="C218" s="58"/>
      <c r="D218" s="245"/>
      <c r="E218" s="246"/>
      <c r="F218" s="249" t="str">
        <f t="shared" si="53"/>
        <v/>
      </c>
      <c r="G218" s="248" t="str">
        <f t="shared" si="54"/>
        <v/>
      </c>
      <c r="H218" s="246"/>
      <c r="I218" s="246"/>
      <c r="J218" s="255" t="str">
        <f t="shared" si="55"/>
        <v/>
      </c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70"/>
    </row>
    <row r="219" spans="1:43" ht="15.6">
      <c r="A219" s="244">
        <v>69.2</v>
      </c>
      <c r="B219" s="244">
        <v>4.6399999999999997</v>
      </c>
      <c r="C219" s="58"/>
      <c r="D219" s="245"/>
      <c r="E219" s="246"/>
      <c r="F219" s="249" t="str">
        <f t="shared" si="53"/>
        <v/>
      </c>
      <c r="G219" s="248" t="str">
        <f t="shared" si="54"/>
        <v/>
      </c>
      <c r="H219" s="246"/>
      <c r="I219" s="246"/>
      <c r="J219" s="255" t="str">
        <f t="shared" si="55"/>
        <v/>
      </c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70"/>
    </row>
    <row r="220" spans="1:43" ht="15.6">
      <c r="A220" s="244">
        <v>69.099999999999994</v>
      </c>
      <c r="B220" s="244">
        <v>4.49</v>
      </c>
      <c r="C220" s="58"/>
      <c r="D220" s="245"/>
      <c r="E220" s="246"/>
      <c r="F220" s="249" t="str">
        <f t="shared" si="53"/>
        <v/>
      </c>
      <c r="G220" s="248" t="str">
        <f t="shared" si="54"/>
        <v/>
      </c>
      <c r="H220" s="246"/>
      <c r="I220" s="246"/>
      <c r="J220" s="255" t="str">
        <f t="shared" si="55"/>
        <v/>
      </c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70"/>
    </row>
    <row r="221" spans="1:43" ht="15.6">
      <c r="A221" s="244">
        <v>69</v>
      </c>
      <c r="B221" s="244">
        <v>4.46</v>
      </c>
      <c r="C221" s="58"/>
      <c r="D221" s="245"/>
      <c r="E221" s="246"/>
      <c r="F221" s="249" t="str">
        <f t="shared" si="53"/>
        <v/>
      </c>
      <c r="G221" s="248" t="str">
        <f t="shared" si="54"/>
        <v/>
      </c>
      <c r="H221" s="246"/>
      <c r="I221" s="246"/>
      <c r="J221" s="255" t="str">
        <f t="shared" si="55"/>
        <v/>
      </c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70"/>
    </row>
    <row r="222" spans="1:43" ht="15.6">
      <c r="A222" s="244">
        <v>68.900000000000006</v>
      </c>
      <c r="B222" s="244">
        <v>4.92</v>
      </c>
      <c r="C222" s="58"/>
      <c r="D222" s="245"/>
      <c r="E222" s="246"/>
      <c r="F222" s="249" t="str">
        <f t="shared" si="53"/>
        <v/>
      </c>
      <c r="G222" s="248" t="str">
        <f t="shared" si="54"/>
        <v/>
      </c>
      <c r="H222" s="246"/>
      <c r="I222" s="246"/>
      <c r="J222" s="255" t="str">
        <f t="shared" si="55"/>
        <v/>
      </c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70"/>
    </row>
    <row r="223" spans="1:43" ht="15.6">
      <c r="A223" s="244">
        <v>68.8</v>
      </c>
      <c r="B223" s="244">
        <v>6.26</v>
      </c>
      <c r="C223" s="58"/>
      <c r="D223" s="245"/>
      <c r="E223" s="246"/>
      <c r="F223" s="249" t="str">
        <f t="shared" si="53"/>
        <v/>
      </c>
      <c r="G223" s="248" t="str">
        <f t="shared" si="54"/>
        <v/>
      </c>
      <c r="H223" s="246"/>
      <c r="I223" s="246"/>
      <c r="J223" s="255" t="str">
        <f t="shared" si="55"/>
        <v/>
      </c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70"/>
    </row>
    <row r="224" spans="1:43" ht="15.6">
      <c r="A224" s="244">
        <v>68.7</v>
      </c>
      <c r="B224" s="244">
        <v>11.04</v>
      </c>
      <c r="C224" s="58"/>
      <c r="D224" s="245"/>
      <c r="E224" s="246"/>
      <c r="F224" s="249" t="str">
        <f t="shared" si="53"/>
        <v/>
      </c>
      <c r="G224" s="248" t="str">
        <f t="shared" si="54"/>
        <v/>
      </c>
      <c r="H224" s="246"/>
      <c r="I224" s="246"/>
      <c r="J224" s="255" t="str">
        <f t="shared" si="55"/>
        <v/>
      </c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70"/>
    </row>
    <row r="225" spans="1:43" ht="15.6">
      <c r="A225" s="244">
        <v>68.599999999999994</v>
      </c>
      <c r="B225" s="244">
        <v>12.59</v>
      </c>
      <c r="C225" s="58"/>
      <c r="D225" s="245"/>
      <c r="E225" s="246"/>
      <c r="F225" s="249" t="str">
        <f t="shared" si="53"/>
        <v/>
      </c>
      <c r="G225" s="248" t="str">
        <f t="shared" si="54"/>
        <v/>
      </c>
      <c r="H225" s="246"/>
      <c r="I225" s="246"/>
      <c r="J225" s="255" t="str">
        <f t="shared" si="55"/>
        <v/>
      </c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70"/>
    </row>
    <row r="226" spans="1:43" ht="15.6">
      <c r="A226" s="244">
        <v>68.5</v>
      </c>
      <c r="B226" s="244">
        <v>11.59</v>
      </c>
      <c r="C226" s="58"/>
      <c r="D226" s="245"/>
      <c r="E226" s="246"/>
      <c r="F226" s="249" t="str">
        <f t="shared" si="53"/>
        <v/>
      </c>
      <c r="G226" s="248" t="str">
        <f t="shared" si="54"/>
        <v/>
      </c>
      <c r="H226" s="246"/>
      <c r="I226" s="246"/>
      <c r="J226" s="255" t="str">
        <f t="shared" si="55"/>
        <v/>
      </c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70"/>
    </row>
    <row r="227" spans="1:43" ht="15.6">
      <c r="A227" s="244">
        <v>68.400000000000006</v>
      </c>
      <c r="B227" s="244">
        <v>6.66</v>
      </c>
      <c r="C227" s="58"/>
      <c r="D227" s="245"/>
      <c r="E227" s="246"/>
      <c r="F227" s="249" t="str">
        <f t="shared" si="53"/>
        <v/>
      </c>
      <c r="G227" s="248" t="str">
        <f t="shared" si="54"/>
        <v/>
      </c>
      <c r="H227" s="246"/>
      <c r="I227" s="246"/>
      <c r="J227" s="255" t="str">
        <f t="shared" si="55"/>
        <v/>
      </c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70"/>
    </row>
    <row r="228" spans="1:43" ht="15.6">
      <c r="A228" s="244">
        <v>68.3</v>
      </c>
      <c r="B228" s="244">
        <v>4.59</v>
      </c>
      <c r="C228" s="58"/>
      <c r="D228" s="245"/>
      <c r="E228" s="246"/>
      <c r="F228" s="249" t="str">
        <f t="shared" si="53"/>
        <v/>
      </c>
      <c r="G228" s="248" t="str">
        <f t="shared" si="54"/>
        <v/>
      </c>
      <c r="H228" s="246"/>
      <c r="I228" s="246"/>
      <c r="J228" s="255" t="str">
        <f t="shared" si="55"/>
        <v/>
      </c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70"/>
    </row>
    <row r="229" spans="1:43" ht="15.6">
      <c r="A229" s="244">
        <v>68.2</v>
      </c>
      <c r="B229" s="244">
        <v>4.13</v>
      </c>
      <c r="C229" s="58"/>
      <c r="D229" s="245"/>
      <c r="E229" s="246"/>
      <c r="F229" s="249" t="str">
        <f t="shared" si="53"/>
        <v/>
      </c>
      <c r="G229" s="248" t="str">
        <f t="shared" si="54"/>
        <v/>
      </c>
      <c r="H229" s="246"/>
      <c r="I229" s="246"/>
      <c r="J229" s="255" t="str">
        <f t="shared" si="55"/>
        <v/>
      </c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70"/>
    </row>
    <row r="230" spans="1:43" ht="15.6">
      <c r="A230" s="244">
        <v>68.099999999999994</v>
      </c>
      <c r="B230" s="244">
        <v>4.01</v>
      </c>
      <c r="C230" s="58"/>
      <c r="D230" s="245"/>
      <c r="E230" s="246"/>
      <c r="F230" s="249" t="str">
        <f t="shared" si="53"/>
        <v/>
      </c>
      <c r="G230" s="248" t="str">
        <f t="shared" si="54"/>
        <v/>
      </c>
      <c r="H230" s="246"/>
      <c r="I230" s="246"/>
      <c r="J230" s="255" t="str">
        <f t="shared" si="55"/>
        <v/>
      </c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70"/>
    </row>
    <row r="231" spans="1:43" ht="15.6">
      <c r="A231" s="244">
        <v>68</v>
      </c>
      <c r="B231" s="244">
        <v>4.46</v>
      </c>
      <c r="C231" s="58"/>
      <c r="D231" s="245"/>
      <c r="E231" s="246"/>
      <c r="F231" s="249" t="str">
        <f t="shared" si="53"/>
        <v/>
      </c>
      <c r="G231" s="248" t="str">
        <f t="shared" si="54"/>
        <v/>
      </c>
      <c r="H231" s="246"/>
      <c r="I231" s="246"/>
      <c r="J231" s="255" t="str">
        <f t="shared" si="55"/>
        <v/>
      </c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70"/>
    </row>
    <row r="232" spans="1:43" ht="15.6">
      <c r="A232" s="244">
        <v>67.900000000000006</v>
      </c>
      <c r="B232" s="244">
        <v>5.59</v>
      </c>
      <c r="C232" s="58"/>
      <c r="D232" s="245"/>
      <c r="E232" s="246"/>
      <c r="F232" s="249" t="str">
        <f t="shared" si="53"/>
        <v/>
      </c>
      <c r="G232" s="248" t="str">
        <f t="shared" si="54"/>
        <v/>
      </c>
      <c r="H232" s="246"/>
      <c r="I232" s="246"/>
      <c r="J232" s="255" t="str">
        <f t="shared" si="55"/>
        <v/>
      </c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70"/>
    </row>
    <row r="233" spans="1:43" ht="15.6">
      <c r="A233" s="244">
        <v>67.8</v>
      </c>
      <c r="B233" s="244">
        <v>5.85</v>
      </c>
      <c r="C233" s="58"/>
      <c r="D233" s="245"/>
      <c r="E233" s="246"/>
      <c r="F233" s="249" t="str">
        <f t="shared" si="53"/>
        <v/>
      </c>
      <c r="G233" s="248" t="str">
        <f t="shared" si="54"/>
        <v/>
      </c>
      <c r="H233" s="246"/>
      <c r="I233" s="246"/>
      <c r="J233" s="255" t="str">
        <f t="shared" si="55"/>
        <v/>
      </c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70"/>
    </row>
    <row r="234" spans="1:43" ht="15.6">
      <c r="A234" s="244">
        <v>67.7</v>
      </c>
      <c r="B234" s="244">
        <v>6.67</v>
      </c>
      <c r="C234" s="58"/>
      <c r="D234" s="245"/>
      <c r="E234" s="246"/>
      <c r="F234" s="249" t="str">
        <f t="shared" si="53"/>
        <v/>
      </c>
      <c r="G234" s="248" t="str">
        <f t="shared" si="54"/>
        <v/>
      </c>
      <c r="H234" s="246"/>
      <c r="I234" s="246"/>
      <c r="J234" s="255" t="str">
        <f t="shared" si="55"/>
        <v/>
      </c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70"/>
    </row>
    <row r="235" spans="1:43" ht="15.6">
      <c r="A235" s="244">
        <v>67.599999999999994</v>
      </c>
      <c r="B235" s="244">
        <v>10.66</v>
      </c>
      <c r="C235" s="58"/>
      <c r="D235" s="245"/>
      <c r="E235" s="246"/>
      <c r="F235" s="249" t="str">
        <f t="shared" si="53"/>
        <v/>
      </c>
      <c r="G235" s="248" t="str">
        <f t="shared" si="54"/>
        <v/>
      </c>
      <c r="H235" s="246"/>
      <c r="I235" s="246"/>
      <c r="J235" s="255" t="str">
        <f t="shared" si="55"/>
        <v/>
      </c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70"/>
    </row>
    <row r="236" spans="1:43" ht="15.6">
      <c r="A236" s="244">
        <v>67.5</v>
      </c>
      <c r="B236" s="244">
        <v>14.93</v>
      </c>
      <c r="C236" s="58"/>
      <c r="D236" s="245"/>
      <c r="E236" s="246"/>
      <c r="F236" s="249" t="str">
        <f t="shared" si="53"/>
        <v/>
      </c>
      <c r="G236" s="248" t="str">
        <f t="shared" si="54"/>
        <v/>
      </c>
      <c r="H236" s="246"/>
      <c r="I236" s="246"/>
      <c r="J236" s="255" t="str">
        <f t="shared" si="55"/>
        <v/>
      </c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70"/>
    </row>
    <row r="237" spans="1:43" ht="15.6">
      <c r="A237" s="244">
        <v>67.400000000000006</v>
      </c>
      <c r="B237" s="244">
        <v>18.52</v>
      </c>
      <c r="C237" s="58"/>
      <c r="D237" s="245"/>
      <c r="E237" s="246"/>
      <c r="F237" s="249" t="str">
        <f t="shared" si="53"/>
        <v/>
      </c>
      <c r="G237" s="248" t="str">
        <f t="shared" si="54"/>
        <v/>
      </c>
      <c r="H237" s="246"/>
      <c r="I237" s="246"/>
      <c r="J237" s="255" t="str">
        <f t="shared" si="55"/>
        <v/>
      </c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70"/>
    </row>
    <row r="238" spans="1:43" ht="15.6">
      <c r="A238" s="244">
        <v>67.3</v>
      </c>
      <c r="B238" s="244">
        <v>19.75</v>
      </c>
      <c r="C238" s="58"/>
      <c r="D238" s="245"/>
      <c r="E238" s="246"/>
      <c r="F238" s="249" t="str">
        <f t="shared" si="53"/>
        <v/>
      </c>
      <c r="G238" s="248" t="str">
        <f t="shared" si="54"/>
        <v/>
      </c>
      <c r="H238" s="246"/>
      <c r="I238" s="246"/>
      <c r="J238" s="255" t="str">
        <f t="shared" si="55"/>
        <v/>
      </c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70"/>
    </row>
    <row r="239" spans="1:43" ht="15.6">
      <c r="A239" s="244">
        <v>67.2</v>
      </c>
      <c r="B239" s="244">
        <v>22.47</v>
      </c>
      <c r="C239" s="58"/>
      <c r="D239" s="245"/>
      <c r="E239" s="246"/>
      <c r="F239" s="249" t="str">
        <f t="shared" si="53"/>
        <v/>
      </c>
      <c r="G239" s="248" t="str">
        <f t="shared" si="54"/>
        <v/>
      </c>
      <c r="H239" s="246"/>
      <c r="I239" s="246"/>
      <c r="J239" s="255" t="str">
        <f t="shared" si="55"/>
        <v/>
      </c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70"/>
    </row>
    <row r="240" spans="1:43" ht="15.6">
      <c r="A240" s="244">
        <v>67.099999999999994</v>
      </c>
      <c r="B240" s="244">
        <v>24.15</v>
      </c>
      <c r="C240" s="58"/>
      <c r="D240" s="245"/>
      <c r="E240" s="246"/>
      <c r="F240" s="249" t="str">
        <f t="shared" si="53"/>
        <v/>
      </c>
      <c r="G240" s="248" t="str">
        <f t="shared" si="54"/>
        <v/>
      </c>
      <c r="H240" s="246"/>
      <c r="I240" s="246"/>
      <c r="J240" s="255" t="str">
        <f t="shared" si="55"/>
        <v/>
      </c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70"/>
    </row>
    <row r="241" spans="1:43" ht="15.6">
      <c r="A241" s="244">
        <v>67</v>
      </c>
      <c r="B241" s="244">
        <v>24.55</v>
      </c>
      <c r="C241" s="58"/>
      <c r="D241" s="245"/>
      <c r="E241" s="246"/>
      <c r="F241" s="249" t="str">
        <f t="shared" si="53"/>
        <v/>
      </c>
      <c r="G241" s="248" t="str">
        <f t="shared" si="54"/>
        <v/>
      </c>
      <c r="H241" s="246"/>
      <c r="I241" s="246"/>
      <c r="J241" s="255" t="str">
        <f t="shared" si="55"/>
        <v/>
      </c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70"/>
    </row>
    <row r="242" spans="1:43" ht="15.6">
      <c r="A242" s="244">
        <v>66.900000000000006</v>
      </c>
      <c r="B242" s="244">
        <v>24.11</v>
      </c>
      <c r="C242" s="58"/>
      <c r="D242" s="245"/>
      <c r="E242" s="246"/>
      <c r="F242" s="249" t="str">
        <f t="shared" si="53"/>
        <v/>
      </c>
      <c r="G242" s="248" t="str">
        <f t="shared" si="54"/>
        <v/>
      </c>
      <c r="H242" s="246"/>
      <c r="I242" s="246"/>
      <c r="J242" s="255" t="str">
        <f t="shared" si="55"/>
        <v/>
      </c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70"/>
    </row>
    <row r="243" spans="1:43" ht="15.6">
      <c r="A243" s="244">
        <v>66.8</v>
      </c>
      <c r="B243" s="244">
        <v>21.85</v>
      </c>
      <c r="C243" s="58"/>
      <c r="D243" s="245"/>
      <c r="E243" s="246"/>
      <c r="F243" s="249" t="str">
        <f t="shared" si="53"/>
        <v/>
      </c>
      <c r="G243" s="248" t="str">
        <f t="shared" si="54"/>
        <v/>
      </c>
      <c r="H243" s="246"/>
      <c r="I243" s="246"/>
      <c r="J243" s="255" t="str">
        <f t="shared" si="55"/>
        <v/>
      </c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70"/>
    </row>
    <row r="244" spans="1:43" ht="15.6">
      <c r="A244" s="244">
        <v>66.7</v>
      </c>
      <c r="B244" s="244">
        <v>21.82</v>
      </c>
      <c r="C244" s="58"/>
      <c r="D244" s="245"/>
      <c r="E244" s="246"/>
      <c r="F244" s="249" t="str">
        <f t="shared" si="53"/>
        <v/>
      </c>
      <c r="G244" s="248" t="str">
        <f t="shared" si="54"/>
        <v/>
      </c>
      <c r="H244" s="246"/>
      <c r="I244" s="246"/>
      <c r="J244" s="255" t="str">
        <f t="shared" si="55"/>
        <v/>
      </c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70"/>
    </row>
    <row r="245" spans="1:43" ht="15.6">
      <c r="A245" s="244">
        <v>66.599999999999994</v>
      </c>
      <c r="B245" s="244">
        <v>19.64</v>
      </c>
      <c r="C245" s="58"/>
      <c r="D245" s="245"/>
      <c r="E245" s="246"/>
      <c r="F245" s="249" t="str">
        <f t="shared" si="53"/>
        <v/>
      </c>
      <c r="G245" s="248" t="str">
        <f t="shared" si="54"/>
        <v/>
      </c>
      <c r="H245" s="246"/>
      <c r="I245" s="246"/>
      <c r="J245" s="255" t="str">
        <f t="shared" si="55"/>
        <v/>
      </c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70"/>
    </row>
    <row r="246" spans="1:43" ht="15.6">
      <c r="A246" s="244">
        <v>66.5</v>
      </c>
      <c r="B246" s="244">
        <v>20.239999999999998</v>
      </c>
      <c r="C246" s="58"/>
      <c r="D246" s="245"/>
      <c r="E246" s="246"/>
      <c r="F246" s="249" t="str">
        <f t="shared" si="53"/>
        <v/>
      </c>
      <c r="G246" s="248" t="str">
        <f t="shared" si="54"/>
        <v/>
      </c>
      <c r="H246" s="246"/>
      <c r="I246" s="246"/>
      <c r="J246" s="255" t="str">
        <f t="shared" si="55"/>
        <v/>
      </c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70"/>
    </row>
    <row r="247" spans="1:43" ht="15.6">
      <c r="A247" s="244">
        <v>66.400000000000006</v>
      </c>
      <c r="B247" s="244">
        <v>20.61</v>
      </c>
      <c r="C247" s="58"/>
      <c r="D247" s="245"/>
      <c r="E247" s="246"/>
      <c r="F247" s="249" t="str">
        <f t="shared" si="53"/>
        <v/>
      </c>
      <c r="G247" s="248" t="str">
        <f t="shared" si="54"/>
        <v/>
      </c>
      <c r="H247" s="246"/>
      <c r="I247" s="246"/>
      <c r="J247" s="255" t="str">
        <f t="shared" si="55"/>
        <v/>
      </c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70"/>
    </row>
    <row r="248" spans="1:43" ht="15.6">
      <c r="A248" s="244">
        <v>66.3</v>
      </c>
      <c r="B248" s="244">
        <v>21.01</v>
      </c>
      <c r="C248" s="58"/>
      <c r="D248" s="245"/>
      <c r="E248" s="246"/>
      <c r="F248" s="249" t="str">
        <f t="shared" si="53"/>
        <v/>
      </c>
      <c r="G248" s="248" t="str">
        <f t="shared" si="54"/>
        <v/>
      </c>
      <c r="H248" s="246"/>
      <c r="I248" s="246"/>
      <c r="J248" s="255" t="str">
        <f t="shared" si="55"/>
        <v/>
      </c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70"/>
    </row>
    <row r="249" spans="1:43" ht="15.6">
      <c r="A249" s="244">
        <v>66.2</v>
      </c>
      <c r="B249" s="244">
        <v>20.149999999999999</v>
      </c>
      <c r="C249" s="58"/>
      <c r="D249" s="245"/>
      <c r="E249" s="246"/>
      <c r="F249" s="249" t="str">
        <f t="shared" si="53"/>
        <v/>
      </c>
      <c r="G249" s="248" t="str">
        <f t="shared" si="54"/>
        <v/>
      </c>
      <c r="H249" s="246"/>
      <c r="I249" s="246"/>
      <c r="J249" s="255" t="str">
        <f t="shared" si="55"/>
        <v/>
      </c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70"/>
    </row>
    <row r="250" spans="1:43" ht="15.6">
      <c r="A250" s="244">
        <v>66.099999999999994</v>
      </c>
      <c r="B250" s="244">
        <v>17.87</v>
      </c>
      <c r="C250" s="58"/>
      <c r="D250" s="245"/>
      <c r="E250" s="246"/>
      <c r="F250" s="249" t="str">
        <f t="shared" si="53"/>
        <v/>
      </c>
      <c r="G250" s="248" t="str">
        <f t="shared" si="54"/>
        <v/>
      </c>
      <c r="H250" s="246"/>
      <c r="I250" s="246"/>
      <c r="J250" s="255" t="str">
        <f t="shared" si="55"/>
        <v/>
      </c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70"/>
    </row>
    <row r="251" spans="1:43" ht="15.6">
      <c r="A251" s="244">
        <v>66</v>
      </c>
      <c r="B251" s="244">
        <v>17.25</v>
      </c>
      <c r="C251" s="58"/>
      <c r="D251" s="245"/>
      <c r="E251" s="246"/>
      <c r="F251" s="249" t="str">
        <f t="shared" si="53"/>
        <v/>
      </c>
      <c r="G251" s="248" t="str">
        <f t="shared" si="54"/>
        <v/>
      </c>
      <c r="H251" s="246"/>
      <c r="I251" s="246"/>
      <c r="J251" s="255" t="str">
        <f t="shared" si="55"/>
        <v/>
      </c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70"/>
    </row>
    <row r="252" spans="1:43" ht="15.6">
      <c r="A252" s="244">
        <v>65.900000000000006</v>
      </c>
      <c r="B252" s="244">
        <v>18.09</v>
      </c>
      <c r="C252" s="58"/>
      <c r="D252" s="245"/>
      <c r="E252" s="246"/>
      <c r="F252" s="249" t="str">
        <f t="shared" si="53"/>
        <v/>
      </c>
      <c r="G252" s="248" t="str">
        <f t="shared" si="54"/>
        <v/>
      </c>
      <c r="H252" s="246"/>
      <c r="I252" s="246"/>
      <c r="J252" s="255" t="str">
        <f t="shared" si="55"/>
        <v/>
      </c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70"/>
    </row>
    <row r="253" spans="1:43" ht="15.6">
      <c r="A253" s="244">
        <v>65.8</v>
      </c>
      <c r="B253" s="244">
        <v>16.829999999999998</v>
      </c>
      <c r="C253" s="58"/>
      <c r="D253" s="245"/>
      <c r="E253" s="246"/>
      <c r="F253" s="249" t="str">
        <f t="shared" si="53"/>
        <v/>
      </c>
      <c r="G253" s="248" t="str">
        <f t="shared" si="54"/>
        <v/>
      </c>
      <c r="H253" s="246"/>
      <c r="I253" s="246"/>
      <c r="J253" s="255" t="str">
        <f t="shared" si="55"/>
        <v/>
      </c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70"/>
    </row>
    <row r="254" spans="1:43" ht="15.6">
      <c r="A254" s="244">
        <v>65.7</v>
      </c>
      <c r="B254" s="244">
        <v>13.38</v>
      </c>
      <c r="C254" s="58"/>
      <c r="D254" s="245"/>
      <c r="E254" s="246"/>
      <c r="F254" s="249" t="str">
        <f t="shared" si="53"/>
        <v/>
      </c>
      <c r="G254" s="248" t="str">
        <f t="shared" si="54"/>
        <v/>
      </c>
      <c r="H254" s="246"/>
      <c r="I254" s="246"/>
      <c r="J254" s="255" t="str">
        <f t="shared" si="55"/>
        <v/>
      </c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70"/>
    </row>
    <row r="255" spans="1:43" ht="15.6">
      <c r="A255" s="244">
        <v>65.599999999999994</v>
      </c>
      <c r="B255" s="244">
        <v>11.32</v>
      </c>
      <c r="C255" s="58"/>
      <c r="D255" s="245"/>
      <c r="E255" s="246"/>
      <c r="F255" s="249" t="str">
        <f t="shared" si="53"/>
        <v/>
      </c>
      <c r="G255" s="248" t="str">
        <f t="shared" si="54"/>
        <v/>
      </c>
      <c r="H255" s="246"/>
      <c r="I255" s="246"/>
      <c r="J255" s="255" t="str">
        <f t="shared" si="55"/>
        <v/>
      </c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70"/>
    </row>
    <row r="256" spans="1:43" ht="15.6">
      <c r="A256" s="244">
        <v>65.5</v>
      </c>
      <c r="B256" s="244">
        <v>12.06</v>
      </c>
      <c r="C256" s="58"/>
      <c r="D256" s="245"/>
      <c r="E256" s="246"/>
      <c r="F256" s="249" t="str">
        <f t="shared" si="53"/>
        <v/>
      </c>
      <c r="G256" s="248" t="str">
        <f t="shared" si="54"/>
        <v/>
      </c>
      <c r="H256" s="246"/>
      <c r="I256" s="246"/>
      <c r="J256" s="255" t="str">
        <f t="shared" si="55"/>
        <v/>
      </c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70"/>
    </row>
    <row r="257" spans="1:43" ht="15.6">
      <c r="A257" s="244">
        <v>65.400000000000006</v>
      </c>
      <c r="B257" s="244">
        <v>14.43</v>
      </c>
      <c r="C257" s="58"/>
      <c r="D257" s="245"/>
      <c r="E257" s="246"/>
      <c r="F257" s="249" t="str">
        <f t="shared" si="53"/>
        <v/>
      </c>
      <c r="G257" s="248" t="str">
        <f t="shared" si="54"/>
        <v/>
      </c>
      <c r="H257" s="246"/>
      <c r="I257" s="246"/>
      <c r="J257" s="255" t="str">
        <f t="shared" si="55"/>
        <v/>
      </c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70"/>
    </row>
    <row r="258" spans="1:43" ht="15.6">
      <c r="A258" s="244">
        <v>65.3</v>
      </c>
      <c r="B258" s="244">
        <v>14.78</v>
      </c>
      <c r="C258" s="58"/>
      <c r="D258" s="245"/>
      <c r="E258" s="246"/>
      <c r="F258" s="249" t="str">
        <f t="shared" si="53"/>
        <v/>
      </c>
      <c r="G258" s="248" t="str">
        <f t="shared" si="54"/>
        <v/>
      </c>
      <c r="H258" s="246"/>
      <c r="I258" s="246"/>
      <c r="J258" s="255" t="str">
        <f t="shared" si="55"/>
        <v/>
      </c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70"/>
    </row>
    <row r="259" spans="1:43" ht="15.6">
      <c r="A259" s="244">
        <v>65.2</v>
      </c>
      <c r="B259" s="244">
        <v>15.53</v>
      </c>
      <c r="C259" s="58"/>
      <c r="D259" s="245"/>
      <c r="E259" s="246"/>
      <c r="F259" s="249" t="str">
        <f t="shared" si="53"/>
        <v/>
      </c>
      <c r="G259" s="248" t="str">
        <f t="shared" si="54"/>
        <v/>
      </c>
      <c r="H259" s="246"/>
      <c r="I259" s="246"/>
      <c r="J259" s="255" t="str">
        <f t="shared" si="55"/>
        <v/>
      </c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70"/>
    </row>
    <row r="260" spans="1:43" ht="15.6">
      <c r="A260" s="244">
        <v>65.099999999999994</v>
      </c>
      <c r="B260" s="244">
        <v>17.329999999999998</v>
      </c>
      <c r="C260" s="58"/>
      <c r="D260" s="245"/>
      <c r="E260" s="246"/>
      <c r="F260" s="249" t="str">
        <f t="shared" si="53"/>
        <v/>
      </c>
      <c r="G260" s="248" t="str">
        <f t="shared" si="54"/>
        <v/>
      </c>
      <c r="H260" s="246"/>
      <c r="I260" s="246"/>
      <c r="J260" s="255" t="str">
        <f t="shared" si="55"/>
        <v/>
      </c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70"/>
    </row>
    <row r="261" spans="1:43" ht="15.6">
      <c r="A261" s="244">
        <v>65</v>
      </c>
      <c r="B261" s="244">
        <v>18.75</v>
      </c>
      <c r="C261" s="58"/>
      <c r="D261" s="245"/>
      <c r="E261" s="246"/>
      <c r="F261" s="249" t="str">
        <f t="shared" si="53"/>
        <v/>
      </c>
      <c r="G261" s="248" t="str">
        <f t="shared" si="54"/>
        <v/>
      </c>
      <c r="H261" s="246"/>
      <c r="I261" s="246"/>
      <c r="J261" s="255" t="str">
        <f t="shared" si="55"/>
        <v/>
      </c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70"/>
    </row>
    <row r="262" spans="1:43" ht="15.6">
      <c r="A262" s="244">
        <v>64.900000000000006</v>
      </c>
      <c r="B262" s="244">
        <v>19.23</v>
      </c>
      <c r="C262" s="58"/>
      <c r="D262" s="245"/>
      <c r="E262" s="246"/>
      <c r="F262" s="249" t="str">
        <f t="shared" si="53"/>
        <v/>
      </c>
      <c r="G262" s="248" t="str">
        <f t="shared" si="54"/>
        <v/>
      </c>
      <c r="H262" s="246"/>
      <c r="I262" s="246"/>
      <c r="J262" s="255" t="str">
        <f t="shared" si="55"/>
        <v/>
      </c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70"/>
    </row>
    <row r="263" spans="1:43" ht="15.6">
      <c r="A263" s="244">
        <v>64.8</v>
      </c>
      <c r="B263" s="244">
        <v>18.239999999999998</v>
      </c>
      <c r="C263" s="58"/>
      <c r="D263" s="245"/>
      <c r="E263" s="246"/>
      <c r="F263" s="249" t="str">
        <f t="shared" si="53"/>
        <v/>
      </c>
      <c r="G263" s="248" t="str">
        <f t="shared" si="54"/>
        <v/>
      </c>
      <c r="H263" s="246"/>
      <c r="I263" s="246"/>
      <c r="J263" s="255" t="str">
        <f t="shared" si="55"/>
        <v/>
      </c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70"/>
    </row>
    <row r="264" spans="1:43" ht="15.6">
      <c r="A264" s="244">
        <v>64.7</v>
      </c>
      <c r="B264" s="244">
        <v>16.260000000000002</v>
      </c>
      <c r="C264" s="58"/>
      <c r="D264" s="245"/>
      <c r="E264" s="246"/>
      <c r="F264" s="249" t="str">
        <f t="shared" si="53"/>
        <v/>
      </c>
      <c r="G264" s="248" t="str">
        <f t="shared" si="54"/>
        <v/>
      </c>
      <c r="H264" s="246"/>
      <c r="I264" s="246"/>
      <c r="J264" s="255" t="str">
        <f t="shared" si="55"/>
        <v/>
      </c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70"/>
    </row>
    <row r="265" spans="1:43" ht="15.6">
      <c r="A265" s="244">
        <v>64.599999999999994</v>
      </c>
      <c r="B265" s="244">
        <v>11.8</v>
      </c>
      <c r="C265" s="58"/>
      <c r="D265" s="245"/>
      <c r="E265" s="246"/>
      <c r="F265" s="249" t="str">
        <f t="shared" si="53"/>
        <v/>
      </c>
      <c r="G265" s="248" t="str">
        <f t="shared" si="54"/>
        <v/>
      </c>
      <c r="H265" s="246"/>
      <c r="I265" s="246"/>
      <c r="J265" s="255" t="str">
        <f t="shared" si="55"/>
        <v/>
      </c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70"/>
    </row>
    <row r="266" spans="1:43" ht="15.6">
      <c r="A266" s="244">
        <v>64.5</v>
      </c>
      <c r="B266" s="244">
        <v>9.91</v>
      </c>
      <c r="C266" s="58"/>
      <c r="D266" s="245"/>
      <c r="E266" s="246"/>
      <c r="F266" s="249" t="str">
        <f t="shared" si="53"/>
        <v/>
      </c>
      <c r="G266" s="248" t="str">
        <f t="shared" si="54"/>
        <v/>
      </c>
      <c r="H266" s="246"/>
      <c r="I266" s="246"/>
      <c r="J266" s="255" t="str">
        <f t="shared" si="55"/>
        <v/>
      </c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70"/>
    </row>
    <row r="267" spans="1:43" ht="15.6">
      <c r="A267" s="244">
        <v>64.400000000000006</v>
      </c>
      <c r="B267" s="244">
        <v>11.06</v>
      </c>
      <c r="C267" s="58"/>
      <c r="D267" s="245"/>
      <c r="E267" s="246"/>
      <c r="F267" s="249" t="str">
        <f t="shared" si="53"/>
        <v/>
      </c>
      <c r="G267" s="248" t="str">
        <f t="shared" si="54"/>
        <v/>
      </c>
      <c r="H267" s="246"/>
      <c r="I267" s="246"/>
      <c r="J267" s="255" t="str">
        <f t="shared" si="55"/>
        <v/>
      </c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70"/>
    </row>
    <row r="268" spans="1:43" ht="15.6">
      <c r="A268" s="244">
        <v>64.3</v>
      </c>
      <c r="B268" s="244">
        <v>14.42</v>
      </c>
      <c r="C268" s="58"/>
      <c r="D268" s="245"/>
      <c r="E268" s="246"/>
      <c r="F268" s="249" t="str">
        <f t="shared" ref="F268:F331" si="56">IF(ISBLANK(D268),"",D268)</f>
        <v/>
      </c>
      <c r="G268" s="248" t="str">
        <f t="shared" ref="G268:G331" si="57">IF(ISBLANK(E268),"",IF(E268&lt;G267,E268,G267))</f>
        <v/>
      </c>
      <c r="H268" s="246"/>
      <c r="I268" s="246"/>
      <c r="J268" s="255" t="str">
        <f t="shared" ref="J268:J331" si="58">IF(ISBLANK(I268),"",IF(I268&lt;J267,I268,J267))</f>
        <v/>
      </c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70"/>
    </row>
    <row r="269" spans="1:43" ht="15.6">
      <c r="A269" s="244">
        <v>64.2</v>
      </c>
      <c r="B269" s="244">
        <v>15.14</v>
      </c>
      <c r="C269" s="58"/>
      <c r="D269" s="245"/>
      <c r="E269" s="246"/>
      <c r="F269" s="249" t="str">
        <f t="shared" si="56"/>
        <v/>
      </c>
      <c r="G269" s="248" t="str">
        <f t="shared" si="57"/>
        <v/>
      </c>
      <c r="H269" s="246"/>
      <c r="I269" s="246"/>
      <c r="J269" s="255" t="str">
        <f t="shared" si="58"/>
        <v/>
      </c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70"/>
    </row>
    <row r="270" spans="1:43" ht="15.6">
      <c r="A270" s="244">
        <v>64.099999999999994</v>
      </c>
      <c r="B270" s="244">
        <v>15.77</v>
      </c>
      <c r="C270" s="58"/>
      <c r="D270" s="245"/>
      <c r="E270" s="246"/>
      <c r="F270" s="249" t="str">
        <f t="shared" si="56"/>
        <v/>
      </c>
      <c r="G270" s="248" t="str">
        <f t="shared" si="57"/>
        <v/>
      </c>
      <c r="H270" s="246"/>
      <c r="I270" s="246"/>
      <c r="J270" s="255" t="str">
        <f t="shared" si="58"/>
        <v/>
      </c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70"/>
    </row>
    <row r="271" spans="1:43" ht="15.6">
      <c r="A271" s="244">
        <v>64</v>
      </c>
      <c r="B271" s="244">
        <v>16.7</v>
      </c>
      <c r="C271" s="58"/>
      <c r="D271" s="245"/>
      <c r="E271" s="246"/>
      <c r="F271" s="249" t="str">
        <f t="shared" si="56"/>
        <v/>
      </c>
      <c r="G271" s="248" t="str">
        <f t="shared" si="57"/>
        <v/>
      </c>
      <c r="H271" s="246"/>
      <c r="I271" s="246"/>
      <c r="J271" s="255" t="str">
        <f t="shared" si="58"/>
        <v/>
      </c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70"/>
    </row>
    <row r="272" spans="1:43" ht="15.6">
      <c r="A272" s="244">
        <v>63.9</v>
      </c>
      <c r="B272" s="244">
        <v>20.85</v>
      </c>
      <c r="C272" s="58"/>
      <c r="D272" s="245"/>
      <c r="E272" s="246"/>
      <c r="F272" s="249" t="str">
        <f t="shared" si="56"/>
        <v/>
      </c>
      <c r="G272" s="248" t="str">
        <f t="shared" si="57"/>
        <v/>
      </c>
      <c r="H272" s="246"/>
      <c r="I272" s="246"/>
      <c r="J272" s="255" t="str">
        <f t="shared" si="58"/>
        <v/>
      </c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70"/>
    </row>
    <row r="273" spans="1:43" ht="15.6">
      <c r="A273" s="244">
        <v>63.8</v>
      </c>
      <c r="B273" s="244">
        <v>23.69</v>
      </c>
      <c r="C273" s="58"/>
      <c r="D273" s="245"/>
      <c r="E273" s="246"/>
      <c r="F273" s="249" t="str">
        <f t="shared" si="56"/>
        <v/>
      </c>
      <c r="G273" s="248" t="str">
        <f t="shared" si="57"/>
        <v/>
      </c>
      <c r="H273" s="246"/>
      <c r="I273" s="246"/>
      <c r="J273" s="255" t="str">
        <f t="shared" si="58"/>
        <v/>
      </c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70"/>
    </row>
    <row r="274" spans="1:43" ht="15.6">
      <c r="A274" s="244">
        <v>63.7</v>
      </c>
      <c r="B274" s="244">
        <v>23.2</v>
      </c>
      <c r="C274" s="58"/>
      <c r="D274" s="245"/>
      <c r="E274" s="246"/>
      <c r="F274" s="249" t="str">
        <f t="shared" si="56"/>
        <v/>
      </c>
      <c r="G274" s="248" t="str">
        <f t="shared" si="57"/>
        <v/>
      </c>
      <c r="H274" s="246"/>
      <c r="I274" s="246"/>
      <c r="J274" s="255" t="str">
        <f t="shared" si="58"/>
        <v/>
      </c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70"/>
    </row>
    <row r="275" spans="1:43" ht="15.6">
      <c r="A275" s="244">
        <v>63.6</v>
      </c>
      <c r="B275" s="244">
        <v>19.739999999999998</v>
      </c>
      <c r="C275" s="58"/>
      <c r="D275" s="245"/>
      <c r="E275" s="246"/>
      <c r="F275" s="249" t="str">
        <f t="shared" si="56"/>
        <v/>
      </c>
      <c r="G275" s="248" t="str">
        <f t="shared" si="57"/>
        <v/>
      </c>
      <c r="H275" s="246"/>
      <c r="I275" s="246"/>
      <c r="J275" s="255" t="str">
        <f t="shared" si="58"/>
        <v/>
      </c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70"/>
    </row>
    <row r="276" spans="1:43" ht="15.6">
      <c r="A276" s="244">
        <v>63.5</v>
      </c>
      <c r="B276" s="244">
        <v>17.03</v>
      </c>
      <c r="C276" s="58"/>
      <c r="D276" s="245"/>
      <c r="E276" s="246"/>
      <c r="F276" s="249" t="str">
        <f t="shared" si="56"/>
        <v/>
      </c>
      <c r="G276" s="248" t="str">
        <f t="shared" si="57"/>
        <v/>
      </c>
      <c r="H276" s="246"/>
      <c r="I276" s="246"/>
      <c r="J276" s="255" t="str">
        <f t="shared" si="58"/>
        <v/>
      </c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70"/>
    </row>
    <row r="277" spans="1:43" ht="15.6">
      <c r="A277" s="244">
        <v>63.4</v>
      </c>
      <c r="B277" s="244">
        <v>17.96</v>
      </c>
      <c r="C277" s="58"/>
      <c r="D277" s="245"/>
      <c r="E277" s="246"/>
      <c r="F277" s="249" t="str">
        <f t="shared" si="56"/>
        <v/>
      </c>
      <c r="G277" s="248" t="str">
        <f t="shared" si="57"/>
        <v/>
      </c>
      <c r="H277" s="246"/>
      <c r="I277" s="246"/>
      <c r="J277" s="255" t="str">
        <f t="shared" si="58"/>
        <v/>
      </c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70"/>
    </row>
    <row r="278" spans="1:43" ht="15.6">
      <c r="A278" s="244">
        <v>63.3</v>
      </c>
      <c r="B278" s="244">
        <v>19.72</v>
      </c>
      <c r="C278" s="58"/>
      <c r="D278" s="245"/>
      <c r="E278" s="246"/>
      <c r="F278" s="249" t="str">
        <f t="shared" si="56"/>
        <v/>
      </c>
      <c r="G278" s="248" t="str">
        <f t="shared" si="57"/>
        <v/>
      </c>
      <c r="H278" s="246"/>
      <c r="I278" s="246"/>
      <c r="J278" s="255" t="str">
        <f t="shared" si="58"/>
        <v/>
      </c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70"/>
    </row>
    <row r="279" spans="1:43" ht="15.6">
      <c r="A279" s="244">
        <v>63.2</v>
      </c>
      <c r="B279" s="244">
        <v>20.56</v>
      </c>
      <c r="C279" s="58"/>
      <c r="D279" s="245"/>
      <c r="E279" s="246"/>
      <c r="F279" s="249" t="str">
        <f t="shared" si="56"/>
        <v/>
      </c>
      <c r="G279" s="248" t="str">
        <f t="shared" si="57"/>
        <v/>
      </c>
      <c r="H279" s="246"/>
      <c r="I279" s="246"/>
      <c r="J279" s="255" t="str">
        <f t="shared" si="58"/>
        <v/>
      </c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70"/>
    </row>
    <row r="280" spans="1:43" ht="15.6">
      <c r="A280" s="244">
        <v>63.1</v>
      </c>
      <c r="B280" s="244">
        <v>19.239999999999998</v>
      </c>
      <c r="C280" s="58"/>
      <c r="D280" s="245"/>
      <c r="E280" s="246"/>
      <c r="F280" s="249" t="str">
        <f t="shared" si="56"/>
        <v/>
      </c>
      <c r="G280" s="248" t="str">
        <f t="shared" si="57"/>
        <v/>
      </c>
      <c r="H280" s="246"/>
      <c r="I280" s="246"/>
      <c r="J280" s="255" t="str">
        <f t="shared" si="58"/>
        <v/>
      </c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70"/>
    </row>
    <row r="281" spans="1:43" ht="15.6">
      <c r="A281" s="244">
        <v>63</v>
      </c>
      <c r="B281" s="244">
        <v>17.89</v>
      </c>
      <c r="C281" s="58"/>
      <c r="D281" s="245"/>
      <c r="E281" s="246"/>
      <c r="F281" s="249" t="str">
        <f t="shared" si="56"/>
        <v/>
      </c>
      <c r="G281" s="248" t="str">
        <f t="shared" si="57"/>
        <v/>
      </c>
      <c r="H281" s="246"/>
      <c r="I281" s="246"/>
      <c r="J281" s="255" t="str">
        <f t="shared" si="58"/>
        <v/>
      </c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70"/>
    </row>
    <row r="282" spans="1:43" ht="15.6">
      <c r="A282" s="244">
        <v>62.9</v>
      </c>
      <c r="B282" s="244">
        <v>25.76</v>
      </c>
      <c r="C282" s="58"/>
      <c r="D282" s="245"/>
      <c r="E282" s="246"/>
      <c r="F282" s="249" t="str">
        <f t="shared" si="56"/>
        <v/>
      </c>
      <c r="G282" s="248" t="str">
        <f t="shared" si="57"/>
        <v/>
      </c>
      <c r="H282" s="246"/>
      <c r="I282" s="246"/>
      <c r="J282" s="255" t="str">
        <f t="shared" si="58"/>
        <v/>
      </c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70"/>
    </row>
    <row r="283" spans="1:43" ht="15.6">
      <c r="A283" s="244">
        <v>62.8</v>
      </c>
      <c r="B283" s="244">
        <v>26.09</v>
      </c>
      <c r="C283" s="58"/>
      <c r="D283" s="245"/>
      <c r="E283" s="246"/>
      <c r="F283" s="249" t="str">
        <f t="shared" si="56"/>
        <v/>
      </c>
      <c r="G283" s="248" t="str">
        <f t="shared" si="57"/>
        <v/>
      </c>
      <c r="H283" s="246"/>
      <c r="I283" s="246"/>
      <c r="J283" s="255" t="str">
        <f t="shared" si="58"/>
        <v/>
      </c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70"/>
    </row>
    <row r="284" spans="1:43" ht="15.6">
      <c r="A284" s="244">
        <v>62.7</v>
      </c>
      <c r="B284" s="244">
        <v>14.57</v>
      </c>
      <c r="C284" s="58"/>
      <c r="D284" s="245"/>
      <c r="E284" s="246"/>
      <c r="F284" s="249" t="str">
        <f t="shared" si="56"/>
        <v/>
      </c>
      <c r="G284" s="248" t="str">
        <f t="shared" si="57"/>
        <v/>
      </c>
      <c r="H284" s="246"/>
      <c r="I284" s="246"/>
      <c r="J284" s="255" t="str">
        <f t="shared" si="58"/>
        <v/>
      </c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70"/>
    </row>
    <row r="285" spans="1:43" ht="15.6">
      <c r="A285" s="244">
        <v>62.6</v>
      </c>
      <c r="B285" s="244">
        <v>17.12</v>
      </c>
      <c r="C285" s="58"/>
      <c r="D285" s="245"/>
      <c r="E285" s="246"/>
      <c r="F285" s="249" t="str">
        <f t="shared" si="56"/>
        <v/>
      </c>
      <c r="G285" s="248" t="str">
        <f t="shared" si="57"/>
        <v/>
      </c>
      <c r="H285" s="246"/>
      <c r="I285" s="246"/>
      <c r="J285" s="255" t="str">
        <f t="shared" si="58"/>
        <v/>
      </c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70"/>
    </row>
    <row r="286" spans="1:43" ht="15.6">
      <c r="A286" s="244">
        <v>62.5</v>
      </c>
      <c r="B286" s="244">
        <v>13.57</v>
      </c>
      <c r="C286" s="58"/>
      <c r="D286" s="245"/>
      <c r="E286" s="246"/>
      <c r="F286" s="249" t="str">
        <f t="shared" si="56"/>
        <v/>
      </c>
      <c r="G286" s="248" t="str">
        <f t="shared" si="57"/>
        <v/>
      </c>
      <c r="H286" s="246"/>
      <c r="I286" s="246"/>
      <c r="J286" s="255" t="str">
        <f t="shared" si="58"/>
        <v/>
      </c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70"/>
    </row>
    <row r="287" spans="1:43" ht="15.6">
      <c r="A287" s="244">
        <v>62.4</v>
      </c>
      <c r="B287" s="244">
        <v>5.91</v>
      </c>
      <c r="C287" s="58"/>
      <c r="D287" s="245"/>
      <c r="E287" s="246"/>
      <c r="F287" s="249" t="str">
        <f t="shared" si="56"/>
        <v/>
      </c>
      <c r="G287" s="248" t="str">
        <f t="shared" si="57"/>
        <v/>
      </c>
      <c r="H287" s="246"/>
      <c r="I287" s="246"/>
      <c r="J287" s="255" t="str">
        <f t="shared" si="58"/>
        <v/>
      </c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70"/>
    </row>
    <row r="288" spans="1:43" ht="15.6">
      <c r="A288" s="244">
        <v>62.3</v>
      </c>
      <c r="B288" s="244">
        <v>5.46</v>
      </c>
      <c r="C288" s="58"/>
      <c r="D288" s="245"/>
      <c r="E288" s="246"/>
      <c r="F288" s="249" t="str">
        <f t="shared" si="56"/>
        <v/>
      </c>
      <c r="G288" s="248" t="str">
        <f t="shared" si="57"/>
        <v/>
      </c>
      <c r="H288" s="246"/>
      <c r="I288" s="246"/>
      <c r="J288" s="255" t="str">
        <f t="shared" si="58"/>
        <v/>
      </c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70"/>
    </row>
    <row r="289" spans="1:43" ht="15.6">
      <c r="A289" s="244">
        <v>62.2</v>
      </c>
      <c r="B289" s="244">
        <v>12.32</v>
      </c>
      <c r="C289" s="58"/>
      <c r="D289" s="245"/>
      <c r="E289" s="246"/>
      <c r="F289" s="249" t="str">
        <f t="shared" si="56"/>
        <v/>
      </c>
      <c r="G289" s="248" t="str">
        <f t="shared" si="57"/>
        <v/>
      </c>
      <c r="H289" s="246"/>
      <c r="I289" s="246"/>
      <c r="J289" s="255" t="str">
        <f t="shared" si="58"/>
        <v/>
      </c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70"/>
    </row>
    <row r="290" spans="1:43" ht="15.6">
      <c r="A290" s="244">
        <v>62.1</v>
      </c>
      <c r="B290" s="244">
        <v>12.17</v>
      </c>
      <c r="C290" s="58"/>
      <c r="D290" s="245"/>
      <c r="E290" s="246"/>
      <c r="F290" s="249" t="str">
        <f t="shared" si="56"/>
        <v/>
      </c>
      <c r="G290" s="248" t="str">
        <f t="shared" si="57"/>
        <v/>
      </c>
      <c r="H290" s="246"/>
      <c r="I290" s="246"/>
      <c r="J290" s="255" t="str">
        <f t="shared" si="58"/>
        <v/>
      </c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70"/>
    </row>
    <row r="291" spans="1:43" ht="15.6">
      <c r="A291" s="244">
        <v>62</v>
      </c>
      <c r="B291" s="244">
        <v>12.77</v>
      </c>
      <c r="C291" s="58"/>
      <c r="D291" s="245"/>
      <c r="E291" s="246"/>
      <c r="F291" s="249" t="str">
        <f t="shared" si="56"/>
        <v/>
      </c>
      <c r="G291" s="248" t="str">
        <f t="shared" si="57"/>
        <v/>
      </c>
      <c r="H291" s="246"/>
      <c r="I291" s="246"/>
      <c r="J291" s="255" t="str">
        <f t="shared" si="58"/>
        <v/>
      </c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70"/>
    </row>
    <row r="292" spans="1:43" ht="15.6">
      <c r="A292" s="244">
        <v>61.9</v>
      </c>
      <c r="B292" s="244">
        <v>11.33</v>
      </c>
      <c r="C292" s="58"/>
      <c r="D292" s="245"/>
      <c r="E292" s="246"/>
      <c r="F292" s="249" t="str">
        <f t="shared" si="56"/>
        <v/>
      </c>
      <c r="G292" s="248" t="str">
        <f t="shared" si="57"/>
        <v/>
      </c>
      <c r="H292" s="246"/>
      <c r="I292" s="246"/>
      <c r="J292" s="255" t="str">
        <f t="shared" si="58"/>
        <v/>
      </c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70"/>
    </row>
    <row r="293" spans="1:43" ht="15.6">
      <c r="A293" s="244">
        <v>61.8</v>
      </c>
      <c r="B293" s="244">
        <v>12.98</v>
      </c>
      <c r="C293" s="58"/>
      <c r="D293" s="245"/>
      <c r="E293" s="246"/>
      <c r="F293" s="249" t="str">
        <f t="shared" si="56"/>
        <v/>
      </c>
      <c r="G293" s="248" t="str">
        <f t="shared" si="57"/>
        <v/>
      </c>
      <c r="H293" s="246"/>
      <c r="I293" s="246"/>
      <c r="J293" s="255" t="str">
        <f t="shared" si="58"/>
        <v/>
      </c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70"/>
    </row>
    <row r="294" spans="1:43" ht="15.6">
      <c r="A294" s="244">
        <v>61.7</v>
      </c>
      <c r="B294" s="244">
        <v>13.15</v>
      </c>
      <c r="C294" s="58"/>
      <c r="D294" s="245"/>
      <c r="E294" s="246"/>
      <c r="F294" s="249" t="str">
        <f t="shared" si="56"/>
        <v/>
      </c>
      <c r="G294" s="248" t="str">
        <f t="shared" si="57"/>
        <v/>
      </c>
      <c r="H294" s="246"/>
      <c r="I294" s="246"/>
      <c r="J294" s="255" t="str">
        <f t="shared" si="58"/>
        <v/>
      </c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70"/>
    </row>
    <row r="295" spans="1:43" ht="15.6">
      <c r="A295" s="244">
        <v>61.6</v>
      </c>
      <c r="B295" s="244">
        <v>19.260000000000002</v>
      </c>
      <c r="C295" s="58"/>
      <c r="D295" s="245"/>
      <c r="E295" s="246"/>
      <c r="F295" s="249" t="str">
        <f t="shared" si="56"/>
        <v/>
      </c>
      <c r="G295" s="248" t="str">
        <f t="shared" si="57"/>
        <v/>
      </c>
      <c r="H295" s="246"/>
      <c r="I295" s="246"/>
      <c r="J295" s="255" t="str">
        <f t="shared" si="58"/>
        <v/>
      </c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70"/>
    </row>
    <row r="296" spans="1:43" ht="15.6">
      <c r="A296" s="244">
        <v>61.5</v>
      </c>
      <c r="B296" s="244">
        <v>17.79</v>
      </c>
      <c r="C296" s="58"/>
      <c r="D296" s="245"/>
      <c r="E296" s="246"/>
      <c r="F296" s="249" t="str">
        <f t="shared" si="56"/>
        <v/>
      </c>
      <c r="G296" s="248" t="str">
        <f t="shared" si="57"/>
        <v/>
      </c>
      <c r="H296" s="246"/>
      <c r="I296" s="246"/>
      <c r="J296" s="255" t="str">
        <f t="shared" si="58"/>
        <v/>
      </c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70"/>
    </row>
    <row r="297" spans="1:43" ht="15.6">
      <c r="A297" s="244">
        <v>61.4</v>
      </c>
      <c r="B297" s="244">
        <v>18.77</v>
      </c>
      <c r="C297" s="58"/>
      <c r="D297" s="245"/>
      <c r="E297" s="246"/>
      <c r="F297" s="249" t="str">
        <f t="shared" si="56"/>
        <v/>
      </c>
      <c r="G297" s="248" t="str">
        <f t="shared" si="57"/>
        <v/>
      </c>
      <c r="H297" s="246"/>
      <c r="I297" s="246"/>
      <c r="J297" s="255" t="str">
        <f t="shared" si="58"/>
        <v/>
      </c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70"/>
    </row>
    <row r="298" spans="1:43" ht="15.6">
      <c r="A298" s="244">
        <v>61.3</v>
      </c>
      <c r="B298" s="244">
        <v>12.56</v>
      </c>
      <c r="C298" s="58"/>
      <c r="D298" s="245"/>
      <c r="E298" s="246"/>
      <c r="F298" s="249" t="str">
        <f t="shared" si="56"/>
        <v/>
      </c>
      <c r="G298" s="248" t="str">
        <f t="shared" si="57"/>
        <v/>
      </c>
      <c r="H298" s="246"/>
      <c r="I298" s="246"/>
      <c r="J298" s="255" t="str">
        <f t="shared" si="58"/>
        <v/>
      </c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70"/>
    </row>
    <row r="299" spans="1:43" ht="15.6">
      <c r="A299" s="244">
        <v>61.2</v>
      </c>
      <c r="B299" s="244">
        <v>9.64</v>
      </c>
      <c r="C299" s="58"/>
      <c r="D299" s="245"/>
      <c r="E299" s="246"/>
      <c r="F299" s="249" t="str">
        <f t="shared" si="56"/>
        <v/>
      </c>
      <c r="G299" s="248" t="str">
        <f t="shared" si="57"/>
        <v/>
      </c>
      <c r="H299" s="246"/>
      <c r="I299" s="246"/>
      <c r="J299" s="255" t="str">
        <f t="shared" si="58"/>
        <v/>
      </c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70"/>
    </row>
    <row r="300" spans="1:43" ht="15.6">
      <c r="A300" s="244">
        <v>61.1</v>
      </c>
      <c r="B300" s="244">
        <v>7.09</v>
      </c>
      <c r="C300" s="58"/>
      <c r="D300" s="245"/>
      <c r="E300" s="246"/>
      <c r="F300" s="249" t="str">
        <f t="shared" si="56"/>
        <v/>
      </c>
      <c r="G300" s="248" t="str">
        <f t="shared" si="57"/>
        <v/>
      </c>
      <c r="H300" s="246"/>
      <c r="I300" s="246"/>
      <c r="J300" s="255" t="str">
        <f t="shared" si="58"/>
        <v/>
      </c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70"/>
    </row>
    <row r="301" spans="1:43" ht="15.6">
      <c r="A301" s="244">
        <v>61</v>
      </c>
      <c r="B301" s="244">
        <v>4.4800000000000004</v>
      </c>
      <c r="C301" s="58"/>
      <c r="D301" s="245"/>
      <c r="E301" s="246"/>
      <c r="F301" s="249" t="str">
        <f t="shared" si="56"/>
        <v/>
      </c>
      <c r="G301" s="248" t="str">
        <f t="shared" si="57"/>
        <v/>
      </c>
      <c r="H301" s="246"/>
      <c r="I301" s="246"/>
      <c r="J301" s="255" t="str">
        <f t="shared" si="58"/>
        <v/>
      </c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70"/>
    </row>
    <row r="302" spans="1:43" ht="15.6">
      <c r="A302" s="244">
        <v>60.9</v>
      </c>
      <c r="B302" s="244">
        <v>10.06</v>
      </c>
      <c r="C302" s="58"/>
      <c r="D302" s="245"/>
      <c r="E302" s="246"/>
      <c r="F302" s="249" t="str">
        <f t="shared" si="56"/>
        <v/>
      </c>
      <c r="G302" s="248" t="str">
        <f t="shared" si="57"/>
        <v/>
      </c>
      <c r="H302" s="246"/>
      <c r="I302" s="246"/>
      <c r="J302" s="255" t="str">
        <f t="shared" si="58"/>
        <v/>
      </c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70"/>
    </row>
    <row r="303" spans="1:43" ht="15.6">
      <c r="A303" s="244">
        <v>60.8</v>
      </c>
      <c r="B303" s="244">
        <v>9.67</v>
      </c>
      <c r="C303" s="58"/>
      <c r="D303" s="245"/>
      <c r="E303" s="246"/>
      <c r="F303" s="249" t="str">
        <f t="shared" si="56"/>
        <v/>
      </c>
      <c r="G303" s="248" t="str">
        <f t="shared" si="57"/>
        <v/>
      </c>
      <c r="H303" s="246"/>
      <c r="I303" s="246"/>
      <c r="J303" s="255" t="str">
        <f t="shared" si="58"/>
        <v/>
      </c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70"/>
    </row>
    <row r="304" spans="1:43" ht="15.6">
      <c r="A304" s="244">
        <v>60.7</v>
      </c>
      <c r="B304" s="244">
        <v>13.87</v>
      </c>
      <c r="C304" s="58"/>
      <c r="D304" s="245"/>
      <c r="E304" s="246"/>
      <c r="F304" s="249" t="str">
        <f t="shared" si="56"/>
        <v/>
      </c>
      <c r="G304" s="248" t="str">
        <f t="shared" si="57"/>
        <v/>
      </c>
      <c r="H304" s="246"/>
      <c r="I304" s="246"/>
      <c r="J304" s="255" t="str">
        <f t="shared" si="58"/>
        <v/>
      </c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70"/>
    </row>
    <row r="305" spans="1:43" ht="15.6">
      <c r="A305" s="244">
        <v>60.6</v>
      </c>
      <c r="B305" s="244">
        <v>17.27</v>
      </c>
      <c r="C305" s="58"/>
      <c r="D305" s="245"/>
      <c r="E305" s="246"/>
      <c r="F305" s="249" t="str">
        <f t="shared" si="56"/>
        <v/>
      </c>
      <c r="G305" s="248" t="str">
        <f t="shared" si="57"/>
        <v/>
      </c>
      <c r="H305" s="246"/>
      <c r="I305" s="246"/>
      <c r="J305" s="255" t="str">
        <f t="shared" si="58"/>
        <v/>
      </c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70"/>
    </row>
    <row r="306" spans="1:43" ht="15.6">
      <c r="A306" s="244">
        <v>60.5</v>
      </c>
      <c r="B306" s="244">
        <v>19.3</v>
      </c>
      <c r="C306" s="58"/>
      <c r="D306" s="245"/>
      <c r="E306" s="246"/>
      <c r="F306" s="249" t="str">
        <f t="shared" si="56"/>
        <v/>
      </c>
      <c r="G306" s="248" t="str">
        <f t="shared" si="57"/>
        <v/>
      </c>
      <c r="H306" s="246"/>
      <c r="I306" s="246"/>
      <c r="J306" s="255" t="str">
        <f t="shared" si="58"/>
        <v/>
      </c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70"/>
    </row>
    <row r="307" spans="1:43" ht="15.6">
      <c r="A307" s="244">
        <v>60.4</v>
      </c>
      <c r="B307" s="244">
        <v>20.23</v>
      </c>
      <c r="C307" s="58"/>
      <c r="D307" s="245"/>
      <c r="E307" s="246"/>
      <c r="F307" s="249" t="str">
        <f t="shared" si="56"/>
        <v/>
      </c>
      <c r="G307" s="248" t="str">
        <f t="shared" si="57"/>
        <v/>
      </c>
      <c r="H307" s="246"/>
      <c r="I307" s="246"/>
      <c r="J307" s="255" t="str">
        <f t="shared" si="58"/>
        <v/>
      </c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70"/>
    </row>
    <row r="308" spans="1:43" ht="15.6">
      <c r="A308" s="244">
        <v>60.3</v>
      </c>
      <c r="B308" s="244">
        <v>22.47</v>
      </c>
      <c r="C308" s="58"/>
      <c r="D308" s="245"/>
      <c r="E308" s="246"/>
      <c r="F308" s="249" t="str">
        <f t="shared" si="56"/>
        <v/>
      </c>
      <c r="G308" s="248" t="str">
        <f t="shared" si="57"/>
        <v/>
      </c>
      <c r="H308" s="246"/>
      <c r="I308" s="246"/>
      <c r="J308" s="255" t="str">
        <f t="shared" si="58"/>
        <v/>
      </c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70"/>
    </row>
    <row r="309" spans="1:43" ht="15.6">
      <c r="A309" s="244">
        <v>60.2</v>
      </c>
      <c r="B309" s="244">
        <v>22.46</v>
      </c>
      <c r="C309" s="58"/>
      <c r="D309" s="245"/>
      <c r="E309" s="246"/>
      <c r="F309" s="249" t="str">
        <f t="shared" si="56"/>
        <v/>
      </c>
      <c r="G309" s="248" t="str">
        <f t="shared" si="57"/>
        <v/>
      </c>
      <c r="H309" s="246"/>
      <c r="I309" s="246"/>
      <c r="J309" s="255" t="str">
        <f t="shared" si="58"/>
        <v/>
      </c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70"/>
    </row>
    <row r="310" spans="1:43" ht="15.6">
      <c r="A310" s="244">
        <v>60.1</v>
      </c>
      <c r="B310" s="244">
        <v>23.92</v>
      </c>
      <c r="C310" s="58"/>
      <c r="D310" s="245"/>
      <c r="E310" s="246"/>
      <c r="F310" s="249" t="str">
        <f t="shared" si="56"/>
        <v/>
      </c>
      <c r="G310" s="248" t="str">
        <f t="shared" si="57"/>
        <v/>
      </c>
      <c r="H310" s="246"/>
      <c r="I310" s="246"/>
      <c r="J310" s="255" t="str">
        <f t="shared" si="58"/>
        <v/>
      </c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70"/>
    </row>
    <row r="311" spans="1:43" ht="15.6">
      <c r="A311" s="244">
        <v>60</v>
      </c>
      <c r="B311" s="244">
        <v>23.16</v>
      </c>
      <c r="C311" s="58"/>
      <c r="D311" s="245"/>
      <c r="E311" s="246"/>
      <c r="F311" s="249" t="str">
        <f t="shared" si="56"/>
        <v/>
      </c>
      <c r="G311" s="248" t="str">
        <f t="shared" si="57"/>
        <v/>
      </c>
      <c r="H311" s="246"/>
      <c r="I311" s="246"/>
      <c r="J311" s="255" t="str">
        <f t="shared" si="58"/>
        <v/>
      </c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70"/>
    </row>
    <row r="312" spans="1:43" ht="15.6">
      <c r="A312" s="244">
        <v>59.9</v>
      </c>
      <c r="B312" s="244">
        <v>22.57</v>
      </c>
      <c r="C312" s="58"/>
      <c r="D312" s="245"/>
      <c r="E312" s="246"/>
      <c r="F312" s="249" t="str">
        <f t="shared" si="56"/>
        <v/>
      </c>
      <c r="G312" s="248" t="str">
        <f t="shared" si="57"/>
        <v/>
      </c>
      <c r="H312" s="246"/>
      <c r="I312" s="246"/>
      <c r="J312" s="255" t="str">
        <f t="shared" si="58"/>
        <v/>
      </c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70"/>
    </row>
    <row r="313" spans="1:43" ht="15.6">
      <c r="A313" s="244">
        <v>59.8</v>
      </c>
      <c r="B313" s="244">
        <v>21.73</v>
      </c>
      <c r="C313" s="58"/>
      <c r="D313" s="245"/>
      <c r="E313" s="246"/>
      <c r="F313" s="249" t="str">
        <f t="shared" si="56"/>
        <v/>
      </c>
      <c r="G313" s="248" t="str">
        <f t="shared" si="57"/>
        <v/>
      </c>
      <c r="H313" s="246"/>
      <c r="I313" s="246"/>
      <c r="J313" s="255" t="str">
        <f t="shared" si="58"/>
        <v/>
      </c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70"/>
    </row>
    <row r="314" spans="1:43" ht="15.6">
      <c r="A314" s="244">
        <v>59.7</v>
      </c>
      <c r="B314" s="244">
        <v>20.239999999999998</v>
      </c>
      <c r="C314" s="58"/>
      <c r="D314" s="245"/>
      <c r="E314" s="246"/>
      <c r="F314" s="249" t="str">
        <f t="shared" si="56"/>
        <v/>
      </c>
      <c r="G314" s="248" t="str">
        <f t="shared" si="57"/>
        <v/>
      </c>
      <c r="H314" s="246"/>
      <c r="I314" s="246"/>
      <c r="J314" s="255" t="str">
        <f t="shared" si="58"/>
        <v/>
      </c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70"/>
    </row>
    <row r="315" spans="1:43" ht="15.6">
      <c r="A315" s="244">
        <v>59.6</v>
      </c>
      <c r="B315" s="244">
        <v>22.15</v>
      </c>
      <c r="C315" s="58"/>
      <c r="D315" s="245"/>
      <c r="E315" s="246"/>
      <c r="F315" s="249" t="str">
        <f t="shared" si="56"/>
        <v/>
      </c>
      <c r="G315" s="248" t="str">
        <f t="shared" si="57"/>
        <v/>
      </c>
      <c r="H315" s="246"/>
      <c r="I315" s="246"/>
      <c r="J315" s="255" t="str">
        <f t="shared" si="58"/>
        <v/>
      </c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70"/>
    </row>
    <row r="316" spans="1:43" ht="15.6">
      <c r="A316" s="244">
        <v>59.5</v>
      </c>
      <c r="B316" s="244">
        <v>27.4</v>
      </c>
      <c r="C316" s="58"/>
      <c r="D316" s="245"/>
      <c r="E316" s="246"/>
      <c r="F316" s="249" t="str">
        <f t="shared" si="56"/>
        <v/>
      </c>
      <c r="G316" s="248" t="str">
        <f t="shared" si="57"/>
        <v/>
      </c>
      <c r="H316" s="246"/>
      <c r="I316" s="246"/>
      <c r="J316" s="255" t="str">
        <f t="shared" si="58"/>
        <v/>
      </c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70"/>
    </row>
    <row r="317" spans="1:43" ht="15.6">
      <c r="A317" s="244">
        <v>59.4</v>
      </c>
      <c r="B317" s="244">
        <v>29.89</v>
      </c>
      <c r="C317" s="58"/>
      <c r="D317" s="245"/>
      <c r="E317" s="246"/>
      <c r="F317" s="249" t="str">
        <f t="shared" si="56"/>
        <v/>
      </c>
      <c r="G317" s="248" t="str">
        <f t="shared" si="57"/>
        <v/>
      </c>
      <c r="H317" s="246"/>
      <c r="I317" s="246"/>
      <c r="J317" s="255" t="str">
        <f t="shared" si="58"/>
        <v/>
      </c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70"/>
    </row>
    <row r="318" spans="1:43" ht="15.6">
      <c r="A318" s="244">
        <v>59.3</v>
      </c>
      <c r="B318" s="244">
        <v>20.51</v>
      </c>
      <c r="C318" s="58"/>
      <c r="D318" s="245"/>
      <c r="E318" s="246"/>
      <c r="F318" s="249" t="str">
        <f t="shared" si="56"/>
        <v/>
      </c>
      <c r="G318" s="248" t="str">
        <f t="shared" si="57"/>
        <v/>
      </c>
      <c r="H318" s="246"/>
      <c r="I318" s="246"/>
      <c r="J318" s="255" t="str">
        <f t="shared" si="58"/>
        <v/>
      </c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70"/>
    </row>
    <row r="319" spans="1:43" ht="15.6">
      <c r="A319" s="244">
        <v>59.2</v>
      </c>
      <c r="B319" s="244">
        <v>23.08</v>
      </c>
      <c r="C319" s="58"/>
      <c r="D319" s="245"/>
      <c r="E319" s="246"/>
      <c r="F319" s="249" t="str">
        <f t="shared" si="56"/>
        <v/>
      </c>
      <c r="G319" s="248" t="str">
        <f t="shared" si="57"/>
        <v/>
      </c>
      <c r="H319" s="246"/>
      <c r="I319" s="246"/>
      <c r="J319" s="255" t="str">
        <f t="shared" si="58"/>
        <v/>
      </c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70"/>
    </row>
    <row r="320" spans="1:43" ht="15.6">
      <c r="A320" s="244">
        <v>59.1</v>
      </c>
      <c r="B320" s="244">
        <v>26.22</v>
      </c>
      <c r="C320" s="58"/>
      <c r="D320" s="245"/>
      <c r="E320" s="246"/>
      <c r="F320" s="249" t="str">
        <f t="shared" si="56"/>
        <v/>
      </c>
      <c r="G320" s="248" t="str">
        <f t="shared" si="57"/>
        <v/>
      </c>
      <c r="H320" s="246"/>
      <c r="I320" s="246"/>
      <c r="J320" s="255" t="str">
        <f t="shared" si="58"/>
        <v/>
      </c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70"/>
    </row>
    <row r="321" spans="1:43" ht="15.6">
      <c r="A321" s="244">
        <v>59</v>
      </c>
      <c r="B321" s="244">
        <v>23.77</v>
      </c>
      <c r="C321" s="58"/>
      <c r="D321" s="245"/>
      <c r="E321" s="246"/>
      <c r="F321" s="249" t="str">
        <f t="shared" si="56"/>
        <v/>
      </c>
      <c r="G321" s="248" t="str">
        <f t="shared" si="57"/>
        <v/>
      </c>
      <c r="H321" s="246"/>
      <c r="I321" s="246"/>
      <c r="J321" s="255" t="str">
        <f t="shared" si="58"/>
        <v/>
      </c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70"/>
    </row>
    <row r="322" spans="1:43" ht="15.6">
      <c r="A322" s="244">
        <v>58.9</v>
      </c>
      <c r="B322" s="244">
        <v>22.75</v>
      </c>
      <c r="C322" s="58"/>
      <c r="D322" s="245"/>
      <c r="E322" s="246"/>
      <c r="F322" s="249" t="str">
        <f t="shared" si="56"/>
        <v/>
      </c>
      <c r="G322" s="248" t="str">
        <f t="shared" si="57"/>
        <v/>
      </c>
      <c r="H322" s="246"/>
      <c r="I322" s="246"/>
      <c r="J322" s="255" t="str">
        <f t="shared" si="58"/>
        <v/>
      </c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70"/>
    </row>
    <row r="323" spans="1:43" ht="15.6">
      <c r="A323" s="244">
        <v>58.8</v>
      </c>
      <c r="B323" s="244">
        <v>26.71</v>
      </c>
      <c r="C323" s="58"/>
      <c r="D323" s="245"/>
      <c r="E323" s="246"/>
      <c r="F323" s="249" t="str">
        <f t="shared" si="56"/>
        <v/>
      </c>
      <c r="G323" s="248" t="str">
        <f t="shared" si="57"/>
        <v/>
      </c>
      <c r="H323" s="246"/>
      <c r="I323" s="246"/>
      <c r="J323" s="255" t="str">
        <f t="shared" si="58"/>
        <v/>
      </c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70"/>
    </row>
    <row r="324" spans="1:43" ht="15.6">
      <c r="A324" s="244">
        <v>58.7</v>
      </c>
      <c r="B324" s="244">
        <v>26.02</v>
      </c>
      <c r="C324" s="58"/>
      <c r="D324" s="245"/>
      <c r="E324" s="246"/>
      <c r="F324" s="249" t="str">
        <f t="shared" si="56"/>
        <v/>
      </c>
      <c r="G324" s="248" t="str">
        <f t="shared" si="57"/>
        <v/>
      </c>
      <c r="H324" s="246"/>
      <c r="I324" s="246"/>
      <c r="J324" s="255" t="str">
        <f t="shared" si="58"/>
        <v/>
      </c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70"/>
    </row>
    <row r="325" spans="1:43" ht="15.6">
      <c r="A325" s="244">
        <v>58.6</v>
      </c>
      <c r="B325" s="244">
        <v>26.43</v>
      </c>
      <c r="C325" s="58"/>
      <c r="D325" s="245"/>
      <c r="E325" s="246"/>
      <c r="F325" s="249" t="str">
        <f t="shared" si="56"/>
        <v/>
      </c>
      <c r="G325" s="248" t="str">
        <f t="shared" si="57"/>
        <v/>
      </c>
      <c r="H325" s="246"/>
      <c r="I325" s="246"/>
      <c r="J325" s="255" t="str">
        <f t="shared" si="58"/>
        <v/>
      </c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70"/>
    </row>
    <row r="326" spans="1:43" ht="15.6">
      <c r="A326" s="244">
        <v>58.5</v>
      </c>
      <c r="B326" s="244">
        <v>24.65</v>
      </c>
      <c r="C326" s="58"/>
      <c r="D326" s="245"/>
      <c r="E326" s="246"/>
      <c r="F326" s="249" t="str">
        <f t="shared" si="56"/>
        <v/>
      </c>
      <c r="G326" s="248" t="str">
        <f t="shared" si="57"/>
        <v/>
      </c>
      <c r="H326" s="246"/>
      <c r="I326" s="246"/>
      <c r="J326" s="255" t="str">
        <f t="shared" si="58"/>
        <v/>
      </c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70"/>
    </row>
    <row r="327" spans="1:43" ht="15.6">
      <c r="A327" s="244">
        <v>58.4</v>
      </c>
      <c r="B327" s="244">
        <v>23.58</v>
      </c>
      <c r="C327" s="58"/>
      <c r="D327" s="245"/>
      <c r="E327" s="246"/>
      <c r="F327" s="249" t="str">
        <f t="shared" si="56"/>
        <v/>
      </c>
      <c r="G327" s="248" t="str">
        <f t="shared" si="57"/>
        <v/>
      </c>
      <c r="H327" s="246"/>
      <c r="I327" s="246"/>
      <c r="J327" s="255" t="str">
        <f t="shared" si="58"/>
        <v/>
      </c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70"/>
    </row>
    <row r="328" spans="1:43" ht="15.6">
      <c r="A328" s="244">
        <v>58.3</v>
      </c>
      <c r="B328" s="244">
        <v>26.22</v>
      </c>
      <c r="C328" s="58"/>
      <c r="D328" s="245"/>
      <c r="E328" s="246"/>
      <c r="F328" s="249" t="str">
        <f t="shared" si="56"/>
        <v/>
      </c>
      <c r="G328" s="248" t="str">
        <f t="shared" si="57"/>
        <v/>
      </c>
      <c r="H328" s="246"/>
      <c r="I328" s="246"/>
      <c r="J328" s="255" t="str">
        <f t="shared" si="58"/>
        <v/>
      </c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70"/>
    </row>
    <row r="329" spans="1:43" ht="15.6">
      <c r="A329" s="244">
        <v>58.2</v>
      </c>
      <c r="B329" s="244">
        <v>30.68</v>
      </c>
      <c r="C329" s="58"/>
      <c r="D329" s="245"/>
      <c r="E329" s="246"/>
      <c r="F329" s="249" t="str">
        <f t="shared" si="56"/>
        <v/>
      </c>
      <c r="G329" s="248" t="str">
        <f t="shared" si="57"/>
        <v/>
      </c>
      <c r="H329" s="246"/>
      <c r="I329" s="246"/>
      <c r="J329" s="255" t="str">
        <f t="shared" si="58"/>
        <v/>
      </c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70"/>
    </row>
    <row r="330" spans="1:43" ht="15.6">
      <c r="A330" s="244">
        <v>58.1</v>
      </c>
      <c r="B330" s="244">
        <v>25.8</v>
      </c>
      <c r="C330" s="58"/>
      <c r="D330" s="245"/>
      <c r="E330" s="246"/>
      <c r="F330" s="249" t="str">
        <f t="shared" si="56"/>
        <v/>
      </c>
      <c r="G330" s="248" t="str">
        <f t="shared" si="57"/>
        <v/>
      </c>
      <c r="H330" s="246"/>
      <c r="I330" s="246"/>
      <c r="J330" s="255" t="str">
        <f t="shared" si="58"/>
        <v/>
      </c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70"/>
    </row>
    <row r="331" spans="1:43" ht="15.6">
      <c r="A331" s="244">
        <v>58</v>
      </c>
      <c r="B331" s="244">
        <v>24.48</v>
      </c>
      <c r="C331" s="58"/>
      <c r="D331" s="245"/>
      <c r="E331" s="246"/>
      <c r="F331" s="249" t="str">
        <f t="shared" si="56"/>
        <v/>
      </c>
      <c r="G331" s="248" t="str">
        <f t="shared" si="57"/>
        <v/>
      </c>
      <c r="H331" s="246"/>
      <c r="I331" s="246"/>
      <c r="J331" s="255" t="str">
        <f t="shared" si="58"/>
        <v/>
      </c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70"/>
    </row>
    <row r="332" spans="1:43" ht="15.6">
      <c r="A332" s="244">
        <v>57.9</v>
      </c>
      <c r="B332" s="244">
        <v>22.31</v>
      </c>
      <c r="C332" s="58"/>
      <c r="D332" s="245"/>
      <c r="E332" s="246"/>
      <c r="F332" s="249" t="str">
        <f t="shared" ref="F332:F395" si="59">IF(ISBLANK(D332),"",D332)</f>
        <v/>
      </c>
      <c r="G332" s="248" t="str">
        <f t="shared" ref="G332:G395" si="60">IF(ISBLANK(E332),"",IF(E332&lt;G331,E332,G331))</f>
        <v/>
      </c>
      <c r="H332" s="246"/>
      <c r="I332" s="246"/>
      <c r="J332" s="255" t="str">
        <f t="shared" ref="J332:J395" si="61">IF(ISBLANK(I332),"",IF(I332&lt;J331,I332,J331))</f>
        <v/>
      </c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70"/>
    </row>
    <row r="333" spans="1:43" ht="15.6">
      <c r="A333" s="244">
        <v>57.8</v>
      </c>
      <c r="B333" s="244">
        <v>22.85</v>
      </c>
      <c r="C333" s="58"/>
      <c r="D333" s="245"/>
      <c r="E333" s="246"/>
      <c r="F333" s="249" t="str">
        <f t="shared" si="59"/>
        <v/>
      </c>
      <c r="G333" s="248" t="str">
        <f t="shared" si="60"/>
        <v/>
      </c>
      <c r="H333" s="246"/>
      <c r="I333" s="246"/>
      <c r="J333" s="255" t="str">
        <f t="shared" si="61"/>
        <v/>
      </c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70"/>
    </row>
    <row r="334" spans="1:43" ht="15.6">
      <c r="A334" s="244">
        <v>57.7</v>
      </c>
      <c r="B334" s="244">
        <v>22.8</v>
      </c>
      <c r="C334" s="58"/>
      <c r="D334" s="245"/>
      <c r="E334" s="246"/>
      <c r="F334" s="249" t="str">
        <f t="shared" si="59"/>
        <v/>
      </c>
      <c r="G334" s="248" t="str">
        <f t="shared" si="60"/>
        <v/>
      </c>
      <c r="H334" s="246"/>
      <c r="I334" s="246"/>
      <c r="J334" s="255" t="str">
        <f t="shared" si="61"/>
        <v/>
      </c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70"/>
    </row>
    <row r="335" spans="1:43" ht="15.6">
      <c r="A335" s="244">
        <v>57.6</v>
      </c>
      <c r="B335" s="244">
        <v>22.19</v>
      </c>
      <c r="C335" s="58"/>
      <c r="D335" s="245"/>
      <c r="E335" s="246"/>
      <c r="F335" s="249" t="str">
        <f t="shared" si="59"/>
        <v/>
      </c>
      <c r="G335" s="248" t="str">
        <f t="shared" si="60"/>
        <v/>
      </c>
      <c r="H335" s="246"/>
      <c r="I335" s="246"/>
      <c r="J335" s="255" t="str">
        <f t="shared" si="61"/>
        <v/>
      </c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70"/>
    </row>
    <row r="336" spans="1:43" ht="15.6">
      <c r="A336" s="244">
        <v>57.5</v>
      </c>
      <c r="B336" s="244">
        <v>22.95</v>
      </c>
      <c r="C336" s="58"/>
      <c r="D336" s="245"/>
      <c r="E336" s="246"/>
      <c r="F336" s="249" t="str">
        <f t="shared" si="59"/>
        <v/>
      </c>
      <c r="G336" s="248" t="str">
        <f t="shared" si="60"/>
        <v/>
      </c>
      <c r="H336" s="246"/>
      <c r="I336" s="246"/>
      <c r="J336" s="255" t="str">
        <f t="shared" si="61"/>
        <v/>
      </c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70"/>
    </row>
    <row r="337" spans="1:43" ht="15.6">
      <c r="A337" s="244">
        <v>57.4</v>
      </c>
      <c r="B337" s="244">
        <v>22.26</v>
      </c>
      <c r="C337" s="58"/>
      <c r="D337" s="245"/>
      <c r="E337" s="246"/>
      <c r="F337" s="249" t="str">
        <f t="shared" si="59"/>
        <v/>
      </c>
      <c r="G337" s="248" t="str">
        <f t="shared" si="60"/>
        <v/>
      </c>
      <c r="H337" s="246"/>
      <c r="I337" s="246"/>
      <c r="J337" s="255" t="str">
        <f t="shared" si="61"/>
        <v/>
      </c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70"/>
    </row>
    <row r="338" spans="1:43" ht="15.6">
      <c r="A338" s="244">
        <v>57.3</v>
      </c>
      <c r="B338" s="244">
        <v>20.5</v>
      </c>
      <c r="C338" s="58"/>
      <c r="D338" s="245"/>
      <c r="E338" s="246"/>
      <c r="F338" s="249" t="str">
        <f t="shared" si="59"/>
        <v/>
      </c>
      <c r="G338" s="248" t="str">
        <f t="shared" si="60"/>
        <v/>
      </c>
      <c r="H338" s="246"/>
      <c r="I338" s="246"/>
      <c r="J338" s="255" t="str">
        <f t="shared" si="61"/>
        <v/>
      </c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70"/>
    </row>
    <row r="339" spans="1:43" ht="15.6">
      <c r="A339" s="244">
        <v>57.2</v>
      </c>
      <c r="B339" s="244">
        <v>23.12</v>
      </c>
      <c r="C339" s="58"/>
      <c r="D339" s="245"/>
      <c r="E339" s="246"/>
      <c r="F339" s="249" t="str">
        <f t="shared" si="59"/>
        <v/>
      </c>
      <c r="G339" s="248" t="str">
        <f t="shared" si="60"/>
        <v/>
      </c>
      <c r="H339" s="246"/>
      <c r="I339" s="246"/>
      <c r="J339" s="255" t="str">
        <f t="shared" si="61"/>
        <v/>
      </c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70"/>
    </row>
    <row r="340" spans="1:43" ht="15.6">
      <c r="A340" s="244">
        <v>57.1</v>
      </c>
      <c r="B340" s="244">
        <v>23.51</v>
      </c>
      <c r="C340" s="58"/>
      <c r="D340" s="245"/>
      <c r="E340" s="246"/>
      <c r="F340" s="249" t="str">
        <f t="shared" si="59"/>
        <v/>
      </c>
      <c r="G340" s="248" t="str">
        <f t="shared" si="60"/>
        <v/>
      </c>
      <c r="H340" s="246"/>
      <c r="I340" s="246"/>
      <c r="J340" s="255" t="str">
        <f t="shared" si="61"/>
        <v/>
      </c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70"/>
    </row>
    <row r="341" spans="1:43" ht="15.6">
      <c r="A341" s="244">
        <v>57</v>
      </c>
      <c r="B341" s="244">
        <v>7.74</v>
      </c>
      <c r="C341" s="58"/>
      <c r="D341" s="245"/>
      <c r="E341" s="246"/>
      <c r="F341" s="249" t="str">
        <f t="shared" si="59"/>
        <v/>
      </c>
      <c r="G341" s="248" t="str">
        <f t="shared" si="60"/>
        <v/>
      </c>
      <c r="H341" s="246"/>
      <c r="I341" s="246"/>
      <c r="J341" s="255" t="str">
        <f t="shared" si="61"/>
        <v/>
      </c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70"/>
    </row>
    <row r="342" spans="1:43" ht="15.6">
      <c r="A342" s="244">
        <v>56.9</v>
      </c>
      <c r="B342" s="244">
        <v>5.73</v>
      </c>
      <c r="C342" s="58"/>
      <c r="D342" s="245"/>
      <c r="E342" s="246"/>
      <c r="F342" s="249" t="str">
        <f t="shared" si="59"/>
        <v/>
      </c>
      <c r="G342" s="248" t="str">
        <f t="shared" si="60"/>
        <v/>
      </c>
      <c r="H342" s="246"/>
      <c r="I342" s="246"/>
      <c r="J342" s="255" t="str">
        <f t="shared" si="61"/>
        <v/>
      </c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70"/>
    </row>
    <row r="343" spans="1:43" ht="15.6">
      <c r="A343" s="244">
        <v>56.8</v>
      </c>
      <c r="B343" s="244">
        <v>5.24</v>
      </c>
      <c r="C343" s="58"/>
      <c r="D343" s="245"/>
      <c r="E343" s="246"/>
      <c r="F343" s="249" t="str">
        <f t="shared" si="59"/>
        <v/>
      </c>
      <c r="G343" s="248" t="str">
        <f t="shared" si="60"/>
        <v/>
      </c>
      <c r="H343" s="246"/>
      <c r="I343" s="246"/>
      <c r="J343" s="255" t="str">
        <f t="shared" si="61"/>
        <v/>
      </c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70"/>
    </row>
    <row r="344" spans="1:43" ht="15.6">
      <c r="A344" s="244">
        <v>56.7</v>
      </c>
      <c r="B344" s="244">
        <v>9.3000000000000007</v>
      </c>
      <c r="C344" s="58"/>
      <c r="D344" s="245"/>
      <c r="E344" s="246"/>
      <c r="F344" s="249" t="str">
        <f t="shared" si="59"/>
        <v/>
      </c>
      <c r="G344" s="248" t="str">
        <f t="shared" si="60"/>
        <v/>
      </c>
      <c r="H344" s="246"/>
      <c r="I344" s="246"/>
      <c r="J344" s="255" t="str">
        <f t="shared" si="61"/>
        <v/>
      </c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70"/>
    </row>
    <row r="345" spans="1:43" ht="15.6">
      <c r="A345" s="244">
        <v>56.6</v>
      </c>
      <c r="B345" s="244">
        <v>18</v>
      </c>
      <c r="C345" s="58"/>
      <c r="D345" s="245"/>
      <c r="E345" s="246"/>
      <c r="F345" s="249" t="str">
        <f t="shared" si="59"/>
        <v/>
      </c>
      <c r="G345" s="248" t="str">
        <f t="shared" si="60"/>
        <v/>
      </c>
      <c r="H345" s="246"/>
      <c r="I345" s="246"/>
      <c r="J345" s="255" t="str">
        <f t="shared" si="61"/>
        <v/>
      </c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70"/>
    </row>
    <row r="346" spans="1:43" ht="15.6">
      <c r="A346" s="244">
        <v>56.5</v>
      </c>
      <c r="B346" s="244">
        <v>20.62</v>
      </c>
      <c r="C346" s="58"/>
      <c r="D346" s="245"/>
      <c r="E346" s="246"/>
      <c r="F346" s="249" t="str">
        <f t="shared" si="59"/>
        <v/>
      </c>
      <c r="G346" s="248" t="str">
        <f t="shared" si="60"/>
        <v/>
      </c>
      <c r="H346" s="246"/>
      <c r="I346" s="246"/>
      <c r="J346" s="255" t="str">
        <f t="shared" si="61"/>
        <v/>
      </c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70"/>
    </row>
    <row r="347" spans="1:43" ht="15.6">
      <c r="A347" s="244">
        <v>56.4</v>
      </c>
      <c r="B347" s="244">
        <v>23.87</v>
      </c>
      <c r="C347" s="58"/>
      <c r="D347" s="245"/>
      <c r="E347" s="246"/>
      <c r="F347" s="249" t="str">
        <f t="shared" si="59"/>
        <v/>
      </c>
      <c r="G347" s="248" t="str">
        <f t="shared" si="60"/>
        <v/>
      </c>
      <c r="H347" s="246"/>
      <c r="I347" s="246"/>
      <c r="J347" s="255" t="str">
        <f t="shared" si="61"/>
        <v/>
      </c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70"/>
    </row>
    <row r="348" spans="1:43" ht="15.6">
      <c r="A348" s="244">
        <v>56.3</v>
      </c>
      <c r="B348" s="244">
        <v>24.82</v>
      </c>
      <c r="C348" s="58"/>
      <c r="D348" s="245"/>
      <c r="E348" s="246"/>
      <c r="F348" s="249" t="str">
        <f t="shared" si="59"/>
        <v/>
      </c>
      <c r="G348" s="248" t="str">
        <f t="shared" si="60"/>
        <v/>
      </c>
      <c r="H348" s="246"/>
      <c r="I348" s="246"/>
      <c r="J348" s="255" t="str">
        <f t="shared" si="61"/>
        <v/>
      </c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70"/>
    </row>
    <row r="349" spans="1:43" ht="15.6">
      <c r="A349" s="244">
        <v>56.2</v>
      </c>
      <c r="B349" s="244">
        <v>24.95</v>
      </c>
      <c r="C349" s="58"/>
      <c r="D349" s="245"/>
      <c r="E349" s="246"/>
      <c r="F349" s="249" t="str">
        <f t="shared" si="59"/>
        <v/>
      </c>
      <c r="G349" s="248" t="str">
        <f t="shared" si="60"/>
        <v/>
      </c>
      <c r="H349" s="246"/>
      <c r="I349" s="246"/>
      <c r="J349" s="255" t="str">
        <f t="shared" si="61"/>
        <v/>
      </c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70"/>
    </row>
    <row r="350" spans="1:43" ht="15.6">
      <c r="A350" s="244">
        <v>56.1</v>
      </c>
      <c r="B350" s="244">
        <v>24.33</v>
      </c>
      <c r="C350" s="58"/>
      <c r="D350" s="245"/>
      <c r="E350" s="246"/>
      <c r="F350" s="249" t="str">
        <f t="shared" si="59"/>
        <v/>
      </c>
      <c r="G350" s="248" t="str">
        <f t="shared" si="60"/>
        <v/>
      </c>
      <c r="H350" s="246"/>
      <c r="I350" s="246"/>
      <c r="J350" s="255" t="str">
        <f t="shared" si="61"/>
        <v/>
      </c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70"/>
    </row>
    <row r="351" spans="1:43" ht="15.6">
      <c r="A351" s="244">
        <v>56</v>
      </c>
      <c r="B351" s="244">
        <v>26.47</v>
      </c>
      <c r="C351" s="58"/>
      <c r="D351" s="245"/>
      <c r="E351" s="246"/>
      <c r="F351" s="249" t="str">
        <f t="shared" si="59"/>
        <v/>
      </c>
      <c r="G351" s="248" t="str">
        <f t="shared" si="60"/>
        <v/>
      </c>
      <c r="H351" s="246"/>
      <c r="I351" s="246"/>
      <c r="J351" s="255" t="str">
        <f t="shared" si="61"/>
        <v/>
      </c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70"/>
    </row>
    <row r="352" spans="1:43" ht="15.6">
      <c r="A352" s="244">
        <v>55.9</v>
      </c>
      <c r="B352" s="244">
        <v>24.98</v>
      </c>
      <c r="C352" s="58"/>
      <c r="D352" s="245"/>
      <c r="E352" s="246"/>
      <c r="F352" s="249" t="str">
        <f t="shared" si="59"/>
        <v/>
      </c>
      <c r="G352" s="248" t="str">
        <f t="shared" si="60"/>
        <v/>
      </c>
      <c r="H352" s="246"/>
      <c r="I352" s="246"/>
      <c r="J352" s="255" t="str">
        <f t="shared" si="61"/>
        <v/>
      </c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70"/>
    </row>
    <row r="353" spans="1:43" ht="15.6">
      <c r="A353" s="244">
        <v>55.8</v>
      </c>
      <c r="B353" s="244">
        <v>21.69</v>
      </c>
      <c r="C353" s="58"/>
      <c r="D353" s="245"/>
      <c r="E353" s="246"/>
      <c r="F353" s="249" t="str">
        <f t="shared" si="59"/>
        <v/>
      </c>
      <c r="G353" s="248" t="str">
        <f t="shared" si="60"/>
        <v/>
      </c>
      <c r="H353" s="246"/>
      <c r="I353" s="246"/>
      <c r="J353" s="255" t="str">
        <f t="shared" si="61"/>
        <v/>
      </c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70"/>
    </row>
    <row r="354" spans="1:43" ht="15.6">
      <c r="A354" s="244">
        <v>55.7</v>
      </c>
      <c r="B354" s="244">
        <v>20.89</v>
      </c>
      <c r="C354" s="58"/>
      <c r="D354" s="245"/>
      <c r="E354" s="246"/>
      <c r="F354" s="249" t="str">
        <f t="shared" si="59"/>
        <v/>
      </c>
      <c r="G354" s="248" t="str">
        <f t="shared" si="60"/>
        <v/>
      </c>
      <c r="H354" s="246"/>
      <c r="I354" s="246"/>
      <c r="J354" s="255" t="str">
        <f t="shared" si="61"/>
        <v/>
      </c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70"/>
    </row>
    <row r="355" spans="1:43" ht="15.6">
      <c r="A355" s="244">
        <v>55.6</v>
      </c>
      <c r="B355" s="244">
        <v>18.649999999999999</v>
      </c>
      <c r="C355" s="58"/>
      <c r="D355" s="245"/>
      <c r="E355" s="246"/>
      <c r="F355" s="249" t="str">
        <f t="shared" si="59"/>
        <v/>
      </c>
      <c r="G355" s="248" t="str">
        <f t="shared" si="60"/>
        <v/>
      </c>
      <c r="H355" s="246"/>
      <c r="I355" s="246"/>
      <c r="J355" s="255" t="str">
        <f t="shared" si="61"/>
        <v/>
      </c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70"/>
    </row>
    <row r="356" spans="1:43" ht="15.6">
      <c r="A356" s="244">
        <v>55.5</v>
      </c>
      <c r="B356" s="244">
        <v>17.93</v>
      </c>
      <c r="C356" s="58"/>
      <c r="D356" s="245"/>
      <c r="E356" s="246"/>
      <c r="F356" s="249" t="str">
        <f t="shared" si="59"/>
        <v/>
      </c>
      <c r="G356" s="248" t="str">
        <f t="shared" si="60"/>
        <v/>
      </c>
      <c r="H356" s="246"/>
      <c r="I356" s="246"/>
      <c r="J356" s="255" t="str">
        <f t="shared" si="61"/>
        <v/>
      </c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70"/>
    </row>
    <row r="357" spans="1:43" ht="15.6">
      <c r="A357" s="244">
        <v>55.4</v>
      </c>
      <c r="B357" s="244">
        <v>18.43</v>
      </c>
      <c r="C357" s="58"/>
      <c r="D357" s="245"/>
      <c r="E357" s="246"/>
      <c r="F357" s="249" t="str">
        <f t="shared" si="59"/>
        <v/>
      </c>
      <c r="G357" s="248" t="str">
        <f t="shared" si="60"/>
        <v/>
      </c>
      <c r="H357" s="246"/>
      <c r="I357" s="246"/>
      <c r="J357" s="255" t="str">
        <f t="shared" si="61"/>
        <v/>
      </c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70"/>
    </row>
    <row r="358" spans="1:43" ht="15.6">
      <c r="A358" s="244">
        <v>55.3</v>
      </c>
      <c r="B358" s="244">
        <v>16.760000000000002</v>
      </c>
      <c r="C358" s="58"/>
      <c r="D358" s="245"/>
      <c r="E358" s="246"/>
      <c r="F358" s="249" t="str">
        <f t="shared" si="59"/>
        <v/>
      </c>
      <c r="G358" s="248" t="str">
        <f t="shared" si="60"/>
        <v/>
      </c>
      <c r="H358" s="246"/>
      <c r="I358" s="246"/>
      <c r="J358" s="255" t="str">
        <f t="shared" si="61"/>
        <v/>
      </c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70"/>
    </row>
    <row r="359" spans="1:43" ht="15.6">
      <c r="A359" s="244">
        <v>55.2</v>
      </c>
      <c r="B359" s="244">
        <v>18.16</v>
      </c>
      <c r="C359" s="58"/>
      <c r="D359" s="245"/>
      <c r="E359" s="246"/>
      <c r="F359" s="249" t="str">
        <f t="shared" si="59"/>
        <v/>
      </c>
      <c r="G359" s="248" t="str">
        <f t="shared" si="60"/>
        <v/>
      </c>
      <c r="H359" s="246"/>
      <c r="I359" s="246"/>
      <c r="J359" s="255" t="str">
        <f t="shared" si="61"/>
        <v/>
      </c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70"/>
    </row>
    <row r="360" spans="1:43" ht="15.6">
      <c r="A360" s="244">
        <v>55.1</v>
      </c>
      <c r="B360" s="244">
        <v>12.41</v>
      </c>
      <c r="C360" s="58"/>
      <c r="D360" s="245"/>
      <c r="E360" s="246"/>
      <c r="F360" s="249" t="str">
        <f t="shared" si="59"/>
        <v/>
      </c>
      <c r="G360" s="248" t="str">
        <f t="shared" si="60"/>
        <v/>
      </c>
      <c r="H360" s="246"/>
      <c r="I360" s="246"/>
      <c r="J360" s="255" t="str">
        <f t="shared" si="61"/>
        <v/>
      </c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70"/>
    </row>
    <row r="361" spans="1:43" ht="15.6">
      <c r="A361" s="244">
        <v>55</v>
      </c>
      <c r="B361" s="244">
        <v>18.170000000000002</v>
      </c>
      <c r="C361" s="58"/>
      <c r="D361" s="245"/>
      <c r="E361" s="246"/>
      <c r="F361" s="249" t="str">
        <f t="shared" si="59"/>
        <v/>
      </c>
      <c r="G361" s="248" t="str">
        <f t="shared" si="60"/>
        <v/>
      </c>
      <c r="H361" s="246"/>
      <c r="I361" s="246"/>
      <c r="J361" s="255" t="str">
        <f t="shared" si="61"/>
        <v/>
      </c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70"/>
    </row>
    <row r="362" spans="1:43" ht="15.6">
      <c r="A362" s="244">
        <v>54.9</v>
      </c>
      <c r="B362" s="244">
        <v>18.14</v>
      </c>
      <c r="C362" s="58"/>
      <c r="D362" s="245"/>
      <c r="E362" s="246"/>
      <c r="F362" s="249" t="str">
        <f t="shared" si="59"/>
        <v/>
      </c>
      <c r="G362" s="248" t="str">
        <f t="shared" si="60"/>
        <v/>
      </c>
      <c r="H362" s="246"/>
      <c r="I362" s="246"/>
      <c r="J362" s="255" t="str">
        <f t="shared" si="61"/>
        <v/>
      </c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70"/>
    </row>
    <row r="363" spans="1:43" ht="15.6">
      <c r="A363" s="244">
        <v>54.8</v>
      </c>
      <c r="B363" s="244">
        <v>15.18</v>
      </c>
      <c r="C363" s="58"/>
      <c r="D363" s="245"/>
      <c r="E363" s="246"/>
      <c r="F363" s="249" t="str">
        <f t="shared" si="59"/>
        <v/>
      </c>
      <c r="G363" s="248" t="str">
        <f t="shared" si="60"/>
        <v/>
      </c>
      <c r="H363" s="246"/>
      <c r="I363" s="246"/>
      <c r="J363" s="255" t="str">
        <f t="shared" si="61"/>
        <v/>
      </c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70"/>
    </row>
    <row r="364" spans="1:43" ht="15.6">
      <c r="A364" s="244">
        <v>54.7</v>
      </c>
      <c r="B364" s="244">
        <v>16.420000000000002</v>
      </c>
      <c r="C364" s="58"/>
      <c r="D364" s="245"/>
      <c r="E364" s="246"/>
      <c r="F364" s="249" t="str">
        <f t="shared" si="59"/>
        <v/>
      </c>
      <c r="G364" s="248" t="str">
        <f t="shared" si="60"/>
        <v/>
      </c>
      <c r="H364" s="246"/>
      <c r="I364" s="246"/>
      <c r="J364" s="255" t="str">
        <f t="shared" si="61"/>
        <v/>
      </c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70"/>
    </row>
    <row r="365" spans="1:43" ht="15.6">
      <c r="A365" s="244">
        <v>54.6</v>
      </c>
      <c r="B365" s="244">
        <v>16.600000000000001</v>
      </c>
      <c r="C365" s="58"/>
      <c r="D365" s="245"/>
      <c r="E365" s="246"/>
      <c r="F365" s="249" t="str">
        <f t="shared" si="59"/>
        <v/>
      </c>
      <c r="G365" s="248" t="str">
        <f t="shared" si="60"/>
        <v/>
      </c>
      <c r="H365" s="246"/>
      <c r="I365" s="246"/>
      <c r="J365" s="255" t="str">
        <f t="shared" si="61"/>
        <v/>
      </c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70"/>
    </row>
    <row r="366" spans="1:43" ht="15.6">
      <c r="A366" s="244">
        <v>54.5</v>
      </c>
      <c r="B366" s="244">
        <v>16.82</v>
      </c>
      <c r="C366" s="58"/>
      <c r="D366" s="245"/>
      <c r="E366" s="246"/>
      <c r="F366" s="249" t="str">
        <f t="shared" si="59"/>
        <v/>
      </c>
      <c r="G366" s="248" t="str">
        <f t="shared" si="60"/>
        <v/>
      </c>
      <c r="H366" s="246"/>
      <c r="I366" s="246"/>
      <c r="J366" s="255" t="str">
        <f t="shared" si="61"/>
        <v/>
      </c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70"/>
    </row>
    <row r="367" spans="1:43" ht="15.6">
      <c r="A367" s="244">
        <v>54.4</v>
      </c>
      <c r="B367" s="244">
        <v>15.64</v>
      </c>
      <c r="C367" s="58"/>
      <c r="D367" s="245"/>
      <c r="E367" s="246"/>
      <c r="F367" s="249" t="str">
        <f t="shared" si="59"/>
        <v/>
      </c>
      <c r="G367" s="248" t="str">
        <f t="shared" si="60"/>
        <v/>
      </c>
      <c r="H367" s="246"/>
      <c r="I367" s="246"/>
      <c r="J367" s="255" t="str">
        <f t="shared" si="61"/>
        <v/>
      </c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70"/>
    </row>
    <row r="368" spans="1:43" ht="15.6">
      <c r="A368" s="244">
        <v>54.3</v>
      </c>
      <c r="B368" s="244">
        <v>15.61</v>
      </c>
      <c r="C368" s="58"/>
      <c r="D368" s="245"/>
      <c r="E368" s="246"/>
      <c r="F368" s="249" t="str">
        <f t="shared" si="59"/>
        <v/>
      </c>
      <c r="G368" s="248" t="str">
        <f t="shared" si="60"/>
        <v/>
      </c>
      <c r="H368" s="246"/>
      <c r="I368" s="246"/>
      <c r="J368" s="255" t="str">
        <f t="shared" si="61"/>
        <v/>
      </c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70"/>
    </row>
    <row r="369" spans="1:43" ht="15.6">
      <c r="A369" s="244">
        <v>54.2</v>
      </c>
      <c r="B369" s="244">
        <v>15.23</v>
      </c>
      <c r="C369" s="58"/>
      <c r="D369" s="245"/>
      <c r="E369" s="246"/>
      <c r="F369" s="249" t="str">
        <f t="shared" si="59"/>
        <v/>
      </c>
      <c r="G369" s="248" t="str">
        <f t="shared" si="60"/>
        <v/>
      </c>
      <c r="H369" s="246"/>
      <c r="I369" s="246"/>
      <c r="J369" s="255" t="str">
        <f t="shared" si="61"/>
        <v/>
      </c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70"/>
    </row>
    <row r="370" spans="1:43" ht="15.6">
      <c r="A370" s="244">
        <v>54.1</v>
      </c>
      <c r="B370" s="244">
        <v>14.7</v>
      </c>
      <c r="C370" s="58"/>
      <c r="D370" s="245"/>
      <c r="E370" s="246"/>
      <c r="F370" s="249" t="str">
        <f t="shared" si="59"/>
        <v/>
      </c>
      <c r="G370" s="248" t="str">
        <f t="shared" si="60"/>
        <v/>
      </c>
      <c r="H370" s="246"/>
      <c r="I370" s="246"/>
      <c r="J370" s="255" t="str">
        <f t="shared" si="61"/>
        <v/>
      </c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70"/>
    </row>
    <row r="371" spans="1:43" ht="15.6">
      <c r="A371" s="244">
        <v>54</v>
      </c>
      <c r="B371" s="244">
        <v>14.6</v>
      </c>
      <c r="C371" s="58"/>
      <c r="D371" s="245"/>
      <c r="E371" s="246"/>
      <c r="F371" s="249" t="str">
        <f t="shared" si="59"/>
        <v/>
      </c>
      <c r="G371" s="248" t="str">
        <f t="shared" si="60"/>
        <v/>
      </c>
      <c r="H371" s="246"/>
      <c r="I371" s="246"/>
      <c r="J371" s="255" t="str">
        <f t="shared" si="61"/>
        <v/>
      </c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70"/>
    </row>
    <row r="372" spans="1:43" ht="15.6">
      <c r="A372" s="244">
        <v>53.9</v>
      </c>
      <c r="B372" s="244">
        <v>14.86</v>
      </c>
      <c r="C372" s="58"/>
      <c r="D372" s="245"/>
      <c r="E372" s="246"/>
      <c r="F372" s="249" t="str">
        <f t="shared" si="59"/>
        <v/>
      </c>
      <c r="G372" s="248" t="str">
        <f t="shared" si="60"/>
        <v/>
      </c>
      <c r="H372" s="246"/>
      <c r="I372" s="246"/>
      <c r="J372" s="255" t="str">
        <f t="shared" si="61"/>
        <v/>
      </c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70"/>
    </row>
    <row r="373" spans="1:43" ht="15.6">
      <c r="A373" s="244">
        <v>53.8</v>
      </c>
      <c r="B373" s="244">
        <v>15.22</v>
      </c>
      <c r="C373" s="58"/>
      <c r="D373" s="245"/>
      <c r="E373" s="246"/>
      <c r="F373" s="249" t="str">
        <f t="shared" si="59"/>
        <v/>
      </c>
      <c r="G373" s="248" t="str">
        <f t="shared" si="60"/>
        <v/>
      </c>
      <c r="H373" s="246"/>
      <c r="I373" s="246"/>
      <c r="J373" s="255" t="str">
        <f t="shared" si="61"/>
        <v/>
      </c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70"/>
    </row>
    <row r="374" spans="1:43" ht="15.6">
      <c r="A374" s="244">
        <v>53.7</v>
      </c>
      <c r="B374" s="244">
        <v>16.53</v>
      </c>
      <c r="C374" s="58"/>
      <c r="D374" s="245"/>
      <c r="E374" s="246"/>
      <c r="F374" s="249" t="str">
        <f t="shared" si="59"/>
        <v/>
      </c>
      <c r="G374" s="248" t="str">
        <f t="shared" si="60"/>
        <v/>
      </c>
      <c r="H374" s="246"/>
      <c r="I374" s="246"/>
      <c r="J374" s="255" t="str">
        <f t="shared" si="61"/>
        <v/>
      </c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70"/>
    </row>
    <row r="375" spans="1:43" ht="15.6">
      <c r="A375" s="244">
        <v>53.6</v>
      </c>
      <c r="B375" s="244">
        <v>17.239999999999998</v>
      </c>
      <c r="C375" s="58"/>
      <c r="D375" s="245"/>
      <c r="E375" s="246"/>
      <c r="F375" s="249" t="str">
        <f t="shared" si="59"/>
        <v/>
      </c>
      <c r="G375" s="248" t="str">
        <f t="shared" si="60"/>
        <v/>
      </c>
      <c r="H375" s="246"/>
      <c r="I375" s="246"/>
      <c r="J375" s="255" t="str">
        <f t="shared" si="61"/>
        <v/>
      </c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70"/>
    </row>
    <row r="376" spans="1:43" ht="15.6">
      <c r="A376" s="244">
        <v>53.5</v>
      </c>
      <c r="B376" s="244">
        <v>10.97</v>
      </c>
      <c r="C376" s="58"/>
      <c r="D376" s="245"/>
      <c r="E376" s="246"/>
      <c r="F376" s="249" t="str">
        <f t="shared" si="59"/>
        <v/>
      </c>
      <c r="G376" s="248" t="str">
        <f t="shared" si="60"/>
        <v/>
      </c>
      <c r="H376" s="246"/>
      <c r="I376" s="246"/>
      <c r="J376" s="255" t="str">
        <f t="shared" si="61"/>
        <v/>
      </c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70"/>
    </row>
    <row r="377" spans="1:43" ht="15.6">
      <c r="A377" s="244">
        <v>53.4</v>
      </c>
      <c r="B377" s="244">
        <v>17.010000000000002</v>
      </c>
      <c r="C377" s="58"/>
      <c r="D377" s="245"/>
      <c r="E377" s="246"/>
      <c r="F377" s="249" t="str">
        <f t="shared" si="59"/>
        <v/>
      </c>
      <c r="G377" s="248" t="str">
        <f t="shared" si="60"/>
        <v/>
      </c>
      <c r="H377" s="246"/>
      <c r="I377" s="246"/>
      <c r="J377" s="255" t="str">
        <f t="shared" si="61"/>
        <v/>
      </c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70"/>
    </row>
    <row r="378" spans="1:43" ht="15.6">
      <c r="A378" s="244">
        <v>53.3</v>
      </c>
      <c r="B378" s="244">
        <v>7.31</v>
      </c>
      <c r="C378" s="58"/>
      <c r="D378" s="245"/>
      <c r="E378" s="246"/>
      <c r="F378" s="249" t="str">
        <f t="shared" si="59"/>
        <v/>
      </c>
      <c r="G378" s="248" t="str">
        <f t="shared" si="60"/>
        <v/>
      </c>
      <c r="H378" s="246"/>
      <c r="I378" s="246"/>
      <c r="J378" s="255" t="str">
        <f t="shared" si="61"/>
        <v/>
      </c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70"/>
    </row>
    <row r="379" spans="1:43" ht="15.6">
      <c r="A379" s="244">
        <v>53.2</v>
      </c>
      <c r="B379" s="244">
        <v>12.92</v>
      </c>
      <c r="C379" s="58"/>
      <c r="D379" s="245"/>
      <c r="E379" s="246"/>
      <c r="F379" s="249" t="str">
        <f t="shared" si="59"/>
        <v/>
      </c>
      <c r="G379" s="248" t="str">
        <f t="shared" si="60"/>
        <v/>
      </c>
      <c r="H379" s="246"/>
      <c r="I379" s="246"/>
      <c r="J379" s="255" t="str">
        <f t="shared" si="61"/>
        <v/>
      </c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70"/>
    </row>
    <row r="380" spans="1:43" ht="15.6">
      <c r="A380" s="244">
        <v>53.1</v>
      </c>
      <c r="B380" s="244">
        <v>14.64</v>
      </c>
      <c r="C380" s="58"/>
      <c r="D380" s="245"/>
      <c r="E380" s="246"/>
      <c r="F380" s="249" t="str">
        <f t="shared" si="59"/>
        <v/>
      </c>
      <c r="G380" s="248" t="str">
        <f t="shared" si="60"/>
        <v/>
      </c>
      <c r="H380" s="246"/>
      <c r="I380" s="246"/>
      <c r="J380" s="255" t="str">
        <f t="shared" si="61"/>
        <v/>
      </c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70"/>
    </row>
    <row r="381" spans="1:43" ht="15.6">
      <c r="A381" s="244">
        <v>53</v>
      </c>
      <c r="B381" s="244">
        <v>13.65</v>
      </c>
      <c r="C381" s="58"/>
      <c r="D381" s="245"/>
      <c r="E381" s="246"/>
      <c r="F381" s="249" t="str">
        <f t="shared" si="59"/>
        <v/>
      </c>
      <c r="G381" s="248" t="str">
        <f t="shared" si="60"/>
        <v/>
      </c>
      <c r="H381" s="246"/>
      <c r="I381" s="246"/>
      <c r="J381" s="255" t="str">
        <f t="shared" si="61"/>
        <v/>
      </c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70"/>
    </row>
    <row r="382" spans="1:43" ht="15.6">
      <c r="A382" s="244">
        <v>52.9</v>
      </c>
      <c r="B382" s="244">
        <v>15.31</v>
      </c>
      <c r="C382" s="58"/>
      <c r="D382" s="245"/>
      <c r="E382" s="246"/>
      <c r="F382" s="249" t="str">
        <f t="shared" si="59"/>
        <v/>
      </c>
      <c r="G382" s="248" t="str">
        <f t="shared" si="60"/>
        <v/>
      </c>
      <c r="H382" s="246"/>
      <c r="I382" s="246"/>
      <c r="J382" s="255" t="str">
        <f t="shared" si="61"/>
        <v/>
      </c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70"/>
    </row>
    <row r="383" spans="1:43" ht="15.6">
      <c r="A383" s="244">
        <v>52.8</v>
      </c>
      <c r="B383" s="244">
        <v>15.27</v>
      </c>
      <c r="C383" s="58"/>
      <c r="D383" s="245"/>
      <c r="E383" s="246"/>
      <c r="F383" s="249" t="str">
        <f t="shared" si="59"/>
        <v/>
      </c>
      <c r="G383" s="248" t="str">
        <f t="shared" si="60"/>
        <v/>
      </c>
      <c r="H383" s="246"/>
      <c r="I383" s="246"/>
      <c r="J383" s="255" t="str">
        <f t="shared" si="61"/>
        <v/>
      </c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70"/>
    </row>
    <row r="384" spans="1:43" ht="15.6">
      <c r="A384" s="244">
        <v>52.7</v>
      </c>
      <c r="B384" s="244">
        <v>19.5</v>
      </c>
      <c r="C384" s="58"/>
      <c r="D384" s="245"/>
      <c r="E384" s="246"/>
      <c r="F384" s="249" t="str">
        <f t="shared" si="59"/>
        <v/>
      </c>
      <c r="G384" s="248" t="str">
        <f t="shared" si="60"/>
        <v/>
      </c>
      <c r="H384" s="246"/>
      <c r="I384" s="246"/>
      <c r="J384" s="255" t="str">
        <f t="shared" si="61"/>
        <v/>
      </c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70"/>
    </row>
    <row r="385" spans="1:43" ht="15.6">
      <c r="A385" s="244">
        <v>52.6</v>
      </c>
      <c r="B385" s="244">
        <v>15.76</v>
      </c>
      <c r="C385" s="58"/>
      <c r="D385" s="245"/>
      <c r="E385" s="246"/>
      <c r="F385" s="249" t="str">
        <f t="shared" si="59"/>
        <v/>
      </c>
      <c r="G385" s="248" t="str">
        <f t="shared" si="60"/>
        <v/>
      </c>
      <c r="H385" s="246"/>
      <c r="I385" s="246"/>
      <c r="J385" s="255" t="str">
        <f t="shared" si="61"/>
        <v/>
      </c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70"/>
    </row>
    <row r="386" spans="1:43" ht="15.6">
      <c r="A386" s="244">
        <v>52.5</v>
      </c>
      <c r="B386" s="244">
        <v>11.01</v>
      </c>
      <c r="C386" s="58"/>
      <c r="D386" s="245"/>
      <c r="E386" s="246"/>
      <c r="F386" s="249" t="str">
        <f t="shared" si="59"/>
        <v/>
      </c>
      <c r="G386" s="248" t="str">
        <f t="shared" si="60"/>
        <v/>
      </c>
      <c r="H386" s="246"/>
      <c r="I386" s="246"/>
      <c r="J386" s="255" t="str">
        <f t="shared" si="61"/>
        <v/>
      </c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70"/>
    </row>
    <row r="387" spans="1:43" ht="15.6">
      <c r="A387" s="244">
        <v>52.4</v>
      </c>
      <c r="B387" s="244">
        <v>18.649999999999999</v>
      </c>
      <c r="C387" s="58"/>
      <c r="D387" s="245"/>
      <c r="E387" s="246"/>
      <c r="F387" s="249" t="str">
        <f t="shared" si="59"/>
        <v/>
      </c>
      <c r="G387" s="248" t="str">
        <f t="shared" si="60"/>
        <v/>
      </c>
      <c r="H387" s="246"/>
      <c r="I387" s="246"/>
      <c r="J387" s="255" t="str">
        <f t="shared" si="61"/>
        <v/>
      </c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70"/>
    </row>
    <row r="388" spans="1:43" ht="15.6">
      <c r="A388" s="244">
        <v>52.3</v>
      </c>
      <c r="B388" s="244">
        <v>15.7</v>
      </c>
      <c r="C388" s="58"/>
      <c r="D388" s="245"/>
      <c r="E388" s="246"/>
      <c r="F388" s="249" t="str">
        <f t="shared" si="59"/>
        <v/>
      </c>
      <c r="G388" s="248" t="str">
        <f t="shared" si="60"/>
        <v/>
      </c>
      <c r="H388" s="246"/>
      <c r="I388" s="246"/>
      <c r="J388" s="255" t="str">
        <f t="shared" si="61"/>
        <v/>
      </c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70"/>
    </row>
    <row r="389" spans="1:43" ht="15.6">
      <c r="A389" s="244">
        <v>52.2</v>
      </c>
      <c r="B389" s="244">
        <v>14.67</v>
      </c>
      <c r="C389" s="58"/>
      <c r="D389" s="245"/>
      <c r="E389" s="246"/>
      <c r="F389" s="249" t="str">
        <f t="shared" si="59"/>
        <v/>
      </c>
      <c r="G389" s="248" t="str">
        <f t="shared" si="60"/>
        <v/>
      </c>
      <c r="H389" s="246"/>
      <c r="I389" s="246"/>
      <c r="J389" s="255" t="str">
        <f t="shared" si="61"/>
        <v/>
      </c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70"/>
    </row>
    <row r="390" spans="1:43" ht="15.6">
      <c r="A390" s="244">
        <v>52.1</v>
      </c>
      <c r="B390" s="244">
        <v>13.71</v>
      </c>
      <c r="C390" s="58"/>
      <c r="D390" s="245"/>
      <c r="E390" s="246"/>
      <c r="F390" s="249" t="str">
        <f t="shared" si="59"/>
        <v/>
      </c>
      <c r="G390" s="248" t="str">
        <f t="shared" si="60"/>
        <v/>
      </c>
      <c r="H390" s="246"/>
      <c r="I390" s="246"/>
      <c r="J390" s="255" t="str">
        <f t="shared" si="61"/>
        <v/>
      </c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70"/>
    </row>
    <row r="391" spans="1:43" ht="15.6">
      <c r="A391" s="244">
        <v>52</v>
      </c>
      <c r="B391" s="244">
        <v>15.2</v>
      </c>
      <c r="C391" s="58"/>
      <c r="D391" s="245"/>
      <c r="E391" s="246"/>
      <c r="F391" s="249" t="str">
        <f t="shared" si="59"/>
        <v/>
      </c>
      <c r="G391" s="248" t="str">
        <f t="shared" si="60"/>
        <v/>
      </c>
      <c r="H391" s="246"/>
      <c r="I391" s="246"/>
      <c r="J391" s="255" t="str">
        <f t="shared" si="61"/>
        <v/>
      </c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70"/>
    </row>
    <row r="392" spans="1:43" ht="15.6">
      <c r="A392" s="244">
        <v>51.9</v>
      </c>
      <c r="B392" s="244">
        <v>16.829999999999998</v>
      </c>
      <c r="C392" s="58"/>
      <c r="D392" s="245"/>
      <c r="E392" s="246"/>
      <c r="F392" s="249" t="str">
        <f t="shared" si="59"/>
        <v/>
      </c>
      <c r="G392" s="248" t="str">
        <f t="shared" si="60"/>
        <v/>
      </c>
      <c r="H392" s="246"/>
      <c r="I392" s="246"/>
      <c r="J392" s="255" t="str">
        <f t="shared" si="61"/>
        <v/>
      </c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70"/>
    </row>
    <row r="393" spans="1:43" ht="15.6">
      <c r="A393" s="244">
        <v>51.8</v>
      </c>
      <c r="B393" s="244">
        <v>17.079999999999998</v>
      </c>
      <c r="C393" s="58"/>
      <c r="D393" s="245"/>
      <c r="E393" s="246"/>
      <c r="F393" s="249" t="str">
        <f t="shared" si="59"/>
        <v/>
      </c>
      <c r="G393" s="248" t="str">
        <f t="shared" si="60"/>
        <v/>
      </c>
      <c r="H393" s="246"/>
      <c r="I393" s="246"/>
      <c r="J393" s="255" t="str">
        <f t="shared" si="61"/>
        <v/>
      </c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70"/>
    </row>
    <row r="394" spans="1:43" ht="15.6">
      <c r="A394" s="244">
        <v>51.7</v>
      </c>
      <c r="B394" s="244">
        <v>13.87</v>
      </c>
      <c r="C394" s="58"/>
      <c r="D394" s="245"/>
      <c r="E394" s="246"/>
      <c r="F394" s="249" t="str">
        <f t="shared" si="59"/>
        <v/>
      </c>
      <c r="G394" s="248" t="str">
        <f t="shared" si="60"/>
        <v/>
      </c>
      <c r="H394" s="246"/>
      <c r="I394" s="246"/>
      <c r="J394" s="255" t="str">
        <f t="shared" si="61"/>
        <v/>
      </c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70"/>
    </row>
    <row r="395" spans="1:43" ht="15.6">
      <c r="A395" s="244">
        <v>51.6</v>
      </c>
      <c r="B395" s="244">
        <v>13.24</v>
      </c>
      <c r="C395" s="58"/>
      <c r="D395" s="245"/>
      <c r="E395" s="246"/>
      <c r="F395" s="249" t="str">
        <f t="shared" si="59"/>
        <v/>
      </c>
      <c r="G395" s="248" t="str">
        <f t="shared" si="60"/>
        <v/>
      </c>
      <c r="H395" s="246"/>
      <c r="I395" s="246"/>
      <c r="J395" s="255" t="str">
        <f t="shared" si="61"/>
        <v/>
      </c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70"/>
    </row>
    <row r="396" spans="1:43" ht="15.6">
      <c r="A396" s="244">
        <v>51.5</v>
      </c>
      <c r="B396" s="244">
        <v>13.73</v>
      </c>
      <c r="C396" s="58"/>
      <c r="D396" s="245"/>
      <c r="E396" s="246"/>
      <c r="F396" s="249" t="str">
        <f t="shared" ref="F396:F459" si="62">IF(ISBLANK(D396),"",D396)</f>
        <v/>
      </c>
      <c r="G396" s="248" t="str">
        <f t="shared" ref="G396:G459" si="63">IF(ISBLANK(E396),"",IF(E396&lt;G395,E396,G395))</f>
        <v/>
      </c>
      <c r="H396" s="246"/>
      <c r="I396" s="246"/>
      <c r="J396" s="255" t="str">
        <f t="shared" ref="J396:J459" si="64">IF(ISBLANK(I396),"",IF(I396&lt;J395,I396,J395))</f>
        <v/>
      </c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70"/>
    </row>
    <row r="397" spans="1:43" ht="15.6">
      <c r="A397" s="244">
        <v>51.4</v>
      </c>
      <c r="B397" s="244">
        <v>13.28</v>
      </c>
      <c r="C397" s="58"/>
      <c r="D397" s="245"/>
      <c r="E397" s="246"/>
      <c r="F397" s="249" t="str">
        <f t="shared" si="62"/>
        <v/>
      </c>
      <c r="G397" s="248" t="str">
        <f t="shared" si="63"/>
        <v/>
      </c>
      <c r="H397" s="246"/>
      <c r="I397" s="246"/>
      <c r="J397" s="255" t="str">
        <f t="shared" si="64"/>
        <v/>
      </c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70"/>
    </row>
    <row r="398" spans="1:43" ht="15.6">
      <c r="A398" s="244">
        <v>51.3</v>
      </c>
      <c r="B398" s="244">
        <v>14.66</v>
      </c>
      <c r="C398" s="58"/>
      <c r="D398" s="245"/>
      <c r="E398" s="246"/>
      <c r="F398" s="249" t="str">
        <f t="shared" si="62"/>
        <v/>
      </c>
      <c r="G398" s="248" t="str">
        <f t="shared" si="63"/>
        <v/>
      </c>
      <c r="H398" s="246"/>
      <c r="I398" s="246"/>
      <c r="J398" s="255" t="str">
        <f t="shared" si="64"/>
        <v/>
      </c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70"/>
    </row>
    <row r="399" spans="1:43" ht="15.6">
      <c r="A399" s="244">
        <v>51.2</v>
      </c>
      <c r="B399" s="244">
        <v>16.7</v>
      </c>
      <c r="C399" s="58"/>
      <c r="D399" s="245"/>
      <c r="E399" s="246"/>
      <c r="F399" s="249" t="str">
        <f t="shared" si="62"/>
        <v/>
      </c>
      <c r="G399" s="248" t="str">
        <f t="shared" si="63"/>
        <v/>
      </c>
      <c r="H399" s="246"/>
      <c r="I399" s="246"/>
      <c r="J399" s="255" t="str">
        <f t="shared" si="64"/>
        <v/>
      </c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70"/>
    </row>
    <row r="400" spans="1:43" ht="15.6">
      <c r="A400" s="244">
        <v>51.1</v>
      </c>
      <c r="B400" s="244">
        <v>17.59</v>
      </c>
      <c r="C400" s="58"/>
      <c r="D400" s="245"/>
      <c r="E400" s="246"/>
      <c r="F400" s="249" t="str">
        <f t="shared" si="62"/>
        <v/>
      </c>
      <c r="G400" s="248" t="str">
        <f t="shared" si="63"/>
        <v/>
      </c>
      <c r="H400" s="246"/>
      <c r="I400" s="246"/>
      <c r="J400" s="255" t="str">
        <f t="shared" si="64"/>
        <v/>
      </c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70"/>
    </row>
    <row r="401" spans="1:43" ht="15.6">
      <c r="A401" s="244">
        <v>51</v>
      </c>
      <c r="B401" s="244">
        <v>15.65</v>
      </c>
      <c r="C401" s="58"/>
      <c r="D401" s="245"/>
      <c r="E401" s="246"/>
      <c r="F401" s="249" t="str">
        <f t="shared" si="62"/>
        <v/>
      </c>
      <c r="G401" s="248" t="str">
        <f t="shared" si="63"/>
        <v/>
      </c>
      <c r="H401" s="246"/>
      <c r="I401" s="246"/>
      <c r="J401" s="255" t="str">
        <f t="shared" si="64"/>
        <v/>
      </c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70"/>
    </row>
    <row r="402" spans="1:43" ht="15.6">
      <c r="A402" s="244">
        <v>50.9</v>
      </c>
      <c r="B402" s="244">
        <v>15.33</v>
      </c>
      <c r="C402" s="58"/>
      <c r="D402" s="245"/>
      <c r="E402" s="246"/>
      <c r="F402" s="249" t="str">
        <f t="shared" si="62"/>
        <v/>
      </c>
      <c r="G402" s="248" t="str">
        <f t="shared" si="63"/>
        <v/>
      </c>
      <c r="H402" s="246"/>
      <c r="I402" s="246"/>
      <c r="J402" s="255" t="str">
        <f t="shared" si="64"/>
        <v/>
      </c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70"/>
    </row>
    <row r="403" spans="1:43" ht="15.6">
      <c r="A403" s="244">
        <v>50.8</v>
      </c>
      <c r="B403" s="244">
        <v>15.55</v>
      </c>
      <c r="C403" s="58"/>
      <c r="D403" s="245"/>
      <c r="E403" s="246"/>
      <c r="F403" s="249" t="str">
        <f t="shared" si="62"/>
        <v/>
      </c>
      <c r="G403" s="248" t="str">
        <f t="shared" si="63"/>
        <v/>
      </c>
      <c r="H403" s="246"/>
      <c r="I403" s="246"/>
      <c r="J403" s="255" t="str">
        <f t="shared" si="64"/>
        <v/>
      </c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70"/>
    </row>
    <row r="404" spans="1:43" ht="15.6">
      <c r="A404" s="244">
        <v>50.7</v>
      </c>
      <c r="B404" s="244">
        <v>17.239999999999998</v>
      </c>
      <c r="C404" s="58"/>
      <c r="D404" s="245"/>
      <c r="E404" s="246"/>
      <c r="F404" s="249" t="str">
        <f t="shared" si="62"/>
        <v/>
      </c>
      <c r="G404" s="248" t="str">
        <f t="shared" si="63"/>
        <v/>
      </c>
      <c r="H404" s="246"/>
      <c r="I404" s="246"/>
      <c r="J404" s="255" t="str">
        <f t="shared" si="64"/>
        <v/>
      </c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70"/>
    </row>
    <row r="405" spans="1:43" ht="15.6">
      <c r="A405" s="244">
        <v>50.6</v>
      </c>
      <c r="B405" s="244">
        <v>17.28</v>
      </c>
      <c r="C405" s="58"/>
      <c r="D405" s="245"/>
      <c r="E405" s="246"/>
      <c r="F405" s="249" t="str">
        <f t="shared" si="62"/>
        <v/>
      </c>
      <c r="G405" s="248" t="str">
        <f t="shared" si="63"/>
        <v/>
      </c>
      <c r="H405" s="246"/>
      <c r="I405" s="246"/>
      <c r="J405" s="255" t="str">
        <f t="shared" si="64"/>
        <v/>
      </c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70"/>
    </row>
    <row r="406" spans="1:43" ht="15.6">
      <c r="A406" s="244">
        <v>50.5</v>
      </c>
      <c r="B406" s="244">
        <v>18.170000000000002</v>
      </c>
      <c r="C406" s="58"/>
      <c r="D406" s="245"/>
      <c r="E406" s="246"/>
      <c r="F406" s="249" t="str">
        <f t="shared" si="62"/>
        <v/>
      </c>
      <c r="G406" s="248" t="str">
        <f t="shared" si="63"/>
        <v/>
      </c>
      <c r="H406" s="246"/>
      <c r="I406" s="246"/>
      <c r="J406" s="255" t="str">
        <f t="shared" si="64"/>
        <v/>
      </c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70"/>
    </row>
    <row r="407" spans="1:43" ht="15.6">
      <c r="A407" s="244">
        <v>50.4</v>
      </c>
      <c r="B407" s="244">
        <v>19.670000000000002</v>
      </c>
      <c r="C407" s="58"/>
      <c r="D407" s="245"/>
      <c r="E407" s="246"/>
      <c r="F407" s="249" t="str">
        <f t="shared" si="62"/>
        <v/>
      </c>
      <c r="G407" s="248" t="str">
        <f t="shared" si="63"/>
        <v/>
      </c>
      <c r="H407" s="246"/>
      <c r="I407" s="246"/>
      <c r="J407" s="255" t="str">
        <f t="shared" si="64"/>
        <v/>
      </c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70"/>
    </row>
    <row r="408" spans="1:43" ht="15.6">
      <c r="A408" s="244">
        <v>50.3</v>
      </c>
      <c r="B408" s="244">
        <v>20.37</v>
      </c>
      <c r="C408" s="58"/>
      <c r="D408" s="245"/>
      <c r="E408" s="246"/>
      <c r="F408" s="249" t="str">
        <f t="shared" si="62"/>
        <v/>
      </c>
      <c r="G408" s="248" t="str">
        <f t="shared" si="63"/>
        <v/>
      </c>
      <c r="H408" s="246"/>
      <c r="I408" s="246"/>
      <c r="J408" s="255" t="str">
        <f t="shared" si="64"/>
        <v/>
      </c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70"/>
    </row>
    <row r="409" spans="1:43" ht="15.6">
      <c r="A409" s="244">
        <v>50.2</v>
      </c>
      <c r="B409" s="244">
        <v>18.63</v>
      </c>
      <c r="C409" s="58"/>
      <c r="D409" s="245"/>
      <c r="E409" s="246"/>
      <c r="F409" s="249" t="str">
        <f t="shared" si="62"/>
        <v/>
      </c>
      <c r="G409" s="248" t="str">
        <f t="shared" si="63"/>
        <v/>
      </c>
      <c r="H409" s="246"/>
      <c r="I409" s="246"/>
      <c r="J409" s="255" t="str">
        <f t="shared" si="64"/>
        <v/>
      </c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70"/>
    </row>
    <row r="410" spans="1:43" ht="15.6">
      <c r="A410" s="244">
        <v>50.1</v>
      </c>
      <c r="B410" s="244">
        <v>12.74</v>
      </c>
      <c r="C410" s="58"/>
      <c r="D410" s="245"/>
      <c r="E410" s="246"/>
      <c r="F410" s="249" t="str">
        <f t="shared" si="62"/>
        <v/>
      </c>
      <c r="G410" s="248" t="str">
        <f t="shared" si="63"/>
        <v/>
      </c>
      <c r="H410" s="246"/>
      <c r="I410" s="246"/>
      <c r="J410" s="255" t="str">
        <f t="shared" si="64"/>
        <v/>
      </c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70"/>
    </row>
    <row r="411" spans="1:43" ht="15.6">
      <c r="A411" s="244">
        <v>50</v>
      </c>
      <c r="B411" s="244">
        <v>11.78</v>
      </c>
      <c r="C411" s="58"/>
      <c r="D411" s="245"/>
      <c r="E411" s="246"/>
      <c r="F411" s="249" t="str">
        <f t="shared" si="62"/>
        <v/>
      </c>
      <c r="G411" s="248" t="str">
        <f t="shared" si="63"/>
        <v/>
      </c>
      <c r="H411" s="246"/>
      <c r="I411" s="246"/>
      <c r="J411" s="255" t="str">
        <f t="shared" si="64"/>
        <v/>
      </c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70"/>
    </row>
    <row r="412" spans="1:43" ht="15.6">
      <c r="A412" s="244">
        <v>49.9</v>
      </c>
      <c r="B412" s="244">
        <v>13.21</v>
      </c>
      <c r="C412" s="58"/>
      <c r="D412" s="245"/>
      <c r="E412" s="246"/>
      <c r="F412" s="249" t="str">
        <f t="shared" si="62"/>
        <v/>
      </c>
      <c r="G412" s="248" t="str">
        <f t="shared" si="63"/>
        <v/>
      </c>
      <c r="H412" s="246"/>
      <c r="I412" s="246"/>
      <c r="J412" s="255" t="str">
        <f t="shared" si="64"/>
        <v/>
      </c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70"/>
    </row>
    <row r="413" spans="1:43" ht="15.6">
      <c r="A413" s="244">
        <v>49.8</v>
      </c>
      <c r="B413" s="244">
        <v>17.41</v>
      </c>
      <c r="C413" s="58"/>
      <c r="D413" s="245"/>
      <c r="E413" s="246"/>
      <c r="F413" s="249" t="str">
        <f t="shared" si="62"/>
        <v/>
      </c>
      <c r="G413" s="248" t="str">
        <f t="shared" si="63"/>
        <v/>
      </c>
      <c r="H413" s="246"/>
      <c r="I413" s="246"/>
      <c r="J413" s="255" t="str">
        <f t="shared" si="64"/>
        <v/>
      </c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70"/>
    </row>
    <row r="414" spans="1:43" ht="15.6">
      <c r="A414" s="244">
        <v>49.7</v>
      </c>
      <c r="B414" s="244">
        <v>14.01</v>
      </c>
      <c r="C414" s="58"/>
      <c r="D414" s="245"/>
      <c r="E414" s="246"/>
      <c r="F414" s="249" t="str">
        <f t="shared" si="62"/>
        <v/>
      </c>
      <c r="G414" s="248" t="str">
        <f t="shared" si="63"/>
        <v/>
      </c>
      <c r="H414" s="246"/>
      <c r="I414" s="246"/>
      <c r="J414" s="255" t="str">
        <f t="shared" si="64"/>
        <v/>
      </c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70"/>
    </row>
    <row r="415" spans="1:43" ht="15.6">
      <c r="A415" s="244">
        <v>49.6</v>
      </c>
      <c r="B415" s="244">
        <v>11.25</v>
      </c>
      <c r="C415" s="58"/>
      <c r="D415" s="245"/>
      <c r="E415" s="246"/>
      <c r="F415" s="249" t="str">
        <f t="shared" si="62"/>
        <v/>
      </c>
      <c r="G415" s="248" t="str">
        <f t="shared" si="63"/>
        <v/>
      </c>
      <c r="H415" s="246"/>
      <c r="I415" s="246"/>
      <c r="J415" s="255" t="str">
        <f t="shared" si="64"/>
        <v/>
      </c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70"/>
    </row>
    <row r="416" spans="1:43" ht="15.6">
      <c r="A416" s="244">
        <v>49.5</v>
      </c>
      <c r="B416" s="244">
        <v>13.54</v>
      </c>
      <c r="C416" s="58"/>
      <c r="D416" s="245"/>
      <c r="E416" s="246"/>
      <c r="F416" s="249" t="str">
        <f t="shared" si="62"/>
        <v/>
      </c>
      <c r="G416" s="248" t="str">
        <f t="shared" si="63"/>
        <v/>
      </c>
      <c r="H416" s="246"/>
      <c r="I416" s="246"/>
      <c r="J416" s="255" t="str">
        <f t="shared" si="64"/>
        <v/>
      </c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70"/>
    </row>
    <row r="417" spans="1:43" ht="15.6">
      <c r="A417" s="244">
        <v>49.4</v>
      </c>
      <c r="B417" s="244">
        <v>18.739999999999998</v>
      </c>
      <c r="C417" s="58"/>
      <c r="D417" s="245"/>
      <c r="E417" s="246"/>
      <c r="F417" s="249" t="str">
        <f t="shared" si="62"/>
        <v/>
      </c>
      <c r="G417" s="248" t="str">
        <f t="shared" si="63"/>
        <v/>
      </c>
      <c r="H417" s="246"/>
      <c r="I417" s="246"/>
      <c r="J417" s="255" t="str">
        <f t="shared" si="64"/>
        <v/>
      </c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70"/>
    </row>
    <row r="418" spans="1:43" ht="15.6">
      <c r="A418" s="244">
        <v>49.3</v>
      </c>
      <c r="B418" s="244">
        <v>14.6</v>
      </c>
      <c r="C418" s="58"/>
      <c r="D418" s="245"/>
      <c r="E418" s="246"/>
      <c r="F418" s="249" t="str">
        <f t="shared" si="62"/>
        <v/>
      </c>
      <c r="G418" s="248" t="str">
        <f t="shared" si="63"/>
        <v/>
      </c>
      <c r="H418" s="246"/>
      <c r="I418" s="246"/>
      <c r="J418" s="255" t="str">
        <f t="shared" si="64"/>
        <v/>
      </c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70"/>
    </row>
    <row r="419" spans="1:43" ht="15.6">
      <c r="A419" s="244">
        <v>49.2</v>
      </c>
      <c r="B419" s="244">
        <v>9.94</v>
      </c>
      <c r="C419" s="58"/>
      <c r="D419" s="245"/>
      <c r="E419" s="246"/>
      <c r="F419" s="249" t="str">
        <f t="shared" si="62"/>
        <v/>
      </c>
      <c r="G419" s="248" t="str">
        <f t="shared" si="63"/>
        <v/>
      </c>
      <c r="H419" s="246"/>
      <c r="I419" s="246"/>
      <c r="J419" s="255" t="str">
        <f t="shared" si="64"/>
        <v/>
      </c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70"/>
    </row>
    <row r="420" spans="1:43" ht="15.6">
      <c r="A420" s="244">
        <v>49.1</v>
      </c>
      <c r="B420" s="244">
        <v>10.74</v>
      </c>
      <c r="C420" s="58"/>
      <c r="D420" s="245"/>
      <c r="E420" s="246"/>
      <c r="F420" s="249" t="str">
        <f t="shared" si="62"/>
        <v/>
      </c>
      <c r="G420" s="248" t="str">
        <f t="shared" si="63"/>
        <v/>
      </c>
      <c r="H420" s="246"/>
      <c r="I420" s="246"/>
      <c r="J420" s="255" t="str">
        <f t="shared" si="64"/>
        <v/>
      </c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70"/>
    </row>
    <row r="421" spans="1:43" ht="15.6">
      <c r="A421" s="244">
        <v>49</v>
      </c>
      <c r="B421" s="244">
        <v>12.04</v>
      </c>
      <c r="C421" s="58"/>
      <c r="D421" s="245"/>
      <c r="E421" s="246"/>
      <c r="F421" s="249" t="str">
        <f t="shared" si="62"/>
        <v/>
      </c>
      <c r="G421" s="248" t="str">
        <f t="shared" si="63"/>
        <v/>
      </c>
      <c r="H421" s="246"/>
      <c r="I421" s="246"/>
      <c r="J421" s="255" t="str">
        <f t="shared" si="64"/>
        <v/>
      </c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70"/>
    </row>
    <row r="422" spans="1:43" ht="15.6">
      <c r="A422" s="244">
        <v>48.9</v>
      </c>
      <c r="B422" s="244">
        <v>12.48</v>
      </c>
      <c r="C422" s="58"/>
      <c r="D422" s="245"/>
      <c r="E422" s="246"/>
      <c r="F422" s="249" t="str">
        <f t="shared" si="62"/>
        <v/>
      </c>
      <c r="G422" s="248" t="str">
        <f t="shared" si="63"/>
        <v/>
      </c>
      <c r="H422" s="246"/>
      <c r="I422" s="246"/>
      <c r="J422" s="255" t="str">
        <f t="shared" si="64"/>
        <v/>
      </c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70"/>
    </row>
    <row r="423" spans="1:43" ht="15.6">
      <c r="A423" s="244">
        <v>48.8</v>
      </c>
      <c r="B423" s="244">
        <v>12.61</v>
      </c>
      <c r="C423" s="58"/>
      <c r="D423" s="245"/>
      <c r="E423" s="246"/>
      <c r="F423" s="249" t="str">
        <f t="shared" si="62"/>
        <v/>
      </c>
      <c r="G423" s="248" t="str">
        <f t="shared" si="63"/>
        <v/>
      </c>
      <c r="H423" s="246"/>
      <c r="I423" s="246"/>
      <c r="J423" s="255" t="str">
        <f t="shared" si="64"/>
        <v/>
      </c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70"/>
    </row>
    <row r="424" spans="1:43" ht="15.6">
      <c r="A424" s="244">
        <v>48.7</v>
      </c>
      <c r="B424" s="244">
        <v>14.72</v>
      </c>
      <c r="C424" s="58"/>
      <c r="D424" s="245"/>
      <c r="E424" s="246"/>
      <c r="F424" s="249" t="str">
        <f t="shared" si="62"/>
        <v/>
      </c>
      <c r="G424" s="248" t="str">
        <f t="shared" si="63"/>
        <v/>
      </c>
      <c r="H424" s="246"/>
      <c r="I424" s="246"/>
      <c r="J424" s="255" t="str">
        <f t="shared" si="64"/>
        <v/>
      </c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70"/>
    </row>
    <row r="425" spans="1:43" ht="15.6">
      <c r="A425" s="244">
        <v>48.6</v>
      </c>
      <c r="B425" s="244">
        <v>13.35</v>
      </c>
      <c r="C425" s="58"/>
      <c r="D425" s="245"/>
      <c r="E425" s="246"/>
      <c r="F425" s="249" t="str">
        <f t="shared" si="62"/>
        <v/>
      </c>
      <c r="G425" s="248" t="str">
        <f t="shared" si="63"/>
        <v/>
      </c>
      <c r="H425" s="246"/>
      <c r="I425" s="246"/>
      <c r="J425" s="255" t="str">
        <f t="shared" si="64"/>
        <v/>
      </c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70"/>
    </row>
    <row r="426" spans="1:43" ht="15.6">
      <c r="A426" s="244">
        <v>48.5</v>
      </c>
      <c r="B426" s="244">
        <v>14.44</v>
      </c>
      <c r="C426" s="58"/>
      <c r="D426" s="245"/>
      <c r="E426" s="246"/>
      <c r="F426" s="249" t="str">
        <f t="shared" si="62"/>
        <v/>
      </c>
      <c r="G426" s="248" t="str">
        <f t="shared" si="63"/>
        <v/>
      </c>
      <c r="H426" s="246"/>
      <c r="I426" s="246"/>
      <c r="J426" s="255" t="str">
        <f t="shared" si="64"/>
        <v/>
      </c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70"/>
    </row>
    <row r="427" spans="1:43" ht="15.6">
      <c r="A427" s="244">
        <v>48.4</v>
      </c>
      <c r="B427" s="244">
        <v>11.56</v>
      </c>
      <c r="C427" s="58"/>
      <c r="D427" s="245"/>
      <c r="E427" s="246"/>
      <c r="F427" s="249" t="str">
        <f t="shared" si="62"/>
        <v/>
      </c>
      <c r="G427" s="248" t="str">
        <f t="shared" si="63"/>
        <v/>
      </c>
      <c r="H427" s="246"/>
      <c r="I427" s="246"/>
      <c r="J427" s="255" t="str">
        <f t="shared" si="64"/>
        <v/>
      </c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70"/>
    </row>
    <row r="428" spans="1:43" ht="15.6">
      <c r="A428" s="244">
        <v>48.3</v>
      </c>
      <c r="B428" s="244">
        <v>11.65</v>
      </c>
      <c r="C428" s="58"/>
      <c r="D428" s="245"/>
      <c r="E428" s="246"/>
      <c r="F428" s="249" t="str">
        <f t="shared" si="62"/>
        <v/>
      </c>
      <c r="G428" s="248" t="str">
        <f t="shared" si="63"/>
        <v/>
      </c>
      <c r="H428" s="246"/>
      <c r="I428" s="246"/>
      <c r="J428" s="255" t="str">
        <f t="shared" si="64"/>
        <v/>
      </c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70"/>
    </row>
    <row r="429" spans="1:43" ht="15.6">
      <c r="A429" s="244">
        <v>48.2</v>
      </c>
      <c r="B429" s="244">
        <v>11.64</v>
      </c>
      <c r="C429" s="58"/>
      <c r="D429" s="245"/>
      <c r="E429" s="246"/>
      <c r="F429" s="249" t="str">
        <f t="shared" si="62"/>
        <v/>
      </c>
      <c r="G429" s="248" t="str">
        <f t="shared" si="63"/>
        <v/>
      </c>
      <c r="H429" s="246"/>
      <c r="I429" s="246"/>
      <c r="J429" s="255" t="str">
        <f t="shared" si="64"/>
        <v/>
      </c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70"/>
    </row>
    <row r="430" spans="1:43" ht="15.6">
      <c r="A430" s="244">
        <v>48.1</v>
      </c>
      <c r="B430" s="244">
        <v>10.18</v>
      </c>
      <c r="C430" s="58"/>
      <c r="D430" s="245"/>
      <c r="E430" s="246"/>
      <c r="F430" s="249" t="str">
        <f t="shared" si="62"/>
        <v/>
      </c>
      <c r="G430" s="248" t="str">
        <f t="shared" si="63"/>
        <v/>
      </c>
      <c r="H430" s="246"/>
      <c r="I430" s="246"/>
      <c r="J430" s="255" t="str">
        <f t="shared" si="64"/>
        <v/>
      </c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70"/>
    </row>
    <row r="431" spans="1:43" ht="15.6">
      <c r="A431" s="244">
        <v>48</v>
      </c>
      <c r="B431" s="244">
        <v>13.59</v>
      </c>
      <c r="C431" s="58"/>
      <c r="D431" s="245"/>
      <c r="E431" s="246"/>
      <c r="F431" s="249" t="str">
        <f t="shared" si="62"/>
        <v/>
      </c>
      <c r="G431" s="248" t="str">
        <f t="shared" si="63"/>
        <v/>
      </c>
      <c r="H431" s="246"/>
      <c r="I431" s="246"/>
      <c r="J431" s="255" t="str">
        <f t="shared" si="64"/>
        <v/>
      </c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70"/>
    </row>
    <row r="432" spans="1:43" ht="15.6">
      <c r="A432" s="244">
        <v>47.9</v>
      </c>
      <c r="B432" s="244">
        <v>14.29</v>
      </c>
      <c r="C432" s="58"/>
      <c r="D432" s="245"/>
      <c r="E432" s="246"/>
      <c r="F432" s="249" t="str">
        <f t="shared" si="62"/>
        <v/>
      </c>
      <c r="G432" s="248" t="str">
        <f t="shared" si="63"/>
        <v/>
      </c>
      <c r="H432" s="246"/>
      <c r="I432" s="246"/>
      <c r="J432" s="255" t="str">
        <f t="shared" si="64"/>
        <v/>
      </c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70"/>
    </row>
    <row r="433" spans="1:43" ht="15.6">
      <c r="A433" s="244">
        <v>47.8</v>
      </c>
      <c r="B433" s="244">
        <v>13.96</v>
      </c>
      <c r="C433" s="58"/>
      <c r="D433" s="245"/>
      <c r="E433" s="246"/>
      <c r="F433" s="249" t="str">
        <f t="shared" si="62"/>
        <v/>
      </c>
      <c r="G433" s="248" t="str">
        <f t="shared" si="63"/>
        <v/>
      </c>
      <c r="H433" s="246"/>
      <c r="I433" s="246"/>
      <c r="J433" s="255" t="str">
        <f t="shared" si="64"/>
        <v/>
      </c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70"/>
    </row>
    <row r="434" spans="1:43" ht="15.6">
      <c r="A434" s="244">
        <v>47.7</v>
      </c>
      <c r="B434" s="244">
        <v>13.41</v>
      </c>
      <c r="C434" s="58"/>
      <c r="D434" s="245"/>
      <c r="E434" s="246"/>
      <c r="F434" s="249" t="str">
        <f t="shared" si="62"/>
        <v/>
      </c>
      <c r="G434" s="248" t="str">
        <f t="shared" si="63"/>
        <v/>
      </c>
      <c r="H434" s="246"/>
      <c r="I434" s="246"/>
      <c r="J434" s="255" t="str">
        <f t="shared" si="64"/>
        <v/>
      </c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70"/>
    </row>
    <row r="435" spans="1:43" ht="15.6">
      <c r="A435" s="244">
        <v>47.6</v>
      </c>
      <c r="B435" s="244">
        <v>10.09</v>
      </c>
      <c r="C435" s="58"/>
      <c r="D435" s="245"/>
      <c r="E435" s="246"/>
      <c r="F435" s="249" t="str">
        <f t="shared" si="62"/>
        <v/>
      </c>
      <c r="G435" s="248" t="str">
        <f t="shared" si="63"/>
        <v/>
      </c>
      <c r="H435" s="246"/>
      <c r="I435" s="246"/>
      <c r="J435" s="255" t="str">
        <f t="shared" si="64"/>
        <v/>
      </c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70"/>
    </row>
    <row r="436" spans="1:43" ht="15.6">
      <c r="A436" s="244">
        <v>47.5</v>
      </c>
      <c r="B436" s="244">
        <v>12.18</v>
      </c>
      <c r="C436" s="58"/>
      <c r="D436" s="245"/>
      <c r="E436" s="246"/>
      <c r="F436" s="249" t="str">
        <f t="shared" si="62"/>
        <v/>
      </c>
      <c r="G436" s="248" t="str">
        <f t="shared" si="63"/>
        <v/>
      </c>
      <c r="H436" s="246"/>
      <c r="I436" s="246"/>
      <c r="J436" s="255" t="str">
        <f t="shared" si="64"/>
        <v/>
      </c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70"/>
    </row>
    <row r="437" spans="1:43" ht="15.6">
      <c r="A437" s="244">
        <v>47.4</v>
      </c>
      <c r="B437" s="244">
        <v>7.81</v>
      </c>
      <c r="C437" s="58"/>
      <c r="D437" s="245"/>
      <c r="E437" s="246"/>
      <c r="F437" s="249" t="str">
        <f t="shared" si="62"/>
        <v/>
      </c>
      <c r="G437" s="248" t="str">
        <f t="shared" si="63"/>
        <v/>
      </c>
      <c r="H437" s="246"/>
      <c r="I437" s="246"/>
      <c r="J437" s="255" t="str">
        <f t="shared" si="64"/>
        <v/>
      </c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70"/>
    </row>
    <row r="438" spans="1:43" ht="15.6">
      <c r="A438" s="244">
        <v>47.3</v>
      </c>
      <c r="B438" s="244">
        <v>8.4</v>
      </c>
      <c r="C438" s="58"/>
      <c r="D438" s="245"/>
      <c r="E438" s="246"/>
      <c r="F438" s="249" t="str">
        <f t="shared" si="62"/>
        <v/>
      </c>
      <c r="G438" s="248" t="str">
        <f t="shared" si="63"/>
        <v/>
      </c>
      <c r="H438" s="246"/>
      <c r="I438" s="246"/>
      <c r="J438" s="255" t="str">
        <f t="shared" si="64"/>
        <v/>
      </c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70"/>
    </row>
    <row r="439" spans="1:43" ht="15.6">
      <c r="A439" s="244">
        <v>47.2</v>
      </c>
      <c r="B439" s="244">
        <v>10.14</v>
      </c>
      <c r="C439" s="58"/>
      <c r="D439" s="245"/>
      <c r="E439" s="246"/>
      <c r="F439" s="249" t="str">
        <f t="shared" si="62"/>
        <v/>
      </c>
      <c r="G439" s="248" t="str">
        <f t="shared" si="63"/>
        <v/>
      </c>
      <c r="H439" s="246"/>
      <c r="I439" s="246"/>
      <c r="J439" s="255" t="str">
        <f t="shared" si="64"/>
        <v/>
      </c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70"/>
    </row>
    <row r="440" spans="1:43" ht="15.6">
      <c r="A440" s="244">
        <v>47.1</v>
      </c>
      <c r="B440" s="244">
        <v>9.91</v>
      </c>
      <c r="C440" s="58"/>
      <c r="D440" s="245"/>
      <c r="E440" s="246"/>
      <c r="F440" s="249" t="str">
        <f t="shared" si="62"/>
        <v/>
      </c>
      <c r="G440" s="248" t="str">
        <f t="shared" si="63"/>
        <v/>
      </c>
      <c r="H440" s="246"/>
      <c r="I440" s="246"/>
      <c r="J440" s="255" t="str">
        <f t="shared" si="64"/>
        <v/>
      </c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70"/>
    </row>
    <row r="441" spans="1:43" ht="15.6">
      <c r="A441" s="244">
        <v>47</v>
      </c>
      <c r="B441" s="244">
        <v>9.59</v>
      </c>
      <c r="C441" s="58"/>
      <c r="D441" s="245"/>
      <c r="E441" s="246"/>
      <c r="F441" s="249" t="str">
        <f t="shared" si="62"/>
        <v/>
      </c>
      <c r="G441" s="248" t="str">
        <f t="shared" si="63"/>
        <v/>
      </c>
      <c r="H441" s="246"/>
      <c r="I441" s="246"/>
      <c r="J441" s="255" t="str">
        <f t="shared" si="64"/>
        <v/>
      </c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70"/>
    </row>
    <row r="442" spans="1:43" ht="15.6">
      <c r="A442" s="244">
        <v>46.9</v>
      </c>
      <c r="B442" s="244">
        <v>5.28</v>
      </c>
      <c r="C442" s="58"/>
      <c r="D442" s="245"/>
      <c r="E442" s="246"/>
      <c r="F442" s="249" t="str">
        <f t="shared" si="62"/>
        <v/>
      </c>
      <c r="G442" s="248" t="str">
        <f t="shared" si="63"/>
        <v/>
      </c>
      <c r="H442" s="246"/>
      <c r="I442" s="246"/>
      <c r="J442" s="255" t="str">
        <f t="shared" si="64"/>
        <v/>
      </c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70"/>
    </row>
    <row r="443" spans="1:43" ht="15.6">
      <c r="A443" s="244">
        <v>46.8</v>
      </c>
      <c r="B443" s="244">
        <v>7.68</v>
      </c>
      <c r="C443" s="58"/>
      <c r="D443" s="245"/>
      <c r="E443" s="246"/>
      <c r="F443" s="249" t="str">
        <f t="shared" si="62"/>
        <v/>
      </c>
      <c r="G443" s="248" t="str">
        <f t="shared" si="63"/>
        <v/>
      </c>
      <c r="H443" s="246"/>
      <c r="I443" s="246"/>
      <c r="J443" s="255" t="str">
        <f t="shared" si="64"/>
        <v/>
      </c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70"/>
    </row>
    <row r="444" spans="1:43" ht="15.6">
      <c r="A444" s="244">
        <v>46.7</v>
      </c>
      <c r="B444" s="244">
        <v>8.58</v>
      </c>
      <c r="C444" s="58"/>
      <c r="D444" s="245"/>
      <c r="E444" s="246"/>
      <c r="F444" s="249" t="str">
        <f t="shared" si="62"/>
        <v/>
      </c>
      <c r="G444" s="248" t="str">
        <f t="shared" si="63"/>
        <v/>
      </c>
      <c r="H444" s="246"/>
      <c r="I444" s="246"/>
      <c r="J444" s="255" t="str">
        <f t="shared" si="64"/>
        <v/>
      </c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70"/>
    </row>
    <row r="445" spans="1:43" ht="15.6">
      <c r="A445" s="244">
        <v>46.6</v>
      </c>
      <c r="B445" s="244">
        <v>8.66</v>
      </c>
      <c r="C445" s="58"/>
      <c r="D445" s="245"/>
      <c r="E445" s="246"/>
      <c r="F445" s="249" t="str">
        <f t="shared" si="62"/>
        <v/>
      </c>
      <c r="G445" s="248" t="str">
        <f t="shared" si="63"/>
        <v/>
      </c>
      <c r="H445" s="246"/>
      <c r="I445" s="246"/>
      <c r="J445" s="255" t="str">
        <f t="shared" si="64"/>
        <v/>
      </c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70"/>
    </row>
    <row r="446" spans="1:43" ht="15.6">
      <c r="A446" s="244">
        <v>46.5</v>
      </c>
      <c r="B446" s="244">
        <v>10.57</v>
      </c>
      <c r="C446" s="58"/>
      <c r="D446" s="245"/>
      <c r="E446" s="246"/>
      <c r="F446" s="249" t="str">
        <f t="shared" si="62"/>
        <v/>
      </c>
      <c r="G446" s="248" t="str">
        <f t="shared" si="63"/>
        <v/>
      </c>
      <c r="H446" s="246"/>
      <c r="I446" s="246"/>
      <c r="J446" s="255" t="str">
        <f t="shared" si="64"/>
        <v/>
      </c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70"/>
    </row>
    <row r="447" spans="1:43" ht="15.6">
      <c r="A447" s="244">
        <v>46.4</v>
      </c>
      <c r="B447" s="244">
        <v>9.32</v>
      </c>
      <c r="C447" s="58"/>
      <c r="D447" s="245"/>
      <c r="E447" s="246"/>
      <c r="F447" s="249" t="str">
        <f t="shared" si="62"/>
        <v/>
      </c>
      <c r="G447" s="248" t="str">
        <f t="shared" si="63"/>
        <v/>
      </c>
      <c r="H447" s="246"/>
      <c r="I447" s="246"/>
      <c r="J447" s="255" t="str">
        <f t="shared" si="64"/>
        <v/>
      </c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70"/>
    </row>
    <row r="448" spans="1:43" ht="15.6">
      <c r="A448" s="244">
        <v>46.3</v>
      </c>
      <c r="B448" s="244">
        <v>4.8099999999999996</v>
      </c>
      <c r="C448" s="58"/>
      <c r="D448" s="245"/>
      <c r="E448" s="246"/>
      <c r="F448" s="249" t="str">
        <f t="shared" si="62"/>
        <v/>
      </c>
      <c r="G448" s="248" t="str">
        <f t="shared" si="63"/>
        <v/>
      </c>
      <c r="H448" s="246"/>
      <c r="I448" s="246"/>
      <c r="J448" s="255" t="str">
        <f t="shared" si="64"/>
        <v/>
      </c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70"/>
    </row>
    <row r="449" spans="1:43" ht="15.6">
      <c r="A449" s="244">
        <v>46.2</v>
      </c>
      <c r="B449" s="244">
        <v>3.84</v>
      </c>
      <c r="C449" s="58"/>
      <c r="D449" s="245"/>
      <c r="E449" s="246"/>
      <c r="F449" s="249" t="str">
        <f t="shared" si="62"/>
        <v/>
      </c>
      <c r="G449" s="248" t="str">
        <f t="shared" si="63"/>
        <v/>
      </c>
      <c r="H449" s="246"/>
      <c r="I449" s="246"/>
      <c r="J449" s="255" t="str">
        <f t="shared" si="64"/>
        <v/>
      </c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70"/>
    </row>
    <row r="450" spans="1:43" ht="15.6">
      <c r="A450" s="244">
        <v>46.1</v>
      </c>
      <c r="B450" s="244">
        <v>3.8</v>
      </c>
      <c r="C450" s="58"/>
      <c r="D450" s="245"/>
      <c r="E450" s="246"/>
      <c r="F450" s="249" t="str">
        <f t="shared" si="62"/>
        <v/>
      </c>
      <c r="G450" s="248" t="str">
        <f t="shared" si="63"/>
        <v/>
      </c>
      <c r="H450" s="246"/>
      <c r="I450" s="246"/>
      <c r="J450" s="255" t="str">
        <f t="shared" si="64"/>
        <v/>
      </c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70"/>
    </row>
    <row r="451" spans="1:43" ht="15.6">
      <c r="A451" s="244">
        <v>46</v>
      </c>
      <c r="B451" s="244">
        <v>3.29</v>
      </c>
      <c r="C451" s="58"/>
      <c r="D451" s="245"/>
      <c r="E451" s="246"/>
      <c r="F451" s="249" t="str">
        <f t="shared" si="62"/>
        <v/>
      </c>
      <c r="G451" s="248" t="str">
        <f t="shared" si="63"/>
        <v/>
      </c>
      <c r="H451" s="246"/>
      <c r="I451" s="246"/>
      <c r="J451" s="255" t="str">
        <f t="shared" si="64"/>
        <v/>
      </c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70"/>
    </row>
    <row r="452" spans="1:43" ht="15.6">
      <c r="A452" s="244">
        <v>45.9</v>
      </c>
      <c r="B452" s="244">
        <v>4.12</v>
      </c>
      <c r="C452" s="58"/>
      <c r="D452" s="245"/>
      <c r="E452" s="246"/>
      <c r="F452" s="249" t="str">
        <f t="shared" si="62"/>
        <v/>
      </c>
      <c r="G452" s="248" t="str">
        <f t="shared" si="63"/>
        <v/>
      </c>
      <c r="H452" s="246"/>
      <c r="I452" s="246"/>
      <c r="J452" s="255" t="str">
        <f t="shared" si="64"/>
        <v/>
      </c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70"/>
    </row>
    <row r="453" spans="1:43" ht="15.6">
      <c r="A453" s="244">
        <v>45.8</v>
      </c>
      <c r="B453" s="244">
        <v>5.03</v>
      </c>
      <c r="C453" s="58"/>
      <c r="D453" s="245"/>
      <c r="E453" s="246"/>
      <c r="F453" s="249" t="str">
        <f t="shared" si="62"/>
        <v/>
      </c>
      <c r="G453" s="248" t="str">
        <f t="shared" si="63"/>
        <v/>
      </c>
      <c r="H453" s="246"/>
      <c r="I453" s="246"/>
      <c r="J453" s="255" t="str">
        <f t="shared" si="64"/>
        <v/>
      </c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70"/>
    </row>
    <row r="454" spans="1:43" ht="15.6">
      <c r="A454" s="244">
        <v>45.7</v>
      </c>
      <c r="B454" s="244">
        <v>3.94</v>
      </c>
      <c r="C454" s="58"/>
      <c r="D454" s="245"/>
      <c r="E454" s="246"/>
      <c r="F454" s="249" t="str">
        <f t="shared" si="62"/>
        <v/>
      </c>
      <c r="G454" s="248" t="str">
        <f t="shared" si="63"/>
        <v/>
      </c>
      <c r="H454" s="246"/>
      <c r="I454" s="246"/>
      <c r="J454" s="255" t="str">
        <f t="shared" si="64"/>
        <v/>
      </c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70"/>
    </row>
    <row r="455" spans="1:43" ht="15.6">
      <c r="A455" s="244">
        <v>45.6</v>
      </c>
      <c r="B455" s="244">
        <v>4.1100000000000003</v>
      </c>
      <c r="C455" s="58"/>
      <c r="D455" s="245"/>
      <c r="E455" s="246"/>
      <c r="F455" s="249" t="str">
        <f t="shared" si="62"/>
        <v/>
      </c>
      <c r="G455" s="248" t="str">
        <f t="shared" si="63"/>
        <v/>
      </c>
      <c r="H455" s="246"/>
      <c r="I455" s="246"/>
      <c r="J455" s="255" t="str">
        <f t="shared" si="64"/>
        <v/>
      </c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70"/>
    </row>
    <row r="456" spans="1:43" ht="15.6">
      <c r="A456" s="244">
        <v>45.5</v>
      </c>
      <c r="B456" s="244">
        <v>4.62</v>
      </c>
      <c r="C456" s="58"/>
      <c r="D456" s="245"/>
      <c r="E456" s="246"/>
      <c r="F456" s="249" t="str">
        <f t="shared" si="62"/>
        <v/>
      </c>
      <c r="G456" s="248" t="str">
        <f t="shared" si="63"/>
        <v/>
      </c>
      <c r="H456" s="246"/>
      <c r="I456" s="246"/>
      <c r="J456" s="255" t="str">
        <f t="shared" si="64"/>
        <v/>
      </c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70"/>
    </row>
    <row r="457" spans="1:43" ht="15.6">
      <c r="A457" s="244">
        <v>45.4</v>
      </c>
      <c r="B457" s="244">
        <v>6.33</v>
      </c>
      <c r="C457" s="58"/>
      <c r="D457" s="245"/>
      <c r="E457" s="246"/>
      <c r="F457" s="249" t="str">
        <f t="shared" si="62"/>
        <v/>
      </c>
      <c r="G457" s="248" t="str">
        <f t="shared" si="63"/>
        <v/>
      </c>
      <c r="H457" s="246"/>
      <c r="I457" s="246"/>
      <c r="J457" s="255" t="str">
        <f t="shared" si="64"/>
        <v/>
      </c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70"/>
    </row>
    <row r="458" spans="1:43" ht="15.6">
      <c r="A458" s="244">
        <v>45.3</v>
      </c>
      <c r="B458" s="244">
        <v>5.25</v>
      </c>
      <c r="C458" s="58"/>
      <c r="D458" s="245"/>
      <c r="E458" s="246"/>
      <c r="F458" s="249" t="str">
        <f t="shared" si="62"/>
        <v/>
      </c>
      <c r="G458" s="248" t="str">
        <f t="shared" si="63"/>
        <v/>
      </c>
      <c r="H458" s="246"/>
      <c r="I458" s="246"/>
      <c r="J458" s="255" t="str">
        <f t="shared" si="64"/>
        <v/>
      </c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70"/>
    </row>
    <row r="459" spans="1:43" ht="15.6">
      <c r="A459" s="244">
        <v>45.2</v>
      </c>
      <c r="B459" s="244">
        <v>6.5</v>
      </c>
      <c r="C459" s="58"/>
      <c r="D459" s="245"/>
      <c r="E459" s="246"/>
      <c r="F459" s="249" t="str">
        <f t="shared" si="62"/>
        <v/>
      </c>
      <c r="G459" s="248" t="str">
        <f t="shared" si="63"/>
        <v/>
      </c>
      <c r="H459" s="246"/>
      <c r="I459" s="246"/>
      <c r="J459" s="255" t="str">
        <f t="shared" si="64"/>
        <v/>
      </c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70"/>
    </row>
    <row r="460" spans="1:43" ht="15.6">
      <c r="A460" s="244">
        <v>45.1</v>
      </c>
      <c r="B460" s="244">
        <v>8.0299999999999994</v>
      </c>
      <c r="C460" s="58"/>
      <c r="D460" s="245"/>
      <c r="E460" s="246"/>
      <c r="F460" s="249" t="str">
        <f t="shared" ref="F460:F489" si="65">IF(ISBLANK(D460),"",D460)</f>
        <v/>
      </c>
      <c r="G460" s="248" t="str">
        <f t="shared" ref="G460:G489" si="66">IF(ISBLANK(E460),"",IF(E460&lt;G459,E460,G459))</f>
        <v/>
      </c>
      <c r="H460" s="246"/>
      <c r="I460" s="246"/>
      <c r="J460" s="255" t="str">
        <f t="shared" ref="J460:J489" si="67">IF(ISBLANK(I460),"",IF(I460&lt;J459,I460,J459))</f>
        <v/>
      </c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70"/>
    </row>
    <row r="461" spans="1:43" ht="15.6">
      <c r="A461" s="244">
        <v>45</v>
      </c>
      <c r="B461" s="244">
        <v>6.67</v>
      </c>
      <c r="C461" s="58"/>
      <c r="D461" s="245"/>
      <c r="E461" s="246"/>
      <c r="F461" s="249" t="str">
        <f t="shared" si="65"/>
        <v/>
      </c>
      <c r="G461" s="248" t="str">
        <f t="shared" si="66"/>
        <v/>
      </c>
      <c r="H461" s="246"/>
      <c r="I461" s="246"/>
      <c r="J461" s="255" t="str">
        <f t="shared" si="67"/>
        <v/>
      </c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70"/>
    </row>
    <row r="462" spans="1:43" ht="15.6">
      <c r="A462" s="244">
        <v>44.9</v>
      </c>
      <c r="B462" s="244">
        <v>8.42</v>
      </c>
      <c r="C462" s="58"/>
      <c r="D462" s="245"/>
      <c r="E462" s="246"/>
      <c r="F462" s="249" t="str">
        <f t="shared" si="65"/>
        <v/>
      </c>
      <c r="G462" s="248" t="str">
        <f t="shared" si="66"/>
        <v/>
      </c>
      <c r="H462" s="246"/>
      <c r="I462" s="246"/>
      <c r="J462" s="255" t="str">
        <f t="shared" si="67"/>
        <v/>
      </c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70"/>
    </row>
    <row r="463" spans="1:43" ht="15.6">
      <c r="A463" s="244">
        <v>44.8</v>
      </c>
      <c r="B463" s="244">
        <v>11.26</v>
      </c>
      <c r="C463" s="58"/>
      <c r="D463" s="245"/>
      <c r="E463" s="246"/>
      <c r="F463" s="249" t="str">
        <f t="shared" si="65"/>
        <v/>
      </c>
      <c r="G463" s="248" t="str">
        <f t="shared" si="66"/>
        <v/>
      </c>
      <c r="H463" s="246"/>
      <c r="I463" s="246"/>
      <c r="J463" s="255" t="str">
        <f t="shared" si="67"/>
        <v/>
      </c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70"/>
    </row>
    <row r="464" spans="1:43" ht="15.6">
      <c r="A464" s="244">
        <v>44.7</v>
      </c>
      <c r="B464" s="244">
        <v>10.44</v>
      </c>
      <c r="C464" s="58"/>
      <c r="D464" s="245"/>
      <c r="E464" s="246"/>
      <c r="F464" s="249" t="str">
        <f t="shared" si="65"/>
        <v/>
      </c>
      <c r="G464" s="248" t="str">
        <f t="shared" si="66"/>
        <v/>
      </c>
      <c r="H464" s="246"/>
      <c r="I464" s="246"/>
      <c r="J464" s="255" t="str">
        <f t="shared" si="67"/>
        <v/>
      </c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70"/>
    </row>
    <row r="465" spans="1:43" ht="15.6">
      <c r="A465" s="244">
        <v>44.6</v>
      </c>
      <c r="B465" s="244">
        <v>10.87</v>
      </c>
      <c r="C465" s="58"/>
      <c r="D465" s="245"/>
      <c r="E465" s="246"/>
      <c r="F465" s="249" t="str">
        <f t="shared" si="65"/>
        <v/>
      </c>
      <c r="G465" s="248" t="str">
        <f t="shared" si="66"/>
        <v/>
      </c>
      <c r="H465" s="246"/>
      <c r="I465" s="246"/>
      <c r="J465" s="255" t="str">
        <f t="shared" si="67"/>
        <v/>
      </c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70"/>
    </row>
    <row r="466" spans="1:43" ht="15.6">
      <c r="A466" s="244">
        <v>44.5</v>
      </c>
      <c r="B466" s="244">
        <v>5.96</v>
      </c>
      <c r="C466" s="58"/>
      <c r="D466" s="245"/>
      <c r="E466" s="246"/>
      <c r="F466" s="249" t="str">
        <f t="shared" si="65"/>
        <v/>
      </c>
      <c r="G466" s="248" t="str">
        <f t="shared" si="66"/>
        <v/>
      </c>
      <c r="H466" s="246"/>
      <c r="I466" s="246"/>
      <c r="J466" s="255" t="str">
        <f t="shared" si="67"/>
        <v/>
      </c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70"/>
    </row>
    <row r="467" spans="1:43" ht="15.6">
      <c r="A467" s="244">
        <v>44.4</v>
      </c>
      <c r="B467" s="244">
        <v>7.72</v>
      </c>
      <c r="C467" s="58"/>
      <c r="D467" s="245"/>
      <c r="E467" s="246"/>
      <c r="F467" s="249" t="str">
        <f t="shared" si="65"/>
        <v/>
      </c>
      <c r="G467" s="248" t="str">
        <f t="shared" si="66"/>
        <v/>
      </c>
      <c r="H467" s="246"/>
      <c r="I467" s="246"/>
      <c r="J467" s="255" t="str">
        <f t="shared" si="67"/>
        <v/>
      </c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70"/>
    </row>
    <row r="468" spans="1:43" ht="15.6">
      <c r="A468" s="244">
        <v>44.3</v>
      </c>
      <c r="B468" s="244">
        <v>9.19</v>
      </c>
      <c r="C468" s="58"/>
      <c r="D468" s="245"/>
      <c r="E468" s="246"/>
      <c r="F468" s="249" t="str">
        <f t="shared" si="65"/>
        <v/>
      </c>
      <c r="G468" s="248" t="str">
        <f t="shared" si="66"/>
        <v/>
      </c>
      <c r="H468" s="246"/>
      <c r="I468" s="246"/>
      <c r="J468" s="255" t="str">
        <f t="shared" si="67"/>
        <v/>
      </c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70"/>
    </row>
    <row r="469" spans="1:43" ht="15.6">
      <c r="A469" s="244">
        <v>44.2</v>
      </c>
      <c r="B469" s="244">
        <v>9.14</v>
      </c>
      <c r="C469" s="58"/>
      <c r="D469" s="245"/>
      <c r="E469" s="246"/>
      <c r="F469" s="249" t="str">
        <f t="shared" si="65"/>
        <v/>
      </c>
      <c r="G469" s="248" t="str">
        <f t="shared" si="66"/>
        <v/>
      </c>
      <c r="H469" s="246"/>
      <c r="I469" s="246"/>
      <c r="J469" s="255" t="str">
        <f t="shared" si="67"/>
        <v/>
      </c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70"/>
    </row>
    <row r="470" spans="1:43" ht="15.6">
      <c r="A470" s="244">
        <v>44.1</v>
      </c>
      <c r="B470" s="244">
        <v>8.26</v>
      </c>
      <c r="C470" s="58"/>
      <c r="D470" s="245"/>
      <c r="E470" s="246"/>
      <c r="F470" s="249" t="str">
        <f t="shared" si="65"/>
        <v/>
      </c>
      <c r="G470" s="248" t="str">
        <f t="shared" si="66"/>
        <v/>
      </c>
      <c r="H470" s="246"/>
      <c r="I470" s="246"/>
      <c r="J470" s="255" t="str">
        <f t="shared" si="67"/>
        <v/>
      </c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70"/>
    </row>
    <row r="471" spans="1:43" ht="15.6">
      <c r="A471" s="244">
        <v>44</v>
      </c>
      <c r="B471" s="244">
        <v>8.49</v>
      </c>
      <c r="C471" s="58"/>
      <c r="D471" s="245"/>
      <c r="E471" s="246"/>
      <c r="F471" s="249" t="str">
        <f t="shared" si="65"/>
        <v/>
      </c>
      <c r="G471" s="248" t="str">
        <f t="shared" si="66"/>
        <v/>
      </c>
      <c r="H471" s="246"/>
      <c r="I471" s="246"/>
      <c r="J471" s="255" t="str">
        <f t="shared" si="67"/>
        <v/>
      </c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70"/>
    </row>
    <row r="472" spans="1:43" ht="15.6">
      <c r="A472" s="244">
        <v>43.9</v>
      </c>
      <c r="B472" s="244">
        <v>8.0500000000000007</v>
      </c>
      <c r="C472" s="58"/>
      <c r="D472" s="245"/>
      <c r="E472" s="246"/>
      <c r="F472" s="249" t="str">
        <f t="shared" si="65"/>
        <v/>
      </c>
      <c r="G472" s="248" t="str">
        <f t="shared" si="66"/>
        <v/>
      </c>
      <c r="H472" s="246"/>
      <c r="I472" s="246"/>
      <c r="J472" s="255" t="str">
        <f t="shared" si="67"/>
        <v/>
      </c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70"/>
    </row>
    <row r="473" spans="1:43" ht="15.6">
      <c r="A473" s="244">
        <v>43.8</v>
      </c>
      <c r="B473" s="244">
        <v>7.46</v>
      </c>
      <c r="C473" s="58"/>
      <c r="D473" s="245"/>
      <c r="E473" s="246"/>
      <c r="F473" s="249" t="str">
        <f t="shared" si="65"/>
        <v/>
      </c>
      <c r="G473" s="248" t="str">
        <f t="shared" si="66"/>
        <v/>
      </c>
      <c r="H473" s="246"/>
      <c r="I473" s="246"/>
      <c r="J473" s="255" t="str">
        <f t="shared" si="67"/>
        <v/>
      </c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70"/>
    </row>
    <row r="474" spans="1:43" ht="15.6">
      <c r="A474" s="244">
        <v>43.7</v>
      </c>
      <c r="B474" s="244">
        <v>5.62</v>
      </c>
      <c r="C474" s="58"/>
      <c r="D474" s="245"/>
      <c r="E474" s="246"/>
      <c r="F474" s="249" t="str">
        <f t="shared" si="65"/>
        <v/>
      </c>
      <c r="G474" s="248" t="str">
        <f t="shared" si="66"/>
        <v/>
      </c>
      <c r="H474" s="246"/>
      <c r="I474" s="246"/>
      <c r="J474" s="255" t="str">
        <f t="shared" si="67"/>
        <v/>
      </c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70"/>
    </row>
    <row r="475" spans="1:43" ht="15.6">
      <c r="A475" s="244">
        <v>43.6</v>
      </c>
      <c r="B475" s="244">
        <v>8.43</v>
      </c>
      <c r="C475" s="58"/>
      <c r="D475" s="245"/>
      <c r="E475" s="246"/>
      <c r="F475" s="249" t="str">
        <f t="shared" si="65"/>
        <v/>
      </c>
      <c r="G475" s="248" t="str">
        <f t="shared" si="66"/>
        <v/>
      </c>
      <c r="H475" s="246"/>
      <c r="I475" s="246"/>
      <c r="J475" s="255" t="str">
        <f t="shared" si="67"/>
        <v/>
      </c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70"/>
    </row>
    <row r="476" spans="1:43" ht="15.6">
      <c r="A476" s="244">
        <v>43.5</v>
      </c>
      <c r="B476" s="244">
        <v>4.26</v>
      </c>
      <c r="C476" s="58"/>
      <c r="D476" s="245"/>
      <c r="E476" s="246"/>
      <c r="F476" s="249" t="str">
        <f t="shared" si="65"/>
        <v/>
      </c>
      <c r="G476" s="248" t="str">
        <f t="shared" si="66"/>
        <v/>
      </c>
      <c r="H476" s="246"/>
      <c r="I476" s="246"/>
      <c r="J476" s="255" t="str">
        <f t="shared" si="67"/>
        <v/>
      </c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70"/>
    </row>
    <row r="477" spans="1:43" ht="15.6">
      <c r="A477" s="244">
        <v>43.4</v>
      </c>
      <c r="B477" s="244">
        <v>7.88</v>
      </c>
      <c r="C477" s="58"/>
      <c r="D477" s="245"/>
      <c r="E477" s="246"/>
      <c r="F477" s="249" t="str">
        <f t="shared" si="65"/>
        <v/>
      </c>
      <c r="G477" s="248" t="str">
        <f t="shared" si="66"/>
        <v/>
      </c>
      <c r="H477" s="246"/>
      <c r="I477" s="246"/>
      <c r="J477" s="255" t="str">
        <f t="shared" si="67"/>
        <v/>
      </c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70"/>
    </row>
    <row r="478" spans="1:43" ht="15.6">
      <c r="A478" s="244">
        <v>43.3</v>
      </c>
      <c r="B478" s="244">
        <v>9.51</v>
      </c>
      <c r="C478" s="58"/>
      <c r="D478" s="245"/>
      <c r="E478" s="246"/>
      <c r="F478" s="249" t="str">
        <f t="shared" si="65"/>
        <v/>
      </c>
      <c r="G478" s="248" t="str">
        <f t="shared" si="66"/>
        <v/>
      </c>
      <c r="H478" s="246"/>
      <c r="I478" s="246"/>
      <c r="J478" s="255" t="str">
        <f t="shared" si="67"/>
        <v/>
      </c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70"/>
    </row>
    <row r="479" spans="1:43" ht="15.6">
      <c r="A479" s="244">
        <v>43.2</v>
      </c>
      <c r="B479" s="244">
        <v>3.39</v>
      </c>
      <c r="C479" s="58"/>
      <c r="D479" s="245"/>
      <c r="E479" s="246"/>
      <c r="F479" s="249" t="str">
        <f t="shared" si="65"/>
        <v/>
      </c>
      <c r="G479" s="248" t="str">
        <f t="shared" si="66"/>
        <v/>
      </c>
      <c r="H479" s="246"/>
      <c r="I479" s="246"/>
      <c r="J479" s="255" t="str">
        <f t="shared" si="67"/>
        <v/>
      </c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70"/>
    </row>
    <row r="480" spans="1:43" ht="15.6">
      <c r="A480" s="244">
        <v>43.1</v>
      </c>
      <c r="B480" s="244">
        <v>4.1100000000000003</v>
      </c>
      <c r="C480" s="58"/>
      <c r="D480" s="245"/>
      <c r="E480" s="246"/>
      <c r="F480" s="249" t="str">
        <f t="shared" si="65"/>
        <v/>
      </c>
      <c r="G480" s="248" t="str">
        <f t="shared" si="66"/>
        <v/>
      </c>
      <c r="H480" s="246"/>
      <c r="I480" s="246"/>
      <c r="J480" s="255" t="str">
        <f t="shared" si="67"/>
        <v/>
      </c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70"/>
    </row>
    <row r="481" spans="1:43" ht="15.6">
      <c r="A481" s="244">
        <v>43</v>
      </c>
      <c r="B481" s="244">
        <v>5.86</v>
      </c>
      <c r="C481" s="58"/>
      <c r="D481" s="245"/>
      <c r="E481" s="246"/>
      <c r="F481" s="249" t="str">
        <f t="shared" si="65"/>
        <v/>
      </c>
      <c r="G481" s="248" t="str">
        <f t="shared" si="66"/>
        <v/>
      </c>
      <c r="H481" s="246"/>
      <c r="I481" s="246"/>
      <c r="J481" s="255" t="str">
        <f t="shared" si="67"/>
        <v/>
      </c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70"/>
    </row>
    <row r="482" spans="1:43" ht="15.6">
      <c r="A482" s="244">
        <v>42.9</v>
      </c>
      <c r="B482" s="244">
        <v>5.21</v>
      </c>
      <c r="C482" s="58"/>
      <c r="D482" s="245"/>
      <c r="E482" s="246"/>
      <c r="F482" s="249" t="str">
        <f t="shared" si="65"/>
        <v/>
      </c>
      <c r="G482" s="248" t="str">
        <f t="shared" si="66"/>
        <v/>
      </c>
      <c r="H482" s="246"/>
      <c r="I482" s="246"/>
      <c r="J482" s="255" t="str">
        <f t="shared" si="67"/>
        <v/>
      </c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70"/>
    </row>
    <row r="483" spans="1:43" ht="15.6">
      <c r="A483" s="244">
        <v>42.8</v>
      </c>
      <c r="B483" s="244">
        <v>5.13</v>
      </c>
      <c r="C483" s="58"/>
      <c r="D483" s="245"/>
      <c r="E483" s="246"/>
      <c r="F483" s="249" t="str">
        <f t="shared" si="65"/>
        <v/>
      </c>
      <c r="G483" s="248" t="str">
        <f t="shared" si="66"/>
        <v/>
      </c>
      <c r="H483" s="246"/>
      <c r="I483" s="246"/>
      <c r="J483" s="255" t="str">
        <f t="shared" si="67"/>
        <v/>
      </c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70"/>
    </row>
    <row r="484" spans="1:43" ht="15.6">
      <c r="A484" s="244">
        <v>42.7</v>
      </c>
      <c r="B484" s="244">
        <v>5.05</v>
      </c>
      <c r="C484" s="58"/>
      <c r="D484" s="245"/>
      <c r="E484" s="246"/>
      <c r="F484" s="249" t="str">
        <f t="shared" si="65"/>
        <v/>
      </c>
      <c r="G484" s="248" t="str">
        <f t="shared" si="66"/>
        <v/>
      </c>
      <c r="H484" s="246"/>
      <c r="I484" s="246"/>
      <c r="J484" s="255" t="str">
        <f t="shared" si="67"/>
        <v/>
      </c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70"/>
    </row>
    <row r="485" spans="1:43" ht="15.6">
      <c r="A485" s="244">
        <v>42.6</v>
      </c>
      <c r="B485" s="244">
        <v>10.92</v>
      </c>
      <c r="C485" s="58"/>
      <c r="D485" s="245"/>
      <c r="E485" s="246"/>
      <c r="F485" s="249" t="str">
        <f t="shared" si="65"/>
        <v/>
      </c>
      <c r="G485" s="248" t="str">
        <f t="shared" si="66"/>
        <v/>
      </c>
      <c r="H485" s="246"/>
      <c r="I485" s="246"/>
      <c r="J485" s="255" t="str">
        <f t="shared" si="67"/>
        <v/>
      </c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70"/>
    </row>
    <row r="486" spans="1:43" ht="15.6">
      <c r="A486" s="244">
        <v>42.5</v>
      </c>
      <c r="B486" s="244">
        <v>11.25</v>
      </c>
      <c r="C486" s="58"/>
      <c r="D486" s="245"/>
      <c r="E486" s="246"/>
      <c r="F486" s="249" t="str">
        <f t="shared" si="65"/>
        <v/>
      </c>
      <c r="G486" s="248" t="str">
        <f t="shared" si="66"/>
        <v/>
      </c>
      <c r="H486" s="246"/>
      <c r="I486" s="246"/>
      <c r="J486" s="255" t="str">
        <f t="shared" si="67"/>
        <v/>
      </c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70"/>
    </row>
    <row r="487" spans="1:43" ht="15.6">
      <c r="A487" s="244">
        <v>42.4</v>
      </c>
      <c r="B487" s="244">
        <v>5.71</v>
      </c>
      <c r="C487" s="58"/>
      <c r="D487" s="245"/>
      <c r="E487" s="246"/>
      <c r="F487" s="249" t="str">
        <f t="shared" si="65"/>
        <v/>
      </c>
      <c r="G487" s="248" t="str">
        <f t="shared" si="66"/>
        <v/>
      </c>
      <c r="H487" s="246"/>
      <c r="I487" s="246"/>
      <c r="J487" s="255" t="str">
        <f t="shared" si="67"/>
        <v/>
      </c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70"/>
    </row>
    <row r="488" spans="1:43" ht="15.6">
      <c r="A488" s="244">
        <v>42.3</v>
      </c>
      <c r="B488" s="244">
        <v>8.0299999999999994</v>
      </c>
      <c r="C488" s="58"/>
      <c r="D488" s="245"/>
      <c r="E488" s="246"/>
      <c r="F488" s="249" t="str">
        <f t="shared" si="65"/>
        <v/>
      </c>
      <c r="G488" s="248" t="str">
        <f t="shared" si="66"/>
        <v/>
      </c>
      <c r="H488" s="246"/>
      <c r="I488" s="246"/>
      <c r="J488" s="255" t="str">
        <f t="shared" si="67"/>
        <v/>
      </c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70"/>
    </row>
    <row r="489" spans="1:43" ht="15.6">
      <c r="A489" s="244">
        <v>42.2</v>
      </c>
      <c r="B489" s="244">
        <v>6.63</v>
      </c>
      <c r="C489" s="58"/>
      <c r="D489" s="245"/>
      <c r="E489" s="246"/>
      <c r="F489" s="249" t="str">
        <f t="shared" si="65"/>
        <v/>
      </c>
      <c r="G489" s="247" t="str">
        <f t="shared" si="66"/>
        <v/>
      </c>
      <c r="H489" s="246"/>
      <c r="I489" s="246"/>
      <c r="J489" s="256" t="str">
        <f t="shared" si="67"/>
        <v/>
      </c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70"/>
    </row>
    <row r="490" spans="1:43" ht="15.6">
      <c r="A490" s="244">
        <v>42.1</v>
      </c>
      <c r="B490" s="244">
        <v>9.5299999999999994</v>
      </c>
      <c r="C490" s="58"/>
      <c r="D490" s="245"/>
      <c r="E490" s="246"/>
      <c r="F490" s="249" t="str">
        <f t="shared" ref="F490:F498" si="68">IF(ISBLANK(D490),"",D490)</f>
        <v/>
      </c>
      <c r="G490" s="248" t="str">
        <f t="shared" ref="G490:G498" si="69">IF(ISBLANK(E490),"",IF(E490&lt;G489,E490,G489))</f>
        <v/>
      </c>
      <c r="H490" s="246"/>
      <c r="I490" s="246"/>
      <c r="J490" s="255" t="str">
        <f t="shared" ref="J490:J498" si="70">IF(ISBLANK(I490),"",IF(I490&lt;J489,I490,J489))</f>
        <v/>
      </c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70"/>
    </row>
    <row r="491" spans="1:43" ht="15.6">
      <c r="A491" s="244">
        <v>42</v>
      </c>
      <c r="B491" s="244">
        <v>9.16</v>
      </c>
      <c r="C491" s="58"/>
      <c r="D491" s="245"/>
      <c r="E491" s="246"/>
      <c r="F491" s="249" t="str">
        <f t="shared" si="68"/>
        <v/>
      </c>
      <c r="G491" s="248" t="str">
        <f t="shared" si="69"/>
        <v/>
      </c>
      <c r="H491" s="246"/>
      <c r="I491" s="246"/>
      <c r="J491" s="255" t="str">
        <f t="shared" si="70"/>
        <v/>
      </c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70"/>
    </row>
    <row r="492" spans="1:43" ht="15.6">
      <c r="A492" s="244">
        <v>41.9</v>
      </c>
      <c r="B492" s="244">
        <v>9.08</v>
      </c>
      <c r="C492" s="58"/>
      <c r="D492" s="245"/>
      <c r="E492" s="246"/>
      <c r="F492" s="249" t="str">
        <f t="shared" si="68"/>
        <v/>
      </c>
      <c r="G492" s="248" t="str">
        <f t="shared" si="69"/>
        <v/>
      </c>
      <c r="H492" s="246"/>
      <c r="I492" s="246"/>
      <c r="J492" s="255" t="str">
        <f t="shared" si="70"/>
        <v/>
      </c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70"/>
    </row>
    <row r="493" spans="1:43" ht="15.6">
      <c r="A493" s="244">
        <v>41.8</v>
      </c>
      <c r="B493" s="244">
        <v>4.8099999999999996</v>
      </c>
      <c r="C493" s="58"/>
      <c r="D493" s="245"/>
      <c r="E493" s="246"/>
      <c r="F493" s="249" t="str">
        <f t="shared" si="68"/>
        <v/>
      </c>
      <c r="G493" s="248" t="str">
        <f t="shared" si="69"/>
        <v/>
      </c>
      <c r="H493" s="246"/>
      <c r="I493" s="246"/>
      <c r="J493" s="255" t="str">
        <f t="shared" si="70"/>
        <v/>
      </c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70"/>
    </row>
    <row r="494" spans="1:43" ht="15.6">
      <c r="A494" s="244">
        <v>41.7</v>
      </c>
      <c r="B494" s="244">
        <v>3.02</v>
      </c>
      <c r="C494" s="58"/>
      <c r="D494" s="245"/>
      <c r="E494" s="246"/>
      <c r="F494" s="249" t="str">
        <f t="shared" si="68"/>
        <v/>
      </c>
      <c r="G494" s="248" t="str">
        <f t="shared" si="69"/>
        <v/>
      </c>
      <c r="H494" s="246"/>
      <c r="I494" s="246"/>
      <c r="J494" s="255" t="str">
        <f t="shared" si="70"/>
        <v/>
      </c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70"/>
    </row>
    <row r="495" spans="1:43" ht="15.6">
      <c r="A495" s="244">
        <v>41.6</v>
      </c>
      <c r="B495" s="244">
        <v>3.15</v>
      </c>
      <c r="C495" s="58"/>
      <c r="D495" s="245"/>
      <c r="E495" s="246"/>
      <c r="F495" s="249" t="str">
        <f t="shared" si="68"/>
        <v/>
      </c>
      <c r="G495" s="248" t="str">
        <f t="shared" si="69"/>
        <v/>
      </c>
      <c r="H495" s="246"/>
      <c r="I495" s="246"/>
      <c r="J495" s="255" t="str">
        <f t="shared" si="70"/>
        <v/>
      </c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70"/>
    </row>
    <row r="496" spans="1:43" ht="15.6">
      <c r="A496" s="244">
        <v>41.5</v>
      </c>
      <c r="B496" s="244">
        <v>5.62</v>
      </c>
      <c r="C496" s="58"/>
      <c r="D496" s="245"/>
      <c r="E496" s="246"/>
      <c r="F496" s="249" t="str">
        <f t="shared" si="68"/>
        <v/>
      </c>
      <c r="G496" s="248" t="str">
        <f t="shared" si="69"/>
        <v/>
      </c>
      <c r="H496" s="246"/>
      <c r="I496" s="246"/>
      <c r="J496" s="255" t="str">
        <f t="shared" si="70"/>
        <v/>
      </c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70"/>
    </row>
    <row r="497" spans="1:43" ht="15.6">
      <c r="A497" s="244">
        <v>41.4</v>
      </c>
      <c r="B497" s="244">
        <v>8.34</v>
      </c>
      <c r="C497" s="58"/>
      <c r="D497" s="245"/>
      <c r="E497" s="246"/>
      <c r="F497" s="249" t="str">
        <f t="shared" si="68"/>
        <v/>
      </c>
      <c r="G497" s="248" t="str">
        <f t="shared" si="69"/>
        <v/>
      </c>
      <c r="H497" s="246"/>
      <c r="I497" s="246"/>
      <c r="J497" s="255" t="str">
        <f t="shared" si="70"/>
        <v/>
      </c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70"/>
    </row>
    <row r="498" spans="1:43" ht="15.6">
      <c r="A498" s="244">
        <v>41.3</v>
      </c>
      <c r="B498" s="244">
        <v>5.27</v>
      </c>
      <c r="C498" s="58"/>
      <c r="D498" s="245"/>
      <c r="E498" s="246"/>
      <c r="F498" s="249" t="str">
        <f t="shared" si="68"/>
        <v/>
      </c>
      <c r="G498" s="248" t="str">
        <f t="shared" si="69"/>
        <v/>
      </c>
      <c r="H498" s="246"/>
      <c r="I498" s="246"/>
      <c r="J498" s="255" t="str">
        <f t="shared" si="70"/>
        <v/>
      </c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70"/>
    </row>
    <row r="499" spans="1:43" ht="15.6">
      <c r="A499" s="244">
        <v>41.2</v>
      </c>
      <c r="B499" s="244">
        <v>7.59</v>
      </c>
      <c r="C499" s="58"/>
      <c r="D499" s="245"/>
      <c r="E499" s="246"/>
      <c r="F499" s="249" t="str">
        <f t="shared" ref="F499:F562" si="71">IF(ISBLANK(D499),"",D499)</f>
        <v/>
      </c>
      <c r="G499" s="248" t="str">
        <f t="shared" ref="G499:G562" si="72">IF(ISBLANK(E499),"",IF(E499&lt;G498,E499,G498))</f>
        <v/>
      </c>
      <c r="H499" s="246"/>
      <c r="I499" s="246"/>
      <c r="J499" s="255" t="str">
        <f t="shared" ref="J499:J562" si="73">IF(ISBLANK(I499),"",IF(I499&lt;J498,I499,J498))</f>
        <v/>
      </c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70"/>
    </row>
    <row r="500" spans="1:43" ht="15.6">
      <c r="A500" s="244">
        <v>41.1</v>
      </c>
      <c r="B500" s="244">
        <v>5.59</v>
      </c>
      <c r="C500" s="58"/>
      <c r="D500" s="245"/>
      <c r="E500" s="246"/>
      <c r="F500" s="249" t="str">
        <f t="shared" si="71"/>
        <v/>
      </c>
      <c r="G500" s="248" t="str">
        <f t="shared" si="72"/>
        <v/>
      </c>
      <c r="H500" s="246"/>
      <c r="I500" s="246"/>
      <c r="J500" s="255" t="str">
        <f t="shared" si="73"/>
        <v/>
      </c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70"/>
    </row>
    <row r="501" spans="1:43" ht="15.6">
      <c r="A501" s="244">
        <v>41</v>
      </c>
      <c r="B501" s="244">
        <v>4.9800000000000004</v>
      </c>
      <c r="C501" s="58"/>
      <c r="D501" s="245"/>
      <c r="E501" s="246"/>
      <c r="F501" s="249" t="str">
        <f t="shared" si="71"/>
        <v/>
      </c>
      <c r="G501" s="248" t="str">
        <f t="shared" si="72"/>
        <v/>
      </c>
      <c r="H501" s="246"/>
      <c r="I501" s="246"/>
      <c r="J501" s="255" t="str">
        <f t="shared" si="73"/>
        <v/>
      </c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70"/>
    </row>
    <row r="502" spans="1:43" ht="15.6">
      <c r="A502" s="244">
        <v>40.9</v>
      </c>
      <c r="B502" s="244">
        <v>7.12</v>
      </c>
      <c r="C502" s="58"/>
      <c r="D502" s="245"/>
      <c r="E502" s="246"/>
      <c r="F502" s="249" t="str">
        <f t="shared" si="71"/>
        <v/>
      </c>
      <c r="G502" s="248" t="str">
        <f t="shared" si="72"/>
        <v/>
      </c>
      <c r="H502" s="246"/>
      <c r="I502" s="246"/>
      <c r="J502" s="255" t="str">
        <f t="shared" si="73"/>
        <v/>
      </c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70"/>
    </row>
    <row r="503" spans="1:43" ht="15.6">
      <c r="A503" s="244">
        <v>40.799999999999997</v>
      </c>
      <c r="B503" s="244">
        <v>4.63</v>
      </c>
      <c r="C503" s="58"/>
      <c r="D503" s="245"/>
      <c r="E503" s="246"/>
      <c r="F503" s="249" t="str">
        <f t="shared" si="71"/>
        <v/>
      </c>
      <c r="G503" s="248" t="str">
        <f t="shared" si="72"/>
        <v/>
      </c>
      <c r="H503" s="246"/>
      <c r="I503" s="246"/>
      <c r="J503" s="255" t="str">
        <f t="shared" si="73"/>
        <v/>
      </c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70"/>
    </row>
    <row r="504" spans="1:43" ht="15.6">
      <c r="A504" s="244">
        <v>40.700000000000003</v>
      </c>
      <c r="B504" s="244">
        <v>7.47</v>
      </c>
      <c r="C504" s="58"/>
      <c r="D504" s="245"/>
      <c r="E504" s="246"/>
      <c r="F504" s="249" t="str">
        <f t="shared" si="71"/>
        <v/>
      </c>
      <c r="G504" s="248" t="str">
        <f t="shared" si="72"/>
        <v/>
      </c>
      <c r="H504" s="246"/>
      <c r="I504" s="246"/>
      <c r="J504" s="255" t="str">
        <f t="shared" si="73"/>
        <v/>
      </c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70"/>
    </row>
    <row r="505" spans="1:43" ht="15.6">
      <c r="A505" s="244">
        <v>40.6</v>
      </c>
      <c r="B505" s="244">
        <v>13.29</v>
      </c>
      <c r="C505" s="58"/>
      <c r="D505" s="245"/>
      <c r="E505" s="246"/>
      <c r="F505" s="249" t="str">
        <f t="shared" si="71"/>
        <v/>
      </c>
      <c r="G505" s="248" t="str">
        <f t="shared" si="72"/>
        <v/>
      </c>
      <c r="H505" s="246"/>
      <c r="I505" s="246"/>
      <c r="J505" s="255" t="str">
        <f t="shared" si="73"/>
        <v/>
      </c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70"/>
    </row>
    <row r="506" spans="1:43" ht="15.6">
      <c r="A506" s="244">
        <v>40.5</v>
      </c>
      <c r="B506" s="244">
        <v>13.48</v>
      </c>
      <c r="C506" s="58"/>
      <c r="D506" s="245"/>
      <c r="E506" s="246"/>
      <c r="F506" s="249" t="str">
        <f t="shared" si="71"/>
        <v/>
      </c>
      <c r="G506" s="248" t="str">
        <f t="shared" si="72"/>
        <v/>
      </c>
      <c r="H506" s="246"/>
      <c r="I506" s="246"/>
      <c r="J506" s="255" t="str">
        <f t="shared" si="73"/>
        <v/>
      </c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70"/>
    </row>
    <row r="507" spans="1:43" ht="15.6">
      <c r="A507" s="244">
        <v>40.4</v>
      </c>
      <c r="B507" s="244">
        <v>14.5</v>
      </c>
      <c r="C507" s="58"/>
      <c r="D507" s="245"/>
      <c r="E507" s="246"/>
      <c r="F507" s="249" t="str">
        <f t="shared" si="71"/>
        <v/>
      </c>
      <c r="G507" s="248" t="str">
        <f t="shared" si="72"/>
        <v/>
      </c>
      <c r="H507" s="246"/>
      <c r="I507" s="246"/>
      <c r="J507" s="255" t="str">
        <f t="shared" si="73"/>
        <v/>
      </c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70"/>
    </row>
    <row r="508" spans="1:43" ht="15.6">
      <c r="A508" s="244">
        <v>40.299999999999997</v>
      </c>
      <c r="B508" s="244">
        <v>15.04</v>
      </c>
      <c r="C508" s="58"/>
      <c r="D508" s="245"/>
      <c r="E508" s="246"/>
      <c r="F508" s="249" t="str">
        <f t="shared" si="71"/>
        <v/>
      </c>
      <c r="G508" s="248" t="str">
        <f t="shared" si="72"/>
        <v/>
      </c>
      <c r="H508" s="246"/>
      <c r="I508" s="246"/>
      <c r="J508" s="255" t="str">
        <f t="shared" si="73"/>
        <v/>
      </c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70"/>
    </row>
    <row r="509" spans="1:43" ht="15.6">
      <c r="A509" s="244">
        <v>40.200000000000003</v>
      </c>
      <c r="B509" s="244">
        <v>11.76</v>
      </c>
      <c r="C509" s="58"/>
      <c r="D509" s="245"/>
      <c r="E509" s="246"/>
      <c r="F509" s="249" t="str">
        <f t="shared" si="71"/>
        <v/>
      </c>
      <c r="G509" s="248" t="str">
        <f t="shared" si="72"/>
        <v/>
      </c>
      <c r="H509" s="246"/>
      <c r="I509" s="246"/>
      <c r="J509" s="255" t="str">
        <f t="shared" si="73"/>
        <v/>
      </c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70"/>
    </row>
    <row r="510" spans="1:43" ht="15.6">
      <c r="A510" s="244">
        <v>40.1</v>
      </c>
      <c r="B510" s="244">
        <v>12.22</v>
      </c>
      <c r="C510" s="58"/>
      <c r="D510" s="245"/>
      <c r="E510" s="246"/>
      <c r="F510" s="249" t="str">
        <f t="shared" si="71"/>
        <v/>
      </c>
      <c r="G510" s="248" t="str">
        <f t="shared" si="72"/>
        <v/>
      </c>
      <c r="H510" s="246"/>
      <c r="I510" s="246"/>
      <c r="J510" s="255" t="str">
        <f t="shared" si="73"/>
        <v/>
      </c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70"/>
    </row>
    <row r="511" spans="1:43" ht="15.6">
      <c r="A511" s="244">
        <v>40</v>
      </c>
      <c r="B511" s="244">
        <v>15.01</v>
      </c>
      <c r="C511" s="58"/>
      <c r="D511" s="245"/>
      <c r="E511" s="246"/>
      <c r="F511" s="249" t="str">
        <f t="shared" si="71"/>
        <v/>
      </c>
      <c r="G511" s="248" t="str">
        <f t="shared" si="72"/>
        <v/>
      </c>
      <c r="H511" s="246"/>
      <c r="I511" s="246"/>
      <c r="J511" s="255" t="str">
        <f t="shared" si="73"/>
        <v/>
      </c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70"/>
    </row>
    <row r="512" spans="1:43" ht="15.6">
      <c r="A512" s="244">
        <v>39.9</v>
      </c>
      <c r="B512" s="244">
        <v>13.1</v>
      </c>
      <c r="C512" s="58"/>
      <c r="D512" s="245"/>
      <c r="E512" s="246"/>
      <c r="F512" s="249" t="str">
        <f t="shared" si="71"/>
        <v/>
      </c>
      <c r="G512" s="248" t="str">
        <f t="shared" si="72"/>
        <v/>
      </c>
      <c r="H512" s="246"/>
      <c r="I512" s="246"/>
      <c r="J512" s="255" t="str">
        <f t="shared" si="73"/>
        <v/>
      </c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70"/>
    </row>
    <row r="513" spans="1:43" ht="15.6">
      <c r="A513" s="244">
        <v>39.799999999999997</v>
      </c>
      <c r="B513" s="244">
        <v>11.89</v>
      </c>
      <c r="C513" s="58"/>
      <c r="D513" s="245"/>
      <c r="E513" s="246"/>
      <c r="F513" s="249" t="str">
        <f t="shared" si="71"/>
        <v/>
      </c>
      <c r="G513" s="248" t="str">
        <f t="shared" si="72"/>
        <v/>
      </c>
      <c r="H513" s="246"/>
      <c r="I513" s="246"/>
      <c r="J513" s="255" t="str">
        <f t="shared" si="73"/>
        <v/>
      </c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70"/>
    </row>
    <row r="514" spans="1:43" ht="15.6">
      <c r="A514" s="244">
        <v>39.700000000000003</v>
      </c>
      <c r="B514" s="244">
        <v>12.86</v>
      </c>
      <c r="C514" s="58"/>
      <c r="D514" s="245"/>
      <c r="E514" s="246"/>
      <c r="F514" s="249" t="str">
        <f t="shared" si="71"/>
        <v/>
      </c>
      <c r="G514" s="248" t="str">
        <f t="shared" si="72"/>
        <v/>
      </c>
      <c r="H514" s="246"/>
      <c r="I514" s="246"/>
      <c r="J514" s="255" t="str">
        <f t="shared" si="73"/>
        <v/>
      </c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70"/>
    </row>
    <row r="515" spans="1:43" ht="15.6">
      <c r="A515" s="244">
        <v>39.6</v>
      </c>
      <c r="B515" s="244">
        <v>13.81</v>
      </c>
      <c r="C515" s="58"/>
      <c r="D515" s="245"/>
      <c r="E515" s="246"/>
      <c r="F515" s="249" t="str">
        <f t="shared" si="71"/>
        <v/>
      </c>
      <c r="G515" s="248" t="str">
        <f t="shared" si="72"/>
        <v/>
      </c>
      <c r="H515" s="246"/>
      <c r="I515" s="246"/>
      <c r="J515" s="255" t="str">
        <f t="shared" si="73"/>
        <v/>
      </c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70"/>
    </row>
    <row r="516" spans="1:43" ht="15.6">
      <c r="A516" s="244">
        <v>39.5</v>
      </c>
      <c r="B516" s="244">
        <v>14.57</v>
      </c>
      <c r="C516" s="58"/>
      <c r="D516" s="245"/>
      <c r="E516" s="246"/>
      <c r="F516" s="249" t="str">
        <f t="shared" si="71"/>
        <v/>
      </c>
      <c r="G516" s="248" t="str">
        <f t="shared" si="72"/>
        <v/>
      </c>
      <c r="H516" s="246"/>
      <c r="I516" s="246"/>
      <c r="J516" s="255" t="str">
        <f t="shared" si="73"/>
        <v/>
      </c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70"/>
    </row>
    <row r="517" spans="1:43" ht="15.6">
      <c r="A517" s="244">
        <v>39.4</v>
      </c>
      <c r="B517" s="244">
        <v>13.25</v>
      </c>
      <c r="C517" s="58"/>
      <c r="D517" s="245"/>
      <c r="E517" s="246"/>
      <c r="F517" s="249" t="str">
        <f t="shared" si="71"/>
        <v/>
      </c>
      <c r="G517" s="248" t="str">
        <f t="shared" si="72"/>
        <v/>
      </c>
      <c r="H517" s="246"/>
      <c r="I517" s="246"/>
      <c r="J517" s="255" t="str">
        <f t="shared" si="73"/>
        <v/>
      </c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70"/>
    </row>
    <row r="518" spans="1:43" ht="15.6">
      <c r="A518" s="244">
        <v>39.299999999999997</v>
      </c>
      <c r="B518" s="244">
        <v>12.04</v>
      </c>
      <c r="C518" s="58"/>
      <c r="D518" s="245"/>
      <c r="E518" s="246"/>
      <c r="F518" s="249" t="str">
        <f t="shared" si="71"/>
        <v/>
      </c>
      <c r="G518" s="248" t="str">
        <f t="shared" si="72"/>
        <v/>
      </c>
      <c r="H518" s="246"/>
      <c r="I518" s="246"/>
      <c r="J518" s="255" t="str">
        <f t="shared" si="73"/>
        <v/>
      </c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70"/>
    </row>
    <row r="519" spans="1:43" ht="15.6">
      <c r="A519" s="244">
        <v>39.200000000000003</v>
      </c>
      <c r="B519" s="244">
        <v>13.12</v>
      </c>
      <c r="C519" s="58"/>
      <c r="D519" s="245"/>
      <c r="E519" s="246"/>
      <c r="F519" s="249" t="str">
        <f t="shared" si="71"/>
        <v/>
      </c>
      <c r="G519" s="248" t="str">
        <f t="shared" si="72"/>
        <v/>
      </c>
      <c r="H519" s="246"/>
      <c r="I519" s="246"/>
      <c r="J519" s="255" t="str">
        <f t="shared" si="73"/>
        <v/>
      </c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70"/>
    </row>
    <row r="520" spans="1:43" ht="15.6">
      <c r="A520" s="244">
        <v>39.1</v>
      </c>
      <c r="B520" s="244">
        <v>13.89</v>
      </c>
      <c r="C520" s="58"/>
      <c r="D520" s="245"/>
      <c r="E520" s="246"/>
      <c r="F520" s="249" t="str">
        <f t="shared" si="71"/>
        <v/>
      </c>
      <c r="G520" s="248" t="str">
        <f t="shared" si="72"/>
        <v/>
      </c>
      <c r="H520" s="246"/>
      <c r="I520" s="246"/>
      <c r="J520" s="255" t="str">
        <f t="shared" si="73"/>
        <v/>
      </c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70"/>
    </row>
    <row r="521" spans="1:43" ht="15.6">
      <c r="A521" s="244">
        <v>39</v>
      </c>
      <c r="B521" s="244">
        <v>11.17</v>
      </c>
      <c r="C521" s="58"/>
      <c r="D521" s="245"/>
      <c r="E521" s="246"/>
      <c r="F521" s="249" t="str">
        <f t="shared" si="71"/>
        <v/>
      </c>
      <c r="G521" s="248" t="str">
        <f t="shared" si="72"/>
        <v/>
      </c>
      <c r="H521" s="246"/>
      <c r="I521" s="246"/>
      <c r="J521" s="255" t="str">
        <f t="shared" si="73"/>
        <v/>
      </c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70"/>
    </row>
    <row r="522" spans="1:43" ht="15.6">
      <c r="A522" s="244">
        <v>38.9</v>
      </c>
      <c r="B522" s="244">
        <v>10.61</v>
      </c>
      <c r="C522" s="58"/>
      <c r="D522" s="245"/>
      <c r="E522" s="246"/>
      <c r="F522" s="249" t="str">
        <f t="shared" si="71"/>
        <v/>
      </c>
      <c r="G522" s="248" t="str">
        <f t="shared" si="72"/>
        <v/>
      </c>
      <c r="H522" s="246"/>
      <c r="I522" s="246"/>
      <c r="J522" s="255" t="str">
        <f t="shared" si="73"/>
        <v/>
      </c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70"/>
    </row>
    <row r="523" spans="1:43" ht="15.6">
      <c r="A523" s="244">
        <v>38.799999999999997</v>
      </c>
      <c r="B523" s="244">
        <v>11.43</v>
      </c>
      <c r="C523" s="58"/>
      <c r="D523" s="245"/>
      <c r="E523" s="246"/>
      <c r="F523" s="249" t="str">
        <f t="shared" si="71"/>
        <v/>
      </c>
      <c r="G523" s="248" t="str">
        <f t="shared" si="72"/>
        <v/>
      </c>
      <c r="H523" s="246"/>
      <c r="I523" s="246"/>
      <c r="J523" s="255" t="str">
        <f t="shared" si="73"/>
        <v/>
      </c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70"/>
    </row>
    <row r="524" spans="1:43" ht="15.6">
      <c r="A524" s="244">
        <v>38.700000000000003</v>
      </c>
      <c r="B524" s="244">
        <v>11.64</v>
      </c>
      <c r="C524" s="58"/>
      <c r="D524" s="245"/>
      <c r="E524" s="246"/>
      <c r="F524" s="249" t="str">
        <f t="shared" si="71"/>
        <v/>
      </c>
      <c r="G524" s="248" t="str">
        <f t="shared" si="72"/>
        <v/>
      </c>
      <c r="H524" s="246"/>
      <c r="I524" s="246"/>
      <c r="J524" s="255" t="str">
        <f t="shared" si="73"/>
        <v/>
      </c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70"/>
    </row>
    <row r="525" spans="1:43" ht="15.6">
      <c r="A525" s="244">
        <v>38.6</v>
      </c>
      <c r="B525" s="244">
        <v>13.44</v>
      </c>
      <c r="C525" s="58"/>
      <c r="D525" s="245"/>
      <c r="E525" s="246"/>
      <c r="F525" s="249" t="str">
        <f t="shared" si="71"/>
        <v/>
      </c>
      <c r="G525" s="248" t="str">
        <f t="shared" si="72"/>
        <v/>
      </c>
      <c r="H525" s="246"/>
      <c r="I525" s="246"/>
      <c r="J525" s="255" t="str">
        <f t="shared" si="73"/>
        <v/>
      </c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70"/>
    </row>
    <row r="526" spans="1:43" ht="15.6">
      <c r="A526" s="244">
        <v>38.5</v>
      </c>
      <c r="B526" s="244">
        <v>15.31</v>
      </c>
      <c r="C526" s="58"/>
      <c r="D526" s="245"/>
      <c r="E526" s="246"/>
      <c r="F526" s="249" t="str">
        <f t="shared" si="71"/>
        <v/>
      </c>
      <c r="G526" s="248" t="str">
        <f t="shared" si="72"/>
        <v/>
      </c>
      <c r="H526" s="246"/>
      <c r="I526" s="246"/>
      <c r="J526" s="255" t="str">
        <f t="shared" si="73"/>
        <v/>
      </c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70"/>
    </row>
    <row r="527" spans="1:43" ht="15.6">
      <c r="A527" s="244">
        <v>38.4</v>
      </c>
      <c r="B527" s="244">
        <v>14.04</v>
      </c>
      <c r="C527" s="58"/>
      <c r="D527" s="245"/>
      <c r="E527" s="246"/>
      <c r="F527" s="249" t="str">
        <f t="shared" si="71"/>
        <v/>
      </c>
      <c r="G527" s="248" t="str">
        <f t="shared" si="72"/>
        <v/>
      </c>
      <c r="H527" s="246"/>
      <c r="I527" s="246"/>
      <c r="J527" s="255" t="str">
        <f t="shared" si="73"/>
        <v/>
      </c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70"/>
    </row>
    <row r="528" spans="1:43" ht="15.6">
      <c r="A528" s="244">
        <v>38.299999999999997</v>
      </c>
      <c r="B528" s="244">
        <v>15.02</v>
      </c>
      <c r="C528" s="58"/>
      <c r="D528" s="245"/>
      <c r="E528" s="246"/>
      <c r="F528" s="249" t="str">
        <f t="shared" si="71"/>
        <v/>
      </c>
      <c r="G528" s="248" t="str">
        <f t="shared" si="72"/>
        <v/>
      </c>
      <c r="H528" s="246"/>
      <c r="I528" s="246"/>
      <c r="J528" s="255" t="str">
        <f t="shared" si="73"/>
        <v/>
      </c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70"/>
    </row>
    <row r="529" spans="1:43" ht="15.6">
      <c r="A529" s="244">
        <v>38.200000000000003</v>
      </c>
      <c r="B529" s="244">
        <v>14.11</v>
      </c>
      <c r="C529" s="58"/>
      <c r="D529" s="245"/>
      <c r="E529" s="246"/>
      <c r="F529" s="249" t="str">
        <f t="shared" si="71"/>
        <v/>
      </c>
      <c r="G529" s="248" t="str">
        <f t="shared" si="72"/>
        <v/>
      </c>
      <c r="H529" s="246"/>
      <c r="I529" s="246"/>
      <c r="J529" s="255" t="str">
        <f t="shared" si="73"/>
        <v/>
      </c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70"/>
    </row>
    <row r="530" spans="1:43" ht="15.6">
      <c r="A530" s="244">
        <v>38.1</v>
      </c>
      <c r="B530" s="244">
        <v>10.93</v>
      </c>
      <c r="C530" s="58"/>
      <c r="D530" s="245"/>
      <c r="E530" s="246"/>
      <c r="F530" s="249" t="str">
        <f t="shared" si="71"/>
        <v/>
      </c>
      <c r="G530" s="248" t="str">
        <f t="shared" si="72"/>
        <v/>
      </c>
      <c r="H530" s="246"/>
      <c r="I530" s="246"/>
      <c r="J530" s="255" t="str">
        <f t="shared" si="73"/>
        <v/>
      </c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70"/>
    </row>
    <row r="531" spans="1:43" ht="15.6">
      <c r="A531" s="244">
        <v>38</v>
      </c>
      <c r="B531" s="244">
        <v>13.61</v>
      </c>
      <c r="C531" s="58"/>
      <c r="D531" s="245"/>
      <c r="E531" s="246"/>
      <c r="F531" s="249" t="str">
        <f t="shared" si="71"/>
        <v/>
      </c>
      <c r="G531" s="248" t="str">
        <f t="shared" si="72"/>
        <v/>
      </c>
      <c r="H531" s="246"/>
      <c r="I531" s="246"/>
      <c r="J531" s="255" t="str">
        <f t="shared" si="73"/>
        <v/>
      </c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70"/>
    </row>
    <row r="532" spans="1:43" ht="15.6">
      <c r="A532" s="244">
        <v>37.9</v>
      </c>
      <c r="B532" s="244">
        <v>14.92</v>
      </c>
      <c r="C532" s="58"/>
      <c r="D532" s="245"/>
      <c r="E532" s="246"/>
      <c r="F532" s="249" t="str">
        <f t="shared" si="71"/>
        <v/>
      </c>
      <c r="G532" s="248" t="str">
        <f t="shared" si="72"/>
        <v/>
      </c>
      <c r="H532" s="246"/>
      <c r="I532" s="246"/>
      <c r="J532" s="255" t="str">
        <f t="shared" si="73"/>
        <v/>
      </c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70"/>
    </row>
    <row r="533" spans="1:43" ht="15.6">
      <c r="A533" s="244">
        <v>37.799999999999997</v>
      </c>
      <c r="B533" s="244">
        <v>8.92</v>
      </c>
      <c r="C533" s="58"/>
      <c r="D533" s="245"/>
      <c r="E533" s="246"/>
      <c r="F533" s="249" t="str">
        <f t="shared" si="71"/>
        <v/>
      </c>
      <c r="G533" s="248" t="str">
        <f t="shared" si="72"/>
        <v/>
      </c>
      <c r="H533" s="246"/>
      <c r="I533" s="246"/>
      <c r="J533" s="255" t="str">
        <f t="shared" si="73"/>
        <v/>
      </c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70"/>
    </row>
    <row r="534" spans="1:43" ht="15.6">
      <c r="A534" s="244">
        <v>37.700000000000003</v>
      </c>
      <c r="B534" s="244">
        <v>5.27</v>
      </c>
      <c r="C534" s="58"/>
      <c r="D534" s="245"/>
      <c r="E534" s="246"/>
      <c r="F534" s="249" t="str">
        <f t="shared" si="71"/>
        <v/>
      </c>
      <c r="G534" s="248" t="str">
        <f t="shared" si="72"/>
        <v/>
      </c>
      <c r="H534" s="246"/>
      <c r="I534" s="246"/>
      <c r="J534" s="255" t="str">
        <f t="shared" si="73"/>
        <v/>
      </c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70"/>
    </row>
    <row r="535" spans="1:43" ht="15.6">
      <c r="A535" s="244">
        <v>37.6</v>
      </c>
      <c r="B535" s="244">
        <v>4.4400000000000004</v>
      </c>
      <c r="C535" s="58"/>
      <c r="D535" s="245"/>
      <c r="E535" s="246"/>
      <c r="F535" s="249" t="str">
        <f t="shared" si="71"/>
        <v/>
      </c>
      <c r="G535" s="248" t="str">
        <f t="shared" si="72"/>
        <v/>
      </c>
      <c r="H535" s="246"/>
      <c r="I535" s="246"/>
      <c r="J535" s="255" t="str">
        <f t="shared" si="73"/>
        <v/>
      </c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70"/>
    </row>
    <row r="536" spans="1:43" ht="15.6">
      <c r="A536" s="244">
        <v>37.5</v>
      </c>
      <c r="B536" s="244">
        <v>3.87</v>
      </c>
      <c r="C536" s="58"/>
      <c r="D536" s="245"/>
      <c r="E536" s="246"/>
      <c r="F536" s="249" t="str">
        <f t="shared" si="71"/>
        <v/>
      </c>
      <c r="G536" s="248" t="str">
        <f t="shared" si="72"/>
        <v/>
      </c>
      <c r="H536" s="246"/>
      <c r="I536" s="246"/>
      <c r="J536" s="255" t="str">
        <f t="shared" si="73"/>
        <v/>
      </c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70"/>
    </row>
    <row r="537" spans="1:43" ht="15.6">
      <c r="A537" s="244">
        <v>37.4</v>
      </c>
      <c r="B537" s="244">
        <v>3.31</v>
      </c>
      <c r="C537" s="58"/>
      <c r="D537" s="245"/>
      <c r="E537" s="246"/>
      <c r="F537" s="249" t="str">
        <f t="shared" si="71"/>
        <v/>
      </c>
      <c r="G537" s="248" t="str">
        <f t="shared" si="72"/>
        <v/>
      </c>
      <c r="H537" s="246"/>
      <c r="I537" s="246"/>
      <c r="J537" s="255" t="str">
        <f t="shared" si="73"/>
        <v/>
      </c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70"/>
    </row>
    <row r="538" spans="1:43" ht="15.6">
      <c r="A538" s="244">
        <v>37.299999999999997</v>
      </c>
      <c r="B538" s="244">
        <v>4.5</v>
      </c>
      <c r="C538" s="58"/>
      <c r="D538" s="245"/>
      <c r="E538" s="246"/>
      <c r="F538" s="249" t="str">
        <f t="shared" si="71"/>
        <v/>
      </c>
      <c r="G538" s="248" t="str">
        <f t="shared" si="72"/>
        <v/>
      </c>
      <c r="H538" s="246"/>
      <c r="I538" s="246"/>
      <c r="J538" s="255" t="str">
        <f t="shared" si="73"/>
        <v/>
      </c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70"/>
    </row>
    <row r="539" spans="1:43" ht="15.6">
      <c r="A539" s="244">
        <v>37.200000000000003</v>
      </c>
      <c r="B539" s="244">
        <v>3.53</v>
      </c>
      <c r="C539" s="58"/>
      <c r="D539" s="245"/>
      <c r="E539" s="246"/>
      <c r="F539" s="249" t="str">
        <f t="shared" si="71"/>
        <v/>
      </c>
      <c r="G539" s="248" t="str">
        <f t="shared" si="72"/>
        <v/>
      </c>
      <c r="H539" s="246"/>
      <c r="I539" s="246"/>
      <c r="J539" s="255" t="str">
        <f t="shared" si="73"/>
        <v/>
      </c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70"/>
    </row>
    <row r="540" spans="1:43" ht="15.6">
      <c r="A540" s="244">
        <v>37.1</v>
      </c>
      <c r="B540" s="244">
        <v>5.85</v>
      </c>
      <c r="C540" s="58"/>
      <c r="D540" s="245"/>
      <c r="E540" s="246"/>
      <c r="F540" s="249" t="str">
        <f t="shared" si="71"/>
        <v/>
      </c>
      <c r="G540" s="248" t="str">
        <f t="shared" si="72"/>
        <v/>
      </c>
      <c r="H540" s="246"/>
      <c r="I540" s="246"/>
      <c r="J540" s="255" t="str">
        <f t="shared" si="73"/>
        <v/>
      </c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70"/>
    </row>
    <row r="541" spans="1:43" ht="15.6">
      <c r="A541" s="244">
        <v>37</v>
      </c>
      <c r="B541" s="244">
        <v>4.4800000000000004</v>
      </c>
      <c r="C541" s="58"/>
      <c r="D541" s="245"/>
      <c r="E541" s="246"/>
      <c r="F541" s="249" t="str">
        <f t="shared" si="71"/>
        <v/>
      </c>
      <c r="G541" s="248" t="str">
        <f t="shared" si="72"/>
        <v/>
      </c>
      <c r="H541" s="246"/>
      <c r="I541" s="246"/>
      <c r="J541" s="255" t="str">
        <f t="shared" si="73"/>
        <v/>
      </c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70"/>
    </row>
    <row r="542" spans="1:43" ht="15.6">
      <c r="A542" s="244">
        <v>36.9</v>
      </c>
      <c r="B542" s="244">
        <v>6.16</v>
      </c>
      <c r="C542" s="58"/>
      <c r="D542" s="245"/>
      <c r="E542" s="246"/>
      <c r="F542" s="249" t="str">
        <f t="shared" si="71"/>
        <v/>
      </c>
      <c r="G542" s="248" t="str">
        <f t="shared" si="72"/>
        <v/>
      </c>
      <c r="H542" s="246"/>
      <c r="I542" s="246"/>
      <c r="J542" s="255" t="str">
        <f t="shared" si="73"/>
        <v/>
      </c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70"/>
    </row>
    <row r="543" spans="1:43" ht="15.6">
      <c r="A543" s="244">
        <v>36.799999999999997</v>
      </c>
      <c r="B543" s="244">
        <v>5.65</v>
      </c>
      <c r="C543" s="58"/>
      <c r="D543" s="245"/>
      <c r="E543" s="246"/>
      <c r="F543" s="249" t="str">
        <f t="shared" si="71"/>
        <v/>
      </c>
      <c r="G543" s="248" t="str">
        <f t="shared" si="72"/>
        <v/>
      </c>
      <c r="H543" s="246"/>
      <c r="I543" s="246"/>
      <c r="J543" s="255" t="str">
        <f t="shared" si="73"/>
        <v/>
      </c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70"/>
    </row>
    <row r="544" spans="1:43" ht="15.6">
      <c r="A544" s="244">
        <v>36.700000000000003</v>
      </c>
      <c r="B544" s="244">
        <v>3.38</v>
      </c>
      <c r="C544" s="58"/>
      <c r="D544" s="245"/>
      <c r="E544" s="246"/>
      <c r="F544" s="249" t="str">
        <f t="shared" si="71"/>
        <v/>
      </c>
      <c r="G544" s="248" t="str">
        <f t="shared" si="72"/>
        <v/>
      </c>
      <c r="H544" s="246"/>
      <c r="I544" s="246"/>
      <c r="J544" s="255" t="str">
        <f t="shared" si="73"/>
        <v/>
      </c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70"/>
    </row>
    <row r="545" spans="1:43" ht="15.6">
      <c r="A545" s="244">
        <v>36.6</v>
      </c>
      <c r="B545" s="244">
        <v>5.27</v>
      </c>
      <c r="C545" s="58"/>
      <c r="D545" s="245"/>
      <c r="E545" s="246"/>
      <c r="F545" s="249" t="str">
        <f t="shared" si="71"/>
        <v/>
      </c>
      <c r="G545" s="248" t="str">
        <f t="shared" si="72"/>
        <v/>
      </c>
      <c r="H545" s="246"/>
      <c r="I545" s="246"/>
      <c r="J545" s="255" t="str">
        <f t="shared" si="73"/>
        <v/>
      </c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70"/>
    </row>
    <row r="546" spans="1:43" ht="15.6">
      <c r="A546" s="244">
        <v>36.5</v>
      </c>
      <c r="B546" s="244">
        <v>8.27</v>
      </c>
      <c r="C546" s="58"/>
      <c r="D546" s="245"/>
      <c r="E546" s="246"/>
      <c r="F546" s="249" t="str">
        <f t="shared" si="71"/>
        <v/>
      </c>
      <c r="G546" s="248" t="str">
        <f t="shared" si="72"/>
        <v/>
      </c>
      <c r="H546" s="246"/>
      <c r="I546" s="246"/>
      <c r="J546" s="255" t="str">
        <f t="shared" si="73"/>
        <v/>
      </c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70"/>
    </row>
    <row r="547" spans="1:43" ht="15.6">
      <c r="A547" s="244">
        <v>36.4</v>
      </c>
      <c r="B547" s="244">
        <v>10.81</v>
      </c>
      <c r="C547" s="58"/>
      <c r="D547" s="245"/>
      <c r="E547" s="246"/>
      <c r="F547" s="249" t="str">
        <f t="shared" si="71"/>
        <v/>
      </c>
      <c r="G547" s="248" t="str">
        <f t="shared" si="72"/>
        <v/>
      </c>
      <c r="H547" s="246"/>
      <c r="I547" s="246"/>
      <c r="J547" s="255" t="str">
        <f t="shared" si="73"/>
        <v/>
      </c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70"/>
    </row>
    <row r="548" spans="1:43" ht="15.6">
      <c r="A548" s="244">
        <v>36.299999999999997</v>
      </c>
      <c r="B548" s="244">
        <v>9.16</v>
      </c>
      <c r="C548" s="58"/>
      <c r="D548" s="245"/>
      <c r="E548" s="246"/>
      <c r="F548" s="249" t="str">
        <f t="shared" si="71"/>
        <v/>
      </c>
      <c r="G548" s="248" t="str">
        <f t="shared" si="72"/>
        <v/>
      </c>
      <c r="H548" s="246"/>
      <c r="I548" s="246"/>
      <c r="J548" s="255" t="str">
        <f t="shared" si="73"/>
        <v/>
      </c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70"/>
    </row>
    <row r="549" spans="1:43" ht="15.6">
      <c r="A549" s="244">
        <v>36.200000000000003</v>
      </c>
      <c r="B549" s="244">
        <v>10.29</v>
      </c>
      <c r="C549" s="58"/>
      <c r="D549" s="245"/>
      <c r="E549" s="246"/>
      <c r="F549" s="249" t="str">
        <f t="shared" si="71"/>
        <v/>
      </c>
      <c r="G549" s="248" t="str">
        <f t="shared" si="72"/>
        <v/>
      </c>
      <c r="H549" s="246"/>
      <c r="I549" s="246"/>
      <c r="J549" s="255" t="str">
        <f t="shared" si="73"/>
        <v/>
      </c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70"/>
    </row>
    <row r="550" spans="1:43" ht="15.6">
      <c r="A550" s="244">
        <v>36.1</v>
      </c>
      <c r="B550" s="244">
        <v>9.19</v>
      </c>
      <c r="C550" s="58"/>
      <c r="D550" s="245"/>
      <c r="E550" s="246"/>
      <c r="F550" s="249" t="str">
        <f t="shared" si="71"/>
        <v/>
      </c>
      <c r="G550" s="248" t="str">
        <f t="shared" si="72"/>
        <v/>
      </c>
      <c r="H550" s="246"/>
      <c r="I550" s="246"/>
      <c r="J550" s="255" t="str">
        <f t="shared" si="73"/>
        <v/>
      </c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70"/>
    </row>
    <row r="551" spans="1:43" ht="15.6">
      <c r="A551" s="244">
        <v>36</v>
      </c>
      <c r="B551" s="244">
        <v>11.91</v>
      </c>
      <c r="C551" s="58"/>
      <c r="D551" s="245"/>
      <c r="E551" s="246"/>
      <c r="F551" s="249" t="str">
        <f t="shared" si="71"/>
        <v/>
      </c>
      <c r="G551" s="248" t="str">
        <f t="shared" si="72"/>
        <v/>
      </c>
      <c r="H551" s="246"/>
      <c r="I551" s="246"/>
      <c r="J551" s="255" t="str">
        <f t="shared" si="73"/>
        <v/>
      </c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70"/>
    </row>
    <row r="552" spans="1:43" ht="15.6">
      <c r="A552" s="244">
        <v>35.9</v>
      </c>
      <c r="B552" s="244">
        <v>12.51</v>
      </c>
      <c r="C552" s="58"/>
      <c r="D552" s="245"/>
      <c r="E552" s="246"/>
      <c r="F552" s="249" t="str">
        <f t="shared" si="71"/>
        <v/>
      </c>
      <c r="G552" s="248" t="str">
        <f t="shared" si="72"/>
        <v/>
      </c>
      <c r="H552" s="246"/>
      <c r="I552" s="246"/>
      <c r="J552" s="255" t="str">
        <f t="shared" si="73"/>
        <v/>
      </c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70"/>
    </row>
    <row r="553" spans="1:43" ht="15.6">
      <c r="A553" s="244">
        <v>35.799999999999997</v>
      </c>
      <c r="B553" s="244">
        <v>10.89</v>
      </c>
      <c r="C553" s="58"/>
      <c r="D553" s="245"/>
      <c r="E553" s="246"/>
      <c r="F553" s="249" t="str">
        <f t="shared" si="71"/>
        <v/>
      </c>
      <c r="G553" s="248" t="str">
        <f t="shared" si="72"/>
        <v/>
      </c>
      <c r="H553" s="246"/>
      <c r="I553" s="246"/>
      <c r="J553" s="255" t="str">
        <f t="shared" si="73"/>
        <v/>
      </c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70"/>
    </row>
    <row r="554" spans="1:43" ht="15.6">
      <c r="A554" s="244">
        <v>35.700000000000003</v>
      </c>
      <c r="B554" s="244">
        <v>10.58</v>
      </c>
      <c r="C554" s="58"/>
      <c r="D554" s="245"/>
      <c r="E554" s="246"/>
      <c r="F554" s="249" t="str">
        <f t="shared" si="71"/>
        <v/>
      </c>
      <c r="G554" s="248" t="str">
        <f t="shared" si="72"/>
        <v/>
      </c>
      <c r="H554" s="246"/>
      <c r="I554" s="246"/>
      <c r="J554" s="255" t="str">
        <f t="shared" si="73"/>
        <v/>
      </c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70"/>
    </row>
    <row r="555" spans="1:43" ht="15.6">
      <c r="A555" s="244">
        <v>35.6</v>
      </c>
      <c r="B555" s="244">
        <v>8.56</v>
      </c>
      <c r="C555" s="58"/>
      <c r="D555" s="245"/>
      <c r="E555" s="246"/>
      <c r="F555" s="249" t="str">
        <f t="shared" si="71"/>
        <v/>
      </c>
      <c r="G555" s="248" t="str">
        <f t="shared" si="72"/>
        <v/>
      </c>
      <c r="H555" s="246"/>
      <c r="I555" s="246"/>
      <c r="J555" s="255" t="str">
        <f t="shared" si="73"/>
        <v/>
      </c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70"/>
    </row>
    <row r="556" spans="1:43" ht="15.6">
      <c r="A556" s="244">
        <v>35.5</v>
      </c>
      <c r="B556" s="244">
        <v>10.220000000000001</v>
      </c>
      <c r="C556" s="58"/>
      <c r="D556" s="245"/>
      <c r="E556" s="246"/>
      <c r="F556" s="249" t="str">
        <f t="shared" si="71"/>
        <v/>
      </c>
      <c r="G556" s="248" t="str">
        <f t="shared" si="72"/>
        <v/>
      </c>
      <c r="H556" s="246"/>
      <c r="I556" s="246"/>
      <c r="J556" s="255" t="str">
        <f t="shared" si="73"/>
        <v/>
      </c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70"/>
    </row>
    <row r="557" spans="1:43" ht="15.6">
      <c r="A557" s="244">
        <v>35.4</v>
      </c>
      <c r="B557" s="244">
        <v>12.23</v>
      </c>
      <c r="C557" s="58"/>
      <c r="D557" s="245"/>
      <c r="E557" s="246"/>
      <c r="F557" s="249" t="str">
        <f t="shared" si="71"/>
        <v/>
      </c>
      <c r="G557" s="248" t="str">
        <f t="shared" si="72"/>
        <v/>
      </c>
      <c r="H557" s="246"/>
      <c r="I557" s="246"/>
      <c r="J557" s="255" t="str">
        <f t="shared" si="73"/>
        <v/>
      </c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70"/>
    </row>
    <row r="558" spans="1:43" ht="15.6">
      <c r="A558" s="244">
        <v>35.299999999999997</v>
      </c>
      <c r="B558" s="244">
        <v>14.02</v>
      </c>
      <c r="C558" s="58"/>
      <c r="D558" s="245"/>
      <c r="E558" s="246"/>
      <c r="F558" s="249" t="str">
        <f t="shared" si="71"/>
        <v/>
      </c>
      <c r="G558" s="248" t="str">
        <f t="shared" si="72"/>
        <v/>
      </c>
      <c r="H558" s="246"/>
      <c r="I558" s="246"/>
      <c r="J558" s="255" t="str">
        <f t="shared" si="73"/>
        <v/>
      </c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70"/>
    </row>
    <row r="559" spans="1:43" ht="15.6">
      <c r="A559" s="244">
        <v>35.200000000000003</v>
      </c>
      <c r="B559" s="244">
        <v>16.559999999999999</v>
      </c>
      <c r="C559" s="58"/>
      <c r="D559" s="245"/>
      <c r="E559" s="246"/>
      <c r="F559" s="249" t="str">
        <f t="shared" si="71"/>
        <v/>
      </c>
      <c r="G559" s="248" t="str">
        <f t="shared" si="72"/>
        <v/>
      </c>
      <c r="H559" s="246"/>
      <c r="I559" s="246"/>
      <c r="J559" s="255" t="str">
        <f t="shared" si="73"/>
        <v/>
      </c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70"/>
    </row>
    <row r="560" spans="1:43" ht="15.6">
      <c r="A560" s="244">
        <v>35.1</v>
      </c>
      <c r="B560" s="244">
        <v>18.29</v>
      </c>
      <c r="C560" s="58"/>
      <c r="D560" s="245"/>
      <c r="E560" s="246"/>
      <c r="F560" s="249" t="str">
        <f t="shared" si="71"/>
        <v/>
      </c>
      <c r="G560" s="248" t="str">
        <f t="shared" si="72"/>
        <v/>
      </c>
      <c r="H560" s="246"/>
      <c r="I560" s="246"/>
      <c r="J560" s="255" t="str">
        <f t="shared" si="73"/>
        <v/>
      </c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70"/>
    </row>
    <row r="561" spans="1:43" ht="15.6">
      <c r="A561" s="244">
        <v>35</v>
      </c>
      <c r="B561" s="244">
        <v>18.41</v>
      </c>
      <c r="C561" s="58"/>
      <c r="D561" s="245"/>
      <c r="E561" s="246"/>
      <c r="F561" s="249" t="str">
        <f t="shared" si="71"/>
        <v/>
      </c>
      <c r="G561" s="248" t="str">
        <f t="shared" si="72"/>
        <v/>
      </c>
      <c r="H561" s="246"/>
      <c r="I561" s="246"/>
      <c r="J561" s="255" t="str">
        <f t="shared" si="73"/>
        <v/>
      </c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70"/>
    </row>
    <row r="562" spans="1:43" ht="15.6">
      <c r="A562" s="244">
        <v>34.9</v>
      </c>
      <c r="B562" s="244">
        <v>17.350000000000001</v>
      </c>
      <c r="C562" s="58"/>
      <c r="D562" s="245"/>
      <c r="E562" s="246"/>
      <c r="F562" s="249" t="str">
        <f t="shared" si="71"/>
        <v/>
      </c>
      <c r="G562" s="248" t="str">
        <f t="shared" si="72"/>
        <v/>
      </c>
      <c r="H562" s="246"/>
      <c r="I562" s="246"/>
      <c r="J562" s="255" t="str">
        <f t="shared" si="73"/>
        <v/>
      </c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70"/>
    </row>
    <row r="563" spans="1:43" ht="15.6">
      <c r="A563" s="244">
        <v>34.799999999999997</v>
      </c>
      <c r="B563" s="244">
        <v>15.2</v>
      </c>
      <c r="C563" s="58"/>
      <c r="D563" s="245"/>
      <c r="E563" s="246"/>
      <c r="F563" s="249" t="str">
        <f t="shared" ref="F563:F626" si="74">IF(ISBLANK(D563),"",D563)</f>
        <v/>
      </c>
      <c r="G563" s="248" t="str">
        <f t="shared" ref="G563:G626" si="75">IF(ISBLANK(E563),"",IF(E563&lt;G562,E563,G562))</f>
        <v/>
      </c>
      <c r="H563" s="246"/>
      <c r="I563" s="246"/>
      <c r="J563" s="255" t="str">
        <f t="shared" ref="J563:J626" si="76">IF(ISBLANK(I563),"",IF(I563&lt;J562,I563,J562))</f>
        <v/>
      </c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70"/>
    </row>
    <row r="564" spans="1:43" ht="15.6">
      <c r="A564" s="244">
        <v>34.700000000000003</v>
      </c>
      <c r="B564" s="244">
        <v>13.43</v>
      </c>
      <c r="C564" s="58"/>
      <c r="D564" s="245"/>
      <c r="E564" s="246"/>
      <c r="F564" s="249" t="str">
        <f t="shared" si="74"/>
        <v/>
      </c>
      <c r="G564" s="248" t="str">
        <f t="shared" si="75"/>
        <v/>
      </c>
      <c r="H564" s="246"/>
      <c r="I564" s="246"/>
      <c r="J564" s="255" t="str">
        <f t="shared" si="76"/>
        <v/>
      </c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70"/>
    </row>
    <row r="565" spans="1:43" ht="15.6">
      <c r="A565" s="244">
        <v>34.6</v>
      </c>
      <c r="B565" s="244">
        <v>10.94</v>
      </c>
      <c r="C565" s="58"/>
      <c r="D565" s="245"/>
      <c r="E565" s="246"/>
      <c r="F565" s="249" t="str">
        <f t="shared" si="74"/>
        <v/>
      </c>
      <c r="G565" s="248" t="str">
        <f t="shared" si="75"/>
        <v/>
      </c>
      <c r="H565" s="246"/>
      <c r="I565" s="246"/>
      <c r="J565" s="255" t="str">
        <f t="shared" si="76"/>
        <v/>
      </c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70"/>
    </row>
    <row r="566" spans="1:43" ht="15.6">
      <c r="A566" s="244">
        <v>34.5</v>
      </c>
      <c r="B566" s="244">
        <v>10.72</v>
      </c>
      <c r="C566" s="58"/>
      <c r="D566" s="245"/>
      <c r="E566" s="246"/>
      <c r="F566" s="249" t="str">
        <f t="shared" si="74"/>
        <v/>
      </c>
      <c r="G566" s="248" t="str">
        <f t="shared" si="75"/>
        <v/>
      </c>
      <c r="H566" s="246"/>
      <c r="I566" s="246"/>
      <c r="J566" s="255" t="str">
        <f t="shared" si="76"/>
        <v/>
      </c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70"/>
    </row>
    <row r="567" spans="1:43" ht="15.6">
      <c r="A567" s="244">
        <v>34.4</v>
      </c>
      <c r="B567" s="244">
        <v>11.82</v>
      </c>
      <c r="C567" s="58"/>
      <c r="D567" s="245"/>
      <c r="E567" s="246"/>
      <c r="F567" s="249" t="str">
        <f t="shared" si="74"/>
        <v/>
      </c>
      <c r="G567" s="248" t="str">
        <f t="shared" si="75"/>
        <v/>
      </c>
      <c r="H567" s="246"/>
      <c r="I567" s="246"/>
      <c r="J567" s="255" t="str">
        <f t="shared" si="76"/>
        <v/>
      </c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70"/>
    </row>
    <row r="568" spans="1:43" ht="15.6">
      <c r="A568" s="244">
        <v>34.299999999999997</v>
      </c>
      <c r="B568" s="244">
        <v>13.57</v>
      </c>
      <c r="C568" s="58"/>
      <c r="D568" s="245"/>
      <c r="E568" s="246"/>
      <c r="F568" s="249" t="str">
        <f t="shared" si="74"/>
        <v/>
      </c>
      <c r="G568" s="248" t="str">
        <f t="shared" si="75"/>
        <v/>
      </c>
      <c r="H568" s="246"/>
      <c r="I568" s="246"/>
      <c r="J568" s="255" t="str">
        <f t="shared" si="76"/>
        <v/>
      </c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70"/>
    </row>
    <row r="569" spans="1:43" ht="15.6">
      <c r="A569" s="244">
        <v>34.200000000000003</v>
      </c>
      <c r="B569" s="244">
        <v>16.32</v>
      </c>
      <c r="C569" s="58"/>
      <c r="D569" s="245"/>
      <c r="E569" s="246"/>
      <c r="F569" s="249" t="str">
        <f t="shared" si="74"/>
        <v/>
      </c>
      <c r="G569" s="248" t="str">
        <f t="shared" si="75"/>
        <v/>
      </c>
      <c r="H569" s="246"/>
      <c r="I569" s="246"/>
      <c r="J569" s="255" t="str">
        <f t="shared" si="76"/>
        <v/>
      </c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70"/>
    </row>
    <row r="570" spans="1:43" ht="15.6">
      <c r="A570" s="244">
        <v>34.1</v>
      </c>
      <c r="B570" s="244">
        <v>17.14</v>
      </c>
      <c r="C570" s="58"/>
      <c r="D570" s="245"/>
      <c r="E570" s="246"/>
      <c r="F570" s="249" t="str">
        <f t="shared" si="74"/>
        <v/>
      </c>
      <c r="G570" s="248" t="str">
        <f t="shared" si="75"/>
        <v/>
      </c>
      <c r="H570" s="246"/>
      <c r="I570" s="246"/>
      <c r="J570" s="255" t="str">
        <f t="shared" si="76"/>
        <v/>
      </c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70"/>
    </row>
    <row r="571" spans="1:43" ht="15.6">
      <c r="A571" s="244">
        <v>34</v>
      </c>
      <c r="B571" s="244">
        <v>12.48</v>
      </c>
      <c r="C571" s="58"/>
      <c r="D571" s="245"/>
      <c r="E571" s="246"/>
      <c r="F571" s="249" t="str">
        <f t="shared" si="74"/>
        <v/>
      </c>
      <c r="G571" s="248" t="str">
        <f t="shared" si="75"/>
        <v/>
      </c>
      <c r="H571" s="246"/>
      <c r="I571" s="246"/>
      <c r="J571" s="255" t="str">
        <f t="shared" si="76"/>
        <v/>
      </c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70"/>
    </row>
    <row r="572" spans="1:43" ht="15.6">
      <c r="A572" s="244">
        <v>33.9</v>
      </c>
      <c r="B572" s="244">
        <v>12.97</v>
      </c>
      <c r="C572" s="58"/>
      <c r="D572" s="245"/>
      <c r="E572" s="246"/>
      <c r="F572" s="249" t="str">
        <f t="shared" si="74"/>
        <v/>
      </c>
      <c r="G572" s="248" t="str">
        <f t="shared" si="75"/>
        <v/>
      </c>
      <c r="H572" s="246"/>
      <c r="I572" s="246"/>
      <c r="J572" s="255" t="str">
        <f t="shared" si="76"/>
        <v/>
      </c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70"/>
    </row>
    <row r="573" spans="1:43" ht="15.6">
      <c r="A573" s="244">
        <v>33.799999999999997</v>
      </c>
      <c r="B573" s="244">
        <v>14.04</v>
      </c>
      <c r="C573" s="58"/>
      <c r="D573" s="245"/>
      <c r="E573" s="246"/>
      <c r="F573" s="249" t="str">
        <f t="shared" si="74"/>
        <v/>
      </c>
      <c r="G573" s="248" t="str">
        <f t="shared" si="75"/>
        <v/>
      </c>
      <c r="H573" s="246"/>
      <c r="I573" s="246"/>
      <c r="J573" s="255" t="str">
        <f t="shared" si="76"/>
        <v/>
      </c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70"/>
    </row>
    <row r="574" spans="1:43" ht="15.6">
      <c r="A574" s="244">
        <v>33.700000000000003</v>
      </c>
      <c r="B574" s="244">
        <v>12.4</v>
      </c>
      <c r="C574" s="58"/>
      <c r="D574" s="245"/>
      <c r="E574" s="246"/>
      <c r="F574" s="249" t="str">
        <f t="shared" si="74"/>
        <v/>
      </c>
      <c r="G574" s="248" t="str">
        <f t="shared" si="75"/>
        <v/>
      </c>
      <c r="H574" s="246"/>
      <c r="I574" s="246"/>
      <c r="J574" s="255" t="str">
        <f t="shared" si="76"/>
        <v/>
      </c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70"/>
    </row>
    <row r="575" spans="1:43" ht="15.6">
      <c r="A575" s="244">
        <v>33.6</v>
      </c>
      <c r="B575" s="244">
        <v>10.69</v>
      </c>
      <c r="C575" s="58"/>
      <c r="D575" s="245"/>
      <c r="E575" s="246"/>
      <c r="F575" s="249" t="str">
        <f t="shared" si="74"/>
        <v/>
      </c>
      <c r="G575" s="248" t="str">
        <f t="shared" si="75"/>
        <v/>
      </c>
      <c r="H575" s="246"/>
      <c r="I575" s="246"/>
      <c r="J575" s="255" t="str">
        <f t="shared" si="76"/>
        <v/>
      </c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70"/>
    </row>
    <row r="576" spans="1:43" ht="15.6">
      <c r="A576" s="244">
        <v>33.5</v>
      </c>
      <c r="B576" s="244">
        <v>7.37</v>
      </c>
      <c r="C576" s="58"/>
      <c r="D576" s="245"/>
      <c r="E576" s="246"/>
      <c r="F576" s="249" t="str">
        <f t="shared" si="74"/>
        <v/>
      </c>
      <c r="G576" s="248" t="str">
        <f t="shared" si="75"/>
        <v/>
      </c>
      <c r="H576" s="246"/>
      <c r="I576" s="246"/>
      <c r="J576" s="255" t="str">
        <f t="shared" si="76"/>
        <v/>
      </c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70"/>
    </row>
    <row r="577" spans="1:43" ht="15.6">
      <c r="A577" s="244">
        <v>33.4</v>
      </c>
      <c r="B577" s="244">
        <v>7.03</v>
      </c>
      <c r="C577" s="58"/>
      <c r="D577" s="245"/>
      <c r="E577" s="246"/>
      <c r="F577" s="249" t="str">
        <f t="shared" si="74"/>
        <v/>
      </c>
      <c r="G577" s="248" t="str">
        <f t="shared" si="75"/>
        <v/>
      </c>
      <c r="H577" s="246"/>
      <c r="I577" s="246"/>
      <c r="J577" s="255" t="str">
        <f t="shared" si="76"/>
        <v/>
      </c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70"/>
    </row>
    <row r="578" spans="1:43" ht="15.6">
      <c r="A578" s="244">
        <v>33.299999999999997</v>
      </c>
      <c r="B578" s="244">
        <v>3.42</v>
      </c>
      <c r="C578" s="58"/>
      <c r="D578" s="245"/>
      <c r="E578" s="246"/>
      <c r="F578" s="249" t="str">
        <f t="shared" si="74"/>
        <v/>
      </c>
      <c r="G578" s="248" t="str">
        <f t="shared" si="75"/>
        <v/>
      </c>
      <c r="H578" s="246"/>
      <c r="I578" s="246"/>
      <c r="J578" s="255" t="str">
        <f t="shared" si="76"/>
        <v/>
      </c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70"/>
    </row>
    <row r="579" spans="1:43" ht="15.6">
      <c r="A579" s="244">
        <v>33.200000000000003</v>
      </c>
      <c r="B579" s="244">
        <v>3.37</v>
      </c>
      <c r="C579" s="58"/>
      <c r="D579" s="245"/>
      <c r="E579" s="246"/>
      <c r="F579" s="249" t="str">
        <f t="shared" si="74"/>
        <v/>
      </c>
      <c r="G579" s="248" t="str">
        <f t="shared" si="75"/>
        <v/>
      </c>
      <c r="H579" s="246"/>
      <c r="I579" s="246"/>
      <c r="J579" s="255" t="str">
        <f t="shared" si="76"/>
        <v/>
      </c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70"/>
    </row>
    <row r="580" spans="1:43" ht="15.6">
      <c r="A580" s="244">
        <v>33.1</v>
      </c>
      <c r="B580" s="244">
        <v>4.3600000000000003</v>
      </c>
      <c r="C580" s="58"/>
      <c r="D580" s="245"/>
      <c r="E580" s="246"/>
      <c r="F580" s="249" t="str">
        <f t="shared" si="74"/>
        <v/>
      </c>
      <c r="G580" s="248" t="str">
        <f t="shared" si="75"/>
        <v/>
      </c>
      <c r="H580" s="246"/>
      <c r="I580" s="246"/>
      <c r="J580" s="255" t="str">
        <f t="shared" si="76"/>
        <v/>
      </c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70"/>
    </row>
    <row r="581" spans="1:43" ht="15.6">
      <c r="A581" s="244">
        <v>33</v>
      </c>
      <c r="B581" s="244">
        <v>4.51</v>
      </c>
      <c r="C581" s="58"/>
      <c r="D581" s="245"/>
      <c r="E581" s="246"/>
      <c r="F581" s="249" t="str">
        <f t="shared" si="74"/>
        <v/>
      </c>
      <c r="G581" s="248" t="str">
        <f t="shared" si="75"/>
        <v/>
      </c>
      <c r="H581" s="246"/>
      <c r="I581" s="246"/>
      <c r="J581" s="255" t="str">
        <f t="shared" si="76"/>
        <v/>
      </c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70"/>
    </row>
    <row r="582" spans="1:43" ht="15.6">
      <c r="A582" s="244">
        <v>32.9</v>
      </c>
      <c r="B582" s="244">
        <v>5.01</v>
      </c>
      <c r="C582" s="58"/>
      <c r="D582" s="245"/>
      <c r="E582" s="246"/>
      <c r="F582" s="249" t="str">
        <f t="shared" si="74"/>
        <v/>
      </c>
      <c r="G582" s="248" t="str">
        <f t="shared" si="75"/>
        <v/>
      </c>
      <c r="H582" s="246"/>
      <c r="I582" s="246"/>
      <c r="J582" s="255" t="str">
        <f t="shared" si="76"/>
        <v/>
      </c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70"/>
    </row>
    <row r="583" spans="1:43" ht="15.6">
      <c r="A583" s="244">
        <v>32.799999999999997</v>
      </c>
      <c r="B583" s="244">
        <v>5.46</v>
      </c>
      <c r="C583" s="58"/>
      <c r="D583" s="245"/>
      <c r="E583" s="246"/>
      <c r="F583" s="249" t="str">
        <f t="shared" si="74"/>
        <v/>
      </c>
      <c r="G583" s="248" t="str">
        <f t="shared" si="75"/>
        <v/>
      </c>
      <c r="H583" s="246"/>
      <c r="I583" s="246"/>
      <c r="J583" s="255" t="str">
        <f t="shared" si="76"/>
        <v/>
      </c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70"/>
    </row>
    <row r="584" spans="1:43" ht="15.6">
      <c r="A584" s="244">
        <v>32.700000000000003</v>
      </c>
      <c r="B584" s="244">
        <v>9.6300000000000008</v>
      </c>
      <c r="C584" s="58"/>
      <c r="D584" s="245"/>
      <c r="E584" s="246"/>
      <c r="F584" s="249" t="str">
        <f t="shared" si="74"/>
        <v/>
      </c>
      <c r="G584" s="248" t="str">
        <f t="shared" si="75"/>
        <v/>
      </c>
      <c r="H584" s="246"/>
      <c r="I584" s="246"/>
      <c r="J584" s="255" t="str">
        <f t="shared" si="76"/>
        <v/>
      </c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70"/>
    </row>
    <row r="585" spans="1:43" ht="15.6">
      <c r="A585" s="244">
        <v>32.6</v>
      </c>
      <c r="B585" s="244">
        <v>13.3</v>
      </c>
      <c r="C585" s="58"/>
      <c r="D585" s="245"/>
      <c r="E585" s="246"/>
      <c r="F585" s="249" t="str">
        <f t="shared" si="74"/>
        <v/>
      </c>
      <c r="G585" s="248" t="str">
        <f t="shared" si="75"/>
        <v/>
      </c>
      <c r="H585" s="246"/>
      <c r="I585" s="246"/>
      <c r="J585" s="255" t="str">
        <f t="shared" si="76"/>
        <v/>
      </c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70"/>
    </row>
    <row r="586" spans="1:43" ht="15.6">
      <c r="A586" s="244">
        <v>32.5</v>
      </c>
      <c r="B586" s="244">
        <v>14.29</v>
      </c>
      <c r="C586" s="58"/>
      <c r="D586" s="245"/>
      <c r="E586" s="246"/>
      <c r="F586" s="249" t="str">
        <f t="shared" si="74"/>
        <v/>
      </c>
      <c r="G586" s="248" t="str">
        <f t="shared" si="75"/>
        <v/>
      </c>
      <c r="H586" s="246"/>
      <c r="I586" s="246"/>
      <c r="J586" s="255" t="str">
        <f t="shared" si="76"/>
        <v/>
      </c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70"/>
    </row>
    <row r="587" spans="1:43" ht="15.6">
      <c r="A587" s="244">
        <v>32.4</v>
      </c>
      <c r="B587" s="244">
        <v>14.07</v>
      </c>
      <c r="C587" s="58"/>
      <c r="D587" s="245"/>
      <c r="E587" s="246"/>
      <c r="F587" s="249" t="str">
        <f t="shared" si="74"/>
        <v/>
      </c>
      <c r="G587" s="248" t="str">
        <f t="shared" si="75"/>
        <v/>
      </c>
      <c r="H587" s="246"/>
      <c r="I587" s="246"/>
      <c r="J587" s="255" t="str">
        <f t="shared" si="76"/>
        <v/>
      </c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70"/>
    </row>
    <row r="588" spans="1:43" ht="15.6">
      <c r="A588" s="244">
        <v>32.299999999999997</v>
      </c>
      <c r="B588" s="244">
        <v>14.36</v>
      </c>
      <c r="C588" s="58"/>
      <c r="D588" s="245"/>
      <c r="E588" s="246"/>
      <c r="F588" s="249" t="str">
        <f t="shared" si="74"/>
        <v/>
      </c>
      <c r="G588" s="248" t="str">
        <f t="shared" si="75"/>
        <v/>
      </c>
      <c r="H588" s="246"/>
      <c r="I588" s="246"/>
      <c r="J588" s="255" t="str">
        <f t="shared" si="76"/>
        <v/>
      </c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70"/>
    </row>
    <row r="589" spans="1:43" ht="15.6">
      <c r="A589" s="244">
        <v>32.200000000000003</v>
      </c>
      <c r="B589" s="244">
        <v>14.43</v>
      </c>
      <c r="C589" s="58"/>
      <c r="D589" s="245"/>
      <c r="E589" s="246"/>
      <c r="F589" s="249" t="str">
        <f t="shared" si="74"/>
        <v/>
      </c>
      <c r="G589" s="248" t="str">
        <f t="shared" si="75"/>
        <v/>
      </c>
      <c r="H589" s="246"/>
      <c r="I589" s="246"/>
      <c r="J589" s="255" t="str">
        <f t="shared" si="76"/>
        <v/>
      </c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70"/>
    </row>
    <row r="590" spans="1:43" ht="15.6">
      <c r="A590" s="244">
        <v>32.1</v>
      </c>
      <c r="B590" s="244">
        <v>14.61</v>
      </c>
      <c r="C590" s="58"/>
      <c r="D590" s="245"/>
      <c r="E590" s="246"/>
      <c r="F590" s="249" t="str">
        <f t="shared" si="74"/>
        <v/>
      </c>
      <c r="G590" s="248" t="str">
        <f t="shared" si="75"/>
        <v/>
      </c>
      <c r="H590" s="246"/>
      <c r="I590" s="246"/>
      <c r="J590" s="255" t="str">
        <f t="shared" si="76"/>
        <v/>
      </c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70"/>
    </row>
    <row r="591" spans="1:43" ht="15.6">
      <c r="A591" s="244">
        <v>32</v>
      </c>
      <c r="B591" s="244">
        <v>13.44</v>
      </c>
      <c r="C591" s="58"/>
      <c r="D591" s="245"/>
      <c r="E591" s="246"/>
      <c r="F591" s="249" t="str">
        <f t="shared" si="74"/>
        <v/>
      </c>
      <c r="G591" s="248" t="str">
        <f t="shared" si="75"/>
        <v/>
      </c>
      <c r="H591" s="246"/>
      <c r="I591" s="246"/>
      <c r="J591" s="255" t="str">
        <f t="shared" si="76"/>
        <v/>
      </c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70"/>
    </row>
    <row r="592" spans="1:43" ht="15.6">
      <c r="A592" s="244">
        <v>31.9</v>
      </c>
      <c r="B592" s="244">
        <v>9.74</v>
      </c>
      <c r="C592" s="58"/>
      <c r="D592" s="245"/>
      <c r="E592" s="246"/>
      <c r="F592" s="249" t="str">
        <f t="shared" si="74"/>
        <v/>
      </c>
      <c r="G592" s="248" t="str">
        <f t="shared" si="75"/>
        <v/>
      </c>
      <c r="H592" s="246"/>
      <c r="I592" s="246"/>
      <c r="J592" s="255" t="str">
        <f t="shared" si="76"/>
        <v/>
      </c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70"/>
    </row>
    <row r="593" spans="1:43" ht="15.6">
      <c r="A593" s="244">
        <v>31.8</v>
      </c>
      <c r="B593" s="244">
        <v>3.26</v>
      </c>
      <c r="C593" s="58"/>
      <c r="D593" s="245"/>
      <c r="E593" s="246"/>
      <c r="F593" s="249" t="str">
        <f t="shared" si="74"/>
        <v/>
      </c>
      <c r="G593" s="248" t="str">
        <f t="shared" si="75"/>
        <v/>
      </c>
      <c r="H593" s="246"/>
      <c r="I593" s="246"/>
      <c r="J593" s="255" t="str">
        <f t="shared" si="76"/>
        <v/>
      </c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70"/>
    </row>
    <row r="594" spans="1:43" ht="15.6">
      <c r="A594" s="244">
        <v>31.7</v>
      </c>
      <c r="B594" s="244">
        <v>4.1399999999999997</v>
      </c>
      <c r="C594" s="58"/>
      <c r="D594" s="245"/>
      <c r="E594" s="246"/>
      <c r="F594" s="249" t="str">
        <f t="shared" si="74"/>
        <v/>
      </c>
      <c r="G594" s="248" t="str">
        <f t="shared" si="75"/>
        <v/>
      </c>
      <c r="H594" s="246"/>
      <c r="I594" s="246"/>
      <c r="J594" s="255" t="str">
        <f t="shared" si="76"/>
        <v/>
      </c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70"/>
    </row>
    <row r="595" spans="1:43" ht="15.6">
      <c r="A595" s="244">
        <v>31.6</v>
      </c>
      <c r="B595" s="244">
        <v>5.39</v>
      </c>
      <c r="C595" s="58"/>
      <c r="D595" s="245"/>
      <c r="E595" s="246"/>
      <c r="F595" s="249" t="str">
        <f t="shared" si="74"/>
        <v/>
      </c>
      <c r="G595" s="248" t="str">
        <f t="shared" si="75"/>
        <v/>
      </c>
      <c r="H595" s="246"/>
      <c r="I595" s="246"/>
      <c r="J595" s="255" t="str">
        <f t="shared" si="76"/>
        <v/>
      </c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70"/>
    </row>
    <row r="596" spans="1:43" ht="15.6">
      <c r="A596" s="244">
        <v>31.5</v>
      </c>
      <c r="B596" s="244">
        <v>4.6500000000000004</v>
      </c>
      <c r="C596" s="58"/>
      <c r="D596" s="245"/>
      <c r="E596" s="246"/>
      <c r="F596" s="249" t="str">
        <f t="shared" si="74"/>
        <v/>
      </c>
      <c r="G596" s="248" t="str">
        <f t="shared" si="75"/>
        <v/>
      </c>
      <c r="H596" s="246"/>
      <c r="I596" s="246"/>
      <c r="J596" s="255" t="str">
        <f t="shared" si="76"/>
        <v/>
      </c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70"/>
    </row>
    <row r="597" spans="1:43" ht="15.6">
      <c r="A597" s="244">
        <v>31.4</v>
      </c>
      <c r="B597" s="244">
        <v>4.22</v>
      </c>
      <c r="C597" s="58"/>
      <c r="D597" s="245"/>
      <c r="E597" s="246"/>
      <c r="F597" s="249" t="str">
        <f t="shared" si="74"/>
        <v/>
      </c>
      <c r="G597" s="248" t="str">
        <f t="shared" si="75"/>
        <v/>
      </c>
      <c r="H597" s="246"/>
      <c r="I597" s="246"/>
      <c r="J597" s="255" t="str">
        <f t="shared" si="76"/>
        <v/>
      </c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70"/>
    </row>
    <row r="598" spans="1:43" ht="15.6">
      <c r="A598" s="244">
        <v>31.3</v>
      </c>
      <c r="B598" s="244">
        <v>2.74</v>
      </c>
      <c r="C598" s="58"/>
      <c r="D598" s="245"/>
      <c r="E598" s="246"/>
      <c r="F598" s="249" t="str">
        <f t="shared" si="74"/>
        <v/>
      </c>
      <c r="G598" s="248" t="str">
        <f t="shared" si="75"/>
        <v/>
      </c>
      <c r="H598" s="246"/>
      <c r="I598" s="246"/>
      <c r="J598" s="255" t="str">
        <f t="shared" si="76"/>
        <v/>
      </c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70"/>
    </row>
    <row r="599" spans="1:43" ht="15.6">
      <c r="A599" s="244">
        <v>31.2</v>
      </c>
      <c r="B599" s="244">
        <v>3.06</v>
      </c>
      <c r="C599" s="58"/>
      <c r="D599" s="245"/>
      <c r="E599" s="246"/>
      <c r="F599" s="249" t="str">
        <f t="shared" si="74"/>
        <v/>
      </c>
      <c r="G599" s="248" t="str">
        <f t="shared" si="75"/>
        <v/>
      </c>
      <c r="H599" s="246"/>
      <c r="I599" s="246"/>
      <c r="J599" s="255" t="str">
        <f t="shared" si="76"/>
        <v/>
      </c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70"/>
    </row>
    <row r="600" spans="1:43" ht="15.6">
      <c r="A600" s="244">
        <v>31.1</v>
      </c>
      <c r="B600" s="244">
        <v>3.63</v>
      </c>
      <c r="C600" s="58"/>
      <c r="D600" s="245"/>
      <c r="E600" s="246"/>
      <c r="F600" s="249" t="str">
        <f t="shared" si="74"/>
        <v/>
      </c>
      <c r="G600" s="248" t="str">
        <f t="shared" si="75"/>
        <v/>
      </c>
      <c r="H600" s="246"/>
      <c r="I600" s="246"/>
      <c r="J600" s="255" t="str">
        <f t="shared" si="76"/>
        <v/>
      </c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70"/>
    </row>
    <row r="601" spans="1:43" ht="15.6">
      <c r="A601" s="244">
        <v>31</v>
      </c>
      <c r="B601" s="244">
        <v>3.73</v>
      </c>
      <c r="C601" s="58"/>
      <c r="D601" s="245"/>
      <c r="E601" s="246"/>
      <c r="F601" s="249" t="str">
        <f t="shared" si="74"/>
        <v/>
      </c>
      <c r="G601" s="248" t="str">
        <f t="shared" si="75"/>
        <v/>
      </c>
      <c r="H601" s="246"/>
      <c r="I601" s="246"/>
      <c r="J601" s="255" t="str">
        <f t="shared" si="76"/>
        <v/>
      </c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70"/>
    </row>
    <row r="602" spans="1:43" ht="15.6">
      <c r="A602" s="244">
        <v>30.9</v>
      </c>
      <c r="B602" s="244">
        <v>6.05</v>
      </c>
      <c r="C602" s="58"/>
      <c r="D602" s="245"/>
      <c r="E602" s="246"/>
      <c r="F602" s="249" t="str">
        <f t="shared" si="74"/>
        <v/>
      </c>
      <c r="G602" s="248" t="str">
        <f t="shared" si="75"/>
        <v/>
      </c>
      <c r="H602" s="246"/>
      <c r="I602" s="246"/>
      <c r="J602" s="255" t="str">
        <f t="shared" si="76"/>
        <v/>
      </c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70"/>
    </row>
    <row r="603" spans="1:43" ht="15.6">
      <c r="A603" s="244">
        <v>30.8</v>
      </c>
      <c r="B603" s="244">
        <v>3.86</v>
      </c>
      <c r="C603" s="58"/>
      <c r="D603" s="245"/>
      <c r="E603" s="246"/>
      <c r="F603" s="249" t="str">
        <f t="shared" si="74"/>
        <v/>
      </c>
      <c r="G603" s="248" t="str">
        <f t="shared" si="75"/>
        <v/>
      </c>
      <c r="H603" s="246"/>
      <c r="I603" s="246"/>
      <c r="J603" s="255" t="str">
        <f t="shared" si="76"/>
        <v/>
      </c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70"/>
    </row>
    <row r="604" spans="1:43" ht="15.6">
      <c r="A604" s="244">
        <v>30.7</v>
      </c>
      <c r="B604" s="244">
        <v>2.67</v>
      </c>
      <c r="C604" s="58"/>
      <c r="D604" s="245"/>
      <c r="E604" s="246"/>
      <c r="F604" s="249" t="str">
        <f t="shared" si="74"/>
        <v/>
      </c>
      <c r="G604" s="248" t="str">
        <f t="shared" si="75"/>
        <v/>
      </c>
      <c r="H604" s="246"/>
      <c r="I604" s="246"/>
      <c r="J604" s="255" t="str">
        <f t="shared" si="76"/>
        <v/>
      </c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70"/>
    </row>
    <row r="605" spans="1:43" ht="15.6">
      <c r="A605" s="244">
        <v>30.6</v>
      </c>
      <c r="B605" s="244">
        <v>3.66</v>
      </c>
      <c r="C605" s="58"/>
      <c r="D605" s="245"/>
      <c r="E605" s="246"/>
      <c r="F605" s="249" t="str">
        <f t="shared" si="74"/>
        <v/>
      </c>
      <c r="G605" s="248" t="str">
        <f t="shared" si="75"/>
        <v/>
      </c>
      <c r="H605" s="246"/>
      <c r="I605" s="246"/>
      <c r="J605" s="255" t="str">
        <f t="shared" si="76"/>
        <v/>
      </c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70"/>
    </row>
    <row r="606" spans="1:43" ht="15.6">
      <c r="A606" s="244">
        <v>30.5</v>
      </c>
      <c r="B606" s="244">
        <v>2.23</v>
      </c>
      <c r="C606" s="58"/>
      <c r="D606" s="245"/>
      <c r="E606" s="246"/>
      <c r="F606" s="249" t="str">
        <f t="shared" si="74"/>
        <v/>
      </c>
      <c r="G606" s="248" t="str">
        <f t="shared" si="75"/>
        <v/>
      </c>
      <c r="H606" s="246"/>
      <c r="I606" s="246"/>
      <c r="J606" s="255" t="str">
        <f t="shared" si="76"/>
        <v/>
      </c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70"/>
    </row>
    <row r="607" spans="1:43" ht="15.6">
      <c r="A607" s="244">
        <v>30.4</v>
      </c>
      <c r="B607" s="244">
        <v>2.85</v>
      </c>
      <c r="C607" s="58"/>
      <c r="D607" s="245"/>
      <c r="E607" s="246"/>
      <c r="F607" s="249" t="str">
        <f t="shared" si="74"/>
        <v/>
      </c>
      <c r="G607" s="248" t="str">
        <f t="shared" si="75"/>
        <v/>
      </c>
      <c r="H607" s="246"/>
      <c r="I607" s="246"/>
      <c r="J607" s="255" t="str">
        <f t="shared" si="76"/>
        <v/>
      </c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70"/>
    </row>
    <row r="608" spans="1:43" ht="15.6">
      <c r="A608" s="244">
        <v>30.3</v>
      </c>
      <c r="B608" s="244">
        <v>4.09</v>
      </c>
      <c r="C608" s="58"/>
      <c r="D608" s="245"/>
      <c r="E608" s="246"/>
      <c r="F608" s="249" t="str">
        <f t="shared" si="74"/>
        <v/>
      </c>
      <c r="G608" s="248" t="str">
        <f t="shared" si="75"/>
        <v/>
      </c>
      <c r="H608" s="246"/>
      <c r="I608" s="246"/>
      <c r="J608" s="255" t="str">
        <f t="shared" si="76"/>
        <v/>
      </c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70"/>
    </row>
    <row r="609" spans="1:43" ht="15.6">
      <c r="A609" s="244">
        <v>30.2</v>
      </c>
      <c r="B609" s="244">
        <v>5.58</v>
      </c>
      <c r="C609" s="58"/>
      <c r="D609" s="245"/>
      <c r="E609" s="246"/>
      <c r="F609" s="249" t="str">
        <f t="shared" si="74"/>
        <v/>
      </c>
      <c r="G609" s="248" t="str">
        <f t="shared" si="75"/>
        <v/>
      </c>
      <c r="H609" s="246"/>
      <c r="I609" s="246"/>
      <c r="J609" s="255" t="str">
        <f t="shared" si="76"/>
        <v/>
      </c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70"/>
    </row>
    <row r="610" spans="1:43" ht="15.6">
      <c r="A610" s="244">
        <v>30.1</v>
      </c>
      <c r="B610" s="244">
        <v>3.23</v>
      </c>
      <c r="C610" s="58"/>
      <c r="D610" s="245"/>
      <c r="E610" s="246"/>
      <c r="F610" s="249" t="str">
        <f t="shared" si="74"/>
        <v/>
      </c>
      <c r="G610" s="248" t="str">
        <f t="shared" si="75"/>
        <v/>
      </c>
      <c r="H610" s="246"/>
      <c r="I610" s="246"/>
      <c r="J610" s="255" t="str">
        <f t="shared" si="76"/>
        <v/>
      </c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70"/>
    </row>
    <row r="611" spans="1:43" ht="15.6">
      <c r="A611" s="244">
        <v>30</v>
      </c>
      <c r="B611" s="244">
        <v>5.61</v>
      </c>
      <c r="C611" s="58"/>
      <c r="D611" s="245"/>
      <c r="E611" s="246"/>
      <c r="F611" s="249" t="str">
        <f t="shared" si="74"/>
        <v/>
      </c>
      <c r="G611" s="248" t="str">
        <f t="shared" si="75"/>
        <v/>
      </c>
      <c r="H611" s="246"/>
      <c r="I611" s="246"/>
      <c r="J611" s="255" t="str">
        <f t="shared" si="76"/>
        <v/>
      </c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70"/>
    </row>
    <row r="612" spans="1:43" ht="15.6">
      <c r="A612" s="244">
        <v>29.9</v>
      </c>
      <c r="B612" s="244">
        <v>5.08</v>
      </c>
      <c r="C612" s="58"/>
      <c r="D612" s="245"/>
      <c r="E612" s="246"/>
      <c r="F612" s="249" t="str">
        <f t="shared" si="74"/>
        <v/>
      </c>
      <c r="G612" s="248" t="str">
        <f t="shared" si="75"/>
        <v/>
      </c>
      <c r="H612" s="246"/>
      <c r="I612" s="246"/>
      <c r="J612" s="255" t="str">
        <f t="shared" si="76"/>
        <v/>
      </c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70"/>
    </row>
    <row r="613" spans="1:43" ht="15.6">
      <c r="A613" s="244">
        <v>29.8</v>
      </c>
      <c r="B613" s="244">
        <v>5.36</v>
      </c>
      <c r="C613" s="58"/>
      <c r="D613" s="245"/>
      <c r="E613" s="246"/>
      <c r="F613" s="249" t="str">
        <f t="shared" si="74"/>
        <v/>
      </c>
      <c r="G613" s="248" t="str">
        <f t="shared" si="75"/>
        <v/>
      </c>
      <c r="H613" s="246"/>
      <c r="I613" s="246"/>
      <c r="J613" s="255" t="str">
        <f t="shared" si="76"/>
        <v/>
      </c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70"/>
    </row>
    <row r="614" spans="1:43" ht="15.6">
      <c r="A614" s="244">
        <v>29.7</v>
      </c>
      <c r="B614" s="244">
        <v>10.27</v>
      </c>
      <c r="C614" s="58"/>
      <c r="D614" s="245"/>
      <c r="E614" s="246"/>
      <c r="F614" s="249" t="str">
        <f t="shared" si="74"/>
        <v/>
      </c>
      <c r="G614" s="248" t="str">
        <f t="shared" si="75"/>
        <v/>
      </c>
      <c r="H614" s="246"/>
      <c r="I614" s="246"/>
      <c r="J614" s="255" t="str">
        <f t="shared" si="76"/>
        <v/>
      </c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70"/>
    </row>
    <row r="615" spans="1:43" ht="15.6">
      <c r="A615" s="244">
        <v>29.6</v>
      </c>
      <c r="B615" s="244">
        <v>19.510000000000002</v>
      </c>
      <c r="C615" s="58"/>
      <c r="D615" s="245"/>
      <c r="E615" s="246"/>
      <c r="F615" s="249" t="str">
        <f t="shared" si="74"/>
        <v/>
      </c>
      <c r="G615" s="248" t="str">
        <f t="shared" si="75"/>
        <v/>
      </c>
      <c r="H615" s="246"/>
      <c r="I615" s="246"/>
      <c r="J615" s="255" t="str">
        <f t="shared" si="76"/>
        <v/>
      </c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70"/>
    </row>
    <row r="616" spans="1:43" ht="15.6">
      <c r="A616" s="244">
        <v>29.5</v>
      </c>
      <c r="B616" s="244">
        <v>25.76</v>
      </c>
      <c r="C616" s="58"/>
      <c r="D616" s="245"/>
      <c r="E616" s="246"/>
      <c r="F616" s="249" t="str">
        <f t="shared" si="74"/>
        <v/>
      </c>
      <c r="G616" s="248" t="str">
        <f t="shared" si="75"/>
        <v/>
      </c>
      <c r="H616" s="246"/>
      <c r="I616" s="246"/>
      <c r="J616" s="255" t="str">
        <f t="shared" si="76"/>
        <v/>
      </c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70"/>
    </row>
    <row r="617" spans="1:43" ht="15.6">
      <c r="A617" s="244">
        <v>29.4</v>
      </c>
      <c r="B617" s="244">
        <v>27.76</v>
      </c>
      <c r="C617" s="58"/>
      <c r="D617" s="245"/>
      <c r="E617" s="246"/>
      <c r="F617" s="249" t="str">
        <f t="shared" si="74"/>
        <v/>
      </c>
      <c r="G617" s="248" t="str">
        <f t="shared" si="75"/>
        <v/>
      </c>
      <c r="H617" s="246"/>
      <c r="I617" s="246"/>
      <c r="J617" s="255" t="str">
        <f t="shared" si="76"/>
        <v/>
      </c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70"/>
    </row>
    <row r="618" spans="1:43" ht="15.6">
      <c r="A618" s="244">
        <v>29.3</v>
      </c>
      <c r="B618" s="244">
        <v>28.23</v>
      </c>
      <c r="C618" s="58"/>
      <c r="D618" s="245"/>
      <c r="E618" s="246"/>
      <c r="F618" s="249" t="str">
        <f t="shared" si="74"/>
        <v/>
      </c>
      <c r="G618" s="248" t="str">
        <f t="shared" si="75"/>
        <v/>
      </c>
      <c r="H618" s="246"/>
      <c r="I618" s="246"/>
      <c r="J618" s="255" t="str">
        <f t="shared" si="76"/>
        <v/>
      </c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70"/>
    </row>
    <row r="619" spans="1:43" ht="15.6">
      <c r="A619" s="244">
        <v>29.2</v>
      </c>
      <c r="B619" s="244">
        <v>28.8</v>
      </c>
      <c r="C619" s="58"/>
      <c r="D619" s="245"/>
      <c r="E619" s="246"/>
      <c r="F619" s="249" t="str">
        <f t="shared" si="74"/>
        <v/>
      </c>
      <c r="G619" s="248" t="str">
        <f t="shared" si="75"/>
        <v/>
      </c>
      <c r="H619" s="246"/>
      <c r="I619" s="246"/>
      <c r="J619" s="255" t="str">
        <f t="shared" si="76"/>
        <v/>
      </c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70"/>
    </row>
    <row r="620" spans="1:43" ht="15.6">
      <c r="A620" s="244">
        <v>29.1</v>
      </c>
      <c r="B620" s="244">
        <v>29.51</v>
      </c>
      <c r="C620" s="58"/>
      <c r="D620" s="245"/>
      <c r="E620" s="246"/>
      <c r="F620" s="249" t="str">
        <f t="shared" si="74"/>
        <v/>
      </c>
      <c r="G620" s="248" t="str">
        <f t="shared" si="75"/>
        <v/>
      </c>
      <c r="H620" s="246"/>
      <c r="I620" s="246"/>
      <c r="J620" s="255" t="str">
        <f t="shared" si="76"/>
        <v/>
      </c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70"/>
    </row>
    <row r="621" spans="1:43" ht="15.6">
      <c r="A621" s="244">
        <v>29</v>
      </c>
      <c r="B621" s="244">
        <v>29.16</v>
      </c>
      <c r="C621" s="58"/>
      <c r="D621" s="245"/>
      <c r="E621" s="246"/>
      <c r="F621" s="249" t="str">
        <f t="shared" si="74"/>
        <v/>
      </c>
      <c r="G621" s="248" t="str">
        <f t="shared" si="75"/>
        <v/>
      </c>
      <c r="H621" s="246"/>
      <c r="I621" s="246"/>
      <c r="J621" s="255" t="str">
        <f t="shared" si="76"/>
        <v/>
      </c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70"/>
    </row>
    <row r="622" spans="1:43" ht="15.6">
      <c r="A622" s="244">
        <v>28.9</v>
      </c>
      <c r="B622" s="244">
        <v>29.91</v>
      </c>
      <c r="C622" s="58"/>
      <c r="D622" s="245"/>
      <c r="E622" s="246"/>
      <c r="F622" s="249" t="str">
        <f t="shared" si="74"/>
        <v/>
      </c>
      <c r="G622" s="248" t="str">
        <f t="shared" si="75"/>
        <v/>
      </c>
      <c r="H622" s="246"/>
      <c r="I622" s="246"/>
      <c r="J622" s="255" t="str">
        <f t="shared" si="76"/>
        <v/>
      </c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70"/>
    </row>
    <row r="623" spans="1:43" ht="15.6">
      <c r="A623" s="244">
        <v>28.8</v>
      </c>
      <c r="B623" s="244">
        <v>31.16</v>
      </c>
      <c r="C623" s="58"/>
      <c r="D623" s="245"/>
      <c r="E623" s="246"/>
      <c r="F623" s="249" t="str">
        <f t="shared" si="74"/>
        <v/>
      </c>
      <c r="G623" s="248" t="str">
        <f t="shared" si="75"/>
        <v/>
      </c>
      <c r="H623" s="246"/>
      <c r="I623" s="246"/>
      <c r="J623" s="255" t="str">
        <f t="shared" si="76"/>
        <v/>
      </c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70"/>
    </row>
    <row r="624" spans="1:43" ht="15.6">
      <c r="A624" s="244">
        <v>28.7</v>
      </c>
      <c r="B624" s="244">
        <v>31.57</v>
      </c>
      <c r="C624" s="58"/>
      <c r="D624" s="245"/>
      <c r="E624" s="246"/>
      <c r="F624" s="249" t="str">
        <f t="shared" si="74"/>
        <v/>
      </c>
      <c r="G624" s="248" t="str">
        <f t="shared" si="75"/>
        <v/>
      </c>
      <c r="H624" s="246"/>
      <c r="I624" s="246"/>
      <c r="J624" s="255" t="str">
        <f t="shared" si="76"/>
        <v/>
      </c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70"/>
    </row>
    <row r="625" spans="1:43" ht="15.6">
      <c r="A625" s="244">
        <v>28.6</v>
      </c>
      <c r="B625" s="244">
        <v>34.119999999999997</v>
      </c>
      <c r="C625" s="58"/>
      <c r="D625" s="245"/>
      <c r="E625" s="246"/>
      <c r="F625" s="249" t="str">
        <f t="shared" si="74"/>
        <v/>
      </c>
      <c r="G625" s="248" t="str">
        <f t="shared" si="75"/>
        <v/>
      </c>
      <c r="H625" s="246"/>
      <c r="I625" s="246"/>
      <c r="J625" s="255" t="str">
        <f t="shared" si="76"/>
        <v/>
      </c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70"/>
    </row>
    <row r="626" spans="1:43" ht="15.6">
      <c r="A626" s="244">
        <v>28.5</v>
      </c>
      <c r="B626" s="244">
        <v>34.74</v>
      </c>
      <c r="C626" s="58"/>
      <c r="D626" s="245"/>
      <c r="E626" s="246"/>
      <c r="F626" s="249" t="str">
        <f t="shared" si="74"/>
        <v/>
      </c>
      <c r="G626" s="248" t="str">
        <f t="shared" si="75"/>
        <v/>
      </c>
      <c r="H626" s="246"/>
      <c r="I626" s="246"/>
      <c r="J626" s="255" t="str">
        <f t="shared" si="76"/>
        <v/>
      </c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70"/>
    </row>
    <row r="627" spans="1:43" ht="15.6">
      <c r="A627" s="244">
        <v>28.4</v>
      </c>
      <c r="B627" s="244">
        <v>32.700000000000003</v>
      </c>
      <c r="C627" s="58"/>
      <c r="D627" s="245"/>
      <c r="E627" s="246"/>
      <c r="F627" s="249" t="str">
        <f t="shared" ref="F627:F690" si="77">IF(ISBLANK(D627),"",D627)</f>
        <v/>
      </c>
      <c r="G627" s="248" t="str">
        <f t="shared" ref="G627:G690" si="78">IF(ISBLANK(E627),"",IF(E627&lt;G626,E627,G626))</f>
        <v/>
      </c>
      <c r="H627" s="246"/>
      <c r="I627" s="246"/>
      <c r="J627" s="255" t="str">
        <f t="shared" ref="J627:J690" si="79">IF(ISBLANK(I627),"",IF(I627&lt;J626,I627,J626))</f>
        <v/>
      </c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70"/>
    </row>
    <row r="628" spans="1:43" ht="15.6">
      <c r="A628" s="244">
        <v>28.3</v>
      </c>
      <c r="B628" s="244">
        <v>33.590000000000003</v>
      </c>
      <c r="C628" s="58"/>
      <c r="D628" s="245"/>
      <c r="E628" s="246"/>
      <c r="F628" s="249" t="str">
        <f t="shared" si="77"/>
        <v/>
      </c>
      <c r="G628" s="248" t="str">
        <f t="shared" si="78"/>
        <v/>
      </c>
      <c r="H628" s="246"/>
      <c r="I628" s="246"/>
      <c r="J628" s="255" t="str">
        <f t="shared" si="79"/>
        <v/>
      </c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70"/>
    </row>
    <row r="629" spans="1:43" ht="15.6">
      <c r="A629" s="244">
        <v>28.2</v>
      </c>
      <c r="B629" s="244">
        <v>37.54</v>
      </c>
      <c r="C629" s="58"/>
      <c r="D629" s="245"/>
      <c r="E629" s="246"/>
      <c r="F629" s="249" t="str">
        <f t="shared" si="77"/>
        <v/>
      </c>
      <c r="G629" s="248" t="str">
        <f t="shared" si="78"/>
        <v/>
      </c>
      <c r="H629" s="246"/>
      <c r="I629" s="246"/>
      <c r="J629" s="255" t="str">
        <f t="shared" si="79"/>
        <v/>
      </c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70"/>
    </row>
    <row r="630" spans="1:43" ht="15.6">
      <c r="A630" s="244">
        <v>28.1</v>
      </c>
      <c r="B630" s="244">
        <v>36.04</v>
      </c>
      <c r="C630" s="58"/>
      <c r="D630" s="245"/>
      <c r="E630" s="246"/>
      <c r="F630" s="249" t="str">
        <f t="shared" si="77"/>
        <v/>
      </c>
      <c r="G630" s="248" t="str">
        <f t="shared" si="78"/>
        <v/>
      </c>
      <c r="H630" s="246"/>
      <c r="I630" s="246"/>
      <c r="J630" s="255" t="str">
        <f t="shared" si="79"/>
        <v/>
      </c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70"/>
    </row>
    <row r="631" spans="1:43" ht="15.6">
      <c r="A631" s="244">
        <v>28</v>
      </c>
      <c r="B631" s="244">
        <v>36.07</v>
      </c>
      <c r="C631" s="58"/>
      <c r="D631" s="245"/>
      <c r="E631" s="246"/>
      <c r="F631" s="249" t="str">
        <f t="shared" si="77"/>
        <v/>
      </c>
      <c r="G631" s="248" t="str">
        <f t="shared" si="78"/>
        <v/>
      </c>
      <c r="H631" s="246"/>
      <c r="I631" s="246"/>
      <c r="J631" s="255" t="str">
        <f t="shared" si="79"/>
        <v/>
      </c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70"/>
    </row>
    <row r="632" spans="1:43" ht="15.6">
      <c r="A632" s="244">
        <v>27.9</v>
      </c>
      <c r="B632" s="244">
        <v>34.19</v>
      </c>
      <c r="C632" s="58"/>
      <c r="D632" s="245"/>
      <c r="E632" s="246"/>
      <c r="F632" s="249" t="str">
        <f t="shared" si="77"/>
        <v/>
      </c>
      <c r="G632" s="248" t="str">
        <f t="shared" si="78"/>
        <v/>
      </c>
      <c r="H632" s="246"/>
      <c r="I632" s="246"/>
      <c r="J632" s="255" t="str">
        <f t="shared" si="79"/>
        <v/>
      </c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70"/>
    </row>
    <row r="633" spans="1:43" ht="15.6">
      <c r="A633" s="244">
        <v>27.8</v>
      </c>
      <c r="B633" s="244">
        <v>31.24</v>
      </c>
      <c r="C633" s="58"/>
      <c r="D633" s="245"/>
      <c r="E633" s="246"/>
      <c r="F633" s="249" t="str">
        <f t="shared" si="77"/>
        <v/>
      </c>
      <c r="G633" s="248" t="str">
        <f t="shared" si="78"/>
        <v/>
      </c>
      <c r="H633" s="246"/>
      <c r="I633" s="246"/>
      <c r="J633" s="255" t="str">
        <f t="shared" si="79"/>
        <v/>
      </c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70"/>
    </row>
    <row r="634" spans="1:43" ht="15.6">
      <c r="A634" s="244">
        <v>27.7</v>
      </c>
      <c r="B634" s="244">
        <v>28.71</v>
      </c>
      <c r="C634" s="58"/>
      <c r="D634" s="245"/>
      <c r="E634" s="246"/>
      <c r="F634" s="249" t="str">
        <f t="shared" si="77"/>
        <v/>
      </c>
      <c r="G634" s="248" t="str">
        <f t="shared" si="78"/>
        <v/>
      </c>
      <c r="H634" s="246"/>
      <c r="I634" s="246"/>
      <c r="J634" s="255" t="str">
        <f t="shared" si="79"/>
        <v/>
      </c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70"/>
    </row>
    <row r="635" spans="1:43" ht="15.6">
      <c r="A635" s="244">
        <v>27.6</v>
      </c>
      <c r="B635" s="244">
        <v>28.47</v>
      </c>
      <c r="C635" s="58"/>
      <c r="D635" s="245"/>
      <c r="E635" s="246"/>
      <c r="F635" s="249" t="str">
        <f t="shared" si="77"/>
        <v/>
      </c>
      <c r="G635" s="248" t="str">
        <f t="shared" si="78"/>
        <v/>
      </c>
      <c r="H635" s="246"/>
      <c r="I635" s="246"/>
      <c r="J635" s="255" t="str">
        <f t="shared" si="79"/>
        <v/>
      </c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70"/>
    </row>
    <row r="636" spans="1:43" ht="15.6">
      <c r="A636" s="244">
        <v>27.5</v>
      </c>
      <c r="B636" s="244">
        <v>28.56</v>
      </c>
      <c r="C636" s="58"/>
      <c r="D636" s="245"/>
      <c r="E636" s="246"/>
      <c r="F636" s="249" t="str">
        <f t="shared" si="77"/>
        <v/>
      </c>
      <c r="G636" s="248" t="str">
        <f t="shared" si="78"/>
        <v/>
      </c>
      <c r="H636" s="246"/>
      <c r="I636" s="246"/>
      <c r="J636" s="255" t="str">
        <f t="shared" si="79"/>
        <v/>
      </c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70"/>
    </row>
    <row r="637" spans="1:43" ht="15.6">
      <c r="A637" s="244">
        <v>27.4</v>
      </c>
      <c r="B637" s="244">
        <v>36.799999999999997</v>
      </c>
      <c r="C637" s="58"/>
      <c r="D637" s="245"/>
      <c r="E637" s="246"/>
      <c r="F637" s="249" t="str">
        <f t="shared" si="77"/>
        <v/>
      </c>
      <c r="G637" s="248" t="str">
        <f t="shared" si="78"/>
        <v/>
      </c>
      <c r="H637" s="246"/>
      <c r="I637" s="246"/>
      <c r="J637" s="255" t="str">
        <f t="shared" si="79"/>
        <v/>
      </c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70"/>
    </row>
    <row r="638" spans="1:43" ht="15.6">
      <c r="A638" s="244">
        <v>27.3</v>
      </c>
      <c r="B638" s="244">
        <v>43.94</v>
      </c>
      <c r="C638" s="58"/>
      <c r="D638" s="245"/>
      <c r="E638" s="246"/>
      <c r="F638" s="249" t="str">
        <f t="shared" si="77"/>
        <v/>
      </c>
      <c r="G638" s="248" t="str">
        <f t="shared" si="78"/>
        <v/>
      </c>
      <c r="H638" s="246"/>
      <c r="I638" s="246"/>
      <c r="J638" s="255" t="str">
        <f t="shared" si="79"/>
        <v/>
      </c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70"/>
    </row>
    <row r="639" spans="1:43" ht="15.6">
      <c r="A639" s="244">
        <v>27.2</v>
      </c>
      <c r="B639" s="244">
        <v>43.91</v>
      </c>
      <c r="C639" s="58"/>
      <c r="D639" s="245"/>
      <c r="E639" s="246"/>
      <c r="F639" s="249" t="str">
        <f t="shared" si="77"/>
        <v/>
      </c>
      <c r="G639" s="248" t="str">
        <f t="shared" si="78"/>
        <v/>
      </c>
      <c r="H639" s="246"/>
      <c r="I639" s="246"/>
      <c r="J639" s="255" t="str">
        <f t="shared" si="79"/>
        <v/>
      </c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70"/>
    </row>
    <row r="640" spans="1:43" ht="15.6">
      <c r="A640" s="244">
        <v>27.1</v>
      </c>
      <c r="B640" s="244">
        <v>42.09</v>
      </c>
      <c r="C640" s="58"/>
      <c r="D640" s="245"/>
      <c r="E640" s="246"/>
      <c r="F640" s="249" t="str">
        <f t="shared" si="77"/>
        <v/>
      </c>
      <c r="G640" s="248" t="str">
        <f t="shared" si="78"/>
        <v/>
      </c>
      <c r="H640" s="246"/>
      <c r="I640" s="246"/>
      <c r="J640" s="255" t="str">
        <f t="shared" si="79"/>
        <v/>
      </c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70"/>
    </row>
    <row r="641" spans="1:43" ht="15.6">
      <c r="A641" s="244">
        <v>27</v>
      </c>
      <c r="B641" s="244">
        <v>38.369999999999997</v>
      </c>
      <c r="C641" s="58"/>
      <c r="D641" s="245"/>
      <c r="E641" s="246"/>
      <c r="F641" s="249" t="str">
        <f t="shared" si="77"/>
        <v/>
      </c>
      <c r="G641" s="248" t="str">
        <f t="shared" si="78"/>
        <v/>
      </c>
      <c r="H641" s="246"/>
      <c r="I641" s="246"/>
      <c r="J641" s="255" t="str">
        <f t="shared" si="79"/>
        <v/>
      </c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70"/>
    </row>
    <row r="642" spans="1:43" ht="15.6">
      <c r="A642" s="244">
        <v>26.9</v>
      </c>
      <c r="B642" s="244">
        <v>31.9</v>
      </c>
      <c r="C642" s="58"/>
      <c r="D642" s="245"/>
      <c r="E642" s="246"/>
      <c r="F642" s="249" t="str">
        <f t="shared" si="77"/>
        <v/>
      </c>
      <c r="G642" s="248" t="str">
        <f t="shared" si="78"/>
        <v/>
      </c>
      <c r="H642" s="246"/>
      <c r="I642" s="246"/>
      <c r="J642" s="255" t="str">
        <f t="shared" si="79"/>
        <v/>
      </c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70"/>
    </row>
    <row r="643" spans="1:43" ht="15.6">
      <c r="A643" s="244">
        <v>26.8</v>
      </c>
      <c r="B643" s="244">
        <v>29.05</v>
      </c>
      <c r="C643" s="58"/>
      <c r="D643" s="245"/>
      <c r="E643" s="246"/>
      <c r="F643" s="249" t="str">
        <f t="shared" si="77"/>
        <v/>
      </c>
      <c r="G643" s="248" t="str">
        <f t="shared" si="78"/>
        <v/>
      </c>
      <c r="H643" s="246"/>
      <c r="I643" s="246"/>
      <c r="J643" s="255" t="str">
        <f t="shared" si="79"/>
        <v/>
      </c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70"/>
    </row>
    <row r="644" spans="1:43" ht="15.6">
      <c r="A644" s="244">
        <v>26.7</v>
      </c>
      <c r="B644" s="244">
        <v>27.64</v>
      </c>
      <c r="C644" s="58"/>
      <c r="D644" s="245"/>
      <c r="E644" s="246"/>
      <c r="F644" s="249" t="str">
        <f t="shared" si="77"/>
        <v/>
      </c>
      <c r="G644" s="248" t="str">
        <f t="shared" si="78"/>
        <v/>
      </c>
      <c r="H644" s="246"/>
      <c r="I644" s="246"/>
      <c r="J644" s="255" t="str">
        <f t="shared" si="79"/>
        <v/>
      </c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70"/>
    </row>
    <row r="645" spans="1:43" ht="15.6">
      <c r="A645" s="244">
        <v>26.6</v>
      </c>
      <c r="B645" s="244">
        <v>38.65</v>
      </c>
      <c r="C645" s="58"/>
      <c r="D645" s="245"/>
      <c r="E645" s="246"/>
      <c r="F645" s="249" t="str">
        <f t="shared" si="77"/>
        <v/>
      </c>
      <c r="G645" s="248" t="str">
        <f t="shared" si="78"/>
        <v/>
      </c>
      <c r="H645" s="246"/>
      <c r="I645" s="246"/>
      <c r="J645" s="255" t="str">
        <f t="shared" si="79"/>
        <v/>
      </c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70"/>
    </row>
    <row r="646" spans="1:43" ht="15.6">
      <c r="A646" s="244">
        <v>26.5</v>
      </c>
      <c r="B646" s="244">
        <v>41.75</v>
      </c>
      <c r="C646" s="58"/>
      <c r="D646" s="245"/>
      <c r="E646" s="246"/>
      <c r="F646" s="249" t="str">
        <f t="shared" si="77"/>
        <v/>
      </c>
      <c r="G646" s="248" t="str">
        <f t="shared" si="78"/>
        <v/>
      </c>
      <c r="H646" s="246"/>
      <c r="I646" s="246"/>
      <c r="J646" s="255" t="str">
        <f t="shared" si="79"/>
        <v/>
      </c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70"/>
    </row>
    <row r="647" spans="1:43" ht="15.6">
      <c r="A647" s="244">
        <v>26.4</v>
      </c>
      <c r="B647" s="244">
        <v>51.88</v>
      </c>
      <c r="C647" s="58"/>
      <c r="D647" s="245"/>
      <c r="E647" s="246"/>
      <c r="F647" s="249" t="str">
        <f t="shared" si="77"/>
        <v/>
      </c>
      <c r="G647" s="248" t="str">
        <f t="shared" si="78"/>
        <v/>
      </c>
      <c r="H647" s="246"/>
      <c r="I647" s="246"/>
      <c r="J647" s="255" t="str">
        <f t="shared" si="79"/>
        <v/>
      </c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70"/>
    </row>
    <row r="648" spans="1:43" ht="15.6">
      <c r="A648" s="244">
        <v>26.3</v>
      </c>
      <c r="B648" s="244">
        <v>38.119999999999997</v>
      </c>
      <c r="C648" s="58"/>
      <c r="D648" s="245"/>
      <c r="E648" s="246"/>
      <c r="F648" s="249" t="str">
        <f t="shared" si="77"/>
        <v/>
      </c>
      <c r="G648" s="248" t="str">
        <f t="shared" si="78"/>
        <v/>
      </c>
      <c r="H648" s="246"/>
      <c r="I648" s="246"/>
      <c r="J648" s="255" t="str">
        <f t="shared" si="79"/>
        <v/>
      </c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70"/>
    </row>
    <row r="649" spans="1:43" ht="15.6">
      <c r="A649" s="244">
        <v>26.2</v>
      </c>
      <c r="B649" s="244">
        <v>32.35</v>
      </c>
      <c r="C649" s="58"/>
      <c r="D649" s="245"/>
      <c r="E649" s="246"/>
      <c r="F649" s="249" t="str">
        <f t="shared" si="77"/>
        <v/>
      </c>
      <c r="G649" s="248" t="str">
        <f t="shared" si="78"/>
        <v/>
      </c>
      <c r="H649" s="246"/>
      <c r="I649" s="246"/>
      <c r="J649" s="255" t="str">
        <f t="shared" si="79"/>
        <v/>
      </c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70"/>
    </row>
    <row r="650" spans="1:43" ht="15.6">
      <c r="A650" s="244">
        <v>26.1</v>
      </c>
      <c r="B650" s="244">
        <v>33.69</v>
      </c>
      <c r="C650" s="58"/>
      <c r="D650" s="245"/>
      <c r="E650" s="246"/>
      <c r="F650" s="249" t="str">
        <f t="shared" si="77"/>
        <v/>
      </c>
      <c r="G650" s="248" t="str">
        <f t="shared" si="78"/>
        <v/>
      </c>
      <c r="H650" s="246"/>
      <c r="I650" s="246"/>
      <c r="J650" s="255" t="str">
        <f t="shared" si="79"/>
        <v/>
      </c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70"/>
    </row>
    <row r="651" spans="1:43" ht="15.6">
      <c r="A651" s="244">
        <v>26</v>
      </c>
      <c r="B651" s="244">
        <v>36.47</v>
      </c>
      <c r="C651" s="58"/>
      <c r="D651" s="245"/>
      <c r="E651" s="246"/>
      <c r="F651" s="249" t="str">
        <f t="shared" si="77"/>
        <v/>
      </c>
      <c r="G651" s="248" t="str">
        <f t="shared" si="78"/>
        <v/>
      </c>
      <c r="H651" s="246"/>
      <c r="I651" s="246"/>
      <c r="J651" s="255" t="str">
        <f t="shared" si="79"/>
        <v/>
      </c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70"/>
    </row>
    <row r="652" spans="1:43" ht="15.6">
      <c r="A652" s="244">
        <v>25.9</v>
      </c>
      <c r="B652" s="244">
        <v>35.25</v>
      </c>
      <c r="C652" s="58"/>
      <c r="D652" s="245"/>
      <c r="E652" s="246"/>
      <c r="F652" s="249" t="str">
        <f t="shared" si="77"/>
        <v/>
      </c>
      <c r="G652" s="248" t="str">
        <f t="shared" si="78"/>
        <v/>
      </c>
      <c r="H652" s="246"/>
      <c r="I652" s="246"/>
      <c r="J652" s="255" t="str">
        <f t="shared" si="79"/>
        <v/>
      </c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70"/>
    </row>
    <row r="653" spans="1:43" ht="15.6">
      <c r="A653" s="244">
        <v>25.8</v>
      </c>
      <c r="B653" s="244">
        <v>31.5</v>
      </c>
      <c r="C653" s="58"/>
      <c r="D653" s="245"/>
      <c r="E653" s="246"/>
      <c r="F653" s="249" t="str">
        <f t="shared" si="77"/>
        <v/>
      </c>
      <c r="G653" s="248" t="str">
        <f t="shared" si="78"/>
        <v/>
      </c>
      <c r="H653" s="246"/>
      <c r="I653" s="246"/>
      <c r="J653" s="255" t="str">
        <f t="shared" si="79"/>
        <v/>
      </c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70"/>
    </row>
    <row r="654" spans="1:43" ht="15.6">
      <c r="A654" s="244">
        <v>25.7</v>
      </c>
      <c r="B654" s="244">
        <v>26.8</v>
      </c>
      <c r="C654" s="58"/>
      <c r="D654" s="245"/>
      <c r="E654" s="246"/>
      <c r="F654" s="249" t="str">
        <f t="shared" si="77"/>
        <v/>
      </c>
      <c r="G654" s="248" t="str">
        <f t="shared" si="78"/>
        <v/>
      </c>
      <c r="H654" s="246"/>
      <c r="I654" s="246"/>
      <c r="J654" s="255" t="str">
        <f t="shared" si="79"/>
        <v/>
      </c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70"/>
    </row>
    <row r="655" spans="1:43" ht="15.6">
      <c r="A655" s="244">
        <v>25.6</v>
      </c>
      <c r="B655" s="244">
        <v>21.44</v>
      </c>
      <c r="C655" s="58"/>
      <c r="D655" s="245"/>
      <c r="E655" s="246"/>
      <c r="F655" s="249" t="str">
        <f t="shared" si="77"/>
        <v/>
      </c>
      <c r="G655" s="248" t="str">
        <f t="shared" si="78"/>
        <v/>
      </c>
      <c r="H655" s="246"/>
      <c r="I655" s="246"/>
      <c r="J655" s="255" t="str">
        <f t="shared" si="79"/>
        <v/>
      </c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70"/>
    </row>
    <row r="656" spans="1:43" ht="15.6">
      <c r="A656" s="244">
        <v>25.5</v>
      </c>
      <c r="B656" s="244">
        <v>20.45</v>
      </c>
      <c r="C656" s="58"/>
      <c r="D656" s="245"/>
      <c r="E656" s="246"/>
      <c r="F656" s="249" t="str">
        <f t="shared" si="77"/>
        <v/>
      </c>
      <c r="G656" s="248" t="str">
        <f t="shared" si="78"/>
        <v/>
      </c>
      <c r="H656" s="246"/>
      <c r="I656" s="246"/>
      <c r="J656" s="255" t="str">
        <f t="shared" si="79"/>
        <v/>
      </c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70"/>
    </row>
    <row r="657" spans="1:43" ht="15.6">
      <c r="A657" s="244">
        <v>25.4</v>
      </c>
      <c r="B657" s="244">
        <v>23.65</v>
      </c>
      <c r="C657" s="58"/>
      <c r="D657" s="245"/>
      <c r="E657" s="246"/>
      <c r="F657" s="249" t="str">
        <f t="shared" si="77"/>
        <v/>
      </c>
      <c r="G657" s="248" t="str">
        <f t="shared" si="78"/>
        <v/>
      </c>
      <c r="H657" s="246"/>
      <c r="I657" s="246"/>
      <c r="J657" s="255" t="str">
        <f t="shared" si="79"/>
        <v/>
      </c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70"/>
    </row>
    <row r="658" spans="1:43" ht="15.6">
      <c r="A658" s="244">
        <v>25.3</v>
      </c>
      <c r="B658" s="244">
        <v>27.37</v>
      </c>
      <c r="C658" s="58"/>
      <c r="D658" s="245"/>
      <c r="E658" s="246"/>
      <c r="F658" s="249" t="str">
        <f t="shared" si="77"/>
        <v/>
      </c>
      <c r="G658" s="248" t="str">
        <f t="shared" si="78"/>
        <v/>
      </c>
      <c r="H658" s="246"/>
      <c r="I658" s="246"/>
      <c r="J658" s="255" t="str">
        <f t="shared" si="79"/>
        <v/>
      </c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70"/>
    </row>
    <row r="659" spans="1:43" ht="15.6">
      <c r="A659" s="244">
        <v>25.2</v>
      </c>
      <c r="B659" s="244">
        <v>27.8</v>
      </c>
      <c r="C659" s="58"/>
      <c r="D659" s="245"/>
      <c r="E659" s="246"/>
      <c r="F659" s="249" t="str">
        <f t="shared" si="77"/>
        <v/>
      </c>
      <c r="G659" s="248" t="str">
        <f t="shared" si="78"/>
        <v/>
      </c>
      <c r="H659" s="246"/>
      <c r="I659" s="246"/>
      <c r="J659" s="255" t="str">
        <f t="shared" si="79"/>
        <v/>
      </c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70"/>
    </row>
    <row r="660" spans="1:43" ht="15.6">
      <c r="A660" s="244">
        <v>25.1</v>
      </c>
      <c r="B660" s="244">
        <v>26.2</v>
      </c>
      <c r="C660" s="58"/>
      <c r="D660" s="245"/>
      <c r="E660" s="246"/>
      <c r="F660" s="249" t="str">
        <f t="shared" si="77"/>
        <v/>
      </c>
      <c r="G660" s="248" t="str">
        <f t="shared" si="78"/>
        <v/>
      </c>
      <c r="H660" s="246"/>
      <c r="I660" s="246"/>
      <c r="J660" s="255" t="str">
        <f t="shared" si="79"/>
        <v/>
      </c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70"/>
    </row>
    <row r="661" spans="1:43" ht="15.6">
      <c r="A661" s="244">
        <v>25</v>
      </c>
      <c r="B661" s="244">
        <v>24.98</v>
      </c>
      <c r="C661" s="58"/>
      <c r="D661" s="245"/>
      <c r="E661" s="246"/>
      <c r="F661" s="249" t="str">
        <f t="shared" si="77"/>
        <v/>
      </c>
      <c r="G661" s="248" t="str">
        <f t="shared" si="78"/>
        <v/>
      </c>
      <c r="H661" s="246"/>
      <c r="I661" s="246"/>
      <c r="J661" s="255" t="str">
        <f t="shared" si="79"/>
        <v/>
      </c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70"/>
    </row>
    <row r="662" spans="1:43" ht="15.6">
      <c r="A662" s="244">
        <v>24.9</v>
      </c>
      <c r="B662" s="244">
        <v>27.88</v>
      </c>
      <c r="C662" s="58"/>
      <c r="D662" s="245"/>
      <c r="E662" s="246"/>
      <c r="F662" s="249" t="str">
        <f t="shared" si="77"/>
        <v/>
      </c>
      <c r="G662" s="248" t="str">
        <f t="shared" si="78"/>
        <v/>
      </c>
      <c r="H662" s="246"/>
      <c r="I662" s="246"/>
      <c r="J662" s="255" t="str">
        <f t="shared" si="79"/>
        <v/>
      </c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70"/>
    </row>
    <row r="663" spans="1:43" ht="15.6">
      <c r="A663" s="244">
        <v>24.8</v>
      </c>
      <c r="B663" s="244">
        <v>26.76</v>
      </c>
      <c r="C663" s="58"/>
      <c r="D663" s="245"/>
      <c r="E663" s="246"/>
      <c r="F663" s="249" t="str">
        <f t="shared" si="77"/>
        <v/>
      </c>
      <c r="G663" s="248" t="str">
        <f t="shared" si="78"/>
        <v/>
      </c>
      <c r="H663" s="246"/>
      <c r="I663" s="246"/>
      <c r="J663" s="255" t="str">
        <f t="shared" si="79"/>
        <v/>
      </c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70"/>
    </row>
    <row r="664" spans="1:43" ht="15.6">
      <c r="A664" s="244">
        <v>24.7</v>
      </c>
      <c r="B664" s="244">
        <v>26.02</v>
      </c>
      <c r="C664" s="58"/>
      <c r="D664" s="245"/>
      <c r="E664" s="246"/>
      <c r="F664" s="249" t="str">
        <f t="shared" si="77"/>
        <v/>
      </c>
      <c r="G664" s="248" t="str">
        <f t="shared" si="78"/>
        <v/>
      </c>
      <c r="H664" s="246"/>
      <c r="I664" s="246"/>
      <c r="J664" s="255" t="str">
        <f t="shared" si="79"/>
        <v/>
      </c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70"/>
    </row>
    <row r="665" spans="1:43" ht="15.6">
      <c r="A665" s="244">
        <v>24.6</v>
      </c>
      <c r="B665" s="244">
        <v>26.07</v>
      </c>
      <c r="C665" s="58"/>
      <c r="D665" s="245"/>
      <c r="E665" s="246"/>
      <c r="F665" s="249" t="str">
        <f t="shared" si="77"/>
        <v/>
      </c>
      <c r="G665" s="248" t="str">
        <f t="shared" si="78"/>
        <v/>
      </c>
      <c r="H665" s="246"/>
      <c r="I665" s="246"/>
      <c r="J665" s="255" t="str">
        <f t="shared" si="79"/>
        <v/>
      </c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70"/>
    </row>
    <row r="666" spans="1:43" ht="15.6">
      <c r="A666" s="244">
        <v>24.5</v>
      </c>
      <c r="B666" s="244">
        <v>25.47</v>
      </c>
      <c r="C666" s="58"/>
      <c r="D666" s="245"/>
      <c r="E666" s="246"/>
      <c r="F666" s="249" t="str">
        <f t="shared" si="77"/>
        <v/>
      </c>
      <c r="G666" s="248" t="str">
        <f t="shared" si="78"/>
        <v/>
      </c>
      <c r="H666" s="246"/>
      <c r="I666" s="246"/>
      <c r="J666" s="255" t="str">
        <f t="shared" si="79"/>
        <v/>
      </c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70"/>
    </row>
    <row r="667" spans="1:43" ht="15.6">
      <c r="A667" s="244">
        <v>24.4</v>
      </c>
      <c r="B667" s="244">
        <v>25.39</v>
      </c>
      <c r="C667" s="58"/>
      <c r="D667" s="245"/>
      <c r="E667" s="246"/>
      <c r="F667" s="249" t="str">
        <f t="shared" si="77"/>
        <v/>
      </c>
      <c r="G667" s="248" t="str">
        <f t="shared" si="78"/>
        <v/>
      </c>
      <c r="H667" s="246"/>
      <c r="I667" s="246"/>
      <c r="J667" s="255" t="str">
        <f t="shared" si="79"/>
        <v/>
      </c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70"/>
    </row>
    <row r="668" spans="1:43" ht="15.6">
      <c r="A668" s="244">
        <v>24.3</v>
      </c>
      <c r="B668" s="244">
        <v>24.43</v>
      </c>
      <c r="C668" s="58"/>
      <c r="D668" s="245"/>
      <c r="E668" s="246"/>
      <c r="F668" s="249" t="str">
        <f t="shared" si="77"/>
        <v/>
      </c>
      <c r="G668" s="248" t="str">
        <f t="shared" si="78"/>
        <v/>
      </c>
      <c r="H668" s="246"/>
      <c r="I668" s="246"/>
      <c r="J668" s="255" t="str">
        <f t="shared" si="79"/>
        <v/>
      </c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70"/>
    </row>
    <row r="669" spans="1:43" ht="15.6">
      <c r="A669" s="244">
        <v>24.2</v>
      </c>
      <c r="B669" s="244">
        <v>24.21</v>
      </c>
      <c r="C669" s="58"/>
      <c r="D669" s="245"/>
      <c r="E669" s="246"/>
      <c r="F669" s="249" t="str">
        <f t="shared" si="77"/>
        <v/>
      </c>
      <c r="G669" s="248" t="str">
        <f t="shared" si="78"/>
        <v/>
      </c>
      <c r="H669" s="246"/>
      <c r="I669" s="246"/>
      <c r="J669" s="255" t="str">
        <f t="shared" si="79"/>
        <v/>
      </c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70"/>
    </row>
    <row r="670" spans="1:43" ht="15.6">
      <c r="A670" s="244">
        <v>24.1</v>
      </c>
      <c r="B670" s="244">
        <v>22.18</v>
      </c>
      <c r="C670" s="58"/>
      <c r="D670" s="245"/>
      <c r="E670" s="246"/>
      <c r="F670" s="249" t="str">
        <f t="shared" si="77"/>
        <v/>
      </c>
      <c r="G670" s="248" t="str">
        <f t="shared" si="78"/>
        <v/>
      </c>
      <c r="H670" s="246"/>
      <c r="I670" s="246"/>
      <c r="J670" s="255" t="str">
        <f t="shared" si="79"/>
        <v/>
      </c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70"/>
    </row>
    <row r="671" spans="1:43" ht="15.6">
      <c r="A671" s="244">
        <v>24</v>
      </c>
      <c r="B671" s="244">
        <v>19.48</v>
      </c>
      <c r="C671" s="58"/>
      <c r="D671" s="245"/>
      <c r="E671" s="246"/>
      <c r="F671" s="249" t="str">
        <f t="shared" si="77"/>
        <v/>
      </c>
      <c r="G671" s="248" t="str">
        <f t="shared" si="78"/>
        <v/>
      </c>
      <c r="H671" s="246"/>
      <c r="I671" s="246"/>
      <c r="J671" s="255" t="str">
        <f t="shared" si="79"/>
        <v/>
      </c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70"/>
    </row>
    <row r="672" spans="1:43" ht="15.6">
      <c r="A672" s="244">
        <v>23.9</v>
      </c>
      <c r="B672" s="244">
        <v>13.88</v>
      </c>
      <c r="C672" s="58"/>
      <c r="D672" s="245"/>
      <c r="E672" s="246"/>
      <c r="F672" s="249" t="str">
        <f t="shared" si="77"/>
        <v/>
      </c>
      <c r="G672" s="248" t="str">
        <f t="shared" si="78"/>
        <v/>
      </c>
      <c r="H672" s="246"/>
      <c r="I672" s="246"/>
      <c r="J672" s="255" t="str">
        <f t="shared" si="79"/>
        <v/>
      </c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70"/>
    </row>
    <row r="673" spans="1:43" ht="15.6">
      <c r="A673" s="244">
        <v>23.8</v>
      </c>
      <c r="B673" s="244">
        <v>9.59</v>
      </c>
      <c r="C673" s="58"/>
      <c r="D673" s="245"/>
      <c r="E673" s="246"/>
      <c r="F673" s="249" t="str">
        <f t="shared" si="77"/>
        <v/>
      </c>
      <c r="G673" s="248" t="str">
        <f t="shared" si="78"/>
        <v/>
      </c>
      <c r="H673" s="246"/>
      <c r="I673" s="246"/>
      <c r="J673" s="255" t="str">
        <f t="shared" si="79"/>
        <v/>
      </c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70"/>
    </row>
    <row r="674" spans="1:43" ht="15.6">
      <c r="A674" s="244">
        <v>23.7</v>
      </c>
      <c r="B674" s="244">
        <v>11.55</v>
      </c>
      <c r="C674" s="58"/>
      <c r="D674" s="245"/>
      <c r="E674" s="246"/>
      <c r="F674" s="249" t="str">
        <f t="shared" si="77"/>
        <v/>
      </c>
      <c r="G674" s="248" t="str">
        <f t="shared" si="78"/>
        <v/>
      </c>
      <c r="H674" s="246"/>
      <c r="I674" s="246"/>
      <c r="J674" s="255" t="str">
        <f t="shared" si="79"/>
        <v/>
      </c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70"/>
    </row>
    <row r="675" spans="1:43" ht="15.6">
      <c r="A675" s="244">
        <v>23.6</v>
      </c>
      <c r="B675" s="244">
        <v>11.15</v>
      </c>
      <c r="C675" s="58"/>
      <c r="D675" s="245"/>
      <c r="E675" s="246"/>
      <c r="F675" s="249" t="str">
        <f t="shared" si="77"/>
        <v/>
      </c>
      <c r="G675" s="248" t="str">
        <f t="shared" si="78"/>
        <v/>
      </c>
      <c r="H675" s="246"/>
      <c r="I675" s="246"/>
      <c r="J675" s="255" t="str">
        <f t="shared" si="79"/>
        <v/>
      </c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70"/>
    </row>
    <row r="676" spans="1:43" ht="15.6">
      <c r="A676" s="244">
        <v>23.5</v>
      </c>
      <c r="B676" s="244">
        <v>12.36</v>
      </c>
      <c r="C676" s="58"/>
      <c r="D676" s="245"/>
      <c r="E676" s="246"/>
      <c r="F676" s="249" t="str">
        <f t="shared" si="77"/>
        <v/>
      </c>
      <c r="G676" s="248" t="str">
        <f t="shared" si="78"/>
        <v/>
      </c>
      <c r="H676" s="246"/>
      <c r="I676" s="246"/>
      <c r="J676" s="255" t="str">
        <f t="shared" si="79"/>
        <v/>
      </c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70"/>
    </row>
    <row r="677" spans="1:43" ht="15.6">
      <c r="A677" s="244">
        <v>23.4</v>
      </c>
      <c r="B677" s="244">
        <v>14.35</v>
      </c>
      <c r="C677" s="58"/>
      <c r="D677" s="245"/>
      <c r="E677" s="246"/>
      <c r="F677" s="249" t="str">
        <f t="shared" si="77"/>
        <v/>
      </c>
      <c r="G677" s="248" t="str">
        <f t="shared" si="78"/>
        <v/>
      </c>
      <c r="H677" s="246"/>
      <c r="I677" s="246"/>
      <c r="J677" s="255" t="str">
        <f t="shared" si="79"/>
        <v/>
      </c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70"/>
    </row>
    <row r="678" spans="1:43" ht="15.6">
      <c r="A678" s="244">
        <v>23.3</v>
      </c>
      <c r="B678" s="244">
        <v>16.920000000000002</v>
      </c>
      <c r="C678" s="58"/>
      <c r="D678" s="245"/>
      <c r="E678" s="246"/>
      <c r="F678" s="249" t="str">
        <f t="shared" si="77"/>
        <v/>
      </c>
      <c r="G678" s="248" t="str">
        <f t="shared" si="78"/>
        <v/>
      </c>
      <c r="H678" s="246"/>
      <c r="I678" s="246"/>
      <c r="J678" s="255" t="str">
        <f t="shared" si="79"/>
        <v/>
      </c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70"/>
    </row>
    <row r="679" spans="1:43" ht="15.6">
      <c r="A679" s="244">
        <v>23.2</v>
      </c>
      <c r="B679" s="244">
        <v>19.84</v>
      </c>
      <c r="C679" s="58"/>
      <c r="D679" s="245"/>
      <c r="E679" s="246"/>
      <c r="F679" s="249" t="str">
        <f t="shared" si="77"/>
        <v/>
      </c>
      <c r="G679" s="248" t="str">
        <f t="shared" si="78"/>
        <v/>
      </c>
      <c r="H679" s="246"/>
      <c r="I679" s="246"/>
      <c r="J679" s="255" t="str">
        <f t="shared" si="79"/>
        <v/>
      </c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70"/>
    </row>
    <row r="680" spans="1:43" ht="15.6">
      <c r="A680" s="244">
        <v>23.1</v>
      </c>
      <c r="B680" s="244">
        <v>24.44</v>
      </c>
      <c r="C680" s="58"/>
      <c r="D680" s="245"/>
      <c r="E680" s="246"/>
      <c r="F680" s="249" t="str">
        <f t="shared" si="77"/>
        <v/>
      </c>
      <c r="G680" s="248" t="str">
        <f t="shared" si="78"/>
        <v/>
      </c>
      <c r="H680" s="246"/>
      <c r="I680" s="246"/>
      <c r="J680" s="255" t="str">
        <f t="shared" si="79"/>
        <v/>
      </c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70"/>
    </row>
    <row r="681" spans="1:43" ht="15.6">
      <c r="A681" s="244">
        <v>23</v>
      </c>
      <c r="B681" s="244">
        <v>24.18</v>
      </c>
      <c r="C681" s="58"/>
      <c r="D681" s="245"/>
      <c r="E681" s="246"/>
      <c r="F681" s="249" t="str">
        <f t="shared" si="77"/>
        <v/>
      </c>
      <c r="G681" s="248" t="str">
        <f t="shared" si="78"/>
        <v/>
      </c>
      <c r="H681" s="246"/>
      <c r="I681" s="246"/>
      <c r="J681" s="255" t="str">
        <f t="shared" si="79"/>
        <v/>
      </c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70"/>
    </row>
    <row r="682" spans="1:43" ht="15.6">
      <c r="A682" s="244">
        <v>22.9</v>
      </c>
      <c r="B682" s="244">
        <v>21.63</v>
      </c>
      <c r="C682" s="58"/>
      <c r="D682" s="245"/>
      <c r="E682" s="246"/>
      <c r="F682" s="249" t="str">
        <f t="shared" si="77"/>
        <v/>
      </c>
      <c r="G682" s="248" t="str">
        <f t="shared" si="78"/>
        <v/>
      </c>
      <c r="H682" s="246"/>
      <c r="I682" s="246"/>
      <c r="J682" s="255" t="str">
        <f t="shared" si="79"/>
        <v/>
      </c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70"/>
    </row>
    <row r="683" spans="1:43" ht="15.6">
      <c r="A683" s="244">
        <v>22.8</v>
      </c>
      <c r="B683" s="244">
        <v>18.25</v>
      </c>
      <c r="C683" s="58"/>
      <c r="D683" s="245"/>
      <c r="E683" s="246"/>
      <c r="F683" s="249" t="str">
        <f t="shared" si="77"/>
        <v/>
      </c>
      <c r="G683" s="248" t="str">
        <f t="shared" si="78"/>
        <v/>
      </c>
      <c r="H683" s="246"/>
      <c r="I683" s="246"/>
      <c r="J683" s="255" t="str">
        <f t="shared" si="79"/>
        <v/>
      </c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70"/>
    </row>
    <row r="684" spans="1:43" ht="15.6">
      <c r="A684" s="244">
        <v>22.7</v>
      </c>
      <c r="B684" s="244">
        <v>17.14</v>
      </c>
      <c r="C684" s="58"/>
      <c r="D684" s="245"/>
      <c r="E684" s="246"/>
      <c r="F684" s="249" t="str">
        <f t="shared" si="77"/>
        <v/>
      </c>
      <c r="G684" s="248" t="str">
        <f t="shared" si="78"/>
        <v/>
      </c>
      <c r="H684" s="246"/>
      <c r="I684" s="246"/>
      <c r="J684" s="255" t="str">
        <f t="shared" si="79"/>
        <v/>
      </c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70"/>
    </row>
    <row r="685" spans="1:43" ht="15.6">
      <c r="A685" s="244">
        <v>22.6</v>
      </c>
      <c r="B685" s="244">
        <v>17.7</v>
      </c>
      <c r="C685" s="58"/>
      <c r="D685" s="245"/>
      <c r="E685" s="246"/>
      <c r="F685" s="249" t="str">
        <f t="shared" si="77"/>
        <v/>
      </c>
      <c r="G685" s="248" t="str">
        <f t="shared" si="78"/>
        <v/>
      </c>
      <c r="H685" s="246"/>
      <c r="I685" s="246"/>
      <c r="J685" s="255" t="str">
        <f t="shared" si="79"/>
        <v/>
      </c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70"/>
    </row>
    <row r="686" spans="1:43" ht="15.6">
      <c r="A686" s="244">
        <v>22.5</v>
      </c>
      <c r="B686" s="244">
        <v>20.440000000000001</v>
      </c>
      <c r="C686" s="58"/>
      <c r="D686" s="245"/>
      <c r="E686" s="246"/>
      <c r="F686" s="249" t="str">
        <f t="shared" si="77"/>
        <v/>
      </c>
      <c r="G686" s="248" t="str">
        <f t="shared" si="78"/>
        <v/>
      </c>
      <c r="H686" s="246"/>
      <c r="I686" s="246"/>
      <c r="J686" s="255" t="str">
        <f t="shared" si="79"/>
        <v/>
      </c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70"/>
    </row>
    <row r="687" spans="1:43" ht="15.6">
      <c r="A687" s="244">
        <v>22.4</v>
      </c>
      <c r="B687" s="244">
        <v>18.73</v>
      </c>
      <c r="C687" s="58"/>
      <c r="D687" s="245"/>
      <c r="E687" s="246"/>
      <c r="F687" s="249" t="str">
        <f t="shared" si="77"/>
        <v/>
      </c>
      <c r="G687" s="248" t="str">
        <f t="shared" si="78"/>
        <v/>
      </c>
      <c r="H687" s="246"/>
      <c r="I687" s="246"/>
      <c r="J687" s="255" t="str">
        <f t="shared" si="79"/>
        <v/>
      </c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70"/>
    </row>
    <row r="688" spans="1:43" ht="15.6">
      <c r="A688" s="244">
        <v>22.3</v>
      </c>
      <c r="B688" s="244">
        <v>18.86</v>
      </c>
      <c r="C688" s="58"/>
      <c r="D688" s="245"/>
      <c r="E688" s="246"/>
      <c r="F688" s="249" t="str">
        <f t="shared" si="77"/>
        <v/>
      </c>
      <c r="G688" s="248" t="str">
        <f t="shared" si="78"/>
        <v/>
      </c>
      <c r="H688" s="246"/>
      <c r="I688" s="246"/>
      <c r="J688" s="255" t="str">
        <f t="shared" si="79"/>
        <v/>
      </c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70"/>
    </row>
    <row r="689" spans="1:43" ht="15.6">
      <c r="A689" s="244">
        <v>22.2</v>
      </c>
      <c r="B689" s="244">
        <v>20.25</v>
      </c>
      <c r="C689" s="58"/>
      <c r="D689" s="245"/>
      <c r="E689" s="246"/>
      <c r="F689" s="249" t="str">
        <f t="shared" si="77"/>
        <v/>
      </c>
      <c r="G689" s="248" t="str">
        <f t="shared" si="78"/>
        <v/>
      </c>
      <c r="H689" s="246"/>
      <c r="I689" s="246"/>
      <c r="J689" s="255" t="str">
        <f t="shared" si="79"/>
        <v/>
      </c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70"/>
    </row>
    <row r="690" spans="1:43" ht="15.6">
      <c r="A690" s="244">
        <v>22.1</v>
      </c>
      <c r="B690" s="244">
        <v>22.61</v>
      </c>
      <c r="C690" s="58"/>
      <c r="D690" s="245"/>
      <c r="E690" s="246"/>
      <c r="F690" s="249" t="str">
        <f t="shared" si="77"/>
        <v/>
      </c>
      <c r="G690" s="248" t="str">
        <f t="shared" si="78"/>
        <v/>
      </c>
      <c r="H690" s="246"/>
      <c r="I690" s="246"/>
      <c r="J690" s="255" t="str">
        <f t="shared" si="79"/>
        <v/>
      </c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70"/>
    </row>
    <row r="691" spans="1:43" ht="15.6">
      <c r="A691" s="244">
        <v>22</v>
      </c>
      <c r="B691" s="244">
        <v>26.68</v>
      </c>
      <c r="C691" s="58"/>
      <c r="D691" s="245"/>
      <c r="E691" s="246"/>
      <c r="F691" s="249" t="str">
        <f t="shared" ref="F691:F754" si="80">IF(ISBLANK(D691),"",D691)</f>
        <v/>
      </c>
      <c r="G691" s="248" t="str">
        <f t="shared" ref="G691:G754" si="81">IF(ISBLANK(E691),"",IF(E691&lt;G690,E691,G690))</f>
        <v/>
      </c>
      <c r="H691" s="246"/>
      <c r="I691" s="246"/>
      <c r="J691" s="255" t="str">
        <f t="shared" ref="J691:J754" si="82">IF(ISBLANK(I691),"",IF(I691&lt;J690,I691,J690))</f>
        <v/>
      </c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70"/>
    </row>
    <row r="692" spans="1:43" ht="15.6">
      <c r="A692" s="244">
        <v>21.9</v>
      </c>
      <c r="B692" s="244">
        <v>30.29</v>
      </c>
      <c r="C692" s="58"/>
      <c r="D692" s="245"/>
      <c r="E692" s="246"/>
      <c r="F692" s="249" t="str">
        <f t="shared" si="80"/>
        <v/>
      </c>
      <c r="G692" s="248" t="str">
        <f t="shared" si="81"/>
        <v/>
      </c>
      <c r="H692" s="246"/>
      <c r="I692" s="246"/>
      <c r="J692" s="255" t="str">
        <f t="shared" si="82"/>
        <v/>
      </c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70"/>
    </row>
    <row r="693" spans="1:43" ht="15.6">
      <c r="A693" s="244">
        <v>21.8</v>
      </c>
      <c r="B693" s="244">
        <v>32.1</v>
      </c>
      <c r="C693" s="58"/>
      <c r="D693" s="245"/>
      <c r="E693" s="246"/>
      <c r="F693" s="249" t="str">
        <f t="shared" si="80"/>
        <v/>
      </c>
      <c r="G693" s="248" t="str">
        <f t="shared" si="81"/>
        <v/>
      </c>
      <c r="H693" s="246"/>
      <c r="I693" s="246"/>
      <c r="J693" s="255" t="str">
        <f t="shared" si="82"/>
        <v/>
      </c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70"/>
    </row>
    <row r="694" spans="1:43" ht="15.6">
      <c r="A694" s="244">
        <v>21.7</v>
      </c>
      <c r="B694" s="244">
        <v>26.19</v>
      </c>
      <c r="C694" s="58"/>
      <c r="D694" s="245"/>
      <c r="E694" s="246"/>
      <c r="F694" s="249" t="str">
        <f t="shared" si="80"/>
        <v/>
      </c>
      <c r="G694" s="248" t="str">
        <f t="shared" si="81"/>
        <v/>
      </c>
      <c r="H694" s="246"/>
      <c r="I694" s="246"/>
      <c r="J694" s="255" t="str">
        <f t="shared" si="82"/>
        <v/>
      </c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70"/>
    </row>
    <row r="695" spans="1:43" ht="15.6">
      <c r="A695" s="244">
        <v>21.6</v>
      </c>
      <c r="B695" s="244">
        <v>17.989999999999998</v>
      </c>
      <c r="C695" s="58"/>
      <c r="D695" s="245"/>
      <c r="E695" s="246"/>
      <c r="F695" s="249" t="str">
        <f t="shared" si="80"/>
        <v/>
      </c>
      <c r="G695" s="248" t="str">
        <f t="shared" si="81"/>
        <v/>
      </c>
      <c r="H695" s="246"/>
      <c r="I695" s="246"/>
      <c r="J695" s="255" t="str">
        <f t="shared" si="82"/>
        <v/>
      </c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70"/>
    </row>
    <row r="696" spans="1:43" ht="15.6">
      <c r="A696" s="244">
        <v>21.5</v>
      </c>
      <c r="B696" s="244">
        <v>16.84</v>
      </c>
      <c r="C696" s="58"/>
      <c r="D696" s="245"/>
      <c r="E696" s="246"/>
      <c r="F696" s="249" t="str">
        <f t="shared" si="80"/>
        <v/>
      </c>
      <c r="G696" s="248" t="str">
        <f t="shared" si="81"/>
        <v/>
      </c>
      <c r="H696" s="246"/>
      <c r="I696" s="246"/>
      <c r="J696" s="255" t="str">
        <f t="shared" si="82"/>
        <v/>
      </c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70"/>
    </row>
    <row r="697" spans="1:43" ht="15.6">
      <c r="A697" s="244">
        <v>21.4</v>
      </c>
      <c r="B697" s="244">
        <v>18.13</v>
      </c>
      <c r="C697" s="58"/>
      <c r="D697" s="245"/>
      <c r="E697" s="246"/>
      <c r="F697" s="249" t="str">
        <f t="shared" si="80"/>
        <v/>
      </c>
      <c r="G697" s="248" t="str">
        <f t="shared" si="81"/>
        <v/>
      </c>
      <c r="H697" s="246"/>
      <c r="I697" s="246"/>
      <c r="J697" s="255" t="str">
        <f t="shared" si="82"/>
        <v/>
      </c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70"/>
    </row>
    <row r="698" spans="1:43" ht="15.6">
      <c r="A698" s="244">
        <v>21.3</v>
      </c>
      <c r="B698" s="244">
        <v>17.829999999999998</v>
      </c>
      <c r="C698" s="58"/>
      <c r="D698" s="245"/>
      <c r="E698" s="246"/>
      <c r="F698" s="249" t="str">
        <f t="shared" si="80"/>
        <v/>
      </c>
      <c r="G698" s="248" t="str">
        <f t="shared" si="81"/>
        <v/>
      </c>
      <c r="H698" s="246"/>
      <c r="I698" s="246"/>
      <c r="J698" s="255" t="str">
        <f t="shared" si="82"/>
        <v/>
      </c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70"/>
    </row>
    <row r="699" spans="1:43" ht="15.6">
      <c r="A699" s="244">
        <v>21.2</v>
      </c>
      <c r="B699" s="244">
        <v>17.45</v>
      </c>
      <c r="C699" s="58"/>
      <c r="D699" s="245"/>
      <c r="E699" s="246"/>
      <c r="F699" s="249" t="str">
        <f t="shared" si="80"/>
        <v/>
      </c>
      <c r="G699" s="248" t="str">
        <f t="shared" si="81"/>
        <v/>
      </c>
      <c r="H699" s="246"/>
      <c r="I699" s="246"/>
      <c r="J699" s="255" t="str">
        <f t="shared" si="82"/>
        <v/>
      </c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70"/>
    </row>
    <row r="700" spans="1:43" ht="15.6">
      <c r="A700" s="244">
        <v>21.1</v>
      </c>
      <c r="B700" s="244">
        <v>17.5</v>
      </c>
      <c r="C700" s="58"/>
      <c r="D700" s="245"/>
      <c r="E700" s="246"/>
      <c r="F700" s="249" t="str">
        <f t="shared" si="80"/>
        <v/>
      </c>
      <c r="G700" s="248" t="str">
        <f t="shared" si="81"/>
        <v/>
      </c>
      <c r="H700" s="246"/>
      <c r="I700" s="246"/>
      <c r="J700" s="255" t="str">
        <f t="shared" si="82"/>
        <v/>
      </c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70"/>
    </row>
    <row r="701" spans="1:43" ht="15.6">
      <c r="A701" s="244">
        <v>21</v>
      </c>
      <c r="B701" s="244">
        <v>14.74</v>
      </c>
      <c r="C701" s="58"/>
      <c r="D701" s="245"/>
      <c r="E701" s="246"/>
      <c r="F701" s="249" t="str">
        <f t="shared" si="80"/>
        <v/>
      </c>
      <c r="G701" s="248" t="str">
        <f t="shared" si="81"/>
        <v/>
      </c>
      <c r="H701" s="246"/>
      <c r="I701" s="246"/>
      <c r="J701" s="255" t="str">
        <f t="shared" si="82"/>
        <v/>
      </c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70"/>
    </row>
    <row r="702" spans="1:43" ht="15.6">
      <c r="A702" s="244">
        <v>20.9</v>
      </c>
      <c r="B702" s="244">
        <v>8.75</v>
      </c>
      <c r="C702" s="58"/>
      <c r="D702" s="245"/>
      <c r="E702" s="246"/>
      <c r="F702" s="249" t="str">
        <f t="shared" si="80"/>
        <v/>
      </c>
      <c r="G702" s="248" t="str">
        <f t="shared" si="81"/>
        <v/>
      </c>
      <c r="H702" s="246"/>
      <c r="I702" s="246"/>
      <c r="J702" s="255" t="str">
        <f t="shared" si="82"/>
        <v/>
      </c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70"/>
    </row>
    <row r="703" spans="1:43" ht="15.6">
      <c r="A703" s="244">
        <v>20.8</v>
      </c>
      <c r="B703" s="244">
        <v>7.72</v>
      </c>
      <c r="C703" s="58"/>
      <c r="D703" s="245"/>
      <c r="E703" s="246"/>
      <c r="F703" s="249" t="str">
        <f t="shared" si="80"/>
        <v/>
      </c>
      <c r="G703" s="248" t="str">
        <f t="shared" si="81"/>
        <v/>
      </c>
      <c r="H703" s="246"/>
      <c r="I703" s="246"/>
      <c r="J703" s="255" t="str">
        <f t="shared" si="82"/>
        <v/>
      </c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70"/>
    </row>
    <row r="704" spans="1:43" ht="15.6">
      <c r="A704" s="244">
        <v>20.7</v>
      </c>
      <c r="B704" s="244">
        <v>7.75</v>
      </c>
      <c r="C704" s="58"/>
      <c r="D704" s="245"/>
      <c r="E704" s="246"/>
      <c r="F704" s="249" t="str">
        <f t="shared" si="80"/>
        <v/>
      </c>
      <c r="G704" s="248" t="str">
        <f t="shared" si="81"/>
        <v/>
      </c>
      <c r="H704" s="246"/>
      <c r="I704" s="246"/>
      <c r="J704" s="255" t="str">
        <f t="shared" si="82"/>
        <v/>
      </c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70"/>
    </row>
    <row r="705" spans="1:43" ht="15.6">
      <c r="A705" s="244">
        <v>20.6</v>
      </c>
      <c r="B705" s="244">
        <v>6.81</v>
      </c>
      <c r="C705" s="58"/>
      <c r="D705" s="245"/>
      <c r="E705" s="246"/>
      <c r="F705" s="249" t="str">
        <f t="shared" si="80"/>
        <v/>
      </c>
      <c r="G705" s="248" t="str">
        <f t="shared" si="81"/>
        <v/>
      </c>
      <c r="H705" s="246"/>
      <c r="I705" s="246"/>
      <c r="J705" s="255" t="str">
        <f t="shared" si="82"/>
        <v/>
      </c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70"/>
    </row>
    <row r="706" spans="1:43" ht="15.6">
      <c r="A706" s="244">
        <v>20.5</v>
      </c>
      <c r="B706" s="244">
        <v>2.92</v>
      </c>
      <c r="C706" s="58"/>
      <c r="D706" s="245"/>
      <c r="E706" s="246"/>
      <c r="F706" s="249" t="str">
        <f t="shared" si="80"/>
        <v/>
      </c>
      <c r="G706" s="248" t="str">
        <f t="shared" si="81"/>
        <v/>
      </c>
      <c r="H706" s="246"/>
      <c r="I706" s="246"/>
      <c r="J706" s="255" t="str">
        <f t="shared" si="82"/>
        <v/>
      </c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70"/>
    </row>
    <row r="707" spans="1:43" ht="15.6">
      <c r="A707" s="244">
        <v>20.399999999999999</v>
      </c>
      <c r="B707" s="244">
        <v>3.39</v>
      </c>
      <c r="C707" s="58"/>
      <c r="D707" s="245"/>
      <c r="E707" s="246"/>
      <c r="F707" s="249" t="str">
        <f t="shared" si="80"/>
        <v/>
      </c>
      <c r="G707" s="248" t="str">
        <f t="shared" si="81"/>
        <v/>
      </c>
      <c r="H707" s="246"/>
      <c r="I707" s="246"/>
      <c r="J707" s="255" t="str">
        <f t="shared" si="82"/>
        <v/>
      </c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70"/>
    </row>
    <row r="708" spans="1:43" ht="15.6">
      <c r="A708" s="244">
        <v>20.3</v>
      </c>
      <c r="B708" s="244">
        <v>3.94</v>
      </c>
      <c r="C708" s="58"/>
      <c r="D708" s="245"/>
      <c r="E708" s="246"/>
      <c r="F708" s="249" t="str">
        <f t="shared" si="80"/>
        <v/>
      </c>
      <c r="G708" s="248" t="str">
        <f t="shared" si="81"/>
        <v/>
      </c>
      <c r="H708" s="246"/>
      <c r="I708" s="246"/>
      <c r="J708" s="255" t="str">
        <f t="shared" si="82"/>
        <v/>
      </c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70"/>
    </row>
    <row r="709" spans="1:43" ht="15.6">
      <c r="A709" s="244">
        <v>20.2</v>
      </c>
      <c r="B709" s="244">
        <v>3.88</v>
      </c>
      <c r="C709" s="58"/>
      <c r="D709" s="245"/>
      <c r="E709" s="246"/>
      <c r="F709" s="249" t="str">
        <f t="shared" si="80"/>
        <v/>
      </c>
      <c r="G709" s="248" t="str">
        <f t="shared" si="81"/>
        <v/>
      </c>
      <c r="H709" s="246"/>
      <c r="I709" s="246"/>
      <c r="J709" s="255" t="str">
        <f t="shared" si="82"/>
        <v/>
      </c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70"/>
    </row>
    <row r="710" spans="1:43" ht="15.6">
      <c r="A710" s="244">
        <v>20.100000000000001</v>
      </c>
      <c r="B710" s="244">
        <v>5.8</v>
      </c>
      <c r="C710" s="58"/>
      <c r="D710" s="245"/>
      <c r="E710" s="246"/>
      <c r="F710" s="249" t="str">
        <f t="shared" si="80"/>
        <v/>
      </c>
      <c r="G710" s="248" t="str">
        <f t="shared" si="81"/>
        <v/>
      </c>
      <c r="H710" s="246"/>
      <c r="I710" s="246"/>
      <c r="J710" s="255" t="str">
        <f t="shared" si="82"/>
        <v/>
      </c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70"/>
    </row>
    <row r="711" spans="1:43" ht="15.6">
      <c r="A711" s="244">
        <v>20</v>
      </c>
      <c r="B711" s="244">
        <v>5.15</v>
      </c>
      <c r="C711" s="58"/>
      <c r="D711" s="245"/>
      <c r="E711" s="246"/>
      <c r="F711" s="249" t="str">
        <f t="shared" si="80"/>
        <v/>
      </c>
      <c r="G711" s="248" t="str">
        <f t="shared" si="81"/>
        <v/>
      </c>
      <c r="H711" s="246"/>
      <c r="I711" s="246"/>
      <c r="J711" s="255" t="str">
        <f t="shared" si="82"/>
        <v/>
      </c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70"/>
    </row>
    <row r="712" spans="1:43" ht="15.6">
      <c r="A712" s="244">
        <v>19.899999999999999</v>
      </c>
      <c r="B712" s="244">
        <v>4.83</v>
      </c>
      <c r="C712" s="58"/>
      <c r="D712" s="245"/>
      <c r="E712" s="246"/>
      <c r="F712" s="249" t="str">
        <f t="shared" si="80"/>
        <v/>
      </c>
      <c r="G712" s="248" t="str">
        <f t="shared" si="81"/>
        <v/>
      </c>
      <c r="H712" s="246"/>
      <c r="I712" s="246"/>
      <c r="J712" s="255" t="str">
        <f t="shared" si="82"/>
        <v/>
      </c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70"/>
    </row>
    <row r="713" spans="1:43" ht="15.6">
      <c r="A713" s="244">
        <v>19.8</v>
      </c>
      <c r="B713" s="244">
        <v>4.17</v>
      </c>
      <c r="C713" s="58"/>
      <c r="D713" s="245"/>
      <c r="E713" s="246"/>
      <c r="F713" s="249" t="str">
        <f t="shared" si="80"/>
        <v/>
      </c>
      <c r="G713" s="248" t="str">
        <f t="shared" si="81"/>
        <v/>
      </c>
      <c r="H713" s="246"/>
      <c r="I713" s="246"/>
      <c r="J713" s="255" t="str">
        <f t="shared" si="82"/>
        <v/>
      </c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70"/>
    </row>
    <row r="714" spans="1:43" ht="15.6">
      <c r="A714" s="244">
        <v>19.7</v>
      </c>
      <c r="B714" s="244">
        <v>4.7300000000000004</v>
      </c>
      <c r="C714" s="58"/>
      <c r="D714" s="245"/>
      <c r="E714" s="246"/>
      <c r="F714" s="249" t="str">
        <f t="shared" si="80"/>
        <v/>
      </c>
      <c r="G714" s="248" t="str">
        <f t="shared" si="81"/>
        <v/>
      </c>
      <c r="H714" s="246"/>
      <c r="I714" s="246"/>
      <c r="J714" s="255" t="str">
        <f t="shared" si="82"/>
        <v/>
      </c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70"/>
    </row>
    <row r="715" spans="1:43" ht="15.6">
      <c r="A715" s="244">
        <v>19.600000000000001</v>
      </c>
      <c r="B715" s="244">
        <v>4.95</v>
      </c>
      <c r="C715" s="58"/>
      <c r="D715" s="245"/>
      <c r="E715" s="246"/>
      <c r="F715" s="249" t="str">
        <f t="shared" si="80"/>
        <v/>
      </c>
      <c r="G715" s="248" t="str">
        <f t="shared" si="81"/>
        <v/>
      </c>
      <c r="H715" s="246"/>
      <c r="I715" s="246"/>
      <c r="J715" s="255" t="str">
        <f t="shared" si="82"/>
        <v/>
      </c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70"/>
    </row>
    <row r="716" spans="1:43" ht="15.6">
      <c r="A716" s="244">
        <v>19.5</v>
      </c>
      <c r="B716" s="244">
        <v>4.24</v>
      </c>
      <c r="C716" s="58"/>
      <c r="D716" s="245"/>
      <c r="E716" s="246"/>
      <c r="F716" s="249" t="str">
        <f t="shared" si="80"/>
        <v/>
      </c>
      <c r="G716" s="248" t="str">
        <f t="shared" si="81"/>
        <v/>
      </c>
      <c r="H716" s="246"/>
      <c r="I716" s="246"/>
      <c r="J716" s="255" t="str">
        <f t="shared" si="82"/>
        <v/>
      </c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70"/>
    </row>
    <row r="717" spans="1:43" ht="15.6">
      <c r="A717" s="244">
        <v>19.399999999999999</v>
      </c>
      <c r="B717" s="244">
        <v>5.32</v>
      </c>
      <c r="C717" s="58"/>
      <c r="D717" s="245"/>
      <c r="E717" s="246"/>
      <c r="F717" s="249" t="str">
        <f t="shared" si="80"/>
        <v/>
      </c>
      <c r="G717" s="248" t="str">
        <f t="shared" si="81"/>
        <v/>
      </c>
      <c r="H717" s="246"/>
      <c r="I717" s="246"/>
      <c r="J717" s="255" t="str">
        <f t="shared" si="82"/>
        <v/>
      </c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70"/>
    </row>
    <row r="718" spans="1:43" ht="15.6">
      <c r="A718" s="244">
        <v>19.3</v>
      </c>
      <c r="B718" s="244">
        <v>3.96</v>
      </c>
      <c r="C718" s="58"/>
      <c r="D718" s="245"/>
      <c r="E718" s="246"/>
      <c r="F718" s="249" t="str">
        <f t="shared" si="80"/>
        <v/>
      </c>
      <c r="G718" s="248" t="str">
        <f t="shared" si="81"/>
        <v/>
      </c>
      <c r="H718" s="246"/>
      <c r="I718" s="246"/>
      <c r="J718" s="255" t="str">
        <f t="shared" si="82"/>
        <v/>
      </c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70"/>
    </row>
    <row r="719" spans="1:43" ht="15.6">
      <c r="A719" s="244">
        <v>19.2</v>
      </c>
      <c r="B719" s="244">
        <v>3.7</v>
      </c>
      <c r="C719" s="58"/>
      <c r="D719" s="245"/>
      <c r="E719" s="246"/>
      <c r="F719" s="249" t="str">
        <f t="shared" si="80"/>
        <v/>
      </c>
      <c r="G719" s="248" t="str">
        <f t="shared" si="81"/>
        <v/>
      </c>
      <c r="H719" s="246"/>
      <c r="I719" s="246"/>
      <c r="J719" s="255" t="str">
        <f t="shared" si="82"/>
        <v/>
      </c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70"/>
    </row>
    <row r="720" spans="1:43" ht="15.6">
      <c r="A720" s="244">
        <v>19.100000000000001</v>
      </c>
      <c r="B720" s="244">
        <v>4.78</v>
      </c>
      <c r="C720" s="58"/>
      <c r="D720" s="245"/>
      <c r="E720" s="246"/>
      <c r="F720" s="249" t="str">
        <f t="shared" si="80"/>
        <v/>
      </c>
      <c r="G720" s="248" t="str">
        <f t="shared" si="81"/>
        <v/>
      </c>
      <c r="H720" s="246"/>
      <c r="I720" s="246"/>
      <c r="J720" s="255" t="str">
        <f t="shared" si="82"/>
        <v/>
      </c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70"/>
    </row>
    <row r="721" spans="1:43" ht="15.6">
      <c r="A721" s="244">
        <v>19</v>
      </c>
      <c r="B721" s="244">
        <v>5.19</v>
      </c>
      <c r="C721" s="58"/>
      <c r="D721" s="245"/>
      <c r="E721" s="246"/>
      <c r="F721" s="249" t="str">
        <f t="shared" si="80"/>
        <v/>
      </c>
      <c r="G721" s="248" t="str">
        <f t="shared" si="81"/>
        <v/>
      </c>
      <c r="H721" s="246"/>
      <c r="I721" s="246"/>
      <c r="J721" s="255" t="str">
        <f t="shared" si="82"/>
        <v/>
      </c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70"/>
    </row>
    <row r="722" spans="1:43" ht="15.6">
      <c r="A722" s="244">
        <v>18.899999999999999</v>
      </c>
      <c r="B722" s="244">
        <v>4.21</v>
      </c>
      <c r="C722" s="58"/>
      <c r="D722" s="245"/>
      <c r="E722" s="246"/>
      <c r="F722" s="249" t="str">
        <f t="shared" si="80"/>
        <v/>
      </c>
      <c r="G722" s="248" t="str">
        <f t="shared" si="81"/>
        <v/>
      </c>
      <c r="H722" s="246"/>
      <c r="I722" s="246"/>
      <c r="J722" s="255" t="str">
        <f t="shared" si="82"/>
        <v/>
      </c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70"/>
    </row>
    <row r="723" spans="1:43" ht="15.6">
      <c r="A723" s="244">
        <v>18.8</v>
      </c>
      <c r="B723" s="244">
        <v>7.65</v>
      </c>
      <c r="C723" s="58"/>
      <c r="D723" s="245"/>
      <c r="E723" s="246"/>
      <c r="F723" s="249" t="str">
        <f t="shared" si="80"/>
        <v/>
      </c>
      <c r="G723" s="248" t="str">
        <f t="shared" si="81"/>
        <v/>
      </c>
      <c r="H723" s="246"/>
      <c r="I723" s="246"/>
      <c r="J723" s="255" t="str">
        <f t="shared" si="82"/>
        <v/>
      </c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70"/>
    </row>
    <row r="724" spans="1:43" ht="15.6">
      <c r="A724" s="244">
        <v>18.7</v>
      </c>
      <c r="B724" s="244">
        <v>12.1</v>
      </c>
      <c r="C724" s="58"/>
      <c r="D724" s="245"/>
      <c r="E724" s="246"/>
      <c r="F724" s="249" t="str">
        <f t="shared" si="80"/>
        <v/>
      </c>
      <c r="G724" s="248" t="str">
        <f t="shared" si="81"/>
        <v/>
      </c>
      <c r="H724" s="246"/>
      <c r="I724" s="246"/>
      <c r="J724" s="255" t="str">
        <f t="shared" si="82"/>
        <v/>
      </c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70"/>
    </row>
    <row r="725" spans="1:43" ht="15.6">
      <c r="A725" s="244">
        <v>18.600000000000001</v>
      </c>
      <c r="B725" s="244">
        <v>12.2</v>
      </c>
      <c r="C725" s="58"/>
      <c r="D725" s="245"/>
      <c r="E725" s="246"/>
      <c r="F725" s="249" t="str">
        <f t="shared" si="80"/>
        <v/>
      </c>
      <c r="G725" s="248" t="str">
        <f t="shared" si="81"/>
        <v/>
      </c>
      <c r="H725" s="246"/>
      <c r="I725" s="246"/>
      <c r="J725" s="255" t="str">
        <f t="shared" si="82"/>
        <v/>
      </c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70"/>
    </row>
    <row r="726" spans="1:43" ht="15.6">
      <c r="A726" s="244">
        <v>18.5</v>
      </c>
      <c r="B726" s="244">
        <v>10.8</v>
      </c>
      <c r="C726" s="58"/>
      <c r="D726" s="245"/>
      <c r="E726" s="246"/>
      <c r="F726" s="249" t="str">
        <f t="shared" si="80"/>
        <v/>
      </c>
      <c r="G726" s="248" t="str">
        <f t="shared" si="81"/>
        <v/>
      </c>
      <c r="H726" s="246"/>
      <c r="I726" s="246"/>
      <c r="J726" s="255" t="str">
        <f t="shared" si="82"/>
        <v/>
      </c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70"/>
    </row>
    <row r="727" spans="1:43" ht="15.6">
      <c r="A727" s="244">
        <v>18.399999999999999</v>
      </c>
      <c r="B727" s="244">
        <v>9.07</v>
      </c>
      <c r="C727" s="58"/>
      <c r="D727" s="245"/>
      <c r="E727" s="246"/>
      <c r="F727" s="249" t="str">
        <f t="shared" si="80"/>
        <v/>
      </c>
      <c r="G727" s="248" t="str">
        <f t="shared" si="81"/>
        <v/>
      </c>
      <c r="H727" s="246"/>
      <c r="I727" s="246"/>
      <c r="J727" s="255" t="str">
        <f t="shared" si="82"/>
        <v/>
      </c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70"/>
    </row>
    <row r="728" spans="1:43" ht="15.6">
      <c r="A728" s="244">
        <v>18.3</v>
      </c>
      <c r="B728" s="244">
        <v>9.09</v>
      </c>
      <c r="C728" s="58"/>
      <c r="D728" s="245"/>
      <c r="E728" s="246"/>
      <c r="F728" s="249" t="str">
        <f t="shared" si="80"/>
        <v/>
      </c>
      <c r="G728" s="248" t="str">
        <f t="shared" si="81"/>
        <v/>
      </c>
      <c r="H728" s="246"/>
      <c r="I728" s="246"/>
      <c r="J728" s="255" t="str">
        <f t="shared" si="82"/>
        <v/>
      </c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70"/>
    </row>
    <row r="729" spans="1:43" ht="15.6">
      <c r="A729" s="244">
        <v>18.2</v>
      </c>
      <c r="B729" s="244">
        <v>9.8800000000000008</v>
      </c>
      <c r="C729" s="58"/>
      <c r="D729" s="245"/>
      <c r="E729" s="246"/>
      <c r="F729" s="249" t="str">
        <f t="shared" si="80"/>
        <v/>
      </c>
      <c r="G729" s="248" t="str">
        <f t="shared" si="81"/>
        <v/>
      </c>
      <c r="H729" s="246"/>
      <c r="I729" s="246"/>
      <c r="J729" s="255" t="str">
        <f t="shared" si="82"/>
        <v/>
      </c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70"/>
    </row>
    <row r="730" spans="1:43" ht="15.6">
      <c r="A730" s="244">
        <v>18.100000000000001</v>
      </c>
      <c r="B730" s="244">
        <v>9.7899999999999991</v>
      </c>
      <c r="C730" s="58"/>
      <c r="D730" s="245"/>
      <c r="E730" s="246"/>
      <c r="F730" s="249" t="str">
        <f t="shared" si="80"/>
        <v/>
      </c>
      <c r="G730" s="248" t="str">
        <f t="shared" si="81"/>
        <v/>
      </c>
      <c r="H730" s="246"/>
      <c r="I730" s="246"/>
      <c r="J730" s="255" t="str">
        <f t="shared" si="82"/>
        <v/>
      </c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70"/>
    </row>
    <row r="731" spans="1:43" ht="15.6">
      <c r="A731" s="244">
        <v>18</v>
      </c>
      <c r="B731" s="244">
        <v>10.65</v>
      </c>
      <c r="C731" s="58"/>
      <c r="D731" s="245"/>
      <c r="E731" s="246"/>
      <c r="F731" s="249" t="str">
        <f t="shared" si="80"/>
        <v/>
      </c>
      <c r="G731" s="248" t="str">
        <f t="shared" si="81"/>
        <v/>
      </c>
      <c r="H731" s="246"/>
      <c r="I731" s="246"/>
      <c r="J731" s="255" t="str">
        <f t="shared" si="82"/>
        <v/>
      </c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70"/>
    </row>
    <row r="732" spans="1:43" ht="15.6">
      <c r="A732" s="244">
        <v>17.899999999999999</v>
      </c>
      <c r="B732" s="244">
        <v>11.84</v>
      </c>
      <c r="C732" s="58"/>
      <c r="D732" s="245"/>
      <c r="E732" s="246"/>
      <c r="F732" s="249" t="str">
        <f t="shared" si="80"/>
        <v/>
      </c>
      <c r="G732" s="248" t="str">
        <f t="shared" si="81"/>
        <v/>
      </c>
      <c r="H732" s="246"/>
      <c r="I732" s="246"/>
      <c r="J732" s="255" t="str">
        <f t="shared" si="82"/>
        <v/>
      </c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70"/>
    </row>
    <row r="733" spans="1:43" ht="15.6">
      <c r="A733" s="244">
        <v>17.8</v>
      </c>
      <c r="B733" s="244">
        <v>12.29</v>
      </c>
      <c r="C733" s="58"/>
      <c r="D733" s="245"/>
      <c r="E733" s="246"/>
      <c r="F733" s="249" t="str">
        <f t="shared" si="80"/>
        <v/>
      </c>
      <c r="G733" s="248" t="str">
        <f t="shared" si="81"/>
        <v/>
      </c>
      <c r="H733" s="246"/>
      <c r="I733" s="246"/>
      <c r="J733" s="255" t="str">
        <f t="shared" si="82"/>
        <v/>
      </c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70"/>
    </row>
    <row r="734" spans="1:43" ht="15.6">
      <c r="A734" s="244">
        <v>17.7</v>
      </c>
      <c r="B734" s="244">
        <v>12.19</v>
      </c>
      <c r="C734" s="58"/>
      <c r="D734" s="245"/>
      <c r="E734" s="246"/>
      <c r="F734" s="249" t="str">
        <f t="shared" si="80"/>
        <v/>
      </c>
      <c r="G734" s="248" t="str">
        <f t="shared" si="81"/>
        <v/>
      </c>
      <c r="H734" s="246"/>
      <c r="I734" s="246"/>
      <c r="J734" s="255" t="str">
        <f t="shared" si="82"/>
        <v/>
      </c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70"/>
    </row>
    <row r="735" spans="1:43" ht="15.6">
      <c r="A735" s="244">
        <v>17.600000000000001</v>
      </c>
      <c r="B735" s="244">
        <v>13.34</v>
      </c>
      <c r="C735" s="58"/>
      <c r="D735" s="245"/>
      <c r="E735" s="246"/>
      <c r="F735" s="249" t="str">
        <f t="shared" si="80"/>
        <v/>
      </c>
      <c r="G735" s="248" t="str">
        <f t="shared" si="81"/>
        <v/>
      </c>
      <c r="H735" s="246"/>
      <c r="I735" s="246"/>
      <c r="J735" s="255" t="str">
        <f t="shared" si="82"/>
        <v/>
      </c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70"/>
    </row>
    <row r="736" spans="1:43" ht="15.6">
      <c r="A736" s="244">
        <v>17.5</v>
      </c>
      <c r="B736" s="244">
        <v>12.27</v>
      </c>
      <c r="C736" s="58"/>
      <c r="D736" s="245"/>
      <c r="E736" s="246"/>
      <c r="F736" s="249" t="str">
        <f t="shared" si="80"/>
        <v/>
      </c>
      <c r="G736" s="248" t="str">
        <f t="shared" si="81"/>
        <v/>
      </c>
      <c r="H736" s="246"/>
      <c r="I736" s="246"/>
      <c r="J736" s="255" t="str">
        <f t="shared" si="82"/>
        <v/>
      </c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70"/>
    </row>
    <row r="737" spans="1:43" ht="15.6">
      <c r="A737" s="244">
        <v>17.399999999999999</v>
      </c>
      <c r="B737" s="244">
        <v>11.33</v>
      </c>
      <c r="C737" s="58"/>
      <c r="D737" s="245"/>
      <c r="E737" s="246"/>
      <c r="F737" s="249" t="str">
        <f t="shared" si="80"/>
        <v/>
      </c>
      <c r="G737" s="248" t="str">
        <f t="shared" si="81"/>
        <v/>
      </c>
      <c r="H737" s="246"/>
      <c r="I737" s="246"/>
      <c r="J737" s="255" t="str">
        <f t="shared" si="82"/>
        <v/>
      </c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70"/>
    </row>
    <row r="738" spans="1:43" ht="15.6">
      <c r="A738" s="244">
        <v>17.3</v>
      </c>
      <c r="B738" s="244">
        <v>11.06</v>
      </c>
      <c r="C738" s="58"/>
      <c r="D738" s="245"/>
      <c r="E738" s="246"/>
      <c r="F738" s="249" t="str">
        <f t="shared" si="80"/>
        <v/>
      </c>
      <c r="G738" s="248" t="str">
        <f t="shared" si="81"/>
        <v/>
      </c>
      <c r="H738" s="246"/>
      <c r="I738" s="246"/>
      <c r="J738" s="255" t="str">
        <f t="shared" si="82"/>
        <v/>
      </c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70"/>
    </row>
    <row r="739" spans="1:43" ht="15.6">
      <c r="A739" s="244">
        <v>17.2</v>
      </c>
      <c r="B739" s="244">
        <v>12.46</v>
      </c>
      <c r="C739" s="58"/>
      <c r="D739" s="245"/>
      <c r="E739" s="246"/>
      <c r="F739" s="249" t="str">
        <f t="shared" si="80"/>
        <v/>
      </c>
      <c r="G739" s="248" t="str">
        <f t="shared" si="81"/>
        <v/>
      </c>
      <c r="H739" s="246"/>
      <c r="I739" s="246"/>
      <c r="J739" s="255" t="str">
        <f t="shared" si="82"/>
        <v/>
      </c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70"/>
    </row>
    <row r="740" spans="1:43" ht="15.6">
      <c r="A740" s="244">
        <v>17.100000000000001</v>
      </c>
      <c r="B740" s="244">
        <v>14.14</v>
      </c>
      <c r="C740" s="58"/>
      <c r="D740" s="245"/>
      <c r="E740" s="246"/>
      <c r="F740" s="249" t="str">
        <f t="shared" si="80"/>
        <v/>
      </c>
      <c r="G740" s="248" t="str">
        <f t="shared" si="81"/>
        <v/>
      </c>
      <c r="H740" s="246"/>
      <c r="I740" s="246"/>
      <c r="J740" s="255" t="str">
        <f t="shared" si="82"/>
        <v/>
      </c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70"/>
    </row>
    <row r="741" spans="1:43" ht="15.6">
      <c r="A741" s="244">
        <v>17</v>
      </c>
      <c r="B741" s="244">
        <v>15.69</v>
      </c>
      <c r="C741" s="58"/>
      <c r="D741" s="245"/>
      <c r="E741" s="246"/>
      <c r="F741" s="249" t="str">
        <f t="shared" si="80"/>
        <v/>
      </c>
      <c r="G741" s="248" t="str">
        <f t="shared" si="81"/>
        <v/>
      </c>
      <c r="H741" s="246"/>
      <c r="I741" s="246"/>
      <c r="J741" s="255" t="str">
        <f t="shared" si="82"/>
        <v/>
      </c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70"/>
    </row>
    <row r="742" spans="1:43" ht="15.6">
      <c r="A742" s="244">
        <v>16.899999999999999</v>
      </c>
      <c r="B742" s="244">
        <v>15.41</v>
      </c>
      <c r="C742" s="58"/>
      <c r="D742" s="245"/>
      <c r="E742" s="246"/>
      <c r="F742" s="249" t="str">
        <f t="shared" si="80"/>
        <v/>
      </c>
      <c r="G742" s="248" t="str">
        <f t="shared" si="81"/>
        <v/>
      </c>
      <c r="H742" s="246"/>
      <c r="I742" s="246"/>
      <c r="J742" s="255" t="str">
        <f t="shared" si="82"/>
        <v/>
      </c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70"/>
    </row>
    <row r="743" spans="1:43" ht="15.6">
      <c r="A743" s="244">
        <v>16.8</v>
      </c>
      <c r="B743" s="244">
        <v>16.489999999999998</v>
      </c>
      <c r="C743" s="58"/>
      <c r="D743" s="245"/>
      <c r="E743" s="246"/>
      <c r="F743" s="249" t="str">
        <f t="shared" si="80"/>
        <v/>
      </c>
      <c r="G743" s="248" t="str">
        <f t="shared" si="81"/>
        <v/>
      </c>
      <c r="H743" s="246"/>
      <c r="I743" s="246"/>
      <c r="J743" s="255" t="str">
        <f t="shared" si="82"/>
        <v/>
      </c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70"/>
    </row>
    <row r="744" spans="1:43" ht="15.6">
      <c r="A744" s="244">
        <v>16.7</v>
      </c>
      <c r="B744" s="244">
        <v>17.04</v>
      </c>
      <c r="C744" s="58"/>
      <c r="D744" s="245"/>
      <c r="E744" s="246"/>
      <c r="F744" s="249" t="str">
        <f t="shared" si="80"/>
        <v/>
      </c>
      <c r="G744" s="248" t="str">
        <f t="shared" si="81"/>
        <v/>
      </c>
      <c r="H744" s="246"/>
      <c r="I744" s="246"/>
      <c r="J744" s="255" t="str">
        <f t="shared" si="82"/>
        <v/>
      </c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70"/>
    </row>
    <row r="745" spans="1:43" ht="15.6">
      <c r="A745" s="244">
        <v>16.600000000000001</v>
      </c>
      <c r="B745" s="244">
        <v>21.67</v>
      </c>
      <c r="C745" s="58"/>
      <c r="D745" s="245"/>
      <c r="E745" s="246"/>
      <c r="F745" s="249" t="str">
        <f t="shared" si="80"/>
        <v/>
      </c>
      <c r="G745" s="248" t="str">
        <f t="shared" si="81"/>
        <v/>
      </c>
      <c r="H745" s="246"/>
      <c r="I745" s="246"/>
      <c r="J745" s="255" t="str">
        <f t="shared" si="82"/>
        <v/>
      </c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70"/>
    </row>
    <row r="746" spans="1:43" ht="15.6">
      <c r="A746" s="244">
        <v>16.5</v>
      </c>
      <c r="B746" s="244">
        <v>17.23</v>
      </c>
      <c r="C746" s="58"/>
      <c r="D746" s="245"/>
      <c r="E746" s="246"/>
      <c r="F746" s="249" t="str">
        <f t="shared" si="80"/>
        <v/>
      </c>
      <c r="G746" s="248" t="str">
        <f t="shared" si="81"/>
        <v/>
      </c>
      <c r="H746" s="246"/>
      <c r="I746" s="246"/>
      <c r="J746" s="255" t="str">
        <f t="shared" si="82"/>
        <v/>
      </c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70"/>
    </row>
    <row r="747" spans="1:43" ht="15.6">
      <c r="A747" s="244">
        <v>16.399999999999999</v>
      </c>
      <c r="B747" s="244">
        <v>12.76</v>
      </c>
      <c r="C747" s="58"/>
      <c r="D747" s="245"/>
      <c r="E747" s="246"/>
      <c r="F747" s="249" t="str">
        <f t="shared" si="80"/>
        <v/>
      </c>
      <c r="G747" s="248" t="str">
        <f t="shared" si="81"/>
        <v/>
      </c>
      <c r="H747" s="246"/>
      <c r="I747" s="246"/>
      <c r="J747" s="255" t="str">
        <f t="shared" si="82"/>
        <v/>
      </c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70"/>
    </row>
    <row r="748" spans="1:43" ht="15.6">
      <c r="A748" s="244">
        <v>16.3</v>
      </c>
      <c r="B748" s="244">
        <v>16.239999999999998</v>
      </c>
      <c r="C748" s="58"/>
      <c r="D748" s="245"/>
      <c r="E748" s="246"/>
      <c r="F748" s="249" t="str">
        <f t="shared" si="80"/>
        <v/>
      </c>
      <c r="G748" s="248" t="str">
        <f t="shared" si="81"/>
        <v/>
      </c>
      <c r="H748" s="246"/>
      <c r="I748" s="246"/>
      <c r="J748" s="255" t="str">
        <f t="shared" si="82"/>
        <v/>
      </c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70"/>
    </row>
    <row r="749" spans="1:43" ht="15.6">
      <c r="A749" s="244">
        <v>16.2</v>
      </c>
      <c r="B749" s="244">
        <v>19.89</v>
      </c>
      <c r="C749" s="58"/>
      <c r="D749" s="245"/>
      <c r="E749" s="246"/>
      <c r="F749" s="249" t="str">
        <f t="shared" si="80"/>
        <v/>
      </c>
      <c r="G749" s="248" t="str">
        <f t="shared" si="81"/>
        <v/>
      </c>
      <c r="H749" s="246"/>
      <c r="I749" s="246"/>
      <c r="J749" s="255" t="str">
        <f t="shared" si="82"/>
        <v/>
      </c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70"/>
    </row>
    <row r="750" spans="1:43" ht="15.6">
      <c r="A750" s="244">
        <v>16.100000000000001</v>
      </c>
      <c r="B750" s="244">
        <v>23.63</v>
      </c>
      <c r="C750" s="58"/>
      <c r="D750" s="245"/>
      <c r="E750" s="246"/>
      <c r="F750" s="249" t="str">
        <f t="shared" si="80"/>
        <v/>
      </c>
      <c r="G750" s="248" t="str">
        <f t="shared" si="81"/>
        <v/>
      </c>
      <c r="H750" s="246"/>
      <c r="I750" s="246"/>
      <c r="J750" s="255" t="str">
        <f t="shared" si="82"/>
        <v/>
      </c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70"/>
    </row>
    <row r="751" spans="1:43" ht="15.6">
      <c r="A751" s="244">
        <v>16</v>
      </c>
      <c r="B751" s="244">
        <v>20.41</v>
      </c>
      <c r="C751" s="58"/>
      <c r="D751" s="245"/>
      <c r="E751" s="246"/>
      <c r="F751" s="249" t="str">
        <f t="shared" si="80"/>
        <v/>
      </c>
      <c r="G751" s="248" t="str">
        <f t="shared" si="81"/>
        <v/>
      </c>
      <c r="H751" s="246"/>
      <c r="I751" s="246"/>
      <c r="J751" s="255" t="str">
        <f t="shared" si="82"/>
        <v/>
      </c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70"/>
    </row>
    <row r="752" spans="1:43" ht="15.6">
      <c r="A752" s="244">
        <v>15.9</v>
      </c>
      <c r="B752" s="244">
        <v>17.36</v>
      </c>
      <c r="C752" s="58"/>
      <c r="D752" s="245"/>
      <c r="E752" s="246"/>
      <c r="F752" s="249" t="str">
        <f t="shared" si="80"/>
        <v/>
      </c>
      <c r="G752" s="248" t="str">
        <f t="shared" si="81"/>
        <v/>
      </c>
      <c r="H752" s="246"/>
      <c r="I752" s="246"/>
      <c r="J752" s="255" t="str">
        <f t="shared" si="82"/>
        <v/>
      </c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70"/>
    </row>
    <row r="753" spans="1:43" ht="15.6">
      <c r="A753" s="244">
        <v>15.8</v>
      </c>
      <c r="B753" s="244">
        <v>22.21</v>
      </c>
      <c r="C753" s="58"/>
      <c r="D753" s="245"/>
      <c r="E753" s="246"/>
      <c r="F753" s="249" t="str">
        <f t="shared" si="80"/>
        <v/>
      </c>
      <c r="G753" s="248" t="str">
        <f t="shared" si="81"/>
        <v/>
      </c>
      <c r="H753" s="246"/>
      <c r="I753" s="246"/>
      <c r="J753" s="255" t="str">
        <f t="shared" si="82"/>
        <v/>
      </c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70"/>
    </row>
    <row r="754" spans="1:43" ht="15.6">
      <c r="A754" s="244">
        <v>15.7</v>
      </c>
      <c r="B754" s="244">
        <v>27.87</v>
      </c>
      <c r="C754" s="58"/>
      <c r="D754" s="245"/>
      <c r="E754" s="246"/>
      <c r="F754" s="249" t="str">
        <f t="shared" si="80"/>
        <v/>
      </c>
      <c r="G754" s="248" t="str">
        <f t="shared" si="81"/>
        <v/>
      </c>
      <c r="H754" s="246"/>
      <c r="I754" s="246"/>
      <c r="J754" s="255" t="str">
        <f t="shared" si="82"/>
        <v/>
      </c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70"/>
    </row>
    <row r="755" spans="1:43" ht="15.6">
      <c r="A755" s="244">
        <v>15.6</v>
      </c>
      <c r="B755" s="244">
        <v>24.65</v>
      </c>
      <c r="C755" s="58"/>
      <c r="D755" s="245"/>
      <c r="E755" s="246"/>
      <c r="F755" s="249" t="str">
        <f t="shared" ref="F755:F818" si="83">IF(ISBLANK(D755),"",D755)</f>
        <v/>
      </c>
      <c r="G755" s="248" t="str">
        <f t="shared" ref="G755:G818" si="84">IF(ISBLANK(E755),"",IF(E755&lt;G754,E755,G754))</f>
        <v/>
      </c>
      <c r="H755" s="246"/>
      <c r="I755" s="246"/>
      <c r="J755" s="255" t="str">
        <f t="shared" ref="J755:J818" si="85">IF(ISBLANK(I755),"",IF(I755&lt;J754,I755,J754))</f>
        <v/>
      </c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70"/>
    </row>
    <row r="756" spans="1:43" ht="15.6">
      <c r="A756" s="244">
        <v>15.5</v>
      </c>
      <c r="B756" s="244">
        <v>21.9</v>
      </c>
      <c r="C756" s="58"/>
      <c r="D756" s="245"/>
      <c r="E756" s="246"/>
      <c r="F756" s="249" t="str">
        <f t="shared" si="83"/>
        <v/>
      </c>
      <c r="G756" s="248" t="str">
        <f t="shared" si="84"/>
        <v/>
      </c>
      <c r="H756" s="246"/>
      <c r="I756" s="246"/>
      <c r="J756" s="255" t="str">
        <f t="shared" si="85"/>
        <v/>
      </c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70"/>
    </row>
    <row r="757" spans="1:43" ht="15.6">
      <c r="A757" s="244">
        <v>15.4</v>
      </c>
      <c r="B757" s="244">
        <v>16.95</v>
      </c>
      <c r="C757" s="58"/>
      <c r="D757" s="245"/>
      <c r="E757" s="246"/>
      <c r="F757" s="249" t="str">
        <f t="shared" si="83"/>
        <v/>
      </c>
      <c r="G757" s="248" t="str">
        <f t="shared" si="84"/>
        <v/>
      </c>
      <c r="H757" s="246"/>
      <c r="I757" s="246"/>
      <c r="J757" s="255" t="str">
        <f t="shared" si="85"/>
        <v/>
      </c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70"/>
    </row>
    <row r="758" spans="1:43" ht="15.6">
      <c r="A758" s="244">
        <v>15.3</v>
      </c>
      <c r="B758" s="244">
        <v>14.82</v>
      </c>
      <c r="C758" s="58"/>
      <c r="D758" s="245"/>
      <c r="E758" s="246"/>
      <c r="F758" s="249" t="str">
        <f t="shared" si="83"/>
        <v/>
      </c>
      <c r="G758" s="248" t="str">
        <f t="shared" si="84"/>
        <v/>
      </c>
      <c r="H758" s="246"/>
      <c r="I758" s="246"/>
      <c r="J758" s="255" t="str">
        <f t="shared" si="85"/>
        <v/>
      </c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70"/>
    </row>
    <row r="759" spans="1:43" ht="15.6">
      <c r="A759" s="244">
        <v>15.2</v>
      </c>
      <c r="B759" s="244">
        <v>11.63</v>
      </c>
      <c r="C759" s="58"/>
      <c r="D759" s="245"/>
      <c r="E759" s="246"/>
      <c r="F759" s="249" t="str">
        <f t="shared" si="83"/>
        <v/>
      </c>
      <c r="G759" s="248" t="str">
        <f t="shared" si="84"/>
        <v/>
      </c>
      <c r="H759" s="246"/>
      <c r="I759" s="246"/>
      <c r="J759" s="255" t="str">
        <f t="shared" si="85"/>
        <v/>
      </c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70"/>
    </row>
    <row r="760" spans="1:43" ht="15.6">
      <c r="A760" s="244">
        <v>15.1</v>
      </c>
      <c r="B760" s="244">
        <v>9.3000000000000007</v>
      </c>
      <c r="C760" s="58"/>
      <c r="D760" s="245"/>
      <c r="E760" s="246"/>
      <c r="F760" s="249" t="str">
        <f t="shared" si="83"/>
        <v/>
      </c>
      <c r="G760" s="248" t="str">
        <f t="shared" si="84"/>
        <v/>
      </c>
      <c r="H760" s="246"/>
      <c r="I760" s="246"/>
      <c r="J760" s="255" t="str">
        <f t="shared" si="85"/>
        <v/>
      </c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70"/>
    </row>
    <row r="761" spans="1:43" ht="15.6">
      <c r="A761" s="244">
        <v>15</v>
      </c>
      <c r="B761" s="244">
        <v>9.44</v>
      </c>
      <c r="C761" s="58"/>
      <c r="D761" s="245"/>
      <c r="E761" s="246"/>
      <c r="F761" s="249" t="str">
        <f t="shared" si="83"/>
        <v/>
      </c>
      <c r="G761" s="248" t="str">
        <f t="shared" si="84"/>
        <v/>
      </c>
      <c r="H761" s="246"/>
      <c r="I761" s="246"/>
      <c r="J761" s="255" t="str">
        <f t="shared" si="85"/>
        <v/>
      </c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70"/>
    </row>
    <row r="762" spans="1:43" ht="15.6">
      <c r="A762" s="244">
        <v>14.9</v>
      </c>
      <c r="B762" s="244">
        <v>11.01</v>
      </c>
      <c r="C762" s="58"/>
      <c r="D762" s="245"/>
      <c r="E762" s="246"/>
      <c r="F762" s="249" t="str">
        <f t="shared" si="83"/>
        <v/>
      </c>
      <c r="G762" s="248" t="str">
        <f t="shared" si="84"/>
        <v/>
      </c>
      <c r="H762" s="246"/>
      <c r="I762" s="246"/>
      <c r="J762" s="255" t="str">
        <f t="shared" si="85"/>
        <v/>
      </c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70"/>
    </row>
    <row r="763" spans="1:43" ht="15.6">
      <c r="A763" s="244">
        <v>14.8</v>
      </c>
      <c r="B763" s="244">
        <v>8.52</v>
      </c>
      <c r="C763" s="58"/>
      <c r="D763" s="245"/>
      <c r="E763" s="246"/>
      <c r="F763" s="249" t="str">
        <f t="shared" si="83"/>
        <v/>
      </c>
      <c r="G763" s="248" t="str">
        <f t="shared" si="84"/>
        <v/>
      </c>
      <c r="H763" s="246"/>
      <c r="I763" s="246"/>
      <c r="J763" s="255" t="str">
        <f t="shared" si="85"/>
        <v/>
      </c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70"/>
    </row>
    <row r="764" spans="1:43" ht="15.6">
      <c r="A764" s="244">
        <v>14.7</v>
      </c>
      <c r="B764" s="244">
        <v>8.6199999999999992</v>
      </c>
      <c r="C764" s="58"/>
      <c r="D764" s="245"/>
      <c r="E764" s="246"/>
      <c r="F764" s="249" t="str">
        <f t="shared" si="83"/>
        <v/>
      </c>
      <c r="G764" s="248" t="str">
        <f t="shared" si="84"/>
        <v/>
      </c>
      <c r="H764" s="246"/>
      <c r="I764" s="246"/>
      <c r="J764" s="255" t="str">
        <f t="shared" si="85"/>
        <v/>
      </c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70"/>
    </row>
    <row r="765" spans="1:43" ht="15.6">
      <c r="A765" s="244">
        <v>14.6</v>
      </c>
      <c r="B765" s="244">
        <v>11.39</v>
      </c>
      <c r="C765" s="58"/>
      <c r="D765" s="245"/>
      <c r="E765" s="246"/>
      <c r="F765" s="249" t="str">
        <f t="shared" si="83"/>
        <v/>
      </c>
      <c r="G765" s="248" t="str">
        <f t="shared" si="84"/>
        <v/>
      </c>
      <c r="H765" s="246"/>
      <c r="I765" s="246"/>
      <c r="J765" s="255" t="str">
        <f t="shared" si="85"/>
        <v/>
      </c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70"/>
    </row>
    <row r="766" spans="1:43" ht="15.6">
      <c r="A766" s="244">
        <v>14.5</v>
      </c>
      <c r="B766" s="244">
        <v>14.34</v>
      </c>
      <c r="C766" s="58"/>
      <c r="D766" s="245"/>
      <c r="E766" s="246"/>
      <c r="F766" s="249" t="str">
        <f t="shared" si="83"/>
        <v/>
      </c>
      <c r="G766" s="248" t="str">
        <f t="shared" si="84"/>
        <v/>
      </c>
      <c r="H766" s="246"/>
      <c r="I766" s="246"/>
      <c r="J766" s="255" t="str">
        <f t="shared" si="85"/>
        <v/>
      </c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70"/>
    </row>
    <row r="767" spans="1:43" ht="15.6">
      <c r="A767" s="244">
        <v>14.4</v>
      </c>
      <c r="B767" s="244">
        <v>13.61</v>
      </c>
      <c r="C767" s="58"/>
      <c r="D767" s="245"/>
      <c r="E767" s="246"/>
      <c r="F767" s="249" t="str">
        <f t="shared" si="83"/>
        <v/>
      </c>
      <c r="G767" s="248" t="str">
        <f t="shared" si="84"/>
        <v/>
      </c>
      <c r="H767" s="246"/>
      <c r="I767" s="246"/>
      <c r="J767" s="255" t="str">
        <f t="shared" si="85"/>
        <v/>
      </c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70"/>
    </row>
    <row r="768" spans="1:43" ht="15.6">
      <c r="A768" s="244">
        <v>14.3</v>
      </c>
      <c r="B768" s="244">
        <v>11.58</v>
      </c>
      <c r="C768" s="58"/>
      <c r="D768" s="245"/>
      <c r="E768" s="246"/>
      <c r="F768" s="249" t="str">
        <f t="shared" si="83"/>
        <v/>
      </c>
      <c r="G768" s="248" t="str">
        <f t="shared" si="84"/>
        <v/>
      </c>
      <c r="H768" s="246"/>
      <c r="I768" s="246"/>
      <c r="J768" s="255" t="str">
        <f t="shared" si="85"/>
        <v/>
      </c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70"/>
    </row>
    <row r="769" spans="1:43" ht="15.6">
      <c r="A769" s="244">
        <v>14.2</v>
      </c>
      <c r="B769" s="244">
        <v>10.77</v>
      </c>
      <c r="C769" s="58"/>
      <c r="D769" s="245"/>
      <c r="E769" s="246"/>
      <c r="F769" s="249" t="str">
        <f t="shared" si="83"/>
        <v/>
      </c>
      <c r="G769" s="248" t="str">
        <f t="shared" si="84"/>
        <v/>
      </c>
      <c r="H769" s="246"/>
      <c r="I769" s="246"/>
      <c r="J769" s="255" t="str">
        <f t="shared" si="85"/>
        <v/>
      </c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70"/>
    </row>
    <row r="770" spans="1:43" ht="15.6">
      <c r="A770" s="244">
        <v>14.1</v>
      </c>
      <c r="B770" s="244">
        <v>8.86</v>
      </c>
      <c r="C770" s="58"/>
      <c r="D770" s="245"/>
      <c r="E770" s="246"/>
      <c r="F770" s="249" t="str">
        <f t="shared" si="83"/>
        <v/>
      </c>
      <c r="G770" s="248" t="str">
        <f t="shared" si="84"/>
        <v/>
      </c>
      <c r="H770" s="246"/>
      <c r="I770" s="246"/>
      <c r="J770" s="255" t="str">
        <f t="shared" si="85"/>
        <v/>
      </c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70"/>
    </row>
    <row r="771" spans="1:43" ht="15.6">
      <c r="A771" s="244">
        <v>14</v>
      </c>
      <c r="B771" s="244">
        <v>6.16</v>
      </c>
      <c r="C771" s="58"/>
      <c r="D771" s="245"/>
      <c r="E771" s="246"/>
      <c r="F771" s="249" t="str">
        <f t="shared" si="83"/>
        <v/>
      </c>
      <c r="G771" s="248" t="str">
        <f t="shared" si="84"/>
        <v/>
      </c>
      <c r="H771" s="246"/>
      <c r="I771" s="246"/>
      <c r="J771" s="255" t="str">
        <f t="shared" si="85"/>
        <v/>
      </c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70"/>
    </row>
    <row r="772" spans="1:43" ht="15.6">
      <c r="A772" s="244">
        <v>13.9</v>
      </c>
      <c r="B772" s="244">
        <v>6.45</v>
      </c>
      <c r="C772" s="58"/>
      <c r="D772" s="245"/>
      <c r="E772" s="246"/>
      <c r="F772" s="249" t="str">
        <f t="shared" si="83"/>
        <v/>
      </c>
      <c r="G772" s="248" t="str">
        <f t="shared" si="84"/>
        <v/>
      </c>
      <c r="H772" s="246"/>
      <c r="I772" s="246"/>
      <c r="J772" s="255" t="str">
        <f t="shared" si="85"/>
        <v/>
      </c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70"/>
    </row>
    <row r="773" spans="1:43" ht="15.6">
      <c r="A773" s="244">
        <v>13.8</v>
      </c>
      <c r="B773" s="244">
        <v>6.19</v>
      </c>
      <c r="C773" s="58"/>
      <c r="D773" s="245"/>
      <c r="E773" s="246"/>
      <c r="F773" s="249" t="str">
        <f t="shared" si="83"/>
        <v/>
      </c>
      <c r="G773" s="248" t="str">
        <f t="shared" si="84"/>
        <v/>
      </c>
      <c r="H773" s="246"/>
      <c r="I773" s="246"/>
      <c r="J773" s="255" t="str">
        <f t="shared" si="85"/>
        <v/>
      </c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70"/>
    </row>
    <row r="774" spans="1:43" ht="15.6">
      <c r="A774" s="244">
        <v>13.7</v>
      </c>
      <c r="B774" s="244">
        <v>5.04</v>
      </c>
      <c r="C774" s="58"/>
      <c r="D774" s="245"/>
      <c r="E774" s="246"/>
      <c r="F774" s="249" t="str">
        <f t="shared" si="83"/>
        <v/>
      </c>
      <c r="G774" s="248" t="str">
        <f t="shared" si="84"/>
        <v/>
      </c>
      <c r="H774" s="246"/>
      <c r="I774" s="246"/>
      <c r="J774" s="255" t="str">
        <f t="shared" si="85"/>
        <v/>
      </c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70"/>
    </row>
    <row r="775" spans="1:43" ht="15.6">
      <c r="A775" s="244">
        <v>13.6</v>
      </c>
      <c r="B775" s="244">
        <v>4.25</v>
      </c>
      <c r="C775" s="58"/>
      <c r="D775" s="245"/>
      <c r="E775" s="246"/>
      <c r="F775" s="249" t="str">
        <f t="shared" si="83"/>
        <v/>
      </c>
      <c r="G775" s="248" t="str">
        <f t="shared" si="84"/>
        <v/>
      </c>
      <c r="H775" s="246"/>
      <c r="I775" s="246"/>
      <c r="J775" s="255" t="str">
        <f t="shared" si="85"/>
        <v/>
      </c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70"/>
    </row>
    <row r="776" spans="1:43" ht="15.6">
      <c r="A776" s="244">
        <v>13.5</v>
      </c>
      <c r="B776" s="244">
        <v>4.82</v>
      </c>
      <c r="C776" s="58"/>
      <c r="D776" s="245"/>
      <c r="E776" s="246"/>
      <c r="F776" s="249" t="str">
        <f t="shared" si="83"/>
        <v/>
      </c>
      <c r="G776" s="248" t="str">
        <f t="shared" si="84"/>
        <v/>
      </c>
      <c r="H776" s="246"/>
      <c r="I776" s="246"/>
      <c r="J776" s="255" t="str">
        <f t="shared" si="85"/>
        <v/>
      </c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70"/>
    </row>
    <row r="777" spans="1:43" ht="15.6">
      <c r="A777" s="244">
        <v>13.4</v>
      </c>
      <c r="B777" s="244">
        <v>4.84</v>
      </c>
      <c r="C777" s="58"/>
      <c r="D777" s="245"/>
      <c r="E777" s="246"/>
      <c r="F777" s="249" t="str">
        <f t="shared" si="83"/>
        <v/>
      </c>
      <c r="G777" s="248" t="str">
        <f t="shared" si="84"/>
        <v/>
      </c>
      <c r="H777" s="246"/>
      <c r="I777" s="246"/>
      <c r="J777" s="255" t="str">
        <f t="shared" si="85"/>
        <v/>
      </c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70"/>
    </row>
    <row r="778" spans="1:43" ht="15.6">
      <c r="A778" s="244">
        <v>13.3</v>
      </c>
      <c r="B778" s="244">
        <v>3.94</v>
      </c>
      <c r="C778" s="58"/>
      <c r="D778" s="245"/>
      <c r="E778" s="246"/>
      <c r="F778" s="249" t="str">
        <f t="shared" si="83"/>
        <v/>
      </c>
      <c r="G778" s="248" t="str">
        <f t="shared" si="84"/>
        <v/>
      </c>
      <c r="H778" s="246"/>
      <c r="I778" s="246"/>
      <c r="J778" s="255" t="str">
        <f t="shared" si="85"/>
        <v/>
      </c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70"/>
    </row>
    <row r="779" spans="1:43" ht="15.6">
      <c r="A779" s="244">
        <v>13.2</v>
      </c>
      <c r="B779" s="244">
        <v>5.14</v>
      </c>
      <c r="C779" s="58"/>
      <c r="D779" s="245"/>
      <c r="E779" s="246"/>
      <c r="F779" s="249" t="str">
        <f t="shared" si="83"/>
        <v/>
      </c>
      <c r="G779" s="248" t="str">
        <f t="shared" si="84"/>
        <v/>
      </c>
      <c r="H779" s="246"/>
      <c r="I779" s="246"/>
      <c r="J779" s="255" t="str">
        <f t="shared" si="85"/>
        <v/>
      </c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70"/>
    </row>
    <row r="780" spans="1:43" ht="15.6">
      <c r="A780" s="244">
        <v>13.1</v>
      </c>
      <c r="B780" s="244">
        <v>4.88</v>
      </c>
      <c r="C780" s="58"/>
      <c r="D780" s="245"/>
      <c r="E780" s="246"/>
      <c r="F780" s="249" t="str">
        <f t="shared" si="83"/>
        <v/>
      </c>
      <c r="G780" s="248" t="str">
        <f t="shared" si="84"/>
        <v/>
      </c>
      <c r="H780" s="246"/>
      <c r="I780" s="246"/>
      <c r="J780" s="255" t="str">
        <f t="shared" si="85"/>
        <v/>
      </c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70"/>
    </row>
    <row r="781" spans="1:43" ht="15.6">
      <c r="A781" s="244">
        <v>13</v>
      </c>
      <c r="B781" s="244">
        <v>6.42</v>
      </c>
      <c r="C781" s="58"/>
      <c r="D781" s="245"/>
      <c r="E781" s="246"/>
      <c r="F781" s="249" t="str">
        <f t="shared" si="83"/>
        <v/>
      </c>
      <c r="G781" s="248" t="str">
        <f t="shared" si="84"/>
        <v/>
      </c>
      <c r="H781" s="246"/>
      <c r="I781" s="246"/>
      <c r="J781" s="255" t="str">
        <f t="shared" si="85"/>
        <v/>
      </c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70"/>
    </row>
    <row r="782" spans="1:43" ht="15.6">
      <c r="A782" s="244">
        <v>12.9</v>
      </c>
      <c r="B782" s="244">
        <v>3.88</v>
      </c>
      <c r="C782" s="58"/>
      <c r="D782" s="245"/>
      <c r="E782" s="246"/>
      <c r="F782" s="249" t="str">
        <f t="shared" si="83"/>
        <v/>
      </c>
      <c r="G782" s="248" t="str">
        <f t="shared" si="84"/>
        <v/>
      </c>
      <c r="H782" s="246"/>
      <c r="I782" s="246"/>
      <c r="J782" s="255" t="str">
        <f t="shared" si="85"/>
        <v/>
      </c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70"/>
    </row>
    <row r="783" spans="1:43" ht="15.6">
      <c r="A783" s="244">
        <v>12.8</v>
      </c>
      <c r="B783" s="244">
        <v>4.3</v>
      </c>
      <c r="C783" s="58"/>
      <c r="D783" s="245"/>
      <c r="E783" s="246"/>
      <c r="F783" s="249" t="str">
        <f t="shared" si="83"/>
        <v/>
      </c>
      <c r="G783" s="248" t="str">
        <f t="shared" si="84"/>
        <v/>
      </c>
      <c r="H783" s="246"/>
      <c r="I783" s="246"/>
      <c r="J783" s="255" t="str">
        <f t="shared" si="85"/>
        <v/>
      </c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70"/>
    </row>
    <row r="784" spans="1:43" ht="15.6">
      <c r="A784" s="244">
        <v>12.7</v>
      </c>
      <c r="B784" s="244">
        <v>4.68</v>
      </c>
      <c r="C784" s="58"/>
      <c r="D784" s="245"/>
      <c r="E784" s="246"/>
      <c r="F784" s="249" t="str">
        <f t="shared" si="83"/>
        <v/>
      </c>
      <c r="G784" s="248" t="str">
        <f t="shared" si="84"/>
        <v/>
      </c>
      <c r="H784" s="246"/>
      <c r="I784" s="246"/>
      <c r="J784" s="255" t="str">
        <f t="shared" si="85"/>
        <v/>
      </c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70"/>
    </row>
    <row r="785" spans="1:43" ht="15.6">
      <c r="A785" s="244">
        <v>12.6</v>
      </c>
      <c r="B785" s="244">
        <v>4.95</v>
      </c>
      <c r="C785" s="58"/>
      <c r="D785" s="245"/>
      <c r="E785" s="246"/>
      <c r="F785" s="249" t="str">
        <f t="shared" si="83"/>
        <v/>
      </c>
      <c r="G785" s="248" t="str">
        <f t="shared" si="84"/>
        <v/>
      </c>
      <c r="H785" s="246"/>
      <c r="I785" s="246"/>
      <c r="J785" s="255" t="str">
        <f t="shared" si="85"/>
        <v/>
      </c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70"/>
    </row>
    <row r="786" spans="1:43" ht="15.6">
      <c r="A786" s="244">
        <v>12.5</v>
      </c>
      <c r="B786" s="244">
        <v>5.28</v>
      </c>
      <c r="C786" s="58"/>
      <c r="D786" s="245"/>
      <c r="E786" s="246"/>
      <c r="F786" s="249" t="str">
        <f t="shared" si="83"/>
        <v/>
      </c>
      <c r="G786" s="248" t="str">
        <f t="shared" si="84"/>
        <v/>
      </c>
      <c r="H786" s="246"/>
      <c r="I786" s="246"/>
      <c r="J786" s="255" t="str">
        <f t="shared" si="85"/>
        <v/>
      </c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70"/>
    </row>
    <row r="787" spans="1:43" ht="15.6">
      <c r="A787" s="244">
        <v>12.4</v>
      </c>
      <c r="B787" s="244">
        <v>4.13</v>
      </c>
      <c r="C787" s="58"/>
      <c r="D787" s="245"/>
      <c r="E787" s="246"/>
      <c r="F787" s="249" t="str">
        <f t="shared" si="83"/>
        <v/>
      </c>
      <c r="G787" s="248" t="str">
        <f t="shared" si="84"/>
        <v/>
      </c>
      <c r="H787" s="246"/>
      <c r="I787" s="246"/>
      <c r="J787" s="255" t="str">
        <f t="shared" si="85"/>
        <v/>
      </c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70"/>
    </row>
    <row r="788" spans="1:43" ht="15.6">
      <c r="A788" s="244">
        <v>12.3</v>
      </c>
      <c r="B788" s="244">
        <v>3.32</v>
      </c>
      <c r="C788" s="58"/>
      <c r="D788" s="245"/>
      <c r="E788" s="246"/>
      <c r="F788" s="249" t="str">
        <f t="shared" si="83"/>
        <v/>
      </c>
      <c r="G788" s="248" t="str">
        <f t="shared" si="84"/>
        <v/>
      </c>
      <c r="H788" s="246"/>
      <c r="I788" s="246"/>
      <c r="J788" s="255" t="str">
        <f t="shared" si="85"/>
        <v/>
      </c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70"/>
    </row>
    <row r="789" spans="1:43" ht="15.6">
      <c r="A789" s="244">
        <v>12.2</v>
      </c>
      <c r="B789" s="244">
        <v>3.41</v>
      </c>
      <c r="C789" s="58"/>
      <c r="D789" s="245"/>
      <c r="E789" s="246"/>
      <c r="F789" s="249" t="str">
        <f t="shared" si="83"/>
        <v/>
      </c>
      <c r="G789" s="248" t="str">
        <f t="shared" si="84"/>
        <v/>
      </c>
      <c r="H789" s="246"/>
      <c r="I789" s="246"/>
      <c r="J789" s="255" t="str">
        <f t="shared" si="85"/>
        <v/>
      </c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70"/>
    </row>
    <row r="790" spans="1:43" ht="15.6">
      <c r="A790" s="244">
        <v>12.1</v>
      </c>
      <c r="B790" s="244">
        <v>5.0999999999999996</v>
      </c>
      <c r="C790" s="58"/>
      <c r="D790" s="245"/>
      <c r="E790" s="246"/>
      <c r="F790" s="249" t="str">
        <f t="shared" si="83"/>
        <v/>
      </c>
      <c r="G790" s="248" t="str">
        <f t="shared" si="84"/>
        <v/>
      </c>
      <c r="H790" s="246"/>
      <c r="I790" s="246"/>
      <c r="J790" s="255" t="str">
        <f t="shared" si="85"/>
        <v/>
      </c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70"/>
    </row>
    <row r="791" spans="1:43" ht="15.6">
      <c r="A791" s="244">
        <v>12</v>
      </c>
      <c r="B791" s="244">
        <v>3.05</v>
      </c>
      <c r="C791" s="58"/>
      <c r="D791" s="245"/>
      <c r="E791" s="246"/>
      <c r="F791" s="249" t="str">
        <f t="shared" si="83"/>
        <v/>
      </c>
      <c r="G791" s="248" t="str">
        <f t="shared" si="84"/>
        <v/>
      </c>
      <c r="H791" s="246"/>
      <c r="I791" s="246"/>
      <c r="J791" s="255" t="str">
        <f t="shared" si="85"/>
        <v/>
      </c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70"/>
    </row>
    <row r="792" spans="1:43" ht="15.6">
      <c r="A792" s="244">
        <v>11.9</v>
      </c>
      <c r="B792" s="244">
        <v>3.36</v>
      </c>
      <c r="C792" s="58"/>
      <c r="D792" s="245"/>
      <c r="E792" s="246"/>
      <c r="F792" s="249" t="str">
        <f t="shared" si="83"/>
        <v/>
      </c>
      <c r="G792" s="248" t="str">
        <f t="shared" si="84"/>
        <v/>
      </c>
      <c r="H792" s="246"/>
      <c r="I792" s="246"/>
      <c r="J792" s="255" t="str">
        <f t="shared" si="85"/>
        <v/>
      </c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70"/>
    </row>
    <row r="793" spans="1:43" ht="15.6">
      <c r="A793" s="244">
        <v>11.8</v>
      </c>
      <c r="B793" s="244">
        <v>3.6</v>
      </c>
      <c r="C793" s="58"/>
      <c r="D793" s="245"/>
      <c r="E793" s="246"/>
      <c r="F793" s="249" t="str">
        <f t="shared" si="83"/>
        <v/>
      </c>
      <c r="G793" s="248" t="str">
        <f t="shared" si="84"/>
        <v/>
      </c>
      <c r="H793" s="246"/>
      <c r="I793" s="246"/>
      <c r="J793" s="255" t="str">
        <f t="shared" si="85"/>
        <v/>
      </c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70"/>
    </row>
    <row r="794" spans="1:43" ht="15.6">
      <c r="A794" s="244">
        <v>11.7</v>
      </c>
      <c r="B794" s="244">
        <v>4.3499999999999996</v>
      </c>
      <c r="C794" s="58"/>
      <c r="D794" s="245"/>
      <c r="E794" s="246"/>
      <c r="F794" s="249" t="str">
        <f t="shared" si="83"/>
        <v/>
      </c>
      <c r="G794" s="248" t="str">
        <f t="shared" si="84"/>
        <v/>
      </c>
      <c r="H794" s="246"/>
      <c r="I794" s="246"/>
      <c r="J794" s="255" t="str">
        <f t="shared" si="85"/>
        <v/>
      </c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70"/>
    </row>
    <row r="795" spans="1:43" ht="15.6">
      <c r="A795" s="244">
        <v>11.6</v>
      </c>
      <c r="B795" s="244">
        <v>2.64</v>
      </c>
      <c r="C795" s="58"/>
      <c r="D795" s="245"/>
      <c r="E795" s="246"/>
      <c r="F795" s="249" t="str">
        <f t="shared" si="83"/>
        <v/>
      </c>
      <c r="G795" s="248" t="str">
        <f t="shared" si="84"/>
        <v/>
      </c>
      <c r="H795" s="246"/>
      <c r="I795" s="246"/>
      <c r="J795" s="255" t="str">
        <f t="shared" si="85"/>
        <v/>
      </c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70"/>
    </row>
    <row r="796" spans="1:43" ht="15.6">
      <c r="A796" s="244">
        <v>11.5</v>
      </c>
      <c r="B796" s="244">
        <v>1.97</v>
      </c>
      <c r="C796" s="58"/>
      <c r="D796" s="245"/>
      <c r="E796" s="246"/>
      <c r="F796" s="249" t="str">
        <f t="shared" si="83"/>
        <v/>
      </c>
      <c r="G796" s="248" t="str">
        <f t="shared" si="84"/>
        <v/>
      </c>
      <c r="H796" s="246"/>
      <c r="I796" s="246"/>
      <c r="J796" s="255" t="str">
        <f t="shared" si="85"/>
        <v/>
      </c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70"/>
    </row>
    <row r="797" spans="1:43" ht="15.6">
      <c r="A797" s="244">
        <v>11.4</v>
      </c>
      <c r="B797" s="244">
        <v>1.88</v>
      </c>
      <c r="C797" s="58"/>
      <c r="D797" s="245"/>
      <c r="E797" s="246"/>
      <c r="F797" s="249" t="str">
        <f t="shared" si="83"/>
        <v/>
      </c>
      <c r="G797" s="248" t="str">
        <f t="shared" si="84"/>
        <v/>
      </c>
      <c r="H797" s="246"/>
      <c r="I797" s="246"/>
      <c r="J797" s="255" t="str">
        <f t="shared" si="85"/>
        <v/>
      </c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70"/>
    </row>
    <row r="798" spans="1:43" ht="15.6">
      <c r="A798" s="244">
        <v>11.3</v>
      </c>
      <c r="B798" s="244">
        <v>2.13</v>
      </c>
      <c r="C798" s="58"/>
      <c r="D798" s="245"/>
      <c r="E798" s="246"/>
      <c r="F798" s="249" t="str">
        <f t="shared" si="83"/>
        <v/>
      </c>
      <c r="G798" s="248" t="str">
        <f t="shared" si="84"/>
        <v/>
      </c>
      <c r="H798" s="246"/>
      <c r="I798" s="246"/>
      <c r="J798" s="255" t="str">
        <f t="shared" si="85"/>
        <v/>
      </c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70"/>
    </row>
    <row r="799" spans="1:43" ht="15.6">
      <c r="A799" s="244">
        <v>11.2</v>
      </c>
      <c r="B799" s="244">
        <v>1.66</v>
      </c>
      <c r="C799" s="58"/>
      <c r="D799" s="245"/>
      <c r="E799" s="246"/>
      <c r="F799" s="249" t="str">
        <f t="shared" si="83"/>
        <v/>
      </c>
      <c r="G799" s="248" t="str">
        <f t="shared" si="84"/>
        <v/>
      </c>
      <c r="H799" s="246"/>
      <c r="I799" s="246"/>
      <c r="J799" s="255" t="str">
        <f t="shared" si="85"/>
        <v/>
      </c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70"/>
    </row>
    <row r="800" spans="1:43" ht="15.6">
      <c r="A800" s="244">
        <v>11.1</v>
      </c>
      <c r="B800" s="244">
        <v>1.87</v>
      </c>
      <c r="C800" s="58"/>
      <c r="D800" s="245"/>
      <c r="E800" s="246"/>
      <c r="F800" s="249" t="str">
        <f t="shared" si="83"/>
        <v/>
      </c>
      <c r="G800" s="248" t="str">
        <f t="shared" si="84"/>
        <v/>
      </c>
      <c r="H800" s="246"/>
      <c r="I800" s="246"/>
      <c r="J800" s="255" t="str">
        <f t="shared" si="85"/>
        <v/>
      </c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70"/>
    </row>
    <row r="801" spans="1:43" ht="15.6">
      <c r="A801" s="244">
        <v>11</v>
      </c>
      <c r="B801" s="244">
        <v>2.16</v>
      </c>
      <c r="C801" s="58"/>
      <c r="D801" s="245"/>
      <c r="E801" s="246"/>
      <c r="F801" s="249" t="str">
        <f t="shared" si="83"/>
        <v/>
      </c>
      <c r="G801" s="248" t="str">
        <f t="shared" si="84"/>
        <v/>
      </c>
      <c r="H801" s="246"/>
      <c r="I801" s="246"/>
      <c r="J801" s="255" t="str">
        <f t="shared" si="85"/>
        <v/>
      </c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70"/>
    </row>
    <row r="802" spans="1:43" ht="15.6">
      <c r="A802" s="244">
        <v>10.9</v>
      </c>
      <c r="B802" s="244">
        <v>1.72</v>
      </c>
      <c r="C802" s="58"/>
      <c r="D802" s="245"/>
      <c r="E802" s="246"/>
      <c r="F802" s="249" t="str">
        <f t="shared" si="83"/>
        <v/>
      </c>
      <c r="G802" s="248" t="str">
        <f t="shared" si="84"/>
        <v/>
      </c>
      <c r="H802" s="246"/>
      <c r="I802" s="246"/>
      <c r="J802" s="255" t="str">
        <f t="shared" si="85"/>
        <v/>
      </c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70"/>
    </row>
    <row r="803" spans="1:43" ht="15.6">
      <c r="A803" s="244">
        <v>10.8</v>
      </c>
      <c r="B803" s="244">
        <v>2</v>
      </c>
      <c r="C803" s="58"/>
      <c r="D803" s="245"/>
      <c r="E803" s="246"/>
      <c r="F803" s="249" t="str">
        <f t="shared" si="83"/>
        <v/>
      </c>
      <c r="G803" s="248" t="str">
        <f t="shared" si="84"/>
        <v/>
      </c>
      <c r="H803" s="246"/>
      <c r="I803" s="246"/>
      <c r="J803" s="255" t="str">
        <f t="shared" si="85"/>
        <v/>
      </c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70"/>
    </row>
    <row r="804" spans="1:43" ht="15.6">
      <c r="A804" s="244">
        <v>10.7</v>
      </c>
      <c r="B804" s="244">
        <v>2.89</v>
      </c>
      <c r="C804" s="58"/>
      <c r="D804" s="245"/>
      <c r="E804" s="246"/>
      <c r="F804" s="249" t="str">
        <f t="shared" si="83"/>
        <v/>
      </c>
      <c r="G804" s="248" t="str">
        <f t="shared" si="84"/>
        <v/>
      </c>
      <c r="H804" s="246"/>
      <c r="I804" s="246"/>
      <c r="J804" s="255" t="str">
        <f t="shared" si="85"/>
        <v/>
      </c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70"/>
    </row>
    <row r="805" spans="1:43" ht="15.6">
      <c r="A805" s="244">
        <v>10.6</v>
      </c>
      <c r="B805" s="244">
        <v>2.54</v>
      </c>
      <c r="C805" s="58"/>
      <c r="D805" s="245"/>
      <c r="E805" s="246"/>
      <c r="F805" s="249" t="str">
        <f t="shared" si="83"/>
        <v/>
      </c>
      <c r="G805" s="248" t="str">
        <f t="shared" si="84"/>
        <v/>
      </c>
      <c r="H805" s="246"/>
      <c r="I805" s="246"/>
      <c r="J805" s="255" t="str">
        <f t="shared" si="85"/>
        <v/>
      </c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70"/>
    </row>
    <row r="806" spans="1:43" ht="15.6">
      <c r="A806" s="244">
        <v>10.5</v>
      </c>
      <c r="B806" s="244">
        <v>1.89</v>
      </c>
      <c r="C806" s="58"/>
      <c r="D806" s="245"/>
      <c r="E806" s="246"/>
      <c r="F806" s="249" t="str">
        <f t="shared" si="83"/>
        <v/>
      </c>
      <c r="G806" s="248" t="str">
        <f t="shared" si="84"/>
        <v/>
      </c>
      <c r="H806" s="246"/>
      <c r="I806" s="246"/>
      <c r="J806" s="255" t="str">
        <f t="shared" si="85"/>
        <v/>
      </c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70"/>
    </row>
    <row r="807" spans="1:43" ht="15.6">
      <c r="A807" s="244">
        <v>10.4</v>
      </c>
      <c r="B807" s="244">
        <v>2.58</v>
      </c>
      <c r="C807" s="58"/>
      <c r="D807" s="245"/>
      <c r="E807" s="246"/>
      <c r="F807" s="249" t="str">
        <f t="shared" si="83"/>
        <v/>
      </c>
      <c r="G807" s="248" t="str">
        <f t="shared" si="84"/>
        <v/>
      </c>
      <c r="H807" s="246"/>
      <c r="I807" s="246"/>
      <c r="J807" s="255" t="str">
        <f t="shared" si="85"/>
        <v/>
      </c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70"/>
    </row>
    <row r="808" spans="1:43" ht="15.6">
      <c r="A808" s="244">
        <v>10.3</v>
      </c>
      <c r="B808" s="244">
        <v>4.24</v>
      </c>
      <c r="C808" s="58"/>
      <c r="D808" s="245"/>
      <c r="E808" s="246"/>
      <c r="F808" s="249" t="str">
        <f t="shared" si="83"/>
        <v/>
      </c>
      <c r="G808" s="248" t="str">
        <f t="shared" si="84"/>
        <v/>
      </c>
      <c r="H808" s="246"/>
      <c r="I808" s="246"/>
      <c r="J808" s="255" t="str">
        <f t="shared" si="85"/>
        <v/>
      </c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70"/>
    </row>
    <row r="809" spans="1:43" ht="15.6">
      <c r="A809" s="244">
        <v>10.199999999999999</v>
      </c>
      <c r="B809" s="244">
        <v>5.27</v>
      </c>
      <c r="C809" s="58"/>
      <c r="D809" s="245"/>
      <c r="E809" s="246"/>
      <c r="F809" s="249" t="str">
        <f t="shared" si="83"/>
        <v/>
      </c>
      <c r="G809" s="248" t="str">
        <f t="shared" si="84"/>
        <v/>
      </c>
      <c r="H809" s="246"/>
      <c r="I809" s="246"/>
      <c r="J809" s="255" t="str">
        <f t="shared" si="85"/>
        <v/>
      </c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70"/>
    </row>
    <row r="810" spans="1:43" ht="15.6">
      <c r="A810" s="244">
        <v>10.1</v>
      </c>
      <c r="B810" s="244">
        <v>4.2699999999999996</v>
      </c>
      <c r="C810" s="58"/>
      <c r="D810" s="245"/>
      <c r="E810" s="246"/>
      <c r="F810" s="249" t="str">
        <f t="shared" si="83"/>
        <v/>
      </c>
      <c r="G810" s="248" t="str">
        <f t="shared" si="84"/>
        <v/>
      </c>
      <c r="H810" s="246"/>
      <c r="I810" s="246"/>
      <c r="J810" s="255" t="str">
        <f t="shared" si="85"/>
        <v/>
      </c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70"/>
    </row>
    <row r="811" spans="1:43" ht="15.6">
      <c r="A811" s="244">
        <v>10</v>
      </c>
      <c r="B811" s="244">
        <v>3.64</v>
      </c>
      <c r="C811" s="58"/>
      <c r="D811" s="245"/>
      <c r="E811" s="246"/>
      <c r="F811" s="249" t="str">
        <f t="shared" si="83"/>
        <v/>
      </c>
      <c r="G811" s="248" t="str">
        <f t="shared" si="84"/>
        <v/>
      </c>
      <c r="H811" s="246"/>
      <c r="I811" s="246"/>
      <c r="J811" s="255" t="str">
        <f t="shared" si="85"/>
        <v/>
      </c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70"/>
    </row>
    <row r="812" spans="1:43" ht="15.6">
      <c r="A812" s="244">
        <v>9.9</v>
      </c>
      <c r="B812" s="244">
        <v>3.67</v>
      </c>
      <c r="C812" s="58"/>
      <c r="D812" s="245"/>
      <c r="E812" s="246"/>
      <c r="F812" s="249" t="str">
        <f t="shared" si="83"/>
        <v/>
      </c>
      <c r="G812" s="248" t="str">
        <f t="shared" si="84"/>
        <v/>
      </c>
      <c r="H812" s="246"/>
      <c r="I812" s="246"/>
      <c r="J812" s="255" t="str">
        <f t="shared" si="85"/>
        <v/>
      </c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70"/>
    </row>
    <row r="813" spans="1:43" ht="15.6">
      <c r="A813" s="244">
        <v>9.8000000000000007</v>
      </c>
      <c r="B813" s="244">
        <v>2.27</v>
      </c>
      <c r="C813" s="58"/>
      <c r="D813" s="245"/>
      <c r="E813" s="246"/>
      <c r="F813" s="249" t="str">
        <f t="shared" si="83"/>
        <v/>
      </c>
      <c r="G813" s="248" t="str">
        <f t="shared" si="84"/>
        <v/>
      </c>
      <c r="H813" s="246"/>
      <c r="I813" s="246"/>
      <c r="J813" s="255" t="str">
        <f t="shared" si="85"/>
        <v/>
      </c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70"/>
    </row>
    <row r="814" spans="1:43" ht="15.6">
      <c r="A814" s="244">
        <v>9.6999999999999993</v>
      </c>
      <c r="B814" s="244">
        <v>1.74</v>
      </c>
      <c r="C814" s="58"/>
      <c r="D814" s="245"/>
      <c r="E814" s="246"/>
      <c r="F814" s="249" t="str">
        <f t="shared" si="83"/>
        <v/>
      </c>
      <c r="G814" s="248" t="str">
        <f t="shared" si="84"/>
        <v/>
      </c>
      <c r="H814" s="246"/>
      <c r="I814" s="246"/>
      <c r="J814" s="255" t="str">
        <f t="shared" si="85"/>
        <v/>
      </c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70"/>
    </row>
    <row r="815" spans="1:43" ht="15.6">
      <c r="A815" s="244">
        <v>9.6</v>
      </c>
      <c r="B815" s="244">
        <v>2.4900000000000002</v>
      </c>
      <c r="C815" s="58"/>
      <c r="D815" s="245"/>
      <c r="E815" s="246"/>
      <c r="F815" s="249" t="str">
        <f t="shared" si="83"/>
        <v/>
      </c>
      <c r="G815" s="248" t="str">
        <f t="shared" si="84"/>
        <v/>
      </c>
      <c r="H815" s="246"/>
      <c r="I815" s="246"/>
      <c r="J815" s="255" t="str">
        <f t="shared" si="85"/>
        <v/>
      </c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70"/>
    </row>
    <row r="816" spans="1:43" ht="15.6">
      <c r="A816" s="244">
        <v>9.5</v>
      </c>
      <c r="B816" s="244">
        <v>1.57</v>
      </c>
      <c r="C816" s="58"/>
      <c r="D816" s="245"/>
      <c r="E816" s="246"/>
      <c r="F816" s="249" t="str">
        <f t="shared" si="83"/>
        <v/>
      </c>
      <c r="G816" s="248" t="str">
        <f t="shared" si="84"/>
        <v/>
      </c>
      <c r="H816" s="246"/>
      <c r="I816" s="246"/>
      <c r="J816" s="255" t="str">
        <f t="shared" si="85"/>
        <v/>
      </c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70"/>
    </row>
    <row r="817" spans="1:43" ht="15.6">
      <c r="A817" s="244">
        <v>9.4</v>
      </c>
      <c r="B817" s="244">
        <v>2.2400000000000002</v>
      </c>
      <c r="C817" s="58"/>
      <c r="D817" s="245"/>
      <c r="E817" s="246"/>
      <c r="F817" s="249" t="str">
        <f t="shared" si="83"/>
        <v/>
      </c>
      <c r="G817" s="248" t="str">
        <f t="shared" si="84"/>
        <v/>
      </c>
      <c r="H817" s="246"/>
      <c r="I817" s="246"/>
      <c r="J817" s="255" t="str">
        <f t="shared" si="85"/>
        <v/>
      </c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70"/>
    </row>
    <row r="818" spans="1:43" ht="15.6">
      <c r="A818" s="244">
        <v>9.3000000000000007</v>
      </c>
      <c r="B818" s="244">
        <v>2.0099999999999998</v>
      </c>
      <c r="C818" s="58"/>
      <c r="D818" s="245"/>
      <c r="E818" s="246"/>
      <c r="F818" s="249" t="str">
        <f t="shared" si="83"/>
        <v/>
      </c>
      <c r="G818" s="248" t="str">
        <f t="shared" si="84"/>
        <v/>
      </c>
      <c r="H818" s="246"/>
      <c r="I818" s="246"/>
      <c r="J818" s="255" t="str">
        <f t="shared" si="85"/>
        <v/>
      </c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70"/>
    </row>
    <row r="819" spans="1:43" ht="15.6">
      <c r="A819" s="244">
        <v>9.1999999999999993</v>
      </c>
      <c r="B819" s="244">
        <v>2.4700000000000002</v>
      </c>
      <c r="C819" s="58"/>
      <c r="D819" s="245"/>
      <c r="E819" s="246"/>
      <c r="F819" s="249" t="str">
        <f t="shared" ref="F819:F882" si="86">IF(ISBLANK(D819),"",D819)</f>
        <v/>
      </c>
      <c r="G819" s="248" t="str">
        <f t="shared" ref="G819:G882" si="87">IF(ISBLANK(E819),"",IF(E819&lt;G818,E819,G818))</f>
        <v/>
      </c>
      <c r="H819" s="246"/>
      <c r="I819" s="246"/>
      <c r="J819" s="255" t="str">
        <f t="shared" ref="J819:J882" si="88">IF(ISBLANK(I819),"",IF(I819&lt;J818,I819,J818))</f>
        <v/>
      </c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70"/>
    </row>
    <row r="820" spans="1:43" ht="15.6">
      <c r="A820" s="244">
        <v>9.1</v>
      </c>
      <c r="B820" s="244">
        <v>4.66</v>
      </c>
      <c r="C820" s="58"/>
      <c r="D820" s="245"/>
      <c r="E820" s="246"/>
      <c r="F820" s="249" t="str">
        <f t="shared" si="86"/>
        <v/>
      </c>
      <c r="G820" s="248" t="str">
        <f t="shared" si="87"/>
        <v/>
      </c>
      <c r="H820" s="246"/>
      <c r="I820" s="246"/>
      <c r="J820" s="255" t="str">
        <f t="shared" si="88"/>
        <v/>
      </c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70"/>
    </row>
    <row r="821" spans="1:43" ht="15.6">
      <c r="A821" s="244">
        <v>9</v>
      </c>
      <c r="B821" s="244">
        <v>3.13</v>
      </c>
      <c r="C821" s="58"/>
      <c r="D821" s="245"/>
      <c r="E821" s="246"/>
      <c r="F821" s="249" t="str">
        <f t="shared" si="86"/>
        <v/>
      </c>
      <c r="G821" s="248" t="str">
        <f t="shared" si="87"/>
        <v/>
      </c>
      <c r="H821" s="246"/>
      <c r="I821" s="246"/>
      <c r="J821" s="255" t="str">
        <f t="shared" si="88"/>
        <v/>
      </c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70"/>
    </row>
    <row r="822" spans="1:43" ht="15.6">
      <c r="A822" s="244">
        <v>8.9</v>
      </c>
      <c r="B822" s="244">
        <v>4.47</v>
      </c>
      <c r="C822" s="58"/>
      <c r="D822" s="245"/>
      <c r="E822" s="246"/>
      <c r="F822" s="249" t="str">
        <f t="shared" si="86"/>
        <v/>
      </c>
      <c r="G822" s="248" t="str">
        <f t="shared" si="87"/>
        <v/>
      </c>
      <c r="H822" s="246"/>
      <c r="I822" s="246"/>
      <c r="J822" s="255" t="str">
        <f t="shared" si="88"/>
        <v/>
      </c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70"/>
    </row>
    <row r="823" spans="1:43" ht="15.6">
      <c r="A823" s="244">
        <v>8.8000000000000007</v>
      </c>
      <c r="B823" s="244">
        <v>4.1100000000000003</v>
      </c>
      <c r="C823" s="58"/>
      <c r="D823" s="245"/>
      <c r="E823" s="246"/>
      <c r="F823" s="249" t="str">
        <f t="shared" si="86"/>
        <v/>
      </c>
      <c r="G823" s="248" t="str">
        <f t="shared" si="87"/>
        <v/>
      </c>
      <c r="H823" s="246"/>
      <c r="I823" s="246"/>
      <c r="J823" s="255" t="str">
        <f t="shared" si="88"/>
        <v/>
      </c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70"/>
    </row>
    <row r="824" spans="1:43" ht="15.6">
      <c r="A824" s="244">
        <v>8.6999999999999993</v>
      </c>
      <c r="B824" s="244">
        <v>2.94</v>
      </c>
      <c r="C824" s="58"/>
      <c r="D824" s="245"/>
      <c r="E824" s="246"/>
      <c r="F824" s="249" t="str">
        <f t="shared" si="86"/>
        <v/>
      </c>
      <c r="G824" s="248" t="str">
        <f t="shared" si="87"/>
        <v/>
      </c>
      <c r="H824" s="246"/>
      <c r="I824" s="246"/>
      <c r="J824" s="255" t="str">
        <f t="shared" si="88"/>
        <v/>
      </c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70"/>
    </row>
    <row r="825" spans="1:43" ht="15.6">
      <c r="A825" s="244">
        <v>8.6</v>
      </c>
      <c r="B825" s="244">
        <v>2.67</v>
      </c>
      <c r="C825" s="58"/>
      <c r="D825" s="245"/>
      <c r="E825" s="246"/>
      <c r="F825" s="249" t="str">
        <f t="shared" si="86"/>
        <v/>
      </c>
      <c r="G825" s="248" t="str">
        <f t="shared" si="87"/>
        <v/>
      </c>
      <c r="H825" s="246"/>
      <c r="I825" s="246"/>
      <c r="J825" s="255" t="str">
        <f t="shared" si="88"/>
        <v/>
      </c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70"/>
    </row>
    <row r="826" spans="1:43" ht="15.6">
      <c r="A826" s="244">
        <v>8.5</v>
      </c>
      <c r="B826" s="244">
        <v>1.55</v>
      </c>
      <c r="C826" s="58"/>
      <c r="D826" s="245"/>
      <c r="E826" s="246"/>
      <c r="F826" s="249" t="str">
        <f t="shared" si="86"/>
        <v/>
      </c>
      <c r="G826" s="248" t="str">
        <f t="shared" si="87"/>
        <v/>
      </c>
      <c r="H826" s="246"/>
      <c r="I826" s="246"/>
      <c r="J826" s="255" t="str">
        <f t="shared" si="88"/>
        <v/>
      </c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70"/>
    </row>
    <row r="827" spans="1:43" ht="15.6">
      <c r="A827" s="244">
        <v>8.4</v>
      </c>
      <c r="B827" s="244">
        <v>0.54</v>
      </c>
      <c r="C827" s="58"/>
      <c r="D827" s="245"/>
      <c r="E827" s="246"/>
      <c r="F827" s="249" t="str">
        <f t="shared" si="86"/>
        <v/>
      </c>
      <c r="G827" s="248" t="str">
        <f t="shared" si="87"/>
        <v/>
      </c>
      <c r="H827" s="246"/>
      <c r="I827" s="246"/>
      <c r="J827" s="255" t="str">
        <f t="shared" si="88"/>
        <v/>
      </c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70"/>
    </row>
    <row r="828" spans="1:43" ht="15.6">
      <c r="A828" s="244">
        <v>8.3000000000000007</v>
      </c>
      <c r="B828" s="244">
        <v>0.33</v>
      </c>
      <c r="C828" s="58"/>
      <c r="D828" s="245"/>
      <c r="E828" s="246"/>
      <c r="F828" s="249" t="str">
        <f t="shared" si="86"/>
        <v/>
      </c>
      <c r="G828" s="248" t="str">
        <f t="shared" si="87"/>
        <v/>
      </c>
      <c r="H828" s="246"/>
      <c r="I828" s="246"/>
      <c r="J828" s="255" t="str">
        <f t="shared" si="88"/>
        <v/>
      </c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70"/>
    </row>
    <row r="829" spans="1:43" ht="15.6">
      <c r="A829" s="244">
        <v>8.1999999999999993</v>
      </c>
      <c r="B829" s="244">
        <v>0.27</v>
      </c>
      <c r="C829" s="58"/>
      <c r="D829" s="245"/>
      <c r="E829" s="246"/>
      <c r="F829" s="249" t="str">
        <f t="shared" si="86"/>
        <v/>
      </c>
      <c r="G829" s="248" t="str">
        <f t="shared" si="87"/>
        <v/>
      </c>
      <c r="H829" s="246"/>
      <c r="I829" s="246"/>
      <c r="J829" s="255" t="str">
        <f t="shared" si="88"/>
        <v/>
      </c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70"/>
    </row>
    <row r="830" spans="1:43" ht="15.6">
      <c r="A830" s="244">
        <v>8.1</v>
      </c>
      <c r="B830" s="244">
        <v>0.28999999999999998</v>
      </c>
      <c r="C830" s="58"/>
      <c r="D830" s="245"/>
      <c r="E830" s="246"/>
      <c r="F830" s="249" t="str">
        <f t="shared" si="86"/>
        <v/>
      </c>
      <c r="G830" s="248" t="str">
        <f t="shared" si="87"/>
        <v/>
      </c>
      <c r="H830" s="246"/>
      <c r="I830" s="246"/>
      <c r="J830" s="255" t="str">
        <f t="shared" si="88"/>
        <v/>
      </c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70"/>
    </row>
    <row r="831" spans="1:43" ht="15.6">
      <c r="A831" s="244">
        <v>8</v>
      </c>
      <c r="B831" s="244">
        <v>0.4</v>
      </c>
      <c r="C831" s="58"/>
      <c r="D831" s="245"/>
      <c r="E831" s="246"/>
      <c r="F831" s="249" t="str">
        <f t="shared" si="86"/>
        <v/>
      </c>
      <c r="G831" s="248" t="str">
        <f t="shared" si="87"/>
        <v/>
      </c>
      <c r="H831" s="246"/>
      <c r="I831" s="246"/>
      <c r="J831" s="255" t="str">
        <f t="shared" si="88"/>
        <v/>
      </c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70"/>
    </row>
    <row r="832" spans="1:43" ht="15.6">
      <c r="A832" s="244">
        <v>7.9</v>
      </c>
      <c r="B832" s="244">
        <v>0.76</v>
      </c>
      <c r="C832" s="58"/>
      <c r="D832" s="245"/>
      <c r="E832" s="246"/>
      <c r="F832" s="249" t="str">
        <f t="shared" si="86"/>
        <v/>
      </c>
      <c r="G832" s="248" t="str">
        <f t="shared" si="87"/>
        <v/>
      </c>
      <c r="H832" s="246"/>
      <c r="I832" s="246"/>
      <c r="J832" s="255" t="str">
        <f t="shared" si="88"/>
        <v/>
      </c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70"/>
    </row>
    <row r="833" spans="1:43" ht="15.6">
      <c r="A833" s="244">
        <v>7.8</v>
      </c>
      <c r="B833" s="244">
        <v>4.08</v>
      </c>
      <c r="C833" s="58"/>
      <c r="D833" s="245"/>
      <c r="E833" s="246"/>
      <c r="F833" s="249" t="str">
        <f t="shared" si="86"/>
        <v/>
      </c>
      <c r="G833" s="248" t="str">
        <f t="shared" si="87"/>
        <v/>
      </c>
      <c r="H833" s="246"/>
      <c r="I833" s="246"/>
      <c r="J833" s="255" t="str">
        <f t="shared" si="88"/>
        <v/>
      </c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70"/>
    </row>
    <row r="834" spans="1:43" ht="15.6">
      <c r="A834" s="244">
        <v>7.7</v>
      </c>
      <c r="B834" s="244">
        <v>6.43</v>
      </c>
      <c r="C834" s="58"/>
      <c r="D834" s="245"/>
      <c r="E834" s="246"/>
      <c r="F834" s="249" t="str">
        <f t="shared" si="86"/>
        <v/>
      </c>
      <c r="G834" s="248" t="str">
        <f t="shared" si="87"/>
        <v/>
      </c>
      <c r="H834" s="246"/>
      <c r="I834" s="246"/>
      <c r="J834" s="255" t="str">
        <f t="shared" si="88"/>
        <v/>
      </c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70"/>
    </row>
    <row r="835" spans="1:43" ht="15.6">
      <c r="A835" s="244">
        <v>7.6</v>
      </c>
      <c r="B835" s="244">
        <v>7.2</v>
      </c>
      <c r="C835" s="58"/>
      <c r="D835" s="245"/>
      <c r="E835" s="246"/>
      <c r="F835" s="249" t="str">
        <f t="shared" si="86"/>
        <v/>
      </c>
      <c r="G835" s="248" t="str">
        <f t="shared" si="87"/>
        <v/>
      </c>
      <c r="H835" s="246"/>
      <c r="I835" s="246"/>
      <c r="J835" s="255" t="str">
        <f t="shared" si="88"/>
        <v/>
      </c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70"/>
    </row>
    <row r="836" spans="1:43" ht="15.6">
      <c r="A836" s="244">
        <v>7.5</v>
      </c>
      <c r="B836" s="244">
        <v>18.45</v>
      </c>
      <c r="C836" s="58"/>
      <c r="D836" s="245"/>
      <c r="E836" s="246"/>
      <c r="F836" s="249" t="str">
        <f t="shared" si="86"/>
        <v/>
      </c>
      <c r="G836" s="248" t="str">
        <f t="shared" si="87"/>
        <v/>
      </c>
      <c r="H836" s="246"/>
      <c r="I836" s="246"/>
      <c r="J836" s="255" t="str">
        <f t="shared" si="88"/>
        <v/>
      </c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70"/>
    </row>
    <row r="837" spans="1:43" ht="15.6">
      <c r="A837" s="244">
        <v>7.4</v>
      </c>
      <c r="B837" s="244">
        <v>15.26</v>
      </c>
      <c r="C837" s="58"/>
      <c r="D837" s="245"/>
      <c r="E837" s="246"/>
      <c r="F837" s="249" t="str">
        <f t="shared" si="86"/>
        <v/>
      </c>
      <c r="G837" s="248" t="str">
        <f t="shared" si="87"/>
        <v/>
      </c>
      <c r="H837" s="246"/>
      <c r="I837" s="246"/>
      <c r="J837" s="255" t="str">
        <f t="shared" si="88"/>
        <v/>
      </c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70"/>
    </row>
    <row r="838" spans="1:43" ht="15.6">
      <c r="A838" s="244">
        <v>7.3</v>
      </c>
      <c r="B838" s="244">
        <v>22.78</v>
      </c>
      <c r="C838" s="58"/>
      <c r="D838" s="245"/>
      <c r="E838" s="246"/>
      <c r="F838" s="249" t="str">
        <f t="shared" si="86"/>
        <v/>
      </c>
      <c r="G838" s="248" t="str">
        <f t="shared" si="87"/>
        <v/>
      </c>
      <c r="H838" s="246"/>
      <c r="I838" s="246"/>
      <c r="J838" s="255" t="str">
        <f t="shared" si="88"/>
        <v/>
      </c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70"/>
    </row>
    <row r="839" spans="1:43" ht="15.6">
      <c r="A839" s="244">
        <v>7.2</v>
      </c>
      <c r="B839" s="244">
        <v>18.77</v>
      </c>
      <c r="C839" s="58"/>
      <c r="D839" s="245"/>
      <c r="E839" s="246"/>
      <c r="F839" s="249" t="str">
        <f t="shared" si="86"/>
        <v/>
      </c>
      <c r="G839" s="248" t="str">
        <f t="shared" si="87"/>
        <v/>
      </c>
      <c r="H839" s="246"/>
      <c r="I839" s="246"/>
      <c r="J839" s="255" t="str">
        <f t="shared" si="88"/>
        <v/>
      </c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70"/>
    </row>
    <row r="840" spans="1:43" ht="15.6">
      <c r="A840" s="244">
        <v>7.1</v>
      </c>
      <c r="B840" s="244">
        <v>26.67</v>
      </c>
      <c r="C840" s="58"/>
      <c r="D840" s="245"/>
      <c r="E840" s="246"/>
      <c r="F840" s="249" t="str">
        <f t="shared" si="86"/>
        <v/>
      </c>
      <c r="G840" s="248" t="str">
        <f t="shared" si="87"/>
        <v/>
      </c>
      <c r="H840" s="246"/>
      <c r="I840" s="246"/>
      <c r="J840" s="255" t="str">
        <f t="shared" si="88"/>
        <v/>
      </c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70"/>
    </row>
    <row r="841" spans="1:43" ht="15.6">
      <c r="A841" s="244">
        <v>7</v>
      </c>
      <c r="B841" s="244">
        <v>12.12</v>
      </c>
      <c r="C841" s="58"/>
      <c r="D841" s="245"/>
      <c r="E841" s="246"/>
      <c r="F841" s="249" t="str">
        <f t="shared" si="86"/>
        <v/>
      </c>
      <c r="G841" s="248" t="str">
        <f t="shared" si="87"/>
        <v/>
      </c>
      <c r="H841" s="246"/>
      <c r="I841" s="246"/>
      <c r="J841" s="255" t="str">
        <f t="shared" si="88"/>
        <v/>
      </c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70"/>
    </row>
    <row r="842" spans="1:43" ht="15.6">
      <c r="A842" s="244">
        <v>6.9</v>
      </c>
      <c r="B842" s="244">
        <v>18.260000000000002</v>
      </c>
      <c r="C842" s="58"/>
      <c r="D842" s="245"/>
      <c r="E842" s="246"/>
      <c r="F842" s="249" t="str">
        <f t="shared" si="86"/>
        <v/>
      </c>
      <c r="G842" s="248" t="str">
        <f t="shared" si="87"/>
        <v/>
      </c>
      <c r="H842" s="246"/>
      <c r="I842" s="246"/>
      <c r="J842" s="255" t="str">
        <f t="shared" si="88"/>
        <v/>
      </c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70"/>
    </row>
    <row r="843" spans="1:43" ht="15.6">
      <c r="A843" s="244">
        <v>6.8</v>
      </c>
      <c r="B843" s="244">
        <v>12.31</v>
      </c>
      <c r="C843" s="58"/>
      <c r="D843" s="245"/>
      <c r="E843" s="246"/>
      <c r="F843" s="249" t="str">
        <f t="shared" si="86"/>
        <v/>
      </c>
      <c r="G843" s="248" t="str">
        <f t="shared" si="87"/>
        <v/>
      </c>
      <c r="H843" s="246"/>
      <c r="I843" s="246"/>
      <c r="J843" s="255" t="str">
        <f t="shared" si="88"/>
        <v/>
      </c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70"/>
    </row>
    <row r="844" spans="1:43" ht="15.6">
      <c r="A844" s="244">
        <v>6.7</v>
      </c>
      <c r="B844" s="244">
        <v>21.11</v>
      </c>
      <c r="C844" s="58"/>
      <c r="D844" s="245"/>
      <c r="E844" s="246"/>
      <c r="F844" s="249" t="str">
        <f t="shared" si="86"/>
        <v/>
      </c>
      <c r="G844" s="248" t="str">
        <f t="shared" si="87"/>
        <v/>
      </c>
      <c r="H844" s="246"/>
      <c r="I844" s="246"/>
      <c r="J844" s="255" t="str">
        <f t="shared" si="88"/>
        <v/>
      </c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70"/>
    </row>
    <row r="845" spans="1:43" ht="15.6">
      <c r="A845" s="244">
        <v>6.6</v>
      </c>
      <c r="B845" s="244">
        <v>10.47</v>
      </c>
      <c r="C845" s="58"/>
      <c r="D845" s="245"/>
      <c r="E845" s="246"/>
      <c r="F845" s="249" t="str">
        <f t="shared" si="86"/>
        <v/>
      </c>
      <c r="G845" s="248" t="str">
        <f t="shared" si="87"/>
        <v/>
      </c>
      <c r="H845" s="246"/>
      <c r="I845" s="246"/>
      <c r="J845" s="255" t="str">
        <f t="shared" si="88"/>
        <v/>
      </c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70"/>
    </row>
    <row r="846" spans="1:43" ht="15.6">
      <c r="A846" s="244">
        <v>6.5</v>
      </c>
      <c r="B846" s="244">
        <v>23.57</v>
      </c>
      <c r="C846" s="58"/>
      <c r="D846" s="245"/>
      <c r="E846" s="246"/>
      <c r="F846" s="249" t="str">
        <f t="shared" si="86"/>
        <v/>
      </c>
      <c r="G846" s="248" t="str">
        <f t="shared" si="87"/>
        <v/>
      </c>
      <c r="H846" s="246"/>
      <c r="I846" s="246"/>
      <c r="J846" s="255" t="str">
        <f t="shared" si="88"/>
        <v/>
      </c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70"/>
    </row>
    <row r="847" spans="1:43" ht="15.6">
      <c r="A847" s="244">
        <v>6.4</v>
      </c>
      <c r="B847" s="244">
        <v>36.049999999999997</v>
      </c>
      <c r="C847" s="58"/>
      <c r="D847" s="245"/>
      <c r="E847" s="246"/>
      <c r="F847" s="249" t="str">
        <f t="shared" si="86"/>
        <v/>
      </c>
      <c r="G847" s="248" t="str">
        <f t="shared" si="87"/>
        <v/>
      </c>
      <c r="H847" s="246"/>
      <c r="I847" s="246"/>
      <c r="J847" s="255" t="str">
        <f t="shared" si="88"/>
        <v/>
      </c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70"/>
    </row>
    <row r="848" spans="1:43" ht="15.6">
      <c r="A848" s="244">
        <v>6.3</v>
      </c>
      <c r="B848" s="244">
        <v>43.61</v>
      </c>
      <c r="C848" s="58"/>
      <c r="D848" s="245"/>
      <c r="E848" s="246"/>
      <c r="F848" s="249" t="str">
        <f t="shared" si="86"/>
        <v/>
      </c>
      <c r="G848" s="248" t="str">
        <f t="shared" si="87"/>
        <v/>
      </c>
      <c r="H848" s="246"/>
      <c r="I848" s="246"/>
      <c r="J848" s="255" t="str">
        <f t="shared" si="88"/>
        <v/>
      </c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70"/>
    </row>
    <row r="849" spans="1:43" ht="15.6">
      <c r="A849" s="244">
        <v>6.2</v>
      </c>
      <c r="B849" s="244">
        <v>32.65</v>
      </c>
      <c r="C849" s="58"/>
      <c r="D849" s="245"/>
      <c r="E849" s="246"/>
      <c r="F849" s="249" t="str">
        <f t="shared" si="86"/>
        <v/>
      </c>
      <c r="G849" s="248" t="str">
        <f t="shared" si="87"/>
        <v/>
      </c>
      <c r="H849" s="246"/>
      <c r="I849" s="246"/>
      <c r="J849" s="255" t="str">
        <f t="shared" si="88"/>
        <v/>
      </c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70"/>
    </row>
    <row r="850" spans="1:43" ht="15.6">
      <c r="A850" s="244">
        <v>6.1</v>
      </c>
      <c r="B850" s="244">
        <v>31.73</v>
      </c>
      <c r="C850" s="58"/>
      <c r="D850" s="245"/>
      <c r="E850" s="246"/>
      <c r="F850" s="249" t="str">
        <f t="shared" si="86"/>
        <v/>
      </c>
      <c r="G850" s="248" t="str">
        <f t="shared" si="87"/>
        <v/>
      </c>
      <c r="H850" s="246"/>
      <c r="I850" s="246"/>
      <c r="J850" s="255" t="str">
        <f t="shared" si="88"/>
        <v/>
      </c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70"/>
    </row>
    <row r="851" spans="1:43" ht="15.6">
      <c r="A851" s="244">
        <v>6</v>
      </c>
      <c r="B851" s="244">
        <v>20.99</v>
      </c>
      <c r="C851" s="58"/>
      <c r="D851" s="245"/>
      <c r="E851" s="246"/>
      <c r="F851" s="249" t="str">
        <f t="shared" si="86"/>
        <v/>
      </c>
      <c r="G851" s="248" t="str">
        <f t="shared" si="87"/>
        <v/>
      </c>
      <c r="H851" s="246"/>
      <c r="I851" s="246"/>
      <c r="J851" s="255" t="str">
        <f t="shared" si="88"/>
        <v/>
      </c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70"/>
    </row>
    <row r="852" spans="1:43" ht="15.6">
      <c r="A852" s="244">
        <v>5.9</v>
      </c>
      <c r="B852" s="244">
        <v>22.03</v>
      </c>
      <c r="C852" s="58"/>
      <c r="D852" s="245"/>
      <c r="E852" s="246"/>
      <c r="F852" s="249" t="str">
        <f t="shared" si="86"/>
        <v/>
      </c>
      <c r="G852" s="248" t="str">
        <f t="shared" si="87"/>
        <v/>
      </c>
      <c r="H852" s="246"/>
      <c r="I852" s="246"/>
      <c r="J852" s="255" t="str">
        <f t="shared" si="88"/>
        <v/>
      </c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70"/>
    </row>
    <row r="853" spans="1:43" ht="15.6">
      <c r="A853" s="244">
        <v>5.8</v>
      </c>
      <c r="B853" s="244">
        <v>21.85</v>
      </c>
      <c r="C853" s="58"/>
      <c r="D853" s="245"/>
      <c r="E853" s="246"/>
      <c r="F853" s="249" t="str">
        <f t="shared" si="86"/>
        <v/>
      </c>
      <c r="G853" s="248" t="str">
        <f t="shared" si="87"/>
        <v/>
      </c>
      <c r="H853" s="246"/>
      <c r="I853" s="246"/>
      <c r="J853" s="255" t="str">
        <f t="shared" si="88"/>
        <v/>
      </c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70"/>
    </row>
    <row r="854" spans="1:43" ht="15.6">
      <c r="A854" s="244">
        <v>5.7</v>
      </c>
      <c r="B854" s="244">
        <v>39.630000000000003</v>
      </c>
      <c r="C854" s="58"/>
      <c r="D854" s="245"/>
      <c r="E854" s="246"/>
      <c r="F854" s="249" t="str">
        <f t="shared" si="86"/>
        <v/>
      </c>
      <c r="G854" s="248" t="str">
        <f t="shared" si="87"/>
        <v/>
      </c>
      <c r="H854" s="246"/>
      <c r="I854" s="246"/>
      <c r="J854" s="255" t="str">
        <f t="shared" si="88"/>
        <v/>
      </c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70"/>
    </row>
    <row r="855" spans="1:43" ht="15.6">
      <c r="A855" s="244">
        <v>5.6</v>
      </c>
      <c r="B855" s="244">
        <v>31.14</v>
      </c>
      <c r="C855" s="58"/>
      <c r="D855" s="245"/>
      <c r="E855" s="246"/>
      <c r="F855" s="249" t="str">
        <f t="shared" si="86"/>
        <v/>
      </c>
      <c r="G855" s="248" t="str">
        <f t="shared" si="87"/>
        <v/>
      </c>
      <c r="H855" s="246"/>
      <c r="I855" s="246"/>
      <c r="J855" s="255" t="str">
        <f t="shared" si="88"/>
        <v/>
      </c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70"/>
    </row>
    <row r="856" spans="1:43" ht="15.6">
      <c r="A856" s="244">
        <v>5.5</v>
      </c>
      <c r="B856" s="244">
        <v>24.44</v>
      </c>
      <c r="C856" s="58"/>
      <c r="D856" s="245"/>
      <c r="E856" s="246"/>
      <c r="F856" s="249" t="str">
        <f t="shared" si="86"/>
        <v/>
      </c>
      <c r="G856" s="248" t="str">
        <f t="shared" si="87"/>
        <v/>
      </c>
      <c r="H856" s="246"/>
      <c r="I856" s="246"/>
      <c r="J856" s="255" t="str">
        <f t="shared" si="88"/>
        <v/>
      </c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70"/>
    </row>
    <row r="857" spans="1:43" ht="15.6">
      <c r="A857" s="244">
        <v>5.4</v>
      </c>
      <c r="B857" s="244">
        <v>22.96</v>
      </c>
      <c r="C857" s="58"/>
      <c r="D857" s="245"/>
      <c r="E857" s="246"/>
      <c r="F857" s="249" t="str">
        <f t="shared" si="86"/>
        <v/>
      </c>
      <c r="G857" s="248" t="str">
        <f t="shared" si="87"/>
        <v/>
      </c>
      <c r="H857" s="246"/>
      <c r="I857" s="246"/>
      <c r="J857" s="255" t="str">
        <f t="shared" si="88"/>
        <v/>
      </c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70"/>
    </row>
    <row r="858" spans="1:43" ht="15.6">
      <c r="A858" s="244">
        <v>5.3</v>
      </c>
      <c r="B858" s="244">
        <v>28.49</v>
      </c>
      <c r="C858" s="58"/>
      <c r="D858" s="245"/>
      <c r="E858" s="246"/>
      <c r="F858" s="249" t="str">
        <f t="shared" si="86"/>
        <v/>
      </c>
      <c r="G858" s="248" t="str">
        <f t="shared" si="87"/>
        <v/>
      </c>
      <c r="H858" s="246"/>
      <c r="I858" s="246"/>
      <c r="J858" s="255" t="str">
        <f t="shared" si="88"/>
        <v/>
      </c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70"/>
    </row>
    <row r="859" spans="1:43" ht="15.6">
      <c r="A859" s="244">
        <v>5.2</v>
      </c>
      <c r="B859" s="244">
        <v>14.13</v>
      </c>
      <c r="C859" s="58"/>
      <c r="D859" s="245"/>
      <c r="E859" s="246"/>
      <c r="F859" s="249" t="str">
        <f t="shared" si="86"/>
        <v/>
      </c>
      <c r="G859" s="248" t="str">
        <f t="shared" si="87"/>
        <v/>
      </c>
      <c r="H859" s="246"/>
      <c r="I859" s="246"/>
      <c r="J859" s="255" t="str">
        <f t="shared" si="88"/>
        <v/>
      </c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70"/>
    </row>
    <row r="860" spans="1:43" ht="15.6">
      <c r="A860" s="244">
        <v>5.0999999999999996</v>
      </c>
      <c r="B860" s="244">
        <v>16.170000000000002</v>
      </c>
      <c r="C860" s="58"/>
      <c r="D860" s="245"/>
      <c r="E860" s="246"/>
      <c r="F860" s="249" t="str">
        <f t="shared" si="86"/>
        <v/>
      </c>
      <c r="G860" s="248" t="str">
        <f t="shared" si="87"/>
        <v/>
      </c>
      <c r="H860" s="246"/>
      <c r="I860" s="246"/>
      <c r="J860" s="255" t="str">
        <f t="shared" si="88"/>
        <v/>
      </c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70"/>
    </row>
    <row r="861" spans="1:43" ht="15.6">
      <c r="A861" s="244">
        <v>5</v>
      </c>
      <c r="B861" s="244">
        <v>15.41</v>
      </c>
      <c r="C861" s="58"/>
      <c r="D861" s="245"/>
      <c r="E861" s="246"/>
      <c r="F861" s="249" t="str">
        <f t="shared" si="86"/>
        <v/>
      </c>
      <c r="G861" s="248" t="str">
        <f t="shared" si="87"/>
        <v/>
      </c>
      <c r="H861" s="246"/>
      <c r="I861" s="246"/>
      <c r="J861" s="255" t="str">
        <f t="shared" si="88"/>
        <v/>
      </c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70"/>
    </row>
    <row r="862" spans="1:43" ht="15.6">
      <c r="A862" s="244">
        <v>4.9000000000000004</v>
      </c>
      <c r="B862" s="244">
        <v>11.18</v>
      </c>
      <c r="C862" s="58"/>
      <c r="D862" s="245"/>
      <c r="E862" s="246"/>
      <c r="F862" s="249" t="str">
        <f t="shared" si="86"/>
        <v/>
      </c>
      <c r="G862" s="248" t="str">
        <f t="shared" si="87"/>
        <v/>
      </c>
      <c r="H862" s="246"/>
      <c r="I862" s="246"/>
      <c r="J862" s="255" t="str">
        <f t="shared" si="88"/>
        <v/>
      </c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70"/>
    </row>
    <row r="863" spans="1:43" ht="15.6">
      <c r="A863" s="244">
        <v>4.8</v>
      </c>
      <c r="B863" s="244">
        <v>16.25</v>
      </c>
      <c r="C863" s="58"/>
      <c r="D863" s="245"/>
      <c r="E863" s="246"/>
      <c r="F863" s="249" t="str">
        <f t="shared" si="86"/>
        <v/>
      </c>
      <c r="G863" s="248" t="str">
        <f t="shared" si="87"/>
        <v/>
      </c>
      <c r="H863" s="246"/>
      <c r="I863" s="246"/>
      <c r="J863" s="255" t="str">
        <f t="shared" si="88"/>
        <v/>
      </c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70"/>
    </row>
    <row r="864" spans="1:43" ht="15.6">
      <c r="A864" s="244">
        <v>4.7</v>
      </c>
      <c r="B864" s="244">
        <v>18.239999999999998</v>
      </c>
      <c r="C864" s="58"/>
      <c r="D864" s="245"/>
      <c r="E864" s="246"/>
      <c r="F864" s="249" t="str">
        <f t="shared" si="86"/>
        <v/>
      </c>
      <c r="G864" s="248" t="str">
        <f t="shared" si="87"/>
        <v/>
      </c>
      <c r="H864" s="246"/>
      <c r="I864" s="246"/>
      <c r="J864" s="255" t="str">
        <f t="shared" si="88"/>
        <v/>
      </c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70"/>
    </row>
    <row r="865" spans="1:43" ht="15.6">
      <c r="A865" s="244">
        <v>4.5999999999999996</v>
      </c>
      <c r="B865" s="244">
        <v>11.19</v>
      </c>
      <c r="C865" s="58"/>
      <c r="D865" s="245"/>
      <c r="E865" s="246"/>
      <c r="F865" s="249" t="str">
        <f t="shared" si="86"/>
        <v/>
      </c>
      <c r="G865" s="248" t="str">
        <f t="shared" si="87"/>
        <v/>
      </c>
      <c r="H865" s="246"/>
      <c r="I865" s="246"/>
      <c r="J865" s="255" t="str">
        <f t="shared" si="88"/>
        <v/>
      </c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70"/>
    </row>
    <row r="866" spans="1:43" ht="15.6">
      <c r="A866" s="244">
        <v>4.5</v>
      </c>
      <c r="B866" s="244">
        <v>6.78</v>
      </c>
      <c r="C866" s="58"/>
      <c r="D866" s="245"/>
      <c r="E866" s="246"/>
      <c r="F866" s="249" t="str">
        <f t="shared" si="86"/>
        <v/>
      </c>
      <c r="G866" s="248" t="str">
        <f t="shared" si="87"/>
        <v/>
      </c>
      <c r="H866" s="246"/>
      <c r="I866" s="246"/>
      <c r="J866" s="255" t="str">
        <f t="shared" si="88"/>
        <v/>
      </c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70"/>
    </row>
    <row r="867" spans="1:43" ht="15.6">
      <c r="A867" s="244">
        <v>4.4000000000000004</v>
      </c>
      <c r="B867" s="244">
        <v>8.35</v>
      </c>
      <c r="C867" s="58"/>
      <c r="D867" s="245"/>
      <c r="E867" s="246"/>
      <c r="F867" s="249" t="str">
        <f t="shared" si="86"/>
        <v/>
      </c>
      <c r="G867" s="248" t="str">
        <f t="shared" si="87"/>
        <v/>
      </c>
      <c r="H867" s="246"/>
      <c r="I867" s="246"/>
      <c r="J867" s="255" t="str">
        <f t="shared" si="88"/>
        <v/>
      </c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70"/>
    </row>
    <row r="868" spans="1:43" ht="15.6">
      <c r="A868" s="244">
        <v>4.3</v>
      </c>
      <c r="B868" s="244">
        <v>7.72</v>
      </c>
      <c r="C868" s="58"/>
      <c r="D868" s="245"/>
      <c r="E868" s="246"/>
      <c r="F868" s="249" t="str">
        <f t="shared" si="86"/>
        <v/>
      </c>
      <c r="G868" s="248" t="str">
        <f t="shared" si="87"/>
        <v/>
      </c>
      <c r="H868" s="246"/>
      <c r="I868" s="246"/>
      <c r="J868" s="255" t="str">
        <f t="shared" si="88"/>
        <v/>
      </c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70"/>
    </row>
    <row r="869" spans="1:43" ht="15.6">
      <c r="A869" s="244">
        <v>4.2</v>
      </c>
      <c r="B869" s="244">
        <v>7.32</v>
      </c>
      <c r="C869" s="58"/>
      <c r="D869" s="245"/>
      <c r="E869" s="246"/>
      <c r="F869" s="249" t="str">
        <f t="shared" si="86"/>
        <v/>
      </c>
      <c r="G869" s="248" t="str">
        <f t="shared" si="87"/>
        <v/>
      </c>
      <c r="H869" s="246"/>
      <c r="I869" s="246"/>
      <c r="J869" s="255" t="str">
        <f t="shared" si="88"/>
        <v/>
      </c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70"/>
    </row>
    <row r="870" spans="1:43" ht="15.6">
      <c r="A870" s="244">
        <v>4.0999999999999996</v>
      </c>
      <c r="B870" s="244">
        <v>8.43</v>
      </c>
      <c r="C870" s="58"/>
      <c r="D870" s="245"/>
      <c r="E870" s="246"/>
      <c r="F870" s="249" t="str">
        <f t="shared" si="86"/>
        <v/>
      </c>
      <c r="G870" s="248" t="str">
        <f t="shared" si="87"/>
        <v/>
      </c>
      <c r="H870" s="246"/>
      <c r="I870" s="246"/>
      <c r="J870" s="255" t="str">
        <f t="shared" si="88"/>
        <v/>
      </c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70"/>
    </row>
    <row r="871" spans="1:43" ht="15.6">
      <c r="A871" s="244">
        <v>4</v>
      </c>
      <c r="B871" s="244">
        <v>7.19</v>
      </c>
      <c r="C871" s="58"/>
      <c r="D871" s="245"/>
      <c r="E871" s="246"/>
      <c r="F871" s="249" t="str">
        <f t="shared" si="86"/>
        <v/>
      </c>
      <c r="G871" s="248" t="str">
        <f t="shared" si="87"/>
        <v/>
      </c>
      <c r="H871" s="246"/>
      <c r="I871" s="246"/>
      <c r="J871" s="255" t="str">
        <f t="shared" si="88"/>
        <v/>
      </c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70"/>
    </row>
    <row r="872" spans="1:43" ht="15.6">
      <c r="A872" s="244">
        <v>3.9</v>
      </c>
      <c r="B872" s="244">
        <v>10.37</v>
      </c>
      <c r="C872" s="58"/>
      <c r="D872" s="245"/>
      <c r="E872" s="246"/>
      <c r="F872" s="249" t="str">
        <f t="shared" si="86"/>
        <v/>
      </c>
      <c r="G872" s="248" t="str">
        <f t="shared" si="87"/>
        <v/>
      </c>
      <c r="H872" s="246"/>
      <c r="I872" s="246"/>
      <c r="J872" s="255" t="str">
        <f t="shared" si="88"/>
        <v/>
      </c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70"/>
    </row>
    <row r="873" spans="1:43" ht="15.6">
      <c r="A873" s="244">
        <v>3.8</v>
      </c>
      <c r="B873" s="244">
        <v>14.08</v>
      </c>
      <c r="C873" s="58"/>
      <c r="D873" s="245"/>
      <c r="E873" s="246"/>
      <c r="F873" s="249" t="str">
        <f t="shared" si="86"/>
        <v/>
      </c>
      <c r="G873" s="248" t="str">
        <f t="shared" si="87"/>
        <v/>
      </c>
      <c r="H873" s="246"/>
      <c r="I873" s="246"/>
      <c r="J873" s="255" t="str">
        <f t="shared" si="88"/>
        <v/>
      </c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70"/>
    </row>
    <row r="874" spans="1:43" ht="15.6">
      <c r="A874" s="244">
        <v>3.7</v>
      </c>
      <c r="B874" s="244">
        <v>10.93</v>
      </c>
      <c r="C874" s="58"/>
      <c r="D874" s="245"/>
      <c r="E874" s="246"/>
      <c r="F874" s="249" t="str">
        <f t="shared" si="86"/>
        <v/>
      </c>
      <c r="G874" s="248" t="str">
        <f t="shared" si="87"/>
        <v/>
      </c>
      <c r="H874" s="246"/>
      <c r="I874" s="246"/>
      <c r="J874" s="255" t="str">
        <f t="shared" si="88"/>
        <v/>
      </c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70"/>
    </row>
    <row r="875" spans="1:43" ht="15.6">
      <c r="A875" s="244">
        <v>3.6</v>
      </c>
      <c r="B875" s="244">
        <v>23.33</v>
      </c>
      <c r="C875" s="58"/>
      <c r="D875" s="245"/>
      <c r="E875" s="246"/>
      <c r="F875" s="249" t="str">
        <f t="shared" si="86"/>
        <v/>
      </c>
      <c r="G875" s="248" t="str">
        <f t="shared" si="87"/>
        <v/>
      </c>
      <c r="H875" s="246"/>
      <c r="I875" s="246"/>
      <c r="J875" s="255" t="str">
        <f t="shared" si="88"/>
        <v/>
      </c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70"/>
    </row>
    <row r="876" spans="1:43" ht="15.6">
      <c r="A876" s="244">
        <v>3.5</v>
      </c>
      <c r="B876" s="244">
        <v>12.87</v>
      </c>
      <c r="C876" s="58"/>
      <c r="D876" s="245"/>
      <c r="E876" s="246"/>
      <c r="F876" s="249" t="str">
        <f t="shared" si="86"/>
        <v/>
      </c>
      <c r="G876" s="248" t="str">
        <f t="shared" si="87"/>
        <v/>
      </c>
      <c r="H876" s="246"/>
      <c r="I876" s="246"/>
      <c r="J876" s="255" t="str">
        <f t="shared" si="88"/>
        <v/>
      </c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70"/>
    </row>
    <row r="877" spans="1:43" ht="15.6">
      <c r="A877" s="244">
        <v>3.4</v>
      </c>
      <c r="B877" s="244">
        <v>18.420000000000002</v>
      </c>
      <c r="C877" s="58"/>
      <c r="D877" s="245"/>
      <c r="E877" s="246"/>
      <c r="F877" s="249" t="str">
        <f t="shared" si="86"/>
        <v/>
      </c>
      <c r="G877" s="248" t="str">
        <f t="shared" si="87"/>
        <v/>
      </c>
      <c r="H877" s="246"/>
      <c r="I877" s="246"/>
      <c r="J877" s="255" t="str">
        <f t="shared" si="88"/>
        <v/>
      </c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70"/>
    </row>
    <row r="878" spans="1:43" ht="15.6">
      <c r="A878" s="244">
        <v>3.3</v>
      </c>
      <c r="B878" s="244">
        <v>16.61</v>
      </c>
      <c r="C878" s="58"/>
      <c r="D878" s="245"/>
      <c r="E878" s="246"/>
      <c r="F878" s="249" t="str">
        <f t="shared" si="86"/>
        <v/>
      </c>
      <c r="G878" s="248" t="str">
        <f t="shared" si="87"/>
        <v/>
      </c>
      <c r="H878" s="246"/>
      <c r="I878" s="246"/>
      <c r="J878" s="255" t="str">
        <f t="shared" si="88"/>
        <v/>
      </c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70"/>
    </row>
    <row r="879" spans="1:43" ht="15.6">
      <c r="A879" s="244">
        <v>3.2</v>
      </c>
      <c r="B879" s="244">
        <v>13.88</v>
      </c>
      <c r="C879" s="58"/>
      <c r="D879" s="245"/>
      <c r="E879" s="246"/>
      <c r="F879" s="249" t="str">
        <f t="shared" si="86"/>
        <v/>
      </c>
      <c r="G879" s="248" t="str">
        <f t="shared" si="87"/>
        <v/>
      </c>
      <c r="H879" s="246"/>
      <c r="I879" s="246"/>
      <c r="J879" s="255" t="str">
        <f t="shared" si="88"/>
        <v/>
      </c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70"/>
    </row>
    <row r="880" spans="1:43" ht="15.6">
      <c r="A880" s="244">
        <v>3.1</v>
      </c>
      <c r="B880" s="244">
        <v>16.66</v>
      </c>
      <c r="C880" s="58"/>
      <c r="D880" s="245"/>
      <c r="E880" s="246"/>
      <c r="F880" s="249" t="str">
        <f t="shared" si="86"/>
        <v/>
      </c>
      <c r="G880" s="248" t="str">
        <f t="shared" si="87"/>
        <v/>
      </c>
      <c r="H880" s="246"/>
      <c r="I880" s="246"/>
      <c r="J880" s="255" t="str">
        <f t="shared" si="88"/>
        <v/>
      </c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70"/>
    </row>
    <row r="881" spans="1:43" ht="15.6">
      <c r="A881" s="244">
        <v>3</v>
      </c>
      <c r="B881" s="244">
        <v>22.07</v>
      </c>
      <c r="C881" s="58"/>
      <c r="D881" s="245"/>
      <c r="E881" s="246"/>
      <c r="F881" s="249" t="str">
        <f t="shared" si="86"/>
        <v/>
      </c>
      <c r="G881" s="248" t="str">
        <f t="shared" si="87"/>
        <v/>
      </c>
      <c r="H881" s="246"/>
      <c r="I881" s="246"/>
      <c r="J881" s="255" t="str">
        <f t="shared" si="88"/>
        <v/>
      </c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70"/>
    </row>
    <row r="882" spans="1:43" ht="15.6">
      <c r="A882" s="244">
        <v>2.9</v>
      </c>
      <c r="B882" s="244">
        <v>23.16</v>
      </c>
      <c r="C882" s="58"/>
      <c r="D882" s="245"/>
      <c r="E882" s="246"/>
      <c r="F882" s="249" t="str">
        <f t="shared" si="86"/>
        <v/>
      </c>
      <c r="G882" s="248" t="str">
        <f t="shared" si="87"/>
        <v/>
      </c>
      <c r="H882" s="246"/>
      <c r="I882" s="246"/>
      <c r="J882" s="255" t="str">
        <f t="shared" si="88"/>
        <v/>
      </c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70"/>
    </row>
    <row r="883" spans="1:43" ht="15.6">
      <c r="A883" s="244">
        <v>2.8</v>
      </c>
      <c r="B883" s="244">
        <v>21.99</v>
      </c>
      <c r="C883" s="58"/>
      <c r="D883" s="245"/>
      <c r="E883" s="246"/>
      <c r="F883" s="249" t="str">
        <f t="shared" ref="F883:F946" si="89">IF(ISBLANK(D883),"",D883)</f>
        <v/>
      </c>
      <c r="G883" s="248" t="str">
        <f t="shared" ref="G883:G946" si="90">IF(ISBLANK(E883),"",IF(E883&lt;G882,E883,G882))</f>
        <v/>
      </c>
      <c r="H883" s="246"/>
      <c r="I883" s="246"/>
      <c r="J883" s="255" t="str">
        <f t="shared" ref="J883:J946" si="91">IF(ISBLANK(I883),"",IF(I883&lt;J882,I883,J882))</f>
        <v/>
      </c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70"/>
    </row>
    <row r="884" spans="1:43" ht="15.6">
      <c r="A884" s="244">
        <v>2.7</v>
      </c>
      <c r="B884" s="244">
        <v>12.89</v>
      </c>
      <c r="C884" s="58"/>
      <c r="D884" s="245"/>
      <c r="E884" s="246"/>
      <c r="F884" s="249" t="str">
        <f t="shared" si="89"/>
        <v/>
      </c>
      <c r="G884" s="248" t="str">
        <f t="shared" si="90"/>
        <v/>
      </c>
      <c r="H884" s="246"/>
      <c r="I884" s="246"/>
      <c r="J884" s="255" t="str">
        <f t="shared" si="91"/>
        <v/>
      </c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70"/>
    </row>
    <row r="885" spans="1:43" ht="15.6">
      <c r="A885" s="244">
        <v>2.6</v>
      </c>
      <c r="B885" s="244">
        <v>13.41</v>
      </c>
      <c r="C885" s="58"/>
      <c r="D885" s="245"/>
      <c r="E885" s="246"/>
      <c r="F885" s="249" t="str">
        <f t="shared" si="89"/>
        <v/>
      </c>
      <c r="G885" s="248" t="str">
        <f t="shared" si="90"/>
        <v/>
      </c>
      <c r="H885" s="246"/>
      <c r="I885" s="246"/>
      <c r="J885" s="255" t="str">
        <f t="shared" si="91"/>
        <v/>
      </c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70"/>
    </row>
    <row r="886" spans="1:43" ht="15.6">
      <c r="A886" s="244">
        <v>2.5</v>
      </c>
      <c r="B886" s="244">
        <v>11.93</v>
      </c>
      <c r="C886" s="58"/>
      <c r="D886" s="245"/>
      <c r="E886" s="246"/>
      <c r="F886" s="249" t="str">
        <f t="shared" si="89"/>
        <v/>
      </c>
      <c r="G886" s="248" t="str">
        <f t="shared" si="90"/>
        <v/>
      </c>
      <c r="H886" s="246"/>
      <c r="I886" s="246"/>
      <c r="J886" s="255" t="str">
        <f t="shared" si="91"/>
        <v/>
      </c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70"/>
    </row>
    <row r="887" spans="1:43" ht="15.6">
      <c r="A887" s="244">
        <v>2.4</v>
      </c>
      <c r="B887" s="244">
        <v>12.71</v>
      </c>
      <c r="C887" s="58"/>
      <c r="D887" s="245"/>
      <c r="E887" s="246"/>
      <c r="F887" s="249" t="str">
        <f t="shared" si="89"/>
        <v/>
      </c>
      <c r="G887" s="248" t="str">
        <f t="shared" si="90"/>
        <v/>
      </c>
      <c r="H887" s="246"/>
      <c r="I887" s="246"/>
      <c r="J887" s="255" t="str">
        <f t="shared" si="91"/>
        <v/>
      </c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70"/>
    </row>
    <row r="888" spans="1:43" ht="15.6">
      <c r="A888" s="244">
        <v>2.2999999999999998</v>
      </c>
      <c r="B888" s="244">
        <v>18.91</v>
      </c>
      <c r="C888" s="58"/>
      <c r="D888" s="245"/>
      <c r="E888" s="246"/>
      <c r="F888" s="249" t="str">
        <f t="shared" si="89"/>
        <v/>
      </c>
      <c r="G888" s="248" t="str">
        <f t="shared" si="90"/>
        <v/>
      </c>
      <c r="H888" s="246"/>
      <c r="I888" s="246"/>
      <c r="J888" s="255" t="str">
        <f t="shared" si="91"/>
        <v/>
      </c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70"/>
    </row>
    <row r="889" spans="1:43" ht="15.6">
      <c r="A889" s="244">
        <v>2.2000000000000002</v>
      </c>
      <c r="B889" s="244">
        <v>20.81</v>
      </c>
      <c r="C889" s="58"/>
      <c r="D889" s="245"/>
      <c r="E889" s="246"/>
      <c r="F889" s="249" t="str">
        <f t="shared" si="89"/>
        <v/>
      </c>
      <c r="G889" s="248" t="str">
        <f t="shared" si="90"/>
        <v/>
      </c>
      <c r="H889" s="246"/>
      <c r="I889" s="246"/>
      <c r="J889" s="255" t="str">
        <f t="shared" si="91"/>
        <v/>
      </c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70"/>
    </row>
    <row r="890" spans="1:43" ht="15.6">
      <c r="A890" s="244">
        <v>2.1</v>
      </c>
      <c r="B890" s="244">
        <v>17.829999999999998</v>
      </c>
      <c r="C890" s="58"/>
      <c r="D890" s="245"/>
      <c r="E890" s="246"/>
      <c r="F890" s="249" t="str">
        <f t="shared" si="89"/>
        <v/>
      </c>
      <c r="G890" s="248" t="str">
        <f t="shared" si="90"/>
        <v/>
      </c>
      <c r="H890" s="246"/>
      <c r="I890" s="246"/>
      <c r="J890" s="255" t="str">
        <f t="shared" si="91"/>
        <v/>
      </c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70"/>
    </row>
    <row r="891" spans="1:43" ht="15.6">
      <c r="A891" s="244">
        <v>2</v>
      </c>
      <c r="B891" s="244">
        <v>23.32</v>
      </c>
      <c r="C891" s="58"/>
      <c r="D891" s="245"/>
      <c r="E891" s="246"/>
      <c r="F891" s="249" t="str">
        <f t="shared" si="89"/>
        <v/>
      </c>
      <c r="G891" s="248" t="str">
        <f t="shared" si="90"/>
        <v/>
      </c>
      <c r="H891" s="246"/>
      <c r="I891" s="246"/>
      <c r="J891" s="255" t="str">
        <f t="shared" si="91"/>
        <v/>
      </c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70"/>
    </row>
    <row r="892" spans="1:43" ht="15.6">
      <c r="A892" s="244">
        <v>1.9</v>
      </c>
      <c r="B892" s="244">
        <v>23.91</v>
      </c>
      <c r="C892" s="58"/>
      <c r="D892" s="245"/>
      <c r="E892" s="246"/>
      <c r="F892" s="249" t="str">
        <f t="shared" si="89"/>
        <v/>
      </c>
      <c r="G892" s="248" t="str">
        <f t="shared" si="90"/>
        <v/>
      </c>
      <c r="H892" s="246"/>
      <c r="I892" s="246"/>
      <c r="J892" s="255" t="str">
        <f t="shared" si="91"/>
        <v/>
      </c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70"/>
    </row>
    <row r="893" spans="1:43" ht="15.6">
      <c r="A893" s="244">
        <v>1.8</v>
      </c>
      <c r="B893" s="244">
        <v>12.35</v>
      </c>
      <c r="C893" s="58"/>
      <c r="D893" s="245"/>
      <c r="E893" s="246"/>
      <c r="F893" s="249" t="str">
        <f t="shared" si="89"/>
        <v/>
      </c>
      <c r="G893" s="248" t="str">
        <f t="shared" si="90"/>
        <v/>
      </c>
      <c r="H893" s="246"/>
      <c r="I893" s="246"/>
      <c r="J893" s="255" t="str">
        <f t="shared" si="91"/>
        <v/>
      </c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70"/>
    </row>
    <row r="894" spans="1:43" ht="15.6">
      <c r="A894" s="244">
        <v>1.7</v>
      </c>
      <c r="B894" s="244">
        <v>35.090000000000003</v>
      </c>
      <c r="C894" s="58"/>
      <c r="D894" s="245"/>
      <c r="E894" s="246"/>
      <c r="F894" s="249" t="str">
        <f t="shared" si="89"/>
        <v/>
      </c>
      <c r="G894" s="248" t="str">
        <f t="shared" si="90"/>
        <v/>
      </c>
      <c r="H894" s="246"/>
      <c r="I894" s="246"/>
      <c r="J894" s="255" t="str">
        <f t="shared" si="91"/>
        <v/>
      </c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70"/>
    </row>
    <row r="895" spans="1:43" ht="15.6">
      <c r="A895" s="244">
        <v>1.6</v>
      </c>
      <c r="B895" s="244">
        <v>38.32</v>
      </c>
      <c r="C895" s="58"/>
      <c r="D895" s="245"/>
      <c r="E895" s="246"/>
      <c r="F895" s="249" t="str">
        <f t="shared" si="89"/>
        <v/>
      </c>
      <c r="G895" s="248" t="str">
        <f t="shared" si="90"/>
        <v/>
      </c>
      <c r="H895" s="246"/>
      <c r="I895" s="246"/>
      <c r="J895" s="255" t="str">
        <f t="shared" si="91"/>
        <v/>
      </c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70"/>
    </row>
    <row r="896" spans="1:43" ht="15.6">
      <c r="A896" s="244">
        <v>1.5</v>
      </c>
      <c r="B896" s="244">
        <v>42.93</v>
      </c>
      <c r="C896" s="58"/>
      <c r="D896" s="245"/>
      <c r="E896" s="246"/>
      <c r="F896" s="249" t="str">
        <f t="shared" si="89"/>
        <v/>
      </c>
      <c r="G896" s="248" t="str">
        <f t="shared" si="90"/>
        <v/>
      </c>
      <c r="H896" s="246"/>
      <c r="I896" s="246"/>
      <c r="J896" s="255" t="str">
        <f t="shared" si="91"/>
        <v/>
      </c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70"/>
    </row>
    <row r="897" spans="1:43" ht="15.6">
      <c r="A897" s="244">
        <v>1.4</v>
      </c>
      <c r="B897" s="244">
        <v>42.64</v>
      </c>
      <c r="C897" s="58"/>
      <c r="D897" s="245"/>
      <c r="E897" s="246"/>
      <c r="F897" s="249" t="str">
        <f t="shared" si="89"/>
        <v/>
      </c>
      <c r="G897" s="248" t="str">
        <f t="shared" si="90"/>
        <v/>
      </c>
      <c r="H897" s="246"/>
      <c r="I897" s="246"/>
      <c r="J897" s="255" t="str">
        <f t="shared" si="91"/>
        <v/>
      </c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70"/>
    </row>
    <row r="898" spans="1:43" ht="15.6">
      <c r="A898" s="244">
        <v>1.3</v>
      </c>
      <c r="B898" s="244">
        <v>46.43</v>
      </c>
      <c r="C898" s="58"/>
      <c r="D898" s="245"/>
      <c r="E898" s="246"/>
      <c r="F898" s="249" t="str">
        <f t="shared" si="89"/>
        <v/>
      </c>
      <c r="G898" s="248" t="str">
        <f t="shared" si="90"/>
        <v/>
      </c>
      <c r="H898" s="246"/>
      <c r="I898" s="246"/>
      <c r="J898" s="255" t="str">
        <f t="shared" si="91"/>
        <v/>
      </c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70"/>
    </row>
    <row r="899" spans="1:43" ht="15.6">
      <c r="A899" s="244">
        <v>1.2</v>
      </c>
      <c r="B899" s="244">
        <v>41.71</v>
      </c>
      <c r="C899" s="58"/>
      <c r="D899" s="245"/>
      <c r="E899" s="246"/>
      <c r="F899" s="249" t="str">
        <f t="shared" si="89"/>
        <v/>
      </c>
      <c r="G899" s="248" t="str">
        <f t="shared" si="90"/>
        <v/>
      </c>
      <c r="H899" s="246"/>
      <c r="I899" s="246"/>
      <c r="J899" s="255" t="str">
        <f t="shared" si="91"/>
        <v/>
      </c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70"/>
    </row>
    <row r="900" spans="1:43" ht="15.6">
      <c r="A900" s="244">
        <v>1.1000000000000001</v>
      </c>
      <c r="B900" s="244">
        <v>38.520000000000003</v>
      </c>
      <c r="C900" s="58"/>
      <c r="D900" s="245"/>
      <c r="E900" s="246"/>
      <c r="F900" s="249" t="str">
        <f t="shared" si="89"/>
        <v/>
      </c>
      <c r="G900" s="248" t="str">
        <f t="shared" si="90"/>
        <v/>
      </c>
      <c r="H900" s="246"/>
      <c r="I900" s="246"/>
      <c r="J900" s="255" t="str">
        <f t="shared" si="91"/>
        <v/>
      </c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70"/>
    </row>
    <row r="901" spans="1:43" ht="15.6">
      <c r="A901" s="244">
        <v>1</v>
      </c>
      <c r="B901" s="244">
        <v>35.549999999999997</v>
      </c>
      <c r="C901" s="58"/>
      <c r="D901" s="245"/>
      <c r="E901" s="246"/>
      <c r="F901" s="249" t="str">
        <f t="shared" si="89"/>
        <v/>
      </c>
      <c r="G901" s="248" t="str">
        <f t="shared" si="90"/>
        <v/>
      </c>
      <c r="H901" s="246"/>
      <c r="I901" s="246"/>
      <c r="J901" s="255" t="str">
        <f t="shared" si="91"/>
        <v/>
      </c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70"/>
    </row>
    <row r="902" spans="1:43" ht="15.6">
      <c r="A902" s="244">
        <v>0.9</v>
      </c>
      <c r="B902" s="244">
        <v>30.88</v>
      </c>
      <c r="C902" s="58"/>
      <c r="D902" s="245"/>
      <c r="E902" s="246"/>
      <c r="F902" s="249" t="str">
        <f t="shared" si="89"/>
        <v/>
      </c>
      <c r="G902" s="248" t="str">
        <f t="shared" si="90"/>
        <v/>
      </c>
      <c r="H902" s="246"/>
      <c r="I902" s="246"/>
      <c r="J902" s="255" t="str">
        <f t="shared" si="91"/>
        <v/>
      </c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70"/>
    </row>
    <row r="903" spans="1:43" ht="15.6">
      <c r="A903" s="244">
        <v>0.8</v>
      </c>
      <c r="B903" s="244">
        <v>21.22</v>
      </c>
      <c r="C903" s="58"/>
      <c r="D903" s="245"/>
      <c r="E903" s="246"/>
      <c r="F903" s="249" t="str">
        <f t="shared" si="89"/>
        <v/>
      </c>
      <c r="G903" s="248" t="str">
        <f t="shared" si="90"/>
        <v/>
      </c>
      <c r="H903" s="246"/>
      <c r="I903" s="246"/>
      <c r="J903" s="255" t="str">
        <f t="shared" si="91"/>
        <v/>
      </c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70"/>
    </row>
    <row r="904" spans="1:43" ht="15.6">
      <c r="A904" s="244">
        <v>0.7</v>
      </c>
      <c r="B904" s="244">
        <v>29.33</v>
      </c>
      <c r="C904" s="58"/>
      <c r="D904" s="245"/>
      <c r="E904" s="246"/>
      <c r="F904" s="249" t="str">
        <f t="shared" si="89"/>
        <v/>
      </c>
      <c r="G904" s="248" t="str">
        <f t="shared" si="90"/>
        <v/>
      </c>
      <c r="H904" s="246"/>
      <c r="I904" s="246"/>
      <c r="J904" s="255" t="str">
        <f t="shared" si="91"/>
        <v/>
      </c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70"/>
    </row>
    <row r="905" spans="1:43" ht="15.6">
      <c r="A905" s="244">
        <v>0.6</v>
      </c>
      <c r="B905" s="244">
        <v>27.09</v>
      </c>
      <c r="C905" s="58"/>
      <c r="D905" s="245"/>
      <c r="E905" s="246"/>
      <c r="F905" s="249" t="str">
        <f t="shared" si="89"/>
        <v/>
      </c>
      <c r="G905" s="248" t="str">
        <f t="shared" si="90"/>
        <v/>
      </c>
      <c r="H905" s="246"/>
      <c r="I905" s="246"/>
      <c r="J905" s="255" t="str">
        <f t="shared" si="91"/>
        <v/>
      </c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70"/>
    </row>
    <row r="906" spans="1:43" ht="15.6">
      <c r="A906" s="244">
        <v>0.5</v>
      </c>
      <c r="B906" s="244">
        <v>20.8</v>
      </c>
      <c r="C906" s="58"/>
      <c r="D906" s="245"/>
      <c r="E906" s="246"/>
      <c r="F906" s="249" t="str">
        <f t="shared" si="89"/>
        <v/>
      </c>
      <c r="G906" s="248" t="str">
        <f t="shared" si="90"/>
        <v/>
      </c>
      <c r="H906" s="246"/>
      <c r="I906" s="246"/>
      <c r="J906" s="255" t="str">
        <f t="shared" si="91"/>
        <v/>
      </c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70"/>
    </row>
    <row r="907" spans="1:43" ht="15.6">
      <c r="A907" s="244">
        <v>0.4</v>
      </c>
      <c r="B907" s="244">
        <v>20.04</v>
      </c>
      <c r="C907" s="58"/>
      <c r="D907" s="245"/>
      <c r="E907" s="246"/>
      <c r="F907" s="249" t="str">
        <f t="shared" si="89"/>
        <v/>
      </c>
      <c r="G907" s="248" t="str">
        <f t="shared" si="90"/>
        <v/>
      </c>
      <c r="H907" s="246"/>
      <c r="I907" s="246"/>
      <c r="J907" s="255" t="str">
        <f t="shared" si="91"/>
        <v/>
      </c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70"/>
    </row>
    <row r="908" spans="1:43" ht="15.6">
      <c r="A908" s="244">
        <v>0.3</v>
      </c>
      <c r="B908" s="244">
        <v>11.25</v>
      </c>
      <c r="C908" s="58"/>
      <c r="D908" s="245"/>
      <c r="E908" s="246"/>
      <c r="F908" s="249" t="str">
        <f t="shared" si="89"/>
        <v/>
      </c>
      <c r="G908" s="248" t="str">
        <f t="shared" si="90"/>
        <v/>
      </c>
      <c r="H908" s="246"/>
      <c r="I908" s="246"/>
      <c r="J908" s="255" t="str">
        <f t="shared" si="91"/>
        <v/>
      </c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70"/>
    </row>
    <row r="909" spans="1:43" ht="15.6">
      <c r="A909" s="244">
        <v>0.2</v>
      </c>
      <c r="B909" s="244">
        <v>6.79</v>
      </c>
      <c r="C909" s="58"/>
      <c r="D909" s="245"/>
      <c r="E909" s="246"/>
      <c r="F909" s="249" t="str">
        <f t="shared" si="89"/>
        <v/>
      </c>
      <c r="G909" s="248" t="str">
        <f t="shared" si="90"/>
        <v/>
      </c>
      <c r="H909" s="246"/>
      <c r="I909" s="246"/>
      <c r="J909" s="255" t="str">
        <f t="shared" si="91"/>
        <v/>
      </c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70"/>
    </row>
    <row r="910" spans="1:43" ht="15.6">
      <c r="A910" s="244">
        <v>0.1</v>
      </c>
      <c r="B910" s="244">
        <v>3.64</v>
      </c>
      <c r="C910" s="58"/>
      <c r="D910" s="245"/>
      <c r="E910" s="246"/>
      <c r="F910" s="249" t="str">
        <f t="shared" si="89"/>
        <v/>
      </c>
      <c r="G910" s="248" t="str">
        <f t="shared" si="90"/>
        <v/>
      </c>
      <c r="H910" s="246"/>
      <c r="I910" s="246"/>
      <c r="J910" s="255" t="str">
        <f t="shared" si="91"/>
        <v/>
      </c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70"/>
    </row>
    <row r="911" spans="1:43" ht="15.6">
      <c r="A911" s="244">
        <v>0</v>
      </c>
      <c r="B911" s="244">
        <v>3.64</v>
      </c>
      <c r="C911" s="58"/>
      <c r="D911" s="245"/>
      <c r="E911" s="246"/>
      <c r="F911" s="249" t="str">
        <f t="shared" si="89"/>
        <v/>
      </c>
      <c r="G911" s="248" t="str">
        <f t="shared" si="90"/>
        <v/>
      </c>
      <c r="H911" s="246"/>
      <c r="I911" s="246"/>
      <c r="J911" s="255" t="str">
        <f t="shared" si="91"/>
        <v/>
      </c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70"/>
    </row>
    <row r="912" spans="1:43" ht="15.6">
      <c r="A912" s="244"/>
      <c r="B912" s="244"/>
      <c r="C912" s="58"/>
      <c r="D912" s="245"/>
      <c r="E912" s="246"/>
      <c r="F912" s="249" t="str">
        <f t="shared" si="89"/>
        <v/>
      </c>
      <c r="G912" s="248" t="str">
        <f t="shared" si="90"/>
        <v/>
      </c>
      <c r="H912" s="246"/>
      <c r="I912" s="246"/>
      <c r="J912" s="255" t="str">
        <f t="shared" si="91"/>
        <v/>
      </c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70"/>
    </row>
    <row r="913" spans="1:43" ht="15.6">
      <c r="A913" s="244"/>
      <c r="B913" s="244"/>
      <c r="C913" s="58"/>
      <c r="D913" s="245"/>
      <c r="E913" s="246"/>
      <c r="F913" s="249" t="str">
        <f t="shared" si="89"/>
        <v/>
      </c>
      <c r="G913" s="248" t="str">
        <f t="shared" si="90"/>
        <v/>
      </c>
      <c r="H913" s="246"/>
      <c r="I913" s="246"/>
      <c r="J913" s="255" t="str">
        <f t="shared" si="91"/>
        <v/>
      </c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70"/>
    </row>
    <row r="914" spans="1:43" ht="15.6">
      <c r="A914" s="244"/>
      <c r="B914" s="244"/>
      <c r="C914" s="58"/>
      <c r="D914" s="245"/>
      <c r="E914" s="246"/>
      <c r="F914" s="249" t="str">
        <f t="shared" si="89"/>
        <v/>
      </c>
      <c r="G914" s="248" t="str">
        <f t="shared" si="90"/>
        <v/>
      </c>
      <c r="H914" s="246"/>
      <c r="I914" s="246"/>
      <c r="J914" s="255" t="str">
        <f t="shared" si="91"/>
        <v/>
      </c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70"/>
    </row>
    <row r="915" spans="1:43" ht="15.6">
      <c r="A915" s="244"/>
      <c r="B915" s="244"/>
      <c r="C915" s="58"/>
      <c r="D915" s="245"/>
      <c r="E915" s="246"/>
      <c r="F915" s="249" t="str">
        <f t="shared" si="89"/>
        <v/>
      </c>
      <c r="G915" s="248" t="str">
        <f t="shared" si="90"/>
        <v/>
      </c>
      <c r="H915" s="246"/>
      <c r="I915" s="246"/>
      <c r="J915" s="255" t="str">
        <f t="shared" si="91"/>
        <v/>
      </c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70"/>
    </row>
    <row r="916" spans="1:43" ht="15.6">
      <c r="A916" s="244"/>
      <c r="B916" s="244"/>
      <c r="C916" s="58"/>
      <c r="D916" s="245"/>
      <c r="E916" s="246"/>
      <c r="F916" s="249" t="str">
        <f t="shared" si="89"/>
        <v/>
      </c>
      <c r="G916" s="248" t="str">
        <f t="shared" si="90"/>
        <v/>
      </c>
      <c r="H916" s="246"/>
      <c r="I916" s="246"/>
      <c r="J916" s="255" t="str">
        <f t="shared" si="91"/>
        <v/>
      </c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70"/>
    </row>
    <row r="917" spans="1:43" ht="15.6">
      <c r="A917" s="244"/>
      <c r="B917" s="244"/>
      <c r="C917" s="58"/>
      <c r="D917" s="245"/>
      <c r="E917" s="246"/>
      <c r="F917" s="249" t="str">
        <f t="shared" si="89"/>
        <v/>
      </c>
      <c r="G917" s="248" t="str">
        <f t="shared" si="90"/>
        <v/>
      </c>
      <c r="H917" s="246"/>
      <c r="I917" s="246"/>
      <c r="J917" s="255" t="str">
        <f t="shared" si="91"/>
        <v/>
      </c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70"/>
    </row>
    <row r="918" spans="1:43" ht="15.6">
      <c r="A918" s="244"/>
      <c r="B918" s="244"/>
      <c r="C918" s="58"/>
      <c r="D918" s="245"/>
      <c r="E918" s="246"/>
      <c r="F918" s="249" t="str">
        <f t="shared" si="89"/>
        <v/>
      </c>
      <c r="G918" s="248" t="str">
        <f t="shared" si="90"/>
        <v/>
      </c>
      <c r="H918" s="246"/>
      <c r="I918" s="246"/>
      <c r="J918" s="255" t="str">
        <f t="shared" si="91"/>
        <v/>
      </c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70"/>
    </row>
    <row r="919" spans="1:43" ht="15.6">
      <c r="A919" s="244"/>
      <c r="B919" s="244"/>
      <c r="C919" s="58"/>
      <c r="D919" s="245"/>
      <c r="E919" s="246"/>
      <c r="F919" s="249" t="str">
        <f t="shared" si="89"/>
        <v/>
      </c>
      <c r="G919" s="248" t="str">
        <f t="shared" si="90"/>
        <v/>
      </c>
      <c r="H919" s="246"/>
      <c r="I919" s="246"/>
      <c r="J919" s="255" t="str">
        <f t="shared" si="91"/>
        <v/>
      </c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70"/>
    </row>
    <row r="920" spans="1:43" ht="15.6">
      <c r="A920" s="244"/>
      <c r="B920" s="244"/>
      <c r="C920" s="58"/>
      <c r="D920" s="245"/>
      <c r="E920" s="246"/>
      <c r="F920" s="249" t="str">
        <f t="shared" si="89"/>
        <v/>
      </c>
      <c r="G920" s="248" t="str">
        <f t="shared" si="90"/>
        <v/>
      </c>
      <c r="H920" s="246"/>
      <c r="I920" s="246"/>
      <c r="J920" s="255" t="str">
        <f t="shared" si="91"/>
        <v/>
      </c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70"/>
    </row>
    <row r="921" spans="1:43" ht="15.6">
      <c r="A921" s="244"/>
      <c r="B921" s="244"/>
      <c r="C921" s="58"/>
      <c r="D921" s="245"/>
      <c r="E921" s="246"/>
      <c r="F921" s="249" t="str">
        <f t="shared" si="89"/>
        <v/>
      </c>
      <c r="G921" s="248" t="str">
        <f t="shared" si="90"/>
        <v/>
      </c>
      <c r="H921" s="246"/>
      <c r="I921" s="246"/>
      <c r="J921" s="255" t="str">
        <f t="shared" si="91"/>
        <v/>
      </c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70"/>
    </row>
    <row r="922" spans="1:43" ht="15.6">
      <c r="A922" s="244"/>
      <c r="B922" s="244"/>
      <c r="C922" s="58"/>
      <c r="D922" s="245"/>
      <c r="E922" s="246"/>
      <c r="F922" s="249" t="str">
        <f t="shared" si="89"/>
        <v/>
      </c>
      <c r="G922" s="248" t="str">
        <f t="shared" si="90"/>
        <v/>
      </c>
      <c r="H922" s="246"/>
      <c r="I922" s="246"/>
      <c r="J922" s="255" t="str">
        <f t="shared" si="91"/>
        <v/>
      </c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70"/>
    </row>
    <row r="923" spans="1:43" ht="15.6">
      <c r="A923" s="244"/>
      <c r="B923" s="244"/>
      <c r="C923" s="58"/>
      <c r="D923" s="245"/>
      <c r="E923" s="246"/>
      <c r="F923" s="249" t="str">
        <f t="shared" si="89"/>
        <v/>
      </c>
      <c r="G923" s="248" t="str">
        <f t="shared" si="90"/>
        <v/>
      </c>
      <c r="H923" s="246"/>
      <c r="I923" s="246"/>
      <c r="J923" s="255" t="str">
        <f t="shared" si="91"/>
        <v/>
      </c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70"/>
    </row>
    <row r="924" spans="1:43" ht="15.6">
      <c r="A924" s="244"/>
      <c r="B924" s="244"/>
      <c r="C924" s="58"/>
      <c r="D924" s="245"/>
      <c r="E924" s="246"/>
      <c r="F924" s="249" t="str">
        <f t="shared" si="89"/>
        <v/>
      </c>
      <c r="G924" s="248" t="str">
        <f t="shared" si="90"/>
        <v/>
      </c>
      <c r="H924" s="246"/>
      <c r="I924" s="246"/>
      <c r="J924" s="255" t="str">
        <f t="shared" si="91"/>
        <v/>
      </c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70"/>
    </row>
    <row r="925" spans="1:43" ht="15.6">
      <c r="A925" s="244"/>
      <c r="B925" s="244"/>
      <c r="C925" s="58"/>
      <c r="D925" s="245"/>
      <c r="E925" s="246"/>
      <c r="F925" s="249" t="str">
        <f t="shared" si="89"/>
        <v/>
      </c>
      <c r="G925" s="248" t="str">
        <f t="shared" si="90"/>
        <v/>
      </c>
      <c r="H925" s="246"/>
      <c r="I925" s="246"/>
      <c r="J925" s="255" t="str">
        <f t="shared" si="91"/>
        <v/>
      </c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70"/>
    </row>
    <row r="926" spans="1:43" ht="15.6">
      <c r="A926" s="244"/>
      <c r="B926" s="244"/>
      <c r="C926" s="58"/>
      <c r="D926" s="245"/>
      <c r="E926" s="246"/>
      <c r="F926" s="249" t="str">
        <f t="shared" si="89"/>
        <v/>
      </c>
      <c r="G926" s="248" t="str">
        <f t="shared" si="90"/>
        <v/>
      </c>
      <c r="H926" s="246"/>
      <c r="I926" s="246"/>
      <c r="J926" s="255" t="str">
        <f t="shared" si="91"/>
        <v/>
      </c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70"/>
    </row>
    <row r="927" spans="1:43" ht="15.6">
      <c r="A927" s="244"/>
      <c r="B927" s="244"/>
      <c r="C927" s="58"/>
      <c r="D927" s="245"/>
      <c r="E927" s="246"/>
      <c r="F927" s="249" t="str">
        <f t="shared" si="89"/>
        <v/>
      </c>
      <c r="G927" s="248" t="str">
        <f t="shared" si="90"/>
        <v/>
      </c>
      <c r="H927" s="246"/>
      <c r="I927" s="246"/>
      <c r="J927" s="255" t="str">
        <f t="shared" si="91"/>
        <v/>
      </c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70"/>
    </row>
    <row r="928" spans="1:43" ht="15.6">
      <c r="A928" s="244"/>
      <c r="B928" s="244"/>
      <c r="C928" s="58"/>
      <c r="D928" s="245"/>
      <c r="E928" s="246"/>
      <c r="F928" s="249" t="str">
        <f t="shared" si="89"/>
        <v/>
      </c>
      <c r="G928" s="248" t="str">
        <f t="shared" si="90"/>
        <v/>
      </c>
      <c r="H928" s="246"/>
      <c r="I928" s="246"/>
      <c r="J928" s="255" t="str">
        <f t="shared" si="91"/>
        <v/>
      </c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70"/>
    </row>
    <row r="929" spans="1:43" ht="15.6">
      <c r="A929" s="244"/>
      <c r="B929" s="244"/>
      <c r="C929" s="58"/>
      <c r="D929" s="245"/>
      <c r="E929" s="246"/>
      <c r="F929" s="249" t="str">
        <f t="shared" si="89"/>
        <v/>
      </c>
      <c r="G929" s="248" t="str">
        <f t="shared" si="90"/>
        <v/>
      </c>
      <c r="H929" s="246"/>
      <c r="I929" s="246"/>
      <c r="J929" s="255" t="str">
        <f t="shared" si="91"/>
        <v/>
      </c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70"/>
    </row>
    <row r="930" spans="1:43" ht="15.6">
      <c r="A930" s="244"/>
      <c r="B930" s="244"/>
      <c r="C930" s="58"/>
      <c r="D930" s="245"/>
      <c r="E930" s="246"/>
      <c r="F930" s="249" t="str">
        <f t="shared" si="89"/>
        <v/>
      </c>
      <c r="G930" s="248" t="str">
        <f t="shared" si="90"/>
        <v/>
      </c>
      <c r="H930" s="246"/>
      <c r="I930" s="246"/>
      <c r="J930" s="255" t="str">
        <f t="shared" si="91"/>
        <v/>
      </c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70"/>
    </row>
    <row r="931" spans="1:43" ht="15.6">
      <c r="A931" s="244"/>
      <c r="B931" s="244"/>
      <c r="C931" s="58"/>
      <c r="D931" s="245"/>
      <c r="E931" s="246"/>
      <c r="F931" s="249" t="str">
        <f t="shared" si="89"/>
        <v/>
      </c>
      <c r="G931" s="248" t="str">
        <f t="shared" si="90"/>
        <v/>
      </c>
      <c r="H931" s="246"/>
      <c r="I931" s="246"/>
      <c r="J931" s="255" t="str">
        <f t="shared" si="91"/>
        <v/>
      </c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70"/>
    </row>
    <row r="932" spans="1:43" ht="15.6">
      <c r="A932" s="244"/>
      <c r="B932" s="244"/>
      <c r="C932" s="58"/>
      <c r="D932" s="245"/>
      <c r="E932" s="246"/>
      <c r="F932" s="249" t="str">
        <f t="shared" si="89"/>
        <v/>
      </c>
      <c r="G932" s="248" t="str">
        <f t="shared" si="90"/>
        <v/>
      </c>
      <c r="H932" s="246"/>
      <c r="I932" s="246"/>
      <c r="J932" s="255" t="str">
        <f t="shared" si="91"/>
        <v/>
      </c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70"/>
    </row>
    <row r="933" spans="1:43" ht="15.6">
      <c r="A933" s="244"/>
      <c r="B933" s="244"/>
      <c r="C933" s="58"/>
      <c r="D933" s="245"/>
      <c r="E933" s="246"/>
      <c r="F933" s="249" t="str">
        <f t="shared" si="89"/>
        <v/>
      </c>
      <c r="G933" s="248" t="str">
        <f t="shared" si="90"/>
        <v/>
      </c>
      <c r="H933" s="246"/>
      <c r="I933" s="246"/>
      <c r="J933" s="255" t="str">
        <f t="shared" si="91"/>
        <v/>
      </c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70"/>
    </row>
    <row r="934" spans="1:43" ht="15.6">
      <c r="A934" s="244"/>
      <c r="B934" s="244"/>
      <c r="C934" s="58"/>
      <c r="D934" s="245"/>
      <c r="E934" s="246"/>
      <c r="F934" s="249" t="str">
        <f t="shared" si="89"/>
        <v/>
      </c>
      <c r="G934" s="248" t="str">
        <f t="shared" si="90"/>
        <v/>
      </c>
      <c r="H934" s="246"/>
      <c r="I934" s="246"/>
      <c r="J934" s="255" t="str">
        <f t="shared" si="91"/>
        <v/>
      </c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70"/>
    </row>
    <row r="935" spans="1:43" ht="15.6">
      <c r="A935" s="244"/>
      <c r="B935" s="244"/>
      <c r="C935" s="58"/>
      <c r="D935" s="245"/>
      <c r="E935" s="246"/>
      <c r="F935" s="249" t="str">
        <f t="shared" si="89"/>
        <v/>
      </c>
      <c r="G935" s="248" t="str">
        <f t="shared" si="90"/>
        <v/>
      </c>
      <c r="H935" s="246"/>
      <c r="I935" s="246"/>
      <c r="J935" s="255" t="str">
        <f t="shared" si="91"/>
        <v/>
      </c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70"/>
    </row>
    <row r="936" spans="1:43" ht="15.6">
      <c r="A936" s="244"/>
      <c r="B936" s="244"/>
      <c r="C936" s="58"/>
      <c r="D936" s="245"/>
      <c r="E936" s="246"/>
      <c r="F936" s="249" t="str">
        <f t="shared" si="89"/>
        <v/>
      </c>
      <c r="G936" s="248" t="str">
        <f t="shared" si="90"/>
        <v/>
      </c>
      <c r="H936" s="246"/>
      <c r="I936" s="246"/>
      <c r="J936" s="255" t="str">
        <f t="shared" si="91"/>
        <v/>
      </c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70"/>
    </row>
    <row r="937" spans="1:43" ht="15.6">
      <c r="A937" s="244"/>
      <c r="B937" s="244"/>
      <c r="C937" s="58"/>
      <c r="D937" s="245"/>
      <c r="E937" s="246"/>
      <c r="F937" s="249" t="str">
        <f t="shared" si="89"/>
        <v/>
      </c>
      <c r="G937" s="248" t="str">
        <f t="shared" si="90"/>
        <v/>
      </c>
      <c r="H937" s="246"/>
      <c r="I937" s="246"/>
      <c r="J937" s="255" t="str">
        <f t="shared" si="91"/>
        <v/>
      </c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70"/>
    </row>
    <row r="938" spans="1:43" ht="15.6">
      <c r="A938" s="244"/>
      <c r="B938" s="244"/>
      <c r="C938" s="58"/>
      <c r="D938" s="245"/>
      <c r="E938" s="246"/>
      <c r="F938" s="249" t="str">
        <f t="shared" si="89"/>
        <v/>
      </c>
      <c r="G938" s="248" t="str">
        <f t="shared" si="90"/>
        <v/>
      </c>
      <c r="H938" s="246"/>
      <c r="I938" s="246"/>
      <c r="J938" s="255" t="str">
        <f t="shared" si="91"/>
        <v/>
      </c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70"/>
    </row>
    <row r="939" spans="1:43" ht="15.6">
      <c r="A939" s="244"/>
      <c r="B939" s="244"/>
      <c r="C939" s="58"/>
      <c r="D939" s="245"/>
      <c r="E939" s="246"/>
      <c r="F939" s="249" t="str">
        <f t="shared" si="89"/>
        <v/>
      </c>
      <c r="G939" s="248" t="str">
        <f t="shared" si="90"/>
        <v/>
      </c>
      <c r="H939" s="246"/>
      <c r="I939" s="246"/>
      <c r="J939" s="255" t="str">
        <f t="shared" si="91"/>
        <v/>
      </c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70"/>
    </row>
    <row r="940" spans="1:43" ht="15.6">
      <c r="A940" s="244"/>
      <c r="B940" s="244"/>
      <c r="C940" s="58"/>
      <c r="D940" s="245"/>
      <c r="E940" s="246"/>
      <c r="F940" s="249" t="str">
        <f t="shared" si="89"/>
        <v/>
      </c>
      <c r="G940" s="248" t="str">
        <f t="shared" si="90"/>
        <v/>
      </c>
      <c r="H940" s="246"/>
      <c r="I940" s="246"/>
      <c r="J940" s="255" t="str">
        <f t="shared" si="91"/>
        <v/>
      </c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70"/>
    </row>
    <row r="941" spans="1:43" ht="15.6">
      <c r="A941" s="244"/>
      <c r="B941" s="244"/>
      <c r="C941" s="58"/>
      <c r="D941" s="245"/>
      <c r="E941" s="246"/>
      <c r="F941" s="249" t="str">
        <f t="shared" si="89"/>
        <v/>
      </c>
      <c r="G941" s="248" t="str">
        <f t="shared" si="90"/>
        <v/>
      </c>
      <c r="H941" s="246"/>
      <c r="I941" s="246"/>
      <c r="J941" s="255" t="str">
        <f t="shared" si="91"/>
        <v/>
      </c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70"/>
    </row>
    <row r="942" spans="1:43" ht="15.6">
      <c r="A942" s="244"/>
      <c r="B942" s="244"/>
      <c r="C942" s="58"/>
      <c r="D942" s="245"/>
      <c r="E942" s="246"/>
      <c r="F942" s="249" t="str">
        <f t="shared" si="89"/>
        <v/>
      </c>
      <c r="G942" s="248" t="str">
        <f t="shared" si="90"/>
        <v/>
      </c>
      <c r="H942" s="246"/>
      <c r="I942" s="246"/>
      <c r="J942" s="255" t="str">
        <f t="shared" si="91"/>
        <v/>
      </c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70"/>
    </row>
    <row r="943" spans="1:43" ht="15.6">
      <c r="A943" s="244"/>
      <c r="B943" s="244"/>
      <c r="C943" s="58"/>
      <c r="D943" s="245"/>
      <c r="E943" s="246"/>
      <c r="F943" s="249" t="str">
        <f t="shared" si="89"/>
        <v/>
      </c>
      <c r="G943" s="248" t="str">
        <f t="shared" si="90"/>
        <v/>
      </c>
      <c r="H943" s="246"/>
      <c r="I943" s="246"/>
      <c r="J943" s="255" t="str">
        <f t="shared" si="91"/>
        <v/>
      </c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70"/>
    </row>
    <row r="944" spans="1:43" ht="15.6">
      <c r="A944" s="244"/>
      <c r="B944" s="244"/>
      <c r="C944" s="58"/>
      <c r="D944" s="245"/>
      <c r="E944" s="246"/>
      <c r="F944" s="249" t="str">
        <f t="shared" si="89"/>
        <v/>
      </c>
      <c r="G944" s="248" t="str">
        <f t="shared" si="90"/>
        <v/>
      </c>
      <c r="H944" s="246"/>
      <c r="I944" s="246"/>
      <c r="J944" s="255" t="str">
        <f t="shared" si="91"/>
        <v/>
      </c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70"/>
    </row>
    <row r="945" spans="1:43" ht="15.6">
      <c r="A945" s="244"/>
      <c r="B945" s="244"/>
      <c r="C945" s="58"/>
      <c r="D945" s="245"/>
      <c r="E945" s="246"/>
      <c r="F945" s="249" t="str">
        <f t="shared" si="89"/>
        <v/>
      </c>
      <c r="G945" s="248" t="str">
        <f t="shared" si="90"/>
        <v/>
      </c>
      <c r="H945" s="246"/>
      <c r="I945" s="246"/>
      <c r="J945" s="255" t="str">
        <f t="shared" si="91"/>
        <v/>
      </c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70"/>
    </row>
    <row r="946" spans="1:43" ht="15.6">
      <c r="A946" s="244"/>
      <c r="B946" s="244"/>
      <c r="C946" s="58"/>
      <c r="D946" s="245"/>
      <c r="E946" s="246"/>
      <c r="F946" s="249" t="str">
        <f t="shared" si="89"/>
        <v/>
      </c>
      <c r="G946" s="248" t="str">
        <f t="shared" si="90"/>
        <v/>
      </c>
      <c r="H946" s="246"/>
      <c r="I946" s="246"/>
      <c r="J946" s="255" t="str">
        <f t="shared" si="91"/>
        <v/>
      </c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70"/>
    </row>
    <row r="947" spans="1:43" ht="15.6">
      <c r="A947" s="244"/>
      <c r="B947" s="244"/>
      <c r="C947" s="58"/>
      <c r="D947" s="245"/>
      <c r="E947" s="246"/>
      <c r="F947" s="249" t="str">
        <f t="shared" ref="F947:F1000" si="92">IF(ISBLANK(D947),"",D947)</f>
        <v/>
      </c>
      <c r="G947" s="248" t="str">
        <f t="shared" ref="G947:G1000" si="93">IF(ISBLANK(E947),"",IF(E947&lt;G946,E947,G946))</f>
        <v/>
      </c>
      <c r="H947" s="246"/>
      <c r="I947" s="246"/>
      <c r="J947" s="255" t="str">
        <f t="shared" ref="J947:J1000" si="94">IF(ISBLANK(I947),"",IF(I947&lt;J946,I947,J946))</f>
        <v/>
      </c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70"/>
    </row>
    <row r="948" spans="1:43" ht="15.6">
      <c r="A948" s="244"/>
      <c r="B948" s="244"/>
      <c r="C948" s="58"/>
      <c r="D948" s="245"/>
      <c r="E948" s="246"/>
      <c r="F948" s="249" t="str">
        <f t="shared" si="92"/>
        <v/>
      </c>
      <c r="G948" s="248" t="str">
        <f t="shared" si="93"/>
        <v/>
      </c>
      <c r="H948" s="246"/>
      <c r="I948" s="246"/>
      <c r="J948" s="255" t="str">
        <f t="shared" si="94"/>
        <v/>
      </c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70"/>
    </row>
    <row r="949" spans="1:43" ht="15.6">
      <c r="A949" s="244"/>
      <c r="B949" s="244"/>
      <c r="C949" s="58"/>
      <c r="D949" s="245"/>
      <c r="E949" s="246"/>
      <c r="F949" s="249" t="str">
        <f t="shared" si="92"/>
        <v/>
      </c>
      <c r="G949" s="248" t="str">
        <f t="shared" si="93"/>
        <v/>
      </c>
      <c r="H949" s="246"/>
      <c r="I949" s="246"/>
      <c r="J949" s="255" t="str">
        <f t="shared" si="94"/>
        <v/>
      </c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70"/>
    </row>
    <row r="950" spans="1:43" ht="15.6">
      <c r="A950" s="244"/>
      <c r="B950" s="244"/>
      <c r="C950" s="58"/>
      <c r="D950" s="245"/>
      <c r="E950" s="246"/>
      <c r="F950" s="249" t="str">
        <f t="shared" si="92"/>
        <v/>
      </c>
      <c r="G950" s="248" t="str">
        <f t="shared" si="93"/>
        <v/>
      </c>
      <c r="H950" s="246"/>
      <c r="I950" s="246"/>
      <c r="J950" s="255" t="str">
        <f t="shared" si="94"/>
        <v/>
      </c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70"/>
    </row>
    <row r="951" spans="1:43" ht="15.6">
      <c r="A951" s="244"/>
      <c r="B951" s="244"/>
      <c r="C951" s="58"/>
      <c r="D951" s="245"/>
      <c r="E951" s="246"/>
      <c r="F951" s="249" t="str">
        <f t="shared" si="92"/>
        <v/>
      </c>
      <c r="G951" s="248" t="str">
        <f t="shared" si="93"/>
        <v/>
      </c>
      <c r="H951" s="246"/>
      <c r="I951" s="246"/>
      <c r="J951" s="255" t="str">
        <f t="shared" si="94"/>
        <v/>
      </c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70"/>
    </row>
    <row r="952" spans="1:43" ht="15.6">
      <c r="A952" s="244"/>
      <c r="B952" s="244"/>
      <c r="C952" s="58"/>
      <c r="D952" s="245"/>
      <c r="E952" s="246"/>
      <c r="F952" s="249" t="str">
        <f t="shared" si="92"/>
        <v/>
      </c>
      <c r="G952" s="248" t="str">
        <f t="shared" si="93"/>
        <v/>
      </c>
      <c r="H952" s="246"/>
      <c r="I952" s="246"/>
      <c r="J952" s="255" t="str">
        <f t="shared" si="94"/>
        <v/>
      </c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70"/>
    </row>
    <row r="953" spans="1:43" ht="15.6">
      <c r="A953" s="244"/>
      <c r="B953" s="244"/>
      <c r="C953" s="58"/>
      <c r="D953" s="245"/>
      <c r="E953" s="246"/>
      <c r="F953" s="249" t="str">
        <f t="shared" si="92"/>
        <v/>
      </c>
      <c r="G953" s="248" t="str">
        <f t="shared" si="93"/>
        <v/>
      </c>
      <c r="H953" s="246"/>
      <c r="I953" s="246"/>
      <c r="J953" s="255" t="str">
        <f t="shared" si="94"/>
        <v/>
      </c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70"/>
    </row>
    <row r="954" spans="1:43" ht="15.6">
      <c r="A954" s="244"/>
      <c r="B954" s="244"/>
      <c r="C954" s="58"/>
      <c r="D954" s="245"/>
      <c r="E954" s="246"/>
      <c r="F954" s="249" t="str">
        <f t="shared" si="92"/>
        <v/>
      </c>
      <c r="G954" s="248" t="str">
        <f t="shared" si="93"/>
        <v/>
      </c>
      <c r="H954" s="246"/>
      <c r="I954" s="246"/>
      <c r="J954" s="255" t="str">
        <f t="shared" si="94"/>
        <v/>
      </c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70"/>
    </row>
    <row r="955" spans="1:43" ht="15.6">
      <c r="A955" s="244"/>
      <c r="B955" s="244"/>
      <c r="C955" s="58"/>
      <c r="D955" s="245"/>
      <c r="E955" s="246"/>
      <c r="F955" s="249" t="str">
        <f t="shared" si="92"/>
        <v/>
      </c>
      <c r="G955" s="248" t="str">
        <f t="shared" si="93"/>
        <v/>
      </c>
      <c r="H955" s="246"/>
      <c r="I955" s="246"/>
      <c r="J955" s="255" t="str">
        <f t="shared" si="94"/>
        <v/>
      </c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70"/>
    </row>
    <row r="956" spans="1:43" ht="15.6">
      <c r="A956" s="244"/>
      <c r="B956" s="244"/>
      <c r="C956" s="58"/>
      <c r="D956" s="245"/>
      <c r="E956" s="246"/>
      <c r="F956" s="249" t="str">
        <f t="shared" si="92"/>
        <v/>
      </c>
      <c r="G956" s="248" t="str">
        <f t="shared" si="93"/>
        <v/>
      </c>
      <c r="H956" s="246"/>
      <c r="I956" s="246"/>
      <c r="J956" s="255" t="str">
        <f t="shared" si="94"/>
        <v/>
      </c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70"/>
    </row>
    <row r="957" spans="1:43" ht="15.6">
      <c r="A957" s="244"/>
      <c r="B957" s="244"/>
      <c r="C957" s="58"/>
      <c r="D957" s="245"/>
      <c r="E957" s="246"/>
      <c r="F957" s="249" t="str">
        <f t="shared" si="92"/>
        <v/>
      </c>
      <c r="G957" s="248" t="str">
        <f t="shared" si="93"/>
        <v/>
      </c>
      <c r="H957" s="246"/>
      <c r="I957" s="246"/>
      <c r="J957" s="255" t="str">
        <f t="shared" si="94"/>
        <v/>
      </c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70"/>
    </row>
    <row r="958" spans="1:43" ht="15.6">
      <c r="A958" s="244"/>
      <c r="B958" s="244"/>
      <c r="C958" s="58"/>
      <c r="D958" s="245"/>
      <c r="E958" s="246"/>
      <c r="F958" s="249" t="str">
        <f t="shared" si="92"/>
        <v/>
      </c>
      <c r="G958" s="248" t="str">
        <f t="shared" si="93"/>
        <v/>
      </c>
      <c r="H958" s="246"/>
      <c r="I958" s="246"/>
      <c r="J958" s="255" t="str">
        <f t="shared" si="94"/>
        <v/>
      </c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70"/>
    </row>
    <row r="959" spans="1:43" ht="15.6">
      <c r="A959" s="244"/>
      <c r="B959" s="244"/>
      <c r="C959" s="58"/>
      <c r="D959" s="245"/>
      <c r="E959" s="246"/>
      <c r="F959" s="249" t="str">
        <f t="shared" si="92"/>
        <v/>
      </c>
      <c r="G959" s="248" t="str">
        <f t="shared" si="93"/>
        <v/>
      </c>
      <c r="H959" s="246"/>
      <c r="I959" s="246"/>
      <c r="J959" s="255" t="str">
        <f t="shared" si="94"/>
        <v/>
      </c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70"/>
    </row>
    <row r="960" spans="1:43" ht="15.6">
      <c r="A960" s="244"/>
      <c r="B960" s="244"/>
      <c r="C960" s="58"/>
      <c r="D960" s="245"/>
      <c r="E960" s="246"/>
      <c r="F960" s="249" t="str">
        <f t="shared" si="92"/>
        <v/>
      </c>
      <c r="G960" s="248" t="str">
        <f t="shared" si="93"/>
        <v/>
      </c>
      <c r="H960" s="246"/>
      <c r="I960" s="246"/>
      <c r="J960" s="255" t="str">
        <f t="shared" si="94"/>
        <v/>
      </c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70"/>
    </row>
    <row r="961" spans="1:43" ht="15.6">
      <c r="A961" s="244"/>
      <c r="B961" s="244"/>
      <c r="C961" s="58"/>
      <c r="D961" s="245"/>
      <c r="E961" s="246"/>
      <c r="F961" s="249" t="str">
        <f t="shared" si="92"/>
        <v/>
      </c>
      <c r="G961" s="248" t="str">
        <f t="shared" si="93"/>
        <v/>
      </c>
      <c r="H961" s="246"/>
      <c r="I961" s="246"/>
      <c r="J961" s="255" t="str">
        <f t="shared" si="94"/>
        <v/>
      </c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70"/>
    </row>
    <row r="962" spans="1:43" ht="15.6">
      <c r="A962" s="244"/>
      <c r="B962" s="244"/>
      <c r="C962" s="58"/>
      <c r="D962" s="245"/>
      <c r="E962" s="246"/>
      <c r="F962" s="249" t="str">
        <f t="shared" si="92"/>
        <v/>
      </c>
      <c r="G962" s="248" t="str">
        <f t="shared" si="93"/>
        <v/>
      </c>
      <c r="H962" s="246"/>
      <c r="I962" s="246"/>
      <c r="J962" s="255" t="str">
        <f t="shared" si="94"/>
        <v/>
      </c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70"/>
    </row>
    <row r="963" spans="1:43" ht="15.6">
      <c r="A963" s="244"/>
      <c r="B963" s="244"/>
      <c r="C963" s="58"/>
      <c r="D963" s="245"/>
      <c r="E963" s="246"/>
      <c r="F963" s="249" t="str">
        <f t="shared" si="92"/>
        <v/>
      </c>
      <c r="G963" s="248" t="str">
        <f t="shared" si="93"/>
        <v/>
      </c>
      <c r="H963" s="246"/>
      <c r="I963" s="246"/>
      <c r="J963" s="255" t="str">
        <f t="shared" si="94"/>
        <v/>
      </c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70"/>
    </row>
    <row r="964" spans="1:43" ht="15.6">
      <c r="A964" s="244"/>
      <c r="B964" s="244"/>
      <c r="C964" s="58"/>
      <c r="D964" s="245"/>
      <c r="E964" s="246"/>
      <c r="F964" s="249" t="str">
        <f t="shared" si="92"/>
        <v/>
      </c>
      <c r="G964" s="248" t="str">
        <f t="shared" si="93"/>
        <v/>
      </c>
      <c r="H964" s="246"/>
      <c r="I964" s="246"/>
      <c r="J964" s="255" t="str">
        <f t="shared" si="94"/>
        <v/>
      </c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70"/>
    </row>
    <row r="965" spans="1:43" ht="15.6">
      <c r="A965" s="244"/>
      <c r="B965" s="244"/>
      <c r="C965" s="58"/>
      <c r="D965" s="245"/>
      <c r="E965" s="246"/>
      <c r="F965" s="249" t="str">
        <f t="shared" si="92"/>
        <v/>
      </c>
      <c r="G965" s="248" t="str">
        <f t="shared" si="93"/>
        <v/>
      </c>
      <c r="H965" s="246"/>
      <c r="I965" s="246"/>
      <c r="J965" s="255" t="str">
        <f t="shared" si="94"/>
        <v/>
      </c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70"/>
    </row>
    <row r="966" spans="1:43" ht="15.6">
      <c r="A966" s="244"/>
      <c r="B966" s="244"/>
      <c r="C966" s="58"/>
      <c r="D966" s="245"/>
      <c r="E966" s="246"/>
      <c r="F966" s="249" t="str">
        <f t="shared" si="92"/>
        <v/>
      </c>
      <c r="G966" s="248" t="str">
        <f t="shared" si="93"/>
        <v/>
      </c>
      <c r="H966" s="246"/>
      <c r="I966" s="246"/>
      <c r="J966" s="255" t="str">
        <f t="shared" si="94"/>
        <v/>
      </c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70"/>
    </row>
    <row r="967" spans="1:43" ht="15.6">
      <c r="A967" s="244"/>
      <c r="B967" s="244"/>
      <c r="C967" s="58"/>
      <c r="D967" s="245"/>
      <c r="E967" s="246"/>
      <c r="F967" s="249" t="str">
        <f t="shared" si="92"/>
        <v/>
      </c>
      <c r="G967" s="248" t="str">
        <f t="shared" si="93"/>
        <v/>
      </c>
      <c r="H967" s="246"/>
      <c r="I967" s="246"/>
      <c r="J967" s="255" t="str">
        <f t="shared" si="94"/>
        <v/>
      </c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70"/>
    </row>
    <row r="968" spans="1:43" ht="15.6">
      <c r="A968" s="244"/>
      <c r="B968" s="244"/>
      <c r="C968" s="58"/>
      <c r="D968" s="245"/>
      <c r="E968" s="246"/>
      <c r="F968" s="249" t="str">
        <f t="shared" si="92"/>
        <v/>
      </c>
      <c r="G968" s="248" t="str">
        <f t="shared" si="93"/>
        <v/>
      </c>
      <c r="H968" s="246"/>
      <c r="I968" s="246"/>
      <c r="J968" s="255" t="str">
        <f t="shared" si="94"/>
        <v/>
      </c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70"/>
    </row>
    <row r="969" spans="1:43" ht="15.6">
      <c r="A969" s="244"/>
      <c r="B969" s="244"/>
      <c r="C969" s="58"/>
      <c r="D969" s="245"/>
      <c r="E969" s="246"/>
      <c r="F969" s="249" t="str">
        <f t="shared" si="92"/>
        <v/>
      </c>
      <c r="G969" s="248" t="str">
        <f t="shared" si="93"/>
        <v/>
      </c>
      <c r="H969" s="246"/>
      <c r="I969" s="246"/>
      <c r="J969" s="255" t="str">
        <f t="shared" si="94"/>
        <v/>
      </c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70"/>
    </row>
    <row r="970" spans="1:43" ht="15.6">
      <c r="A970" s="244"/>
      <c r="B970" s="244"/>
      <c r="C970" s="58"/>
      <c r="D970" s="245"/>
      <c r="E970" s="246"/>
      <c r="F970" s="249" t="str">
        <f t="shared" si="92"/>
        <v/>
      </c>
      <c r="G970" s="248" t="str">
        <f t="shared" si="93"/>
        <v/>
      </c>
      <c r="H970" s="246"/>
      <c r="I970" s="246"/>
      <c r="J970" s="255" t="str">
        <f t="shared" si="94"/>
        <v/>
      </c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70"/>
    </row>
    <row r="971" spans="1:43" ht="15.6">
      <c r="A971" s="244"/>
      <c r="B971" s="244"/>
      <c r="C971" s="58"/>
      <c r="D971" s="245"/>
      <c r="E971" s="246"/>
      <c r="F971" s="249" t="str">
        <f t="shared" si="92"/>
        <v/>
      </c>
      <c r="G971" s="248" t="str">
        <f t="shared" si="93"/>
        <v/>
      </c>
      <c r="H971" s="246"/>
      <c r="I971" s="246"/>
      <c r="J971" s="255" t="str">
        <f t="shared" si="94"/>
        <v/>
      </c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70"/>
    </row>
    <row r="972" spans="1:43" ht="15.6">
      <c r="A972" s="244"/>
      <c r="B972" s="244"/>
      <c r="C972" s="58"/>
      <c r="D972" s="245"/>
      <c r="E972" s="246"/>
      <c r="F972" s="249" t="str">
        <f t="shared" si="92"/>
        <v/>
      </c>
      <c r="G972" s="248" t="str">
        <f t="shared" si="93"/>
        <v/>
      </c>
      <c r="H972" s="246"/>
      <c r="I972" s="246"/>
      <c r="J972" s="255" t="str">
        <f t="shared" si="94"/>
        <v/>
      </c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70"/>
    </row>
    <row r="973" spans="1:43" ht="15.6">
      <c r="A973" s="244"/>
      <c r="B973" s="244"/>
      <c r="C973" s="58"/>
      <c r="D973" s="245"/>
      <c r="E973" s="246"/>
      <c r="F973" s="249" t="str">
        <f t="shared" si="92"/>
        <v/>
      </c>
      <c r="G973" s="248" t="str">
        <f t="shared" si="93"/>
        <v/>
      </c>
      <c r="H973" s="246"/>
      <c r="I973" s="246"/>
      <c r="J973" s="255" t="str">
        <f t="shared" si="94"/>
        <v/>
      </c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70"/>
    </row>
    <row r="974" spans="1:43" ht="15.6">
      <c r="A974" s="244"/>
      <c r="B974" s="244"/>
      <c r="C974" s="58"/>
      <c r="D974" s="245"/>
      <c r="E974" s="246"/>
      <c r="F974" s="249" t="str">
        <f t="shared" si="92"/>
        <v/>
      </c>
      <c r="G974" s="248" t="str">
        <f t="shared" si="93"/>
        <v/>
      </c>
      <c r="H974" s="246"/>
      <c r="I974" s="246"/>
      <c r="J974" s="255" t="str">
        <f t="shared" si="94"/>
        <v/>
      </c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70"/>
    </row>
    <row r="975" spans="1:43" ht="15.6">
      <c r="A975" s="244"/>
      <c r="B975" s="244"/>
      <c r="C975" s="58"/>
      <c r="D975" s="245"/>
      <c r="E975" s="246"/>
      <c r="F975" s="249" t="str">
        <f t="shared" si="92"/>
        <v/>
      </c>
      <c r="G975" s="248" t="str">
        <f t="shared" si="93"/>
        <v/>
      </c>
      <c r="H975" s="246"/>
      <c r="I975" s="246"/>
      <c r="J975" s="255" t="str">
        <f t="shared" si="94"/>
        <v/>
      </c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70"/>
    </row>
    <row r="976" spans="1:43" ht="15.6">
      <c r="A976" s="244"/>
      <c r="B976" s="244"/>
      <c r="C976" s="58"/>
      <c r="D976" s="245"/>
      <c r="E976" s="246"/>
      <c r="F976" s="249" t="str">
        <f t="shared" si="92"/>
        <v/>
      </c>
      <c r="G976" s="248" t="str">
        <f t="shared" si="93"/>
        <v/>
      </c>
      <c r="H976" s="246"/>
      <c r="I976" s="246"/>
      <c r="J976" s="255" t="str">
        <f t="shared" si="94"/>
        <v/>
      </c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70"/>
    </row>
    <row r="977" spans="1:43" ht="15.6">
      <c r="A977" s="244"/>
      <c r="B977" s="244"/>
      <c r="C977" s="58"/>
      <c r="D977" s="245"/>
      <c r="E977" s="246"/>
      <c r="F977" s="249" t="str">
        <f t="shared" si="92"/>
        <v/>
      </c>
      <c r="G977" s="248" t="str">
        <f t="shared" si="93"/>
        <v/>
      </c>
      <c r="H977" s="246"/>
      <c r="I977" s="246"/>
      <c r="J977" s="255" t="str">
        <f t="shared" si="94"/>
        <v/>
      </c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70"/>
    </row>
    <row r="978" spans="1:43" ht="15.6">
      <c r="A978" s="244"/>
      <c r="B978" s="244"/>
      <c r="C978" s="58"/>
      <c r="D978" s="245"/>
      <c r="E978" s="246"/>
      <c r="F978" s="249" t="str">
        <f t="shared" si="92"/>
        <v/>
      </c>
      <c r="G978" s="248" t="str">
        <f t="shared" si="93"/>
        <v/>
      </c>
      <c r="H978" s="246"/>
      <c r="I978" s="246"/>
      <c r="J978" s="255" t="str">
        <f t="shared" si="94"/>
        <v/>
      </c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70"/>
    </row>
    <row r="979" spans="1:43" ht="15.6">
      <c r="A979" s="244"/>
      <c r="B979" s="244"/>
      <c r="C979" s="58"/>
      <c r="D979" s="245"/>
      <c r="E979" s="246"/>
      <c r="F979" s="249" t="str">
        <f t="shared" si="92"/>
        <v/>
      </c>
      <c r="G979" s="248" t="str">
        <f t="shared" si="93"/>
        <v/>
      </c>
      <c r="H979" s="246"/>
      <c r="I979" s="246"/>
      <c r="J979" s="255" t="str">
        <f t="shared" si="94"/>
        <v/>
      </c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70"/>
    </row>
    <row r="980" spans="1:43" ht="15.6">
      <c r="A980" s="244"/>
      <c r="B980" s="244"/>
      <c r="C980" s="58"/>
      <c r="D980" s="245"/>
      <c r="E980" s="246"/>
      <c r="F980" s="249" t="str">
        <f t="shared" si="92"/>
        <v/>
      </c>
      <c r="G980" s="248" t="str">
        <f t="shared" si="93"/>
        <v/>
      </c>
      <c r="H980" s="246"/>
      <c r="I980" s="246"/>
      <c r="J980" s="255" t="str">
        <f t="shared" si="94"/>
        <v/>
      </c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70"/>
    </row>
    <row r="981" spans="1:43" ht="15.6">
      <c r="A981" s="244"/>
      <c r="B981" s="244"/>
      <c r="C981" s="58"/>
      <c r="D981" s="245"/>
      <c r="E981" s="246"/>
      <c r="F981" s="249" t="str">
        <f t="shared" si="92"/>
        <v/>
      </c>
      <c r="G981" s="248" t="str">
        <f t="shared" si="93"/>
        <v/>
      </c>
      <c r="H981" s="246"/>
      <c r="I981" s="246"/>
      <c r="J981" s="255" t="str">
        <f t="shared" si="94"/>
        <v/>
      </c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70"/>
    </row>
    <row r="982" spans="1:43" ht="15.6">
      <c r="A982" s="244"/>
      <c r="B982" s="244"/>
      <c r="C982" s="58"/>
      <c r="D982" s="245"/>
      <c r="E982" s="246"/>
      <c r="F982" s="249" t="str">
        <f t="shared" si="92"/>
        <v/>
      </c>
      <c r="G982" s="248" t="str">
        <f t="shared" si="93"/>
        <v/>
      </c>
      <c r="H982" s="246"/>
      <c r="I982" s="246"/>
      <c r="J982" s="255" t="str">
        <f t="shared" si="94"/>
        <v/>
      </c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70"/>
    </row>
    <row r="983" spans="1:43" ht="15.6">
      <c r="A983" s="244"/>
      <c r="B983" s="244"/>
      <c r="C983" s="58"/>
      <c r="D983" s="245"/>
      <c r="E983" s="246"/>
      <c r="F983" s="249" t="str">
        <f t="shared" si="92"/>
        <v/>
      </c>
      <c r="G983" s="248" t="str">
        <f t="shared" si="93"/>
        <v/>
      </c>
      <c r="H983" s="246"/>
      <c r="I983" s="246"/>
      <c r="J983" s="255" t="str">
        <f t="shared" si="94"/>
        <v/>
      </c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70"/>
    </row>
    <row r="984" spans="1:43" ht="15.6">
      <c r="A984" s="244"/>
      <c r="B984" s="244"/>
      <c r="C984" s="58"/>
      <c r="D984" s="245"/>
      <c r="E984" s="246"/>
      <c r="F984" s="249" t="str">
        <f t="shared" si="92"/>
        <v/>
      </c>
      <c r="G984" s="248" t="str">
        <f t="shared" si="93"/>
        <v/>
      </c>
      <c r="H984" s="246"/>
      <c r="I984" s="246"/>
      <c r="J984" s="255" t="str">
        <f t="shared" si="94"/>
        <v/>
      </c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70"/>
    </row>
    <row r="985" spans="1:43" ht="15.6">
      <c r="A985" s="244"/>
      <c r="B985" s="244"/>
      <c r="C985" s="58"/>
      <c r="D985" s="245"/>
      <c r="E985" s="246"/>
      <c r="F985" s="249" t="str">
        <f t="shared" si="92"/>
        <v/>
      </c>
      <c r="G985" s="248" t="str">
        <f t="shared" si="93"/>
        <v/>
      </c>
      <c r="H985" s="246"/>
      <c r="I985" s="246"/>
      <c r="J985" s="255" t="str">
        <f t="shared" si="94"/>
        <v/>
      </c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70"/>
    </row>
    <row r="986" spans="1:43" ht="15.6">
      <c r="A986" s="244"/>
      <c r="B986" s="244"/>
      <c r="C986" s="58"/>
      <c r="D986" s="245"/>
      <c r="E986" s="246"/>
      <c r="F986" s="249" t="str">
        <f t="shared" si="92"/>
        <v/>
      </c>
      <c r="G986" s="248" t="str">
        <f t="shared" si="93"/>
        <v/>
      </c>
      <c r="H986" s="246"/>
      <c r="I986" s="246"/>
      <c r="J986" s="255" t="str">
        <f t="shared" si="94"/>
        <v/>
      </c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70"/>
    </row>
    <row r="987" spans="1:43" ht="15.6">
      <c r="A987" s="244"/>
      <c r="B987" s="244"/>
      <c r="C987" s="58"/>
      <c r="D987" s="245"/>
      <c r="E987" s="246"/>
      <c r="F987" s="249" t="str">
        <f t="shared" si="92"/>
        <v/>
      </c>
      <c r="G987" s="248" t="str">
        <f t="shared" si="93"/>
        <v/>
      </c>
      <c r="H987" s="246"/>
      <c r="I987" s="246"/>
      <c r="J987" s="255" t="str">
        <f t="shared" si="94"/>
        <v/>
      </c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70"/>
    </row>
    <row r="988" spans="1:43" ht="15.6">
      <c r="A988" s="244"/>
      <c r="B988" s="244"/>
      <c r="C988" s="58"/>
      <c r="D988" s="245"/>
      <c r="E988" s="246"/>
      <c r="F988" s="249" t="str">
        <f t="shared" si="92"/>
        <v/>
      </c>
      <c r="G988" s="248" t="str">
        <f t="shared" si="93"/>
        <v/>
      </c>
      <c r="H988" s="246"/>
      <c r="I988" s="246"/>
      <c r="J988" s="255" t="str">
        <f t="shared" si="94"/>
        <v/>
      </c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70"/>
    </row>
    <row r="989" spans="1:43" ht="15.6">
      <c r="A989" s="244"/>
      <c r="B989" s="244"/>
      <c r="C989" s="58"/>
      <c r="D989" s="245"/>
      <c r="E989" s="246"/>
      <c r="F989" s="249" t="str">
        <f t="shared" si="92"/>
        <v/>
      </c>
      <c r="G989" s="248" t="str">
        <f t="shared" si="93"/>
        <v/>
      </c>
      <c r="H989" s="246"/>
      <c r="I989" s="246"/>
      <c r="J989" s="255" t="str">
        <f t="shared" si="94"/>
        <v/>
      </c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70"/>
    </row>
    <row r="990" spans="1:43" ht="15.6">
      <c r="A990" s="244"/>
      <c r="B990" s="244"/>
      <c r="C990" s="58"/>
      <c r="D990" s="245"/>
      <c r="E990" s="246"/>
      <c r="F990" s="249" t="str">
        <f t="shared" si="92"/>
        <v/>
      </c>
      <c r="G990" s="248" t="str">
        <f t="shared" si="93"/>
        <v/>
      </c>
      <c r="H990" s="246"/>
      <c r="I990" s="246"/>
      <c r="J990" s="255" t="str">
        <f t="shared" si="94"/>
        <v/>
      </c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70"/>
    </row>
    <row r="991" spans="1:43" ht="15.6">
      <c r="A991" s="244"/>
      <c r="B991" s="244"/>
      <c r="C991" s="58"/>
      <c r="D991" s="245"/>
      <c r="E991" s="246"/>
      <c r="F991" s="249" t="str">
        <f t="shared" si="92"/>
        <v/>
      </c>
      <c r="G991" s="248" t="str">
        <f t="shared" si="93"/>
        <v/>
      </c>
      <c r="H991" s="246"/>
      <c r="I991" s="246"/>
      <c r="J991" s="255" t="str">
        <f t="shared" si="94"/>
        <v/>
      </c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70"/>
    </row>
    <row r="992" spans="1:43" ht="15.6">
      <c r="A992" s="244"/>
      <c r="B992" s="244"/>
      <c r="C992" s="58"/>
      <c r="D992" s="245"/>
      <c r="E992" s="246"/>
      <c r="F992" s="249" t="str">
        <f t="shared" si="92"/>
        <v/>
      </c>
      <c r="G992" s="248" t="str">
        <f t="shared" si="93"/>
        <v/>
      </c>
      <c r="H992" s="246"/>
      <c r="I992" s="246"/>
      <c r="J992" s="255" t="str">
        <f t="shared" si="94"/>
        <v/>
      </c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70"/>
    </row>
    <row r="993" spans="1:43" ht="15.6">
      <c r="A993" s="244"/>
      <c r="B993" s="244"/>
      <c r="C993" s="58"/>
      <c r="D993" s="245"/>
      <c r="E993" s="246"/>
      <c r="F993" s="249" t="str">
        <f t="shared" si="92"/>
        <v/>
      </c>
      <c r="G993" s="248" t="str">
        <f t="shared" si="93"/>
        <v/>
      </c>
      <c r="H993" s="246"/>
      <c r="I993" s="246"/>
      <c r="J993" s="255" t="str">
        <f t="shared" si="94"/>
        <v/>
      </c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70"/>
    </row>
    <row r="994" spans="1:43" ht="15.6">
      <c r="A994" s="244"/>
      <c r="B994" s="244"/>
      <c r="C994" s="58"/>
      <c r="D994" s="245"/>
      <c r="E994" s="246"/>
      <c r="F994" s="249" t="str">
        <f t="shared" si="92"/>
        <v/>
      </c>
      <c r="G994" s="248" t="str">
        <f t="shared" si="93"/>
        <v/>
      </c>
      <c r="H994" s="246"/>
      <c r="I994" s="246"/>
      <c r="J994" s="255" t="str">
        <f t="shared" si="94"/>
        <v/>
      </c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70"/>
    </row>
    <row r="995" spans="1:43" ht="15.6">
      <c r="A995" s="244"/>
      <c r="B995" s="244"/>
      <c r="C995" s="58"/>
      <c r="D995" s="245"/>
      <c r="E995" s="246"/>
      <c r="F995" s="249" t="str">
        <f t="shared" si="92"/>
        <v/>
      </c>
      <c r="G995" s="248" t="str">
        <f t="shared" si="93"/>
        <v/>
      </c>
      <c r="H995" s="246"/>
      <c r="I995" s="246"/>
      <c r="J995" s="255" t="str">
        <f t="shared" si="94"/>
        <v/>
      </c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70"/>
    </row>
    <row r="996" spans="1:43" ht="15.6">
      <c r="A996" s="244"/>
      <c r="B996" s="244"/>
      <c r="C996" s="58"/>
      <c r="D996" s="245"/>
      <c r="E996" s="246"/>
      <c r="F996" s="249" t="str">
        <f t="shared" si="92"/>
        <v/>
      </c>
      <c r="G996" s="248" t="str">
        <f t="shared" si="93"/>
        <v/>
      </c>
      <c r="H996" s="246"/>
      <c r="I996" s="246"/>
      <c r="J996" s="255" t="str">
        <f t="shared" si="94"/>
        <v/>
      </c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70"/>
    </row>
    <row r="997" spans="1:43" ht="15.6">
      <c r="A997" s="244"/>
      <c r="B997" s="244"/>
      <c r="C997" s="58"/>
      <c r="D997" s="245"/>
      <c r="E997" s="246"/>
      <c r="F997" s="249" t="str">
        <f t="shared" si="92"/>
        <v/>
      </c>
      <c r="G997" s="248" t="str">
        <f t="shared" si="93"/>
        <v/>
      </c>
      <c r="H997" s="246"/>
      <c r="I997" s="246"/>
      <c r="J997" s="255" t="str">
        <f t="shared" si="94"/>
        <v/>
      </c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70"/>
    </row>
    <row r="998" spans="1:43" ht="15.6">
      <c r="A998" s="244"/>
      <c r="B998" s="244"/>
      <c r="C998" s="58"/>
      <c r="D998" s="245"/>
      <c r="E998" s="246"/>
      <c r="F998" s="249" t="str">
        <f t="shared" si="92"/>
        <v/>
      </c>
      <c r="G998" s="248" t="str">
        <f t="shared" si="93"/>
        <v/>
      </c>
      <c r="H998" s="246"/>
      <c r="I998" s="246"/>
      <c r="J998" s="255" t="str">
        <f t="shared" si="94"/>
        <v/>
      </c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70"/>
    </row>
    <row r="999" spans="1:43" ht="15.6">
      <c r="A999" s="244"/>
      <c r="B999" s="244"/>
      <c r="C999" s="58"/>
      <c r="D999" s="245"/>
      <c r="E999" s="246"/>
      <c r="F999" s="249" t="str">
        <f t="shared" si="92"/>
        <v/>
      </c>
      <c r="G999" s="248" t="str">
        <f t="shared" si="93"/>
        <v/>
      </c>
      <c r="H999" s="246"/>
      <c r="I999" s="246"/>
      <c r="J999" s="255" t="str">
        <f t="shared" si="94"/>
        <v/>
      </c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70"/>
    </row>
    <row r="1000" spans="1:43" ht="16.2" thickBot="1">
      <c r="A1000" s="244"/>
      <c r="B1000" s="244"/>
      <c r="C1000" s="58"/>
      <c r="D1000" s="250"/>
      <c r="E1000" s="251"/>
      <c r="F1000" s="252" t="str">
        <f t="shared" si="92"/>
        <v/>
      </c>
      <c r="G1000" s="253" t="str">
        <f t="shared" si="93"/>
        <v/>
      </c>
      <c r="H1000" s="251"/>
      <c r="I1000" s="251"/>
      <c r="J1000" s="257" t="str">
        <f t="shared" si="94"/>
        <v/>
      </c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70"/>
    </row>
    <row r="1001" spans="1:43" ht="15.6">
      <c r="A1001" s="244"/>
      <c r="B1001" s="244"/>
      <c r="C1001" s="58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70"/>
    </row>
    <row r="1002" spans="1:43" ht="15.6">
      <c r="A1002" s="244"/>
      <c r="B1002" s="244"/>
      <c r="C1002" s="58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70"/>
    </row>
    <row r="1003" spans="1:43" ht="15.6">
      <c r="A1003" s="244"/>
      <c r="B1003" s="244"/>
      <c r="C1003" s="58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70"/>
    </row>
    <row r="1004" spans="1:43" ht="15.6">
      <c r="A1004" s="244"/>
      <c r="B1004" s="244"/>
      <c r="C1004" s="58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70"/>
    </row>
    <row r="1005" spans="1:43" ht="15.6">
      <c r="A1005" s="244"/>
      <c r="B1005" s="244"/>
      <c r="C1005" s="58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70"/>
    </row>
    <row r="1006" spans="1:43" ht="15.6">
      <c r="A1006" s="244"/>
      <c r="B1006" s="244"/>
      <c r="C1006" s="58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70"/>
    </row>
    <row r="1007" spans="1:43" ht="15.6">
      <c r="A1007" s="244"/>
      <c r="B1007" s="244"/>
      <c r="C1007" s="58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70"/>
    </row>
    <row r="1008" spans="1:43" ht="15.6">
      <c r="A1008" s="244"/>
      <c r="B1008" s="244"/>
      <c r="C1008" s="58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70"/>
    </row>
    <row r="1009" spans="1:43" ht="15.6">
      <c r="A1009" s="244"/>
      <c r="B1009" s="244"/>
      <c r="C1009" s="58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70"/>
    </row>
    <row r="1010" spans="1:43" ht="15.6">
      <c r="A1010" s="244"/>
      <c r="B1010" s="244"/>
      <c r="C1010" s="58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70"/>
    </row>
    <row r="1011" spans="1:43" ht="15.6">
      <c r="A1011" s="244"/>
      <c r="B1011" s="244"/>
      <c r="C1011" s="58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70"/>
    </row>
    <row r="1012" spans="1:43" ht="15.6">
      <c r="A1012" s="244"/>
      <c r="B1012" s="244"/>
      <c r="C1012" s="58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70"/>
    </row>
    <row r="1013" spans="1:43" ht="15.6">
      <c r="A1013" s="244"/>
      <c r="B1013" s="244"/>
      <c r="C1013" s="58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70"/>
    </row>
    <row r="1014" spans="1:43" ht="15.6">
      <c r="A1014" s="244"/>
      <c r="B1014" s="244"/>
      <c r="C1014" s="58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70"/>
    </row>
    <row r="1015" spans="1:43" ht="15.6">
      <c r="A1015" s="244"/>
      <c r="B1015" s="244"/>
      <c r="C1015" s="58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70"/>
    </row>
    <row r="1016" spans="1:43" ht="15.6">
      <c r="A1016" s="244"/>
      <c r="B1016" s="244"/>
      <c r="C1016" s="58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70"/>
    </row>
    <row r="1017" spans="1:43" ht="15.6">
      <c r="A1017" s="244"/>
      <c r="B1017" s="244"/>
      <c r="C1017" s="58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70"/>
    </row>
    <row r="1018" spans="1:43" ht="15.6">
      <c r="A1018" s="244"/>
      <c r="B1018" s="244"/>
      <c r="C1018" s="58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70"/>
    </row>
    <row r="1019" spans="1:43" ht="15.6">
      <c r="A1019" s="244"/>
      <c r="B1019" s="244"/>
      <c r="C1019" s="58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70"/>
    </row>
    <row r="1020" spans="1:43" ht="15.6">
      <c r="A1020" s="244"/>
      <c r="B1020" s="244"/>
      <c r="C1020" s="58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70"/>
    </row>
    <row r="1021" spans="1:43" ht="15.6">
      <c r="A1021" s="244"/>
      <c r="B1021" s="244"/>
      <c r="C1021" s="58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70"/>
    </row>
    <row r="1022" spans="1:43" ht="15.6">
      <c r="A1022" s="244"/>
      <c r="B1022" s="244"/>
      <c r="C1022" s="58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70"/>
    </row>
    <row r="1023" spans="1:43" ht="15.6">
      <c r="A1023" s="244"/>
      <c r="B1023" s="244"/>
      <c r="C1023" s="58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70"/>
    </row>
    <row r="1024" spans="1:43" ht="15.6">
      <c r="A1024" s="244"/>
      <c r="B1024" s="244"/>
      <c r="C1024" s="58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70"/>
    </row>
    <row r="1025" spans="1:43" ht="15.6">
      <c r="A1025" s="244"/>
      <c r="B1025" s="244"/>
      <c r="C1025" s="58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70"/>
    </row>
    <row r="1026" spans="1:43" ht="15.6">
      <c r="A1026" s="244"/>
      <c r="B1026" s="244"/>
      <c r="C1026" s="58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70"/>
    </row>
    <row r="1027" spans="1:43" ht="15.6">
      <c r="A1027" s="244"/>
      <c r="B1027" s="244"/>
      <c r="C1027" s="58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70"/>
    </row>
    <row r="1028" spans="1:43" ht="15.6">
      <c r="A1028" s="244"/>
      <c r="B1028" s="244"/>
      <c r="C1028" s="58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70"/>
    </row>
    <row r="1029" spans="1:43" ht="15.6">
      <c r="A1029" s="244"/>
      <c r="B1029" s="244"/>
      <c r="C1029" s="58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70"/>
    </row>
    <row r="1030" spans="1:43" ht="15.6">
      <c r="A1030" s="244"/>
      <c r="B1030" s="244"/>
      <c r="C1030" s="58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70"/>
    </row>
    <row r="1031" spans="1:43" ht="15.6">
      <c r="A1031" s="244"/>
      <c r="B1031" s="244"/>
      <c r="C1031" s="58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70"/>
    </row>
    <row r="1032" spans="1:43" ht="15.6">
      <c r="A1032" s="244"/>
      <c r="B1032" s="244"/>
      <c r="C1032" s="58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70"/>
    </row>
    <row r="1033" spans="1:43" ht="15.6">
      <c r="A1033" s="244"/>
      <c r="B1033" s="244"/>
      <c r="C1033" s="58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70"/>
    </row>
    <row r="1034" spans="1:43" ht="15.6">
      <c r="A1034" s="244"/>
      <c r="B1034" s="244"/>
      <c r="C1034" s="58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70"/>
    </row>
    <row r="1035" spans="1:43" ht="15.6">
      <c r="A1035" s="244"/>
      <c r="B1035" s="244"/>
      <c r="C1035" s="58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70"/>
    </row>
    <row r="1036" spans="1:43" ht="15.6">
      <c r="A1036" s="244"/>
      <c r="B1036" s="244"/>
      <c r="C1036" s="58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70"/>
    </row>
    <row r="1037" spans="1:43" ht="15.6">
      <c r="A1037" s="244"/>
      <c r="B1037" s="244"/>
      <c r="C1037" s="58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70"/>
    </row>
    <row r="1038" spans="1:43" ht="15.6">
      <c r="A1038" s="244"/>
      <c r="B1038" s="244"/>
      <c r="C1038" s="58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70"/>
    </row>
    <row r="1039" spans="1:43" ht="15.6">
      <c r="A1039" s="244"/>
      <c r="B1039" s="244"/>
      <c r="C1039" s="58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70"/>
    </row>
    <row r="1040" spans="1:43" ht="15.6">
      <c r="A1040" s="244"/>
      <c r="B1040" s="244"/>
      <c r="C1040" s="58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70"/>
    </row>
    <row r="1041" spans="1:43" ht="15.6">
      <c r="A1041" s="244"/>
      <c r="B1041" s="244"/>
      <c r="C1041" s="58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70"/>
    </row>
    <row r="1042" spans="1:43" ht="15.6">
      <c r="A1042" s="244"/>
      <c r="B1042" s="244"/>
      <c r="C1042" s="58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70"/>
    </row>
    <row r="1043" spans="1:43" ht="15.6">
      <c r="A1043" s="244"/>
      <c r="B1043" s="244"/>
      <c r="C1043" s="58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70"/>
    </row>
    <row r="1044" spans="1:43" ht="15.6">
      <c r="A1044" s="244"/>
      <c r="B1044" s="244"/>
      <c r="C1044" s="58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70"/>
    </row>
    <row r="1045" spans="1:43" ht="15.6">
      <c r="A1045" s="244"/>
      <c r="B1045" s="244"/>
      <c r="C1045" s="58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70"/>
    </row>
    <row r="1046" spans="1:43" ht="15.6">
      <c r="A1046" s="244"/>
      <c r="B1046" s="244"/>
      <c r="C1046" s="58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70"/>
    </row>
    <row r="1047" spans="1:43" ht="15.6">
      <c r="A1047" s="244"/>
      <c r="B1047" s="244"/>
      <c r="C1047" s="58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70"/>
    </row>
    <row r="1048" spans="1:43" ht="15.6">
      <c r="A1048" s="244"/>
      <c r="B1048" s="244"/>
      <c r="C1048" s="58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70"/>
    </row>
    <row r="1049" spans="1:43" ht="15.6">
      <c r="A1049" s="244"/>
      <c r="B1049" s="244"/>
      <c r="C1049" s="58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70"/>
    </row>
    <row r="1050" spans="1:43" ht="15.6">
      <c r="A1050" s="244"/>
      <c r="B1050" s="244"/>
      <c r="C1050" s="58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70"/>
    </row>
    <row r="1051" spans="1:43" ht="15.6">
      <c r="A1051" s="244"/>
      <c r="B1051" s="244"/>
      <c r="C1051" s="58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70"/>
    </row>
    <row r="1052" spans="1:43" ht="15.6">
      <c r="A1052" s="244"/>
      <c r="B1052" s="244"/>
      <c r="C1052" s="58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70"/>
    </row>
    <row r="1053" spans="1:43" ht="15.6">
      <c r="A1053" s="244"/>
      <c r="B1053" s="244"/>
      <c r="C1053" s="58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70"/>
    </row>
    <row r="1054" spans="1:43" ht="15.6">
      <c r="A1054" s="244"/>
      <c r="B1054" s="244"/>
      <c r="C1054" s="58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70"/>
    </row>
    <row r="1055" spans="1:43" ht="15.6">
      <c r="A1055" s="244"/>
      <c r="B1055" s="244"/>
      <c r="C1055" s="58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70"/>
    </row>
    <row r="1056" spans="1:43" ht="15.6">
      <c r="A1056" s="244"/>
      <c r="B1056" s="244"/>
      <c r="C1056" s="58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70"/>
    </row>
    <row r="1057" spans="1:43" ht="15.6">
      <c r="A1057" s="244"/>
      <c r="B1057" s="244"/>
      <c r="C1057" s="58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70"/>
    </row>
    <row r="1058" spans="1:43" ht="15.6">
      <c r="A1058" s="244"/>
      <c r="B1058" s="244"/>
      <c r="C1058" s="58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70"/>
    </row>
    <row r="1059" spans="1:43" ht="15.6">
      <c r="A1059" s="244"/>
      <c r="B1059" s="244"/>
      <c r="C1059" s="58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70"/>
    </row>
    <row r="1060" spans="1:43" ht="15.6">
      <c r="A1060" s="244"/>
      <c r="B1060" s="244"/>
      <c r="C1060" s="58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70"/>
    </row>
    <row r="1061" spans="1:43" ht="15.6">
      <c r="A1061" s="244"/>
      <c r="B1061" s="244"/>
      <c r="C1061" s="58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70"/>
    </row>
    <row r="1062" spans="1:43" ht="15.6">
      <c r="A1062" s="244"/>
      <c r="B1062" s="244"/>
      <c r="C1062" s="58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70"/>
    </row>
    <row r="1063" spans="1:43" ht="15.6">
      <c r="A1063" s="244"/>
      <c r="B1063" s="244"/>
      <c r="C1063" s="58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70"/>
    </row>
    <row r="1064" spans="1:43" ht="15.6">
      <c r="A1064" s="244"/>
      <c r="B1064" s="244"/>
      <c r="C1064" s="58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70"/>
    </row>
    <row r="1065" spans="1:43" ht="15.6">
      <c r="A1065" s="244"/>
      <c r="B1065" s="244"/>
      <c r="C1065" s="58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70"/>
    </row>
    <row r="1066" spans="1:43" ht="15.6">
      <c r="A1066" s="244"/>
      <c r="B1066" s="244"/>
      <c r="C1066" s="58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70"/>
    </row>
    <row r="1067" spans="1:43" ht="15.6">
      <c r="A1067" s="244"/>
      <c r="B1067" s="244"/>
      <c r="C1067" s="58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70"/>
    </row>
    <row r="1068" spans="1:43" ht="15.6">
      <c r="A1068" s="244"/>
      <c r="B1068" s="244"/>
      <c r="C1068" s="58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70"/>
    </row>
    <row r="1069" spans="1:43" ht="15.6">
      <c r="A1069" s="244"/>
      <c r="B1069" s="244"/>
      <c r="C1069" s="58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70"/>
    </row>
    <row r="1070" spans="1:43" ht="15.6">
      <c r="A1070" s="244"/>
      <c r="B1070" s="244"/>
      <c r="C1070" s="58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70"/>
    </row>
    <row r="1071" spans="1:43" ht="15.6">
      <c r="A1071" s="244"/>
      <c r="B1071" s="244"/>
      <c r="C1071" s="58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70"/>
    </row>
    <row r="1072" spans="1:43" ht="15.6">
      <c r="A1072" s="244"/>
      <c r="B1072" s="244"/>
      <c r="C1072" s="58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70"/>
    </row>
    <row r="1073" spans="1:43" ht="15.6">
      <c r="A1073" s="244"/>
      <c r="B1073" s="244"/>
      <c r="C1073" s="58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70"/>
    </row>
    <row r="1074" spans="1:43" ht="15.6">
      <c r="A1074" s="244"/>
      <c r="B1074" s="244"/>
      <c r="C1074" s="58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70"/>
    </row>
    <row r="1075" spans="1:43" ht="15.6">
      <c r="A1075" s="244"/>
      <c r="B1075" s="244"/>
      <c r="C1075" s="58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70"/>
    </row>
    <row r="1076" spans="1:43" ht="15.6">
      <c r="A1076" s="244"/>
      <c r="B1076" s="244"/>
      <c r="C1076" s="58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70"/>
    </row>
    <row r="1077" spans="1:43" ht="15.6">
      <c r="A1077" s="244"/>
      <c r="B1077" s="244"/>
      <c r="C1077" s="58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70"/>
    </row>
    <row r="1078" spans="1:43" ht="15.6">
      <c r="A1078" s="244"/>
      <c r="B1078" s="244"/>
      <c r="C1078" s="58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70"/>
    </row>
    <row r="1079" spans="1:43" ht="15.6">
      <c r="A1079" s="244"/>
      <c r="B1079" s="244"/>
      <c r="C1079" s="58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70"/>
    </row>
    <row r="1080" spans="1:43" ht="15.6">
      <c r="A1080" s="244"/>
      <c r="B1080" s="244"/>
      <c r="C1080" s="58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70"/>
    </row>
    <row r="1081" spans="1:43" ht="15.6">
      <c r="A1081" s="244"/>
      <c r="B1081" s="244"/>
      <c r="C1081" s="58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70"/>
    </row>
    <row r="1082" spans="1:43" ht="15.6">
      <c r="A1082" s="244"/>
      <c r="B1082" s="244"/>
      <c r="C1082" s="58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70"/>
    </row>
    <row r="1083" spans="1:43" ht="15.6">
      <c r="A1083" s="244"/>
      <c r="B1083" s="244"/>
      <c r="C1083" s="58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70"/>
    </row>
    <row r="1084" spans="1:43" ht="15.6">
      <c r="A1084" s="244"/>
      <c r="B1084" s="244"/>
      <c r="C1084" s="58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70"/>
    </row>
    <row r="1085" spans="1:43" ht="15.6">
      <c r="A1085" s="244"/>
      <c r="B1085" s="244"/>
      <c r="C1085" s="58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70"/>
    </row>
    <row r="1086" spans="1:43" ht="15.6">
      <c r="A1086" s="244"/>
      <c r="B1086" s="244"/>
      <c r="C1086" s="58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70"/>
    </row>
    <row r="1087" spans="1:43" ht="15.6">
      <c r="A1087" s="244"/>
      <c r="B1087" s="244"/>
      <c r="C1087" s="58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70"/>
    </row>
    <row r="1088" spans="1:43" ht="15.6">
      <c r="A1088" s="244"/>
      <c r="B1088" s="244"/>
      <c r="C1088" s="58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70"/>
    </row>
    <row r="1089" spans="1:43" ht="15.6">
      <c r="A1089" s="244"/>
      <c r="B1089" s="244"/>
      <c r="C1089" s="58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70"/>
    </row>
    <row r="1090" spans="1:43" ht="15.6">
      <c r="A1090" s="244"/>
      <c r="B1090" s="244"/>
      <c r="C1090" s="58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70"/>
    </row>
    <row r="1091" spans="1:43" ht="15.6">
      <c r="A1091" s="244"/>
      <c r="B1091" s="244"/>
      <c r="C1091" s="58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70"/>
    </row>
    <row r="1092" spans="1:43" ht="15.6">
      <c r="A1092" s="244"/>
      <c r="B1092" s="244"/>
      <c r="C1092" s="58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70"/>
    </row>
    <row r="1093" spans="1:43" ht="15.6">
      <c r="A1093" s="244"/>
      <c r="B1093" s="244"/>
      <c r="C1093" s="58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70"/>
    </row>
    <row r="1094" spans="1:43" ht="15.6">
      <c r="A1094" s="244"/>
      <c r="B1094" s="244"/>
      <c r="C1094" s="58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70"/>
    </row>
    <row r="1095" spans="1:43" ht="15.6">
      <c r="A1095" s="244"/>
      <c r="B1095" s="244"/>
      <c r="C1095" s="58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70"/>
    </row>
    <row r="1096" spans="1:43" ht="15.6">
      <c r="A1096" s="244"/>
      <c r="B1096" s="244"/>
      <c r="C1096" s="58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70"/>
    </row>
    <row r="1097" spans="1:43" ht="15.6">
      <c r="A1097" s="244"/>
      <c r="B1097" s="244"/>
      <c r="C1097" s="58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70"/>
    </row>
    <row r="1098" spans="1:43" ht="15.6">
      <c r="A1098" s="244"/>
      <c r="B1098" s="244"/>
      <c r="C1098" s="58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70"/>
    </row>
    <row r="1099" spans="1:43" ht="15.6">
      <c r="A1099" s="244"/>
      <c r="B1099" s="244"/>
      <c r="C1099" s="58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70"/>
    </row>
    <row r="1100" spans="1:43" ht="15.6">
      <c r="A1100" s="244"/>
      <c r="B1100" s="244"/>
      <c r="C1100" s="58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70"/>
    </row>
    <row r="1101" spans="1:43" ht="15.6">
      <c r="A1101" s="244"/>
      <c r="B1101" s="244"/>
      <c r="C1101" s="58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70"/>
    </row>
    <row r="1102" spans="1:43" ht="15.6">
      <c r="A1102" s="244"/>
      <c r="B1102" s="244"/>
      <c r="C1102" s="58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70"/>
    </row>
    <row r="1103" spans="1:43" ht="15.6">
      <c r="A1103" s="244"/>
      <c r="B1103" s="244"/>
      <c r="C1103" s="58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70"/>
    </row>
    <row r="1104" spans="1:43" ht="15.6">
      <c r="A1104" s="244"/>
      <c r="B1104" s="244"/>
      <c r="C1104" s="58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70"/>
    </row>
    <row r="1105" spans="1:43" ht="15.6">
      <c r="A1105" s="244"/>
      <c r="B1105" s="244"/>
      <c r="C1105" s="58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70"/>
    </row>
    <row r="1106" spans="1:43" ht="15.6">
      <c r="A1106" s="244"/>
      <c r="B1106" s="244"/>
      <c r="C1106" s="58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70"/>
    </row>
    <row r="1107" spans="1:43" ht="15.6">
      <c r="A1107" s="244"/>
      <c r="B1107" s="244"/>
      <c r="C1107" s="58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70"/>
    </row>
    <row r="1108" spans="1:43" ht="15.6">
      <c r="A1108" s="244"/>
      <c r="B1108" s="244"/>
      <c r="C1108" s="58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70"/>
    </row>
    <row r="1109" spans="1:43" ht="15.6">
      <c r="A1109" s="244"/>
      <c r="B1109" s="244"/>
      <c r="C1109" s="58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70"/>
    </row>
    <row r="1110" spans="1:43" ht="15.6">
      <c r="A1110" s="244"/>
      <c r="B1110" s="244"/>
      <c r="C1110" s="58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70"/>
    </row>
    <row r="1111" spans="1:43" ht="15.6">
      <c r="A1111" s="244"/>
      <c r="B1111" s="244"/>
      <c r="C1111" s="58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70"/>
    </row>
    <row r="1112" spans="1:43" ht="15.6">
      <c r="A1112" s="244"/>
      <c r="B1112" s="244"/>
      <c r="C1112" s="58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70"/>
    </row>
    <row r="1113" spans="1:43" ht="15.6">
      <c r="A1113" s="244"/>
      <c r="B1113" s="244"/>
      <c r="C1113" s="58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70"/>
    </row>
    <row r="1114" spans="1:43" ht="15.6">
      <c r="A1114" s="244"/>
      <c r="B1114" s="244"/>
      <c r="C1114" s="58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70"/>
    </row>
    <row r="1115" spans="1:43" ht="15.6">
      <c r="A1115" s="244"/>
      <c r="B1115" s="244"/>
      <c r="C1115" s="58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70"/>
    </row>
    <row r="1116" spans="1:43" ht="15.6">
      <c r="A1116" s="244"/>
      <c r="B1116" s="244"/>
      <c r="C1116" s="58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70"/>
    </row>
    <row r="1117" spans="1:43" ht="15.6">
      <c r="A1117" s="244"/>
      <c r="B1117" s="244"/>
      <c r="C1117" s="58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70"/>
    </row>
    <row r="1118" spans="1:43" ht="15.6">
      <c r="A1118" s="244"/>
      <c r="B1118" s="244"/>
      <c r="C1118" s="58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70"/>
    </row>
    <row r="1119" spans="1:43" ht="15.6">
      <c r="A1119" s="244"/>
      <c r="B1119" s="244"/>
      <c r="C1119" s="58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70"/>
    </row>
    <row r="1120" spans="1:43" ht="15.6">
      <c r="A1120" s="244"/>
      <c r="B1120" s="244"/>
      <c r="C1120" s="58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70"/>
    </row>
    <row r="1121" spans="1:43" ht="15.6">
      <c r="A1121" s="244"/>
      <c r="B1121" s="244"/>
      <c r="C1121" s="58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70"/>
    </row>
    <row r="1122" spans="1:43" ht="15.6">
      <c r="A1122" s="244"/>
      <c r="B1122" s="244"/>
      <c r="C1122" s="58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70"/>
    </row>
    <row r="1123" spans="1:43" ht="15.6">
      <c r="A1123" s="254"/>
      <c r="B1123" s="254"/>
      <c r="C1123" s="58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70"/>
    </row>
    <row r="1124" spans="1:43" ht="15.6">
      <c r="A1124" s="254"/>
      <c r="B1124" s="254"/>
      <c r="C1124" s="58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70"/>
    </row>
    <row r="1125" spans="1:43" ht="15.6">
      <c r="A1125" s="254"/>
      <c r="B1125" s="254"/>
      <c r="C1125" s="58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70"/>
    </row>
    <row r="1126" spans="1:43" ht="15.6">
      <c r="A1126" s="254"/>
      <c r="B1126" s="254"/>
      <c r="C1126" s="58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70"/>
    </row>
    <row r="1127" spans="1:43" ht="15.6">
      <c r="A1127" s="254"/>
      <c r="B1127" s="254"/>
      <c r="C1127" s="58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70"/>
    </row>
    <row r="1128" spans="1:43" ht="15.6">
      <c r="A1128" s="254"/>
      <c r="B1128" s="254"/>
      <c r="C1128" s="58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70"/>
    </row>
    <row r="1129" spans="1:43" ht="15.6">
      <c r="A1129" s="254"/>
      <c r="B1129" s="254"/>
      <c r="C1129" s="58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70"/>
    </row>
    <row r="1130" spans="1:43" ht="15.6">
      <c r="A1130" s="254"/>
      <c r="B1130" s="254"/>
      <c r="C1130" s="58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70"/>
    </row>
    <row r="1131" spans="1:43" ht="15.6">
      <c r="A1131" s="254"/>
      <c r="B1131" s="254"/>
      <c r="C1131" s="58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70"/>
    </row>
    <row r="1132" spans="1:43" ht="15.6">
      <c r="A1132" s="254"/>
      <c r="B1132" s="254"/>
      <c r="C1132" s="58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70"/>
    </row>
    <row r="1133" spans="1:43" ht="15.6">
      <c r="A1133" s="254"/>
      <c r="B1133" s="254"/>
      <c r="C1133" s="58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70"/>
    </row>
    <row r="1134" spans="1:43" ht="15.6">
      <c r="A1134" s="244"/>
      <c r="B1134" s="244"/>
      <c r="C1134" s="70"/>
      <c r="D1134" s="70"/>
      <c r="E1134" s="70"/>
      <c r="F1134" s="70"/>
      <c r="G1134" s="70"/>
      <c r="H1134" s="70"/>
      <c r="I1134" s="70"/>
      <c r="J1134" s="70"/>
      <c r="K1134" s="70"/>
      <c r="L1134" s="70"/>
      <c r="M1134" s="70"/>
      <c r="N1134" s="70"/>
      <c r="O1134" s="70"/>
      <c r="P1134" s="70"/>
      <c r="Q1134" s="70"/>
      <c r="R1134" s="70"/>
      <c r="S1134" s="70"/>
      <c r="T1134" s="70"/>
      <c r="U1134" s="70"/>
      <c r="V1134" s="70"/>
      <c r="W1134" s="70"/>
      <c r="X1134" s="70"/>
      <c r="Y1134" s="70"/>
      <c r="Z1134" s="70"/>
      <c r="AA1134" s="70"/>
      <c r="AB1134" s="70"/>
      <c r="AC1134" s="70"/>
      <c r="AD1134" s="70"/>
      <c r="AE1134" s="70"/>
      <c r="AF1134" s="70"/>
      <c r="AG1134" s="70"/>
      <c r="AH1134" s="70"/>
      <c r="AI1134" s="70"/>
      <c r="AJ1134" s="70"/>
      <c r="AK1134" s="70"/>
      <c r="AL1134" s="70"/>
      <c r="AM1134" s="70"/>
      <c r="AN1134" s="70"/>
      <c r="AO1134" s="70"/>
      <c r="AP1134" s="70"/>
      <c r="AQ1134" s="70"/>
    </row>
    <row r="1135" spans="1:43" ht="15.6">
      <c r="A1135" s="244"/>
      <c r="B1135" s="244"/>
      <c r="C1135" s="70"/>
      <c r="D1135" s="70"/>
      <c r="E1135" s="70"/>
      <c r="F1135" s="70"/>
      <c r="G1135" s="70"/>
      <c r="H1135" s="70"/>
      <c r="I1135" s="70"/>
      <c r="J1135" s="70"/>
      <c r="K1135" s="70"/>
      <c r="L1135" s="70"/>
      <c r="M1135" s="70"/>
      <c r="N1135" s="70"/>
      <c r="O1135" s="70"/>
      <c r="P1135" s="70"/>
      <c r="Q1135" s="70"/>
      <c r="R1135" s="70"/>
      <c r="S1135" s="70"/>
      <c r="T1135" s="70"/>
      <c r="U1135" s="70"/>
      <c r="V1135" s="70"/>
      <c r="W1135" s="70"/>
      <c r="X1135" s="70"/>
      <c r="Y1135" s="70"/>
      <c r="Z1135" s="70"/>
      <c r="AA1135" s="70"/>
      <c r="AB1135" s="70"/>
      <c r="AC1135" s="70"/>
      <c r="AD1135" s="70"/>
      <c r="AE1135" s="70"/>
      <c r="AF1135" s="70"/>
      <c r="AG1135" s="70"/>
      <c r="AH1135" s="70"/>
      <c r="AI1135" s="70"/>
      <c r="AJ1135" s="70"/>
      <c r="AK1135" s="70"/>
      <c r="AL1135" s="70"/>
      <c r="AM1135" s="70"/>
      <c r="AN1135" s="70"/>
      <c r="AO1135" s="70"/>
      <c r="AP1135" s="70"/>
      <c r="AQ1135" s="70"/>
    </row>
    <row r="1136" spans="1:43">
      <c r="A1136" s="254"/>
      <c r="B1136" s="254"/>
      <c r="C1136" s="70"/>
      <c r="D1136" s="70"/>
      <c r="E1136" s="70"/>
      <c r="F1136" s="70"/>
      <c r="G1136" s="70"/>
      <c r="H1136" s="70"/>
      <c r="I1136" s="70"/>
      <c r="J1136" s="70"/>
      <c r="K1136" s="70"/>
      <c r="L1136" s="70"/>
      <c r="M1136" s="70"/>
      <c r="N1136" s="70"/>
      <c r="O1136" s="70"/>
      <c r="P1136" s="70"/>
      <c r="Q1136" s="70"/>
      <c r="R1136" s="70"/>
      <c r="S1136" s="70"/>
      <c r="T1136" s="70"/>
      <c r="U1136" s="70"/>
      <c r="V1136" s="70"/>
      <c r="W1136" s="70"/>
      <c r="X1136" s="70"/>
      <c r="Y1136" s="70"/>
      <c r="Z1136" s="70"/>
      <c r="AA1136" s="70"/>
      <c r="AB1136" s="70"/>
      <c r="AC1136" s="70"/>
      <c r="AD1136" s="70"/>
      <c r="AE1136" s="70"/>
      <c r="AF1136" s="70"/>
      <c r="AG1136" s="70"/>
      <c r="AH1136" s="70"/>
      <c r="AI1136" s="70"/>
      <c r="AJ1136" s="70"/>
      <c r="AK1136" s="70"/>
      <c r="AL1136" s="70"/>
      <c r="AM1136" s="70"/>
      <c r="AN1136" s="70"/>
      <c r="AO1136" s="70"/>
      <c r="AP1136" s="70"/>
      <c r="AQ1136" s="70"/>
    </row>
    <row r="1137" spans="1:43">
      <c r="A1137" s="254"/>
      <c r="B1137" s="254"/>
      <c r="C1137" s="70"/>
      <c r="D1137" s="70"/>
      <c r="E1137" s="70"/>
      <c r="F1137" s="70"/>
      <c r="G1137" s="70"/>
      <c r="H1137" s="70"/>
      <c r="I1137" s="70"/>
      <c r="J1137" s="70"/>
      <c r="K1137" s="70"/>
      <c r="L1137" s="70"/>
      <c r="M1137" s="70"/>
      <c r="N1137" s="70"/>
      <c r="O1137" s="70"/>
      <c r="P1137" s="70"/>
      <c r="Q1137" s="70"/>
      <c r="R1137" s="70"/>
      <c r="S1137" s="70"/>
      <c r="T1137" s="70"/>
      <c r="U1137" s="70"/>
      <c r="V1137" s="70"/>
      <c r="W1137" s="70"/>
      <c r="X1137" s="70"/>
      <c r="Y1137" s="70"/>
      <c r="Z1137" s="70"/>
      <c r="AA1137" s="70"/>
      <c r="AB1137" s="70"/>
      <c r="AC1137" s="70"/>
      <c r="AD1137" s="70"/>
      <c r="AE1137" s="70"/>
      <c r="AF1137" s="70"/>
      <c r="AG1137" s="70"/>
      <c r="AH1137" s="70"/>
      <c r="AI1137" s="70"/>
      <c r="AJ1137" s="70"/>
      <c r="AK1137" s="70"/>
      <c r="AL1137" s="70"/>
      <c r="AM1137" s="70"/>
      <c r="AN1137" s="70"/>
      <c r="AO1137" s="70"/>
      <c r="AP1137" s="70"/>
      <c r="AQ1137" s="70"/>
    </row>
    <row r="1138" spans="1:43">
      <c r="A1138" s="254"/>
      <c r="B1138" s="254"/>
      <c r="C1138" s="70"/>
      <c r="D1138" s="70"/>
      <c r="E1138" s="70"/>
      <c r="F1138" s="70"/>
      <c r="G1138" s="70"/>
      <c r="H1138" s="70"/>
      <c r="I1138" s="70"/>
      <c r="J1138" s="70"/>
      <c r="K1138" s="70"/>
      <c r="L1138" s="70"/>
      <c r="M1138" s="70"/>
      <c r="N1138" s="70"/>
      <c r="O1138" s="70"/>
      <c r="P1138" s="70"/>
      <c r="Q1138" s="70"/>
      <c r="R1138" s="70"/>
      <c r="S1138" s="70"/>
      <c r="T1138" s="70"/>
      <c r="U1138" s="70"/>
      <c r="V1138" s="70"/>
      <c r="W1138" s="70"/>
      <c r="X1138" s="70"/>
      <c r="Y1138" s="70"/>
      <c r="Z1138" s="70"/>
      <c r="AA1138" s="70"/>
      <c r="AB1138" s="70"/>
      <c r="AC1138" s="70"/>
      <c r="AD1138" s="70"/>
      <c r="AE1138" s="70"/>
      <c r="AF1138" s="70"/>
      <c r="AG1138" s="70"/>
      <c r="AH1138" s="70"/>
      <c r="AI1138" s="70"/>
      <c r="AJ1138" s="70"/>
      <c r="AK1138" s="70"/>
      <c r="AL1138" s="70"/>
      <c r="AM1138" s="70"/>
      <c r="AN1138" s="70"/>
      <c r="AO1138" s="70"/>
      <c r="AP1138" s="70"/>
      <c r="AQ1138" s="70"/>
    </row>
    <row r="1139" spans="1:43">
      <c r="A1139" s="254"/>
      <c r="B1139" s="254"/>
      <c r="C1139" s="70"/>
      <c r="D1139" s="70"/>
      <c r="E1139" s="70"/>
      <c r="F1139" s="70"/>
      <c r="G1139" s="70"/>
      <c r="H1139" s="70"/>
      <c r="I1139" s="70"/>
      <c r="J1139" s="70"/>
      <c r="K1139" s="70"/>
      <c r="L1139" s="70"/>
      <c r="M1139" s="70"/>
      <c r="N1139" s="70"/>
      <c r="O1139" s="70"/>
      <c r="P1139" s="70"/>
      <c r="Q1139" s="70"/>
      <c r="R1139" s="70"/>
      <c r="S1139" s="70"/>
      <c r="T1139" s="70"/>
      <c r="U1139" s="70"/>
      <c r="V1139" s="70"/>
      <c r="W1139" s="70"/>
      <c r="X1139" s="70"/>
      <c r="Y1139" s="70"/>
      <c r="Z1139" s="70"/>
      <c r="AA1139" s="70"/>
      <c r="AB1139" s="70"/>
      <c r="AC1139" s="70"/>
      <c r="AD1139" s="70"/>
      <c r="AE1139" s="70"/>
      <c r="AF1139" s="70"/>
      <c r="AG1139" s="70"/>
      <c r="AH1139" s="70"/>
      <c r="AI1139" s="70"/>
      <c r="AJ1139" s="70"/>
      <c r="AK1139" s="70"/>
      <c r="AL1139" s="70"/>
      <c r="AM1139" s="70"/>
      <c r="AN1139" s="70"/>
      <c r="AO1139" s="70"/>
      <c r="AP1139" s="70"/>
      <c r="AQ1139" s="70"/>
    </row>
    <row r="1140" spans="1:43" ht="15.6">
      <c r="A1140" s="244"/>
      <c r="B1140" s="244"/>
      <c r="C1140" s="70"/>
      <c r="D1140" s="70"/>
      <c r="E1140" s="70"/>
      <c r="F1140" s="70"/>
      <c r="G1140" s="70"/>
      <c r="H1140" s="70"/>
      <c r="I1140" s="70"/>
      <c r="J1140" s="70"/>
      <c r="K1140" s="70"/>
      <c r="L1140" s="70"/>
      <c r="M1140" s="70"/>
      <c r="N1140" s="70"/>
      <c r="O1140" s="70"/>
      <c r="P1140" s="70"/>
      <c r="Q1140" s="70"/>
      <c r="R1140" s="70"/>
      <c r="S1140" s="70"/>
      <c r="T1140" s="70"/>
      <c r="U1140" s="70"/>
      <c r="V1140" s="70"/>
      <c r="W1140" s="70"/>
      <c r="X1140" s="70"/>
      <c r="Y1140" s="70"/>
      <c r="Z1140" s="70"/>
      <c r="AA1140" s="70"/>
      <c r="AB1140" s="70"/>
      <c r="AC1140" s="70"/>
      <c r="AD1140" s="70"/>
      <c r="AE1140" s="70"/>
      <c r="AF1140" s="70"/>
      <c r="AG1140" s="70"/>
      <c r="AH1140" s="70"/>
      <c r="AI1140" s="70"/>
      <c r="AJ1140" s="70"/>
      <c r="AK1140" s="70"/>
      <c r="AL1140" s="70"/>
      <c r="AM1140" s="70"/>
      <c r="AN1140" s="70"/>
      <c r="AO1140" s="70"/>
      <c r="AP1140" s="70"/>
      <c r="AQ1140" s="70"/>
    </row>
    <row r="1141" spans="1:43" ht="15.6">
      <c r="A1141" s="244"/>
      <c r="B1141" s="244"/>
      <c r="C1141" s="70"/>
      <c r="D1141" s="70"/>
      <c r="E1141" s="70"/>
      <c r="F1141" s="70"/>
      <c r="G1141" s="70"/>
      <c r="H1141" s="70"/>
      <c r="I1141" s="70"/>
      <c r="J1141" s="70"/>
      <c r="K1141" s="70"/>
      <c r="L1141" s="70"/>
      <c r="M1141" s="70"/>
      <c r="N1141" s="70"/>
      <c r="O1141" s="70"/>
      <c r="P1141" s="70"/>
      <c r="Q1141" s="70"/>
      <c r="R1141" s="70"/>
      <c r="S1141" s="70"/>
      <c r="T1141" s="70"/>
      <c r="U1141" s="70"/>
      <c r="V1141" s="70"/>
      <c r="W1141" s="70"/>
      <c r="X1141" s="70"/>
      <c r="Y1141" s="70"/>
      <c r="Z1141" s="70"/>
      <c r="AA1141" s="70"/>
      <c r="AB1141" s="70"/>
      <c r="AC1141" s="70"/>
      <c r="AD1141" s="70"/>
      <c r="AE1141" s="70"/>
      <c r="AF1141" s="70"/>
      <c r="AG1141" s="70"/>
      <c r="AH1141" s="70"/>
      <c r="AI1141" s="70"/>
      <c r="AJ1141" s="70"/>
      <c r="AK1141" s="70"/>
      <c r="AL1141" s="70"/>
      <c r="AM1141" s="70"/>
      <c r="AN1141" s="70"/>
      <c r="AO1141" s="70"/>
      <c r="AP1141" s="70"/>
      <c r="AQ1141" s="70"/>
    </row>
    <row r="1142" spans="1:43">
      <c r="A1142" s="254"/>
      <c r="B1142" s="254"/>
      <c r="C1142" s="70"/>
      <c r="D1142" s="70"/>
      <c r="E1142" s="70"/>
      <c r="F1142" s="70"/>
      <c r="G1142" s="70"/>
      <c r="H1142" s="70"/>
      <c r="I1142" s="70"/>
      <c r="J1142" s="70"/>
      <c r="K1142" s="70"/>
      <c r="L1142" s="70"/>
      <c r="M1142" s="70"/>
      <c r="N1142" s="70"/>
      <c r="O1142" s="70"/>
      <c r="P1142" s="70"/>
      <c r="Q1142" s="70"/>
      <c r="R1142" s="70"/>
      <c r="S1142" s="70"/>
      <c r="T1142" s="70"/>
      <c r="U1142" s="70"/>
      <c r="V1142" s="70"/>
      <c r="W1142" s="70"/>
      <c r="X1142" s="70"/>
      <c r="Y1142" s="70"/>
      <c r="Z1142" s="70"/>
      <c r="AA1142" s="70"/>
      <c r="AB1142" s="70"/>
      <c r="AC1142" s="70"/>
      <c r="AD1142" s="70"/>
      <c r="AE1142" s="70"/>
      <c r="AF1142" s="70"/>
      <c r="AG1142" s="70"/>
      <c r="AH1142" s="70"/>
      <c r="AI1142" s="70"/>
      <c r="AJ1142" s="70"/>
      <c r="AK1142" s="70"/>
      <c r="AL1142" s="70"/>
      <c r="AM1142" s="70"/>
      <c r="AN1142" s="70"/>
      <c r="AO1142" s="70"/>
      <c r="AP1142" s="70"/>
      <c r="AQ1142" s="70"/>
    </row>
    <row r="1143" spans="1:43">
      <c r="A1143" s="254"/>
      <c r="B1143" s="254"/>
      <c r="C1143" s="70"/>
      <c r="D1143" s="70"/>
      <c r="E1143" s="70"/>
      <c r="F1143" s="70"/>
      <c r="G1143" s="70"/>
      <c r="H1143" s="70"/>
      <c r="I1143" s="70"/>
      <c r="J1143" s="70"/>
      <c r="K1143" s="70"/>
      <c r="L1143" s="70"/>
      <c r="M1143" s="70"/>
      <c r="N1143" s="70"/>
      <c r="O1143" s="70"/>
      <c r="P1143" s="70"/>
      <c r="Q1143" s="70"/>
      <c r="R1143" s="70"/>
      <c r="S1143" s="70"/>
      <c r="T1143" s="70"/>
      <c r="U1143" s="70"/>
      <c r="V1143" s="70"/>
      <c r="W1143" s="70"/>
      <c r="X1143" s="70"/>
      <c r="Y1143" s="70"/>
      <c r="Z1143" s="70"/>
      <c r="AA1143" s="70"/>
      <c r="AB1143" s="70"/>
      <c r="AC1143" s="70"/>
      <c r="AD1143" s="70"/>
      <c r="AE1143" s="70"/>
      <c r="AF1143" s="70"/>
      <c r="AG1143" s="70"/>
      <c r="AH1143" s="70"/>
      <c r="AI1143" s="70"/>
      <c r="AJ1143" s="70"/>
      <c r="AK1143" s="70"/>
      <c r="AL1143" s="70"/>
      <c r="AM1143" s="70"/>
      <c r="AN1143" s="70"/>
      <c r="AO1143" s="70"/>
      <c r="AP1143" s="70"/>
      <c r="AQ1143" s="70"/>
    </row>
    <row r="1144" spans="1:43">
      <c r="A1144" s="254"/>
      <c r="B1144" s="254"/>
      <c r="C1144" s="70"/>
      <c r="D1144" s="70"/>
      <c r="E1144" s="70"/>
      <c r="F1144" s="70"/>
      <c r="G1144" s="70"/>
      <c r="H1144" s="70"/>
      <c r="I1144" s="70"/>
      <c r="J1144" s="70"/>
      <c r="K1144" s="70"/>
      <c r="L1144" s="70"/>
      <c r="M1144" s="70"/>
      <c r="N1144" s="70"/>
      <c r="O1144" s="70"/>
      <c r="P1144" s="70"/>
      <c r="Q1144" s="70"/>
      <c r="R1144" s="70"/>
      <c r="S1144" s="70"/>
      <c r="T1144" s="70"/>
      <c r="U1144" s="70"/>
      <c r="V1144" s="70"/>
      <c r="W1144" s="70"/>
      <c r="X1144" s="70"/>
      <c r="Y1144" s="70"/>
      <c r="Z1144" s="70"/>
      <c r="AA1144" s="70"/>
      <c r="AB1144" s="70"/>
      <c r="AC1144" s="70"/>
      <c r="AD1144" s="70"/>
      <c r="AE1144" s="70"/>
      <c r="AF1144" s="70"/>
      <c r="AG1144" s="70"/>
      <c r="AH1144" s="70"/>
      <c r="AI1144" s="70"/>
      <c r="AJ1144" s="70"/>
      <c r="AK1144" s="70"/>
      <c r="AL1144" s="70"/>
      <c r="AM1144" s="70"/>
      <c r="AN1144" s="70"/>
      <c r="AO1144" s="70"/>
      <c r="AP1144" s="70"/>
      <c r="AQ1144" s="70"/>
    </row>
    <row r="1145" spans="1:43">
      <c r="A1145" s="254"/>
      <c r="B1145" s="254"/>
      <c r="C1145" s="70"/>
      <c r="D1145" s="70"/>
      <c r="E1145" s="70"/>
      <c r="F1145" s="70"/>
      <c r="G1145" s="70"/>
      <c r="H1145" s="70"/>
      <c r="I1145" s="70"/>
      <c r="J1145" s="70"/>
      <c r="K1145" s="70"/>
      <c r="L1145" s="70"/>
      <c r="M1145" s="70"/>
      <c r="N1145" s="70"/>
      <c r="O1145" s="70"/>
      <c r="P1145" s="70"/>
      <c r="Q1145" s="70"/>
      <c r="R1145" s="70"/>
      <c r="S1145" s="70"/>
      <c r="T1145" s="70"/>
      <c r="U1145" s="70"/>
      <c r="V1145" s="70"/>
      <c r="W1145" s="70"/>
      <c r="X1145" s="70"/>
      <c r="Y1145" s="70"/>
      <c r="Z1145" s="70"/>
      <c r="AA1145" s="70"/>
      <c r="AB1145" s="70"/>
      <c r="AC1145" s="70"/>
      <c r="AD1145" s="70"/>
      <c r="AE1145" s="70"/>
      <c r="AF1145" s="70"/>
      <c r="AG1145" s="70"/>
      <c r="AH1145" s="70"/>
      <c r="AI1145" s="70"/>
      <c r="AJ1145" s="70"/>
      <c r="AK1145" s="70"/>
      <c r="AL1145" s="70"/>
      <c r="AM1145" s="70"/>
      <c r="AN1145" s="70"/>
      <c r="AO1145" s="70"/>
      <c r="AP1145" s="70"/>
      <c r="AQ1145" s="70"/>
    </row>
    <row r="1146" spans="1:43">
      <c r="A1146" s="254"/>
      <c r="B1146" s="254"/>
      <c r="C1146" s="70"/>
      <c r="D1146" s="70"/>
      <c r="E1146" s="70"/>
      <c r="F1146" s="70"/>
      <c r="G1146" s="70"/>
      <c r="H1146" s="70"/>
      <c r="I1146" s="70"/>
      <c r="J1146" s="70"/>
      <c r="K1146" s="70"/>
      <c r="L1146" s="70"/>
      <c r="M1146" s="70"/>
      <c r="N1146" s="70"/>
      <c r="O1146" s="70"/>
      <c r="P1146" s="70"/>
      <c r="Q1146" s="70"/>
      <c r="R1146" s="70"/>
      <c r="S1146" s="70"/>
      <c r="T1146" s="70"/>
      <c r="U1146" s="70"/>
      <c r="V1146" s="70"/>
      <c r="W1146" s="70"/>
      <c r="X1146" s="70"/>
      <c r="Y1146" s="70"/>
      <c r="Z1146" s="70"/>
      <c r="AA1146" s="70"/>
      <c r="AB1146" s="70"/>
      <c r="AC1146" s="70"/>
      <c r="AD1146" s="70"/>
      <c r="AE1146" s="70"/>
      <c r="AF1146" s="70"/>
      <c r="AG1146" s="70"/>
      <c r="AH1146" s="70"/>
      <c r="AI1146" s="70"/>
      <c r="AJ1146" s="70"/>
      <c r="AK1146" s="70"/>
      <c r="AL1146" s="70"/>
      <c r="AM1146" s="70"/>
      <c r="AN1146" s="70"/>
      <c r="AO1146" s="70"/>
      <c r="AP1146" s="70"/>
      <c r="AQ1146" s="70"/>
    </row>
    <row r="1147" spans="1:43">
      <c r="A1147" s="254"/>
      <c r="B1147" s="254"/>
      <c r="C1147" s="70"/>
      <c r="D1147" s="70"/>
      <c r="E1147" s="70"/>
      <c r="F1147" s="70"/>
      <c r="G1147" s="70"/>
      <c r="H1147" s="70"/>
      <c r="I1147" s="70"/>
      <c r="J1147" s="70"/>
      <c r="K1147" s="70"/>
      <c r="L1147" s="70"/>
      <c r="M1147" s="70"/>
      <c r="N1147" s="70"/>
      <c r="O1147" s="70"/>
      <c r="P1147" s="70"/>
      <c r="Q1147" s="70"/>
      <c r="R1147" s="70"/>
      <c r="S1147" s="70"/>
      <c r="T1147" s="70"/>
      <c r="U1147" s="70"/>
      <c r="V1147" s="70"/>
      <c r="W1147" s="70"/>
      <c r="X1147" s="70"/>
      <c r="Y1147" s="70"/>
      <c r="Z1147" s="70"/>
      <c r="AA1147" s="70"/>
      <c r="AB1147" s="70"/>
      <c r="AC1147" s="70"/>
      <c r="AD1147" s="70"/>
      <c r="AE1147" s="70"/>
      <c r="AF1147" s="70"/>
      <c r="AG1147" s="70"/>
      <c r="AH1147" s="70"/>
      <c r="AI1147" s="70"/>
      <c r="AJ1147" s="70"/>
      <c r="AK1147" s="70"/>
      <c r="AL1147" s="70"/>
      <c r="AM1147" s="70"/>
      <c r="AN1147" s="70"/>
      <c r="AO1147" s="70"/>
      <c r="AP1147" s="70"/>
      <c r="AQ1147" s="70"/>
    </row>
    <row r="1148" spans="1:43">
      <c r="A1148" s="254"/>
      <c r="B1148" s="254"/>
      <c r="C1148" s="70"/>
      <c r="D1148" s="70"/>
      <c r="E1148" s="70"/>
      <c r="F1148" s="70"/>
      <c r="G1148" s="70"/>
      <c r="H1148" s="70"/>
      <c r="I1148" s="70"/>
      <c r="J1148" s="70"/>
      <c r="K1148" s="70"/>
      <c r="L1148" s="70"/>
      <c r="M1148" s="70"/>
      <c r="N1148" s="70"/>
      <c r="O1148" s="70"/>
      <c r="P1148" s="70"/>
      <c r="Q1148" s="70"/>
      <c r="R1148" s="70"/>
      <c r="S1148" s="70"/>
      <c r="T1148" s="70"/>
      <c r="U1148" s="70"/>
      <c r="V1148" s="70"/>
      <c r="W1148" s="70"/>
      <c r="X1148" s="70"/>
      <c r="Y1148" s="70"/>
      <c r="Z1148" s="70"/>
      <c r="AA1148" s="70"/>
      <c r="AB1148" s="70"/>
      <c r="AC1148" s="70"/>
      <c r="AD1148" s="70"/>
      <c r="AE1148" s="70"/>
      <c r="AF1148" s="70"/>
      <c r="AG1148" s="70"/>
      <c r="AH1148" s="70"/>
      <c r="AI1148" s="70"/>
      <c r="AJ1148" s="70"/>
      <c r="AK1148" s="70"/>
      <c r="AL1148" s="70"/>
      <c r="AM1148" s="70"/>
      <c r="AN1148" s="70"/>
      <c r="AO1148" s="70"/>
      <c r="AP1148" s="70"/>
      <c r="AQ1148" s="70"/>
    </row>
    <row r="1149" spans="1:43">
      <c r="A1149" s="254"/>
      <c r="B1149" s="254"/>
      <c r="C1149" s="70"/>
      <c r="D1149" s="70"/>
      <c r="E1149" s="70"/>
      <c r="F1149" s="70"/>
      <c r="G1149" s="70"/>
      <c r="H1149" s="70"/>
      <c r="I1149" s="70"/>
      <c r="J1149" s="70"/>
      <c r="K1149" s="70"/>
      <c r="L1149" s="70"/>
      <c r="M1149" s="70"/>
      <c r="N1149" s="70"/>
      <c r="O1149" s="70"/>
      <c r="P1149" s="70"/>
      <c r="Q1149" s="70"/>
      <c r="R1149" s="70"/>
      <c r="S1149" s="70"/>
      <c r="T1149" s="70"/>
      <c r="U1149" s="70"/>
      <c r="V1149" s="70"/>
      <c r="W1149" s="70"/>
      <c r="X1149" s="70"/>
      <c r="Y1149" s="70"/>
      <c r="Z1149" s="70"/>
      <c r="AA1149" s="70"/>
      <c r="AB1149" s="70"/>
      <c r="AC1149" s="70"/>
      <c r="AD1149" s="70"/>
      <c r="AE1149" s="70"/>
      <c r="AF1149" s="70"/>
      <c r="AG1149" s="70"/>
      <c r="AH1149" s="70"/>
      <c r="AI1149" s="70"/>
      <c r="AJ1149" s="70"/>
      <c r="AK1149" s="70"/>
      <c r="AL1149" s="70"/>
      <c r="AM1149" s="70"/>
      <c r="AN1149" s="70"/>
      <c r="AO1149" s="70"/>
      <c r="AP1149" s="70"/>
      <c r="AQ1149" s="70"/>
    </row>
    <row r="1150" spans="1:43">
      <c r="A1150" s="254"/>
      <c r="B1150" s="254"/>
      <c r="C1150" s="70"/>
      <c r="D1150" s="70"/>
      <c r="E1150" s="70"/>
      <c r="F1150" s="70"/>
      <c r="G1150" s="70"/>
      <c r="H1150" s="70"/>
      <c r="I1150" s="70"/>
      <c r="J1150" s="70"/>
      <c r="K1150" s="70"/>
      <c r="L1150" s="70"/>
      <c r="M1150" s="70"/>
      <c r="N1150" s="70"/>
      <c r="O1150" s="70"/>
      <c r="P1150" s="70"/>
      <c r="Q1150" s="70"/>
      <c r="R1150" s="70"/>
      <c r="S1150" s="70"/>
      <c r="T1150" s="70"/>
      <c r="U1150" s="70"/>
      <c r="V1150" s="70"/>
      <c r="W1150" s="70"/>
      <c r="X1150" s="70"/>
      <c r="Y1150" s="70"/>
      <c r="Z1150" s="70"/>
      <c r="AA1150" s="70"/>
      <c r="AB1150" s="70"/>
      <c r="AC1150" s="70"/>
      <c r="AD1150" s="70"/>
      <c r="AE1150" s="70"/>
      <c r="AF1150" s="70"/>
      <c r="AG1150" s="70"/>
      <c r="AH1150" s="70"/>
      <c r="AI1150" s="70"/>
      <c r="AJ1150" s="70"/>
      <c r="AK1150" s="70"/>
      <c r="AL1150" s="70"/>
      <c r="AM1150" s="70"/>
      <c r="AN1150" s="70"/>
      <c r="AO1150" s="70"/>
      <c r="AP1150" s="70"/>
      <c r="AQ1150" s="70"/>
    </row>
    <row r="1151" spans="1:43">
      <c r="A1151" s="254"/>
      <c r="B1151" s="254"/>
      <c r="C1151" s="70"/>
      <c r="D1151" s="70"/>
      <c r="E1151" s="70"/>
      <c r="F1151" s="70"/>
      <c r="G1151" s="70"/>
      <c r="H1151" s="70"/>
      <c r="I1151" s="70"/>
      <c r="J1151" s="70"/>
      <c r="K1151" s="70"/>
      <c r="L1151" s="70"/>
      <c r="M1151" s="70"/>
      <c r="N1151" s="70"/>
      <c r="O1151" s="70"/>
      <c r="P1151" s="70"/>
      <c r="Q1151" s="70"/>
      <c r="R1151" s="70"/>
      <c r="S1151" s="70"/>
      <c r="T1151" s="70"/>
      <c r="U1151" s="70"/>
      <c r="V1151" s="70"/>
      <c r="W1151" s="70"/>
      <c r="X1151" s="70"/>
      <c r="Y1151" s="70"/>
      <c r="Z1151" s="70"/>
      <c r="AA1151" s="70"/>
      <c r="AB1151" s="70"/>
      <c r="AC1151" s="70"/>
      <c r="AD1151" s="70"/>
      <c r="AE1151" s="70"/>
      <c r="AF1151" s="70"/>
      <c r="AG1151" s="70"/>
      <c r="AH1151" s="70"/>
      <c r="AI1151" s="70"/>
      <c r="AJ1151" s="70"/>
      <c r="AK1151" s="70"/>
      <c r="AL1151" s="70"/>
      <c r="AM1151" s="70"/>
      <c r="AN1151" s="70"/>
      <c r="AO1151" s="70"/>
      <c r="AP1151" s="70"/>
      <c r="AQ1151" s="70"/>
    </row>
    <row r="1152" spans="1:43">
      <c r="A1152" s="254"/>
      <c r="B1152" s="254"/>
      <c r="C1152" s="70"/>
      <c r="D1152" s="70"/>
      <c r="E1152" s="70"/>
      <c r="F1152" s="70"/>
      <c r="G1152" s="70"/>
      <c r="H1152" s="70"/>
      <c r="I1152" s="70"/>
      <c r="J1152" s="70"/>
      <c r="K1152" s="70"/>
      <c r="L1152" s="70"/>
      <c r="M1152" s="70"/>
      <c r="N1152" s="70"/>
      <c r="O1152" s="70"/>
      <c r="P1152" s="70"/>
      <c r="Q1152" s="70"/>
      <c r="R1152" s="70"/>
      <c r="S1152" s="70"/>
      <c r="T1152" s="70"/>
      <c r="U1152" s="70"/>
      <c r="V1152" s="70"/>
      <c r="W1152" s="70"/>
      <c r="X1152" s="70"/>
      <c r="Y1152" s="70"/>
      <c r="Z1152" s="70"/>
      <c r="AA1152" s="70"/>
      <c r="AB1152" s="70"/>
      <c r="AC1152" s="70"/>
      <c r="AD1152" s="70"/>
      <c r="AE1152" s="70"/>
      <c r="AF1152" s="70"/>
      <c r="AG1152" s="70"/>
      <c r="AH1152" s="70"/>
      <c r="AI1152" s="70"/>
      <c r="AJ1152" s="70"/>
      <c r="AK1152" s="70"/>
      <c r="AL1152" s="70"/>
      <c r="AM1152" s="70"/>
      <c r="AN1152" s="70"/>
      <c r="AO1152" s="70"/>
      <c r="AP1152" s="70"/>
      <c r="AQ1152" s="70"/>
    </row>
    <row r="1153" spans="1:43">
      <c r="A1153" s="254"/>
      <c r="B1153" s="254"/>
      <c r="C1153" s="70"/>
      <c r="D1153" s="70"/>
      <c r="E1153" s="70"/>
      <c r="F1153" s="70"/>
      <c r="G1153" s="70"/>
      <c r="H1153" s="70"/>
      <c r="I1153" s="70"/>
      <c r="J1153" s="70"/>
      <c r="K1153" s="70"/>
      <c r="L1153" s="70"/>
      <c r="M1153" s="70"/>
      <c r="N1153" s="70"/>
      <c r="O1153" s="70"/>
      <c r="P1153" s="70"/>
      <c r="Q1153" s="70"/>
      <c r="R1153" s="70"/>
      <c r="S1153" s="70"/>
      <c r="T1153" s="70"/>
      <c r="U1153" s="70"/>
      <c r="V1153" s="70"/>
      <c r="W1153" s="70"/>
      <c r="X1153" s="70"/>
      <c r="Y1153" s="70"/>
      <c r="Z1153" s="70"/>
      <c r="AA1153" s="70"/>
      <c r="AB1153" s="70"/>
      <c r="AC1153" s="70"/>
      <c r="AD1153" s="70"/>
      <c r="AE1153" s="70"/>
      <c r="AF1153" s="70"/>
      <c r="AG1153" s="70"/>
      <c r="AH1153" s="70"/>
      <c r="AI1153" s="70"/>
      <c r="AJ1153" s="70"/>
      <c r="AK1153" s="70"/>
      <c r="AL1153" s="70"/>
      <c r="AM1153" s="70"/>
      <c r="AN1153" s="70"/>
      <c r="AO1153" s="70"/>
      <c r="AP1153" s="70"/>
      <c r="AQ1153" s="70"/>
    </row>
    <row r="1154" spans="1:43">
      <c r="A1154" s="254"/>
      <c r="B1154" s="254"/>
      <c r="C1154" s="70"/>
      <c r="D1154" s="70"/>
      <c r="E1154" s="70"/>
      <c r="F1154" s="70"/>
      <c r="G1154" s="70"/>
      <c r="H1154" s="70"/>
      <c r="I1154" s="70"/>
      <c r="J1154" s="70"/>
      <c r="K1154" s="70"/>
      <c r="L1154" s="70"/>
      <c r="M1154" s="70"/>
      <c r="N1154" s="70"/>
      <c r="O1154" s="70"/>
      <c r="P1154" s="70"/>
      <c r="Q1154" s="70"/>
      <c r="R1154" s="70"/>
      <c r="S1154" s="70"/>
      <c r="T1154" s="70"/>
      <c r="U1154" s="70"/>
      <c r="V1154" s="70"/>
      <c r="W1154" s="70"/>
      <c r="X1154" s="70"/>
      <c r="Y1154" s="70"/>
      <c r="Z1154" s="70"/>
      <c r="AA1154" s="70"/>
      <c r="AB1154" s="70"/>
      <c r="AC1154" s="70"/>
      <c r="AD1154" s="70"/>
      <c r="AE1154" s="70"/>
      <c r="AF1154" s="70"/>
      <c r="AG1154" s="70"/>
      <c r="AH1154" s="70"/>
      <c r="AI1154" s="70"/>
      <c r="AJ1154" s="70"/>
      <c r="AK1154" s="70"/>
      <c r="AL1154" s="70"/>
      <c r="AM1154" s="70"/>
      <c r="AN1154" s="70"/>
      <c r="AO1154" s="70"/>
      <c r="AP1154" s="70"/>
      <c r="AQ1154" s="70"/>
    </row>
    <row r="1155" spans="1:43">
      <c r="A1155" s="254"/>
      <c r="B1155" s="254"/>
      <c r="C1155" s="70"/>
      <c r="D1155" s="70"/>
      <c r="E1155" s="70"/>
      <c r="F1155" s="70"/>
      <c r="G1155" s="70"/>
      <c r="H1155" s="70"/>
      <c r="I1155" s="70"/>
      <c r="J1155" s="70"/>
      <c r="K1155" s="70"/>
      <c r="L1155" s="70"/>
      <c r="M1155" s="70"/>
      <c r="N1155" s="70"/>
      <c r="O1155" s="70"/>
      <c r="P1155" s="70"/>
      <c r="Q1155" s="70"/>
      <c r="R1155" s="70"/>
      <c r="S1155" s="70"/>
      <c r="T1155" s="70"/>
      <c r="U1155" s="70"/>
      <c r="V1155" s="70"/>
      <c r="W1155" s="70"/>
      <c r="X1155" s="70"/>
      <c r="Y1155" s="70"/>
      <c r="Z1155" s="70"/>
      <c r="AA1155" s="70"/>
      <c r="AB1155" s="70"/>
      <c r="AC1155" s="70"/>
      <c r="AD1155" s="70"/>
      <c r="AE1155" s="70"/>
      <c r="AF1155" s="70"/>
      <c r="AG1155" s="70"/>
      <c r="AH1155" s="70"/>
      <c r="AI1155" s="70"/>
      <c r="AJ1155" s="70"/>
      <c r="AK1155" s="70"/>
      <c r="AL1155" s="70"/>
      <c r="AM1155" s="70"/>
      <c r="AN1155" s="70"/>
      <c r="AO1155" s="70"/>
      <c r="AP1155" s="70"/>
      <c r="AQ1155" s="70"/>
    </row>
    <row r="1156" spans="1:43">
      <c r="A1156" s="254"/>
      <c r="B1156" s="254"/>
      <c r="C1156" s="70"/>
      <c r="D1156" s="70"/>
      <c r="E1156" s="70"/>
      <c r="F1156" s="70"/>
      <c r="G1156" s="70"/>
      <c r="H1156" s="70"/>
      <c r="I1156" s="70"/>
      <c r="J1156" s="70"/>
      <c r="K1156" s="70"/>
      <c r="L1156" s="70"/>
      <c r="M1156" s="70"/>
      <c r="N1156" s="70"/>
      <c r="O1156" s="70"/>
      <c r="P1156" s="70"/>
      <c r="Q1156" s="70"/>
      <c r="R1156" s="70"/>
      <c r="S1156" s="70"/>
      <c r="T1156" s="70"/>
      <c r="U1156" s="70"/>
      <c r="V1156" s="70"/>
      <c r="W1156" s="70"/>
      <c r="X1156" s="70"/>
      <c r="Y1156" s="70"/>
      <c r="Z1156" s="70"/>
      <c r="AA1156" s="70"/>
      <c r="AB1156" s="70"/>
      <c r="AC1156" s="70"/>
      <c r="AD1156" s="70"/>
      <c r="AE1156" s="70"/>
      <c r="AF1156" s="70"/>
      <c r="AG1156" s="70"/>
      <c r="AH1156" s="70"/>
      <c r="AI1156" s="70"/>
      <c r="AJ1156" s="70"/>
      <c r="AK1156" s="70"/>
      <c r="AL1156" s="70"/>
      <c r="AM1156" s="70"/>
      <c r="AN1156" s="70"/>
      <c r="AO1156" s="70"/>
      <c r="AP1156" s="70"/>
      <c r="AQ1156" s="70"/>
    </row>
    <row r="1157" spans="1:43">
      <c r="A1157" s="254"/>
      <c r="B1157" s="254"/>
      <c r="C1157" s="70"/>
      <c r="D1157" s="70"/>
      <c r="E1157" s="70"/>
      <c r="F1157" s="70"/>
      <c r="G1157" s="70"/>
      <c r="H1157" s="70"/>
      <c r="I1157" s="70"/>
      <c r="J1157" s="70"/>
      <c r="K1157" s="70"/>
      <c r="L1157" s="70"/>
      <c r="M1157" s="70"/>
      <c r="N1157" s="70"/>
      <c r="O1157" s="70"/>
      <c r="P1157" s="70"/>
      <c r="Q1157" s="70"/>
      <c r="R1157" s="70"/>
      <c r="S1157" s="70"/>
      <c r="T1157" s="70"/>
      <c r="U1157" s="70"/>
      <c r="V1157" s="70"/>
      <c r="W1157" s="70"/>
      <c r="X1157" s="70"/>
      <c r="Y1157" s="70"/>
      <c r="Z1157" s="70"/>
      <c r="AA1157" s="70"/>
      <c r="AB1157" s="70"/>
      <c r="AC1157" s="70"/>
      <c r="AD1157" s="70"/>
      <c r="AE1157" s="70"/>
      <c r="AF1157" s="70"/>
      <c r="AG1157" s="70"/>
      <c r="AH1157" s="70"/>
      <c r="AI1157" s="70"/>
      <c r="AJ1157" s="70"/>
      <c r="AK1157" s="70"/>
      <c r="AL1157" s="70"/>
      <c r="AM1157" s="70"/>
      <c r="AN1157" s="70"/>
      <c r="AO1157" s="70"/>
      <c r="AP1157" s="70"/>
      <c r="AQ1157" s="70"/>
    </row>
    <row r="1158" spans="1:43">
      <c r="A1158" s="254"/>
      <c r="B1158" s="254"/>
      <c r="C1158" s="70"/>
      <c r="D1158" s="70"/>
      <c r="E1158" s="70"/>
      <c r="F1158" s="70"/>
      <c r="G1158" s="70"/>
      <c r="H1158" s="70"/>
      <c r="I1158" s="70"/>
      <c r="J1158" s="70"/>
      <c r="K1158" s="70"/>
      <c r="L1158" s="70"/>
      <c r="M1158" s="70"/>
      <c r="N1158" s="70"/>
      <c r="O1158" s="70"/>
      <c r="P1158" s="70"/>
      <c r="Q1158" s="70"/>
      <c r="R1158" s="70"/>
      <c r="S1158" s="70"/>
      <c r="T1158" s="70"/>
      <c r="U1158" s="70"/>
      <c r="V1158" s="70"/>
      <c r="W1158" s="70"/>
      <c r="X1158" s="70"/>
      <c r="Y1158" s="70"/>
      <c r="Z1158" s="70"/>
      <c r="AA1158" s="70"/>
      <c r="AB1158" s="70"/>
      <c r="AC1158" s="70"/>
      <c r="AD1158" s="70"/>
      <c r="AE1158" s="70"/>
      <c r="AF1158" s="70"/>
      <c r="AG1158" s="70"/>
      <c r="AH1158" s="70"/>
      <c r="AI1158" s="70"/>
      <c r="AJ1158" s="70"/>
      <c r="AK1158" s="70"/>
      <c r="AL1158" s="70"/>
      <c r="AM1158" s="70"/>
      <c r="AN1158" s="70"/>
      <c r="AO1158" s="70"/>
      <c r="AP1158" s="70"/>
      <c r="AQ1158" s="70"/>
    </row>
    <row r="1159" spans="1:43">
      <c r="A1159" s="254"/>
      <c r="B1159" s="254"/>
      <c r="C1159" s="70"/>
      <c r="D1159" s="70"/>
      <c r="E1159" s="70"/>
      <c r="F1159" s="70"/>
      <c r="G1159" s="70"/>
      <c r="H1159" s="70"/>
      <c r="I1159" s="70"/>
      <c r="J1159" s="70"/>
      <c r="K1159" s="70"/>
      <c r="L1159" s="70"/>
      <c r="M1159" s="70"/>
      <c r="N1159" s="70"/>
      <c r="O1159" s="70"/>
      <c r="P1159" s="70"/>
      <c r="Q1159" s="70"/>
      <c r="R1159" s="70"/>
      <c r="S1159" s="70"/>
      <c r="T1159" s="70"/>
      <c r="U1159" s="70"/>
      <c r="V1159" s="70"/>
      <c r="W1159" s="70"/>
      <c r="X1159" s="70"/>
      <c r="Y1159" s="70"/>
      <c r="Z1159" s="70"/>
      <c r="AA1159" s="70"/>
      <c r="AB1159" s="70"/>
      <c r="AC1159" s="70"/>
      <c r="AD1159" s="70"/>
      <c r="AE1159" s="70"/>
      <c r="AF1159" s="70"/>
      <c r="AG1159" s="70"/>
      <c r="AH1159" s="70"/>
      <c r="AI1159" s="70"/>
      <c r="AJ1159" s="70"/>
      <c r="AK1159" s="70"/>
      <c r="AL1159" s="70"/>
      <c r="AM1159" s="70"/>
      <c r="AN1159" s="70"/>
      <c r="AO1159" s="70"/>
      <c r="AP1159" s="70"/>
      <c r="AQ1159" s="70"/>
    </row>
    <row r="1160" spans="1:43">
      <c r="A1160" s="254"/>
      <c r="B1160" s="254"/>
      <c r="C1160" s="70"/>
      <c r="D1160" s="70"/>
      <c r="E1160" s="70"/>
      <c r="F1160" s="70"/>
      <c r="G1160" s="70"/>
      <c r="H1160" s="70"/>
      <c r="I1160" s="70"/>
      <c r="J1160" s="70"/>
      <c r="K1160" s="70"/>
      <c r="L1160" s="70"/>
      <c r="M1160" s="70"/>
      <c r="N1160" s="70"/>
      <c r="O1160" s="70"/>
      <c r="P1160" s="70"/>
      <c r="Q1160" s="70"/>
      <c r="R1160" s="70"/>
      <c r="S1160" s="70"/>
      <c r="T1160" s="70"/>
      <c r="U1160" s="70"/>
      <c r="V1160" s="70"/>
      <c r="W1160" s="70"/>
      <c r="X1160" s="70"/>
      <c r="Y1160" s="70"/>
      <c r="Z1160" s="70"/>
      <c r="AA1160" s="70"/>
      <c r="AB1160" s="70"/>
      <c r="AC1160" s="70"/>
      <c r="AD1160" s="70"/>
      <c r="AE1160" s="70"/>
      <c r="AF1160" s="70"/>
      <c r="AG1160" s="70"/>
      <c r="AH1160" s="70"/>
      <c r="AI1160" s="70"/>
      <c r="AJ1160" s="70"/>
      <c r="AK1160" s="70"/>
      <c r="AL1160" s="70"/>
      <c r="AM1160" s="70"/>
      <c r="AN1160" s="70"/>
      <c r="AO1160" s="70"/>
      <c r="AP1160" s="70"/>
      <c r="AQ1160" s="70"/>
    </row>
    <row r="1161" spans="1:43">
      <c r="A1161" s="254"/>
      <c r="B1161" s="254"/>
      <c r="C1161" s="70"/>
      <c r="D1161" s="70"/>
      <c r="E1161" s="70"/>
      <c r="F1161" s="70"/>
      <c r="G1161" s="70"/>
      <c r="H1161" s="70"/>
      <c r="I1161" s="70"/>
      <c r="J1161" s="70"/>
      <c r="K1161" s="70"/>
      <c r="L1161" s="70"/>
      <c r="M1161" s="70"/>
      <c r="N1161" s="70"/>
      <c r="O1161" s="70"/>
      <c r="P1161" s="70"/>
      <c r="Q1161" s="70"/>
      <c r="R1161" s="70"/>
      <c r="S1161" s="70"/>
      <c r="T1161" s="70"/>
      <c r="U1161" s="70"/>
      <c r="V1161" s="70"/>
      <c r="W1161" s="70"/>
      <c r="X1161" s="70"/>
      <c r="Y1161" s="70"/>
      <c r="Z1161" s="70"/>
      <c r="AA1161" s="70"/>
      <c r="AB1161" s="70"/>
      <c r="AC1161" s="70"/>
      <c r="AD1161" s="70"/>
      <c r="AE1161" s="70"/>
      <c r="AF1161" s="70"/>
      <c r="AG1161" s="70"/>
      <c r="AH1161" s="70"/>
      <c r="AI1161" s="70"/>
      <c r="AJ1161" s="70"/>
      <c r="AK1161" s="70"/>
      <c r="AL1161" s="70"/>
      <c r="AM1161" s="70"/>
      <c r="AN1161" s="70"/>
      <c r="AO1161" s="70"/>
      <c r="AP1161" s="70"/>
      <c r="AQ1161" s="70"/>
    </row>
    <row r="1162" spans="1:43">
      <c r="A1162" s="254"/>
      <c r="B1162" s="254"/>
      <c r="C1162" s="70"/>
      <c r="D1162" s="70"/>
      <c r="E1162" s="70"/>
      <c r="F1162" s="70"/>
      <c r="G1162" s="70"/>
      <c r="H1162" s="70"/>
      <c r="I1162" s="70"/>
      <c r="J1162" s="70"/>
      <c r="K1162" s="70"/>
      <c r="L1162" s="70"/>
      <c r="M1162" s="70"/>
      <c r="N1162" s="70"/>
      <c r="O1162" s="70"/>
      <c r="P1162" s="70"/>
      <c r="Q1162" s="70"/>
      <c r="R1162" s="70"/>
      <c r="S1162" s="70"/>
      <c r="T1162" s="70"/>
      <c r="U1162" s="70"/>
      <c r="V1162" s="70"/>
      <c r="W1162" s="70"/>
      <c r="X1162" s="70"/>
      <c r="Y1162" s="70"/>
      <c r="Z1162" s="70"/>
      <c r="AA1162" s="70"/>
      <c r="AB1162" s="70"/>
      <c r="AC1162" s="70"/>
      <c r="AD1162" s="70"/>
      <c r="AE1162" s="70"/>
      <c r="AF1162" s="70"/>
      <c r="AG1162" s="70"/>
      <c r="AH1162" s="70"/>
      <c r="AI1162" s="70"/>
      <c r="AJ1162" s="70"/>
      <c r="AK1162" s="70"/>
      <c r="AL1162" s="70"/>
      <c r="AM1162" s="70"/>
      <c r="AN1162" s="70"/>
      <c r="AO1162" s="70"/>
      <c r="AP1162" s="70"/>
      <c r="AQ1162" s="70"/>
    </row>
    <row r="1163" spans="1:43">
      <c r="A1163" s="254"/>
      <c r="B1163" s="254"/>
      <c r="C1163" s="70"/>
      <c r="D1163" s="70"/>
      <c r="E1163" s="70"/>
      <c r="F1163" s="70"/>
      <c r="G1163" s="70"/>
      <c r="H1163" s="70"/>
      <c r="I1163" s="70"/>
      <c r="J1163" s="70"/>
      <c r="K1163" s="70"/>
      <c r="L1163" s="70"/>
      <c r="M1163" s="70"/>
      <c r="N1163" s="70"/>
      <c r="O1163" s="70"/>
      <c r="P1163" s="70"/>
      <c r="Q1163" s="70"/>
      <c r="R1163" s="70"/>
      <c r="S1163" s="70"/>
      <c r="T1163" s="70"/>
      <c r="U1163" s="70"/>
      <c r="V1163" s="70"/>
      <c r="W1163" s="70"/>
      <c r="X1163" s="70"/>
      <c r="Y1163" s="70"/>
      <c r="Z1163" s="70"/>
      <c r="AA1163" s="70"/>
      <c r="AB1163" s="70"/>
      <c r="AC1163" s="70"/>
      <c r="AD1163" s="70"/>
      <c r="AE1163" s="70"/>
      <c r="AF1163" s="70"/>
      <c r="AG1163" s="70"/>
      <c r="AH1163" s="70"/>
      <c r="AI1163" s="70"/>
      <c r="AJ1163" s="70"/>
      <c r="AK1163" s="70"/>
      <c r="AL1163" s="70"/>
      <c r="AM1163" s="70"/>
      <c r="AN1163" s="70"/>
      <c r="AO1163" s="70"/>
      <c r="AP1163" s="70"/>
      <c r="AQ1163" s="70"/>
    </row>
    <row r="1164" spans="1:43">
      <c r="A1164" s="254"/>
      <c r="B1164" s="254"/>
      <c r="C1164" s="70"/>
      <c r="D1164" s="70"/>
      <c r="E1164" s="70"/>
      <c r="F1164" s="70"/>
      <c r="G1164" s="70"/>
      <c r="H1164" s="70"/>
      <c r="I1164" s="70"/>
      <c r="J1164" s="70"/>
      <c r="K1164" s="70"/>
      <c r="L1164" s="70"/>
      <c r="M1164" s="70"/>
      <c r="N1164" s="70"/>
      <c r="O1164" s="70"/>
      <c r="P1164" s="70"/>
      <c r="Q1164" s="70"/>
      <c r="R1164" s="70"/>
      <c r="S1164" s="70"/>
      <c r="T1164" s="70"/>
      <c r="U1164" s="70"/>
      <c r="V1164" s="70"/>
      <c r="W1164" s="70"/>
      <c r="X1164" s="70"/>
      <c r="Y1164" s="70"/>
      <c r="Z1164" s="70"/>
      <c r="AA1164" s="70"/>
      <c r="AB1164" s="70"/>
      <c r="AC1164" s="70"/>
      <c r="AD1164" s="70"/>
      <c r="AE1164" s="70"/>
      <c r="AF1164" s="70"/>
      <c r="AG1164" s="70"/>
      <c r="AH1164" s="70"/>
      <c r="AI1164" s="70"/>
      <c r="AJ1164" s="70"/>
      <c r="AK1164" s="70"/>
      <c r="AL1164" s="70"/>
      <c r="AM1164" s="70"/>
      <c r="AN1164" s="70"/>
      <c r="AO1164" s="70"/>
      <c r="AP1164" s="70"/>
      <c r="AQ1164" s="70"/>
    </row>
    <row r="1165" spans="1:43">
      <c r="A1165" s="254"/>
      <c r="B1165" s="254"/>
      <c r="C1165" s="70"/>
      <c r="D1165" s="70"/>
      <c r="E1165" s="70"/>
      <c r="F1165" s="70"/>
      <c r="G1165" s="70"/>
      <c r="H1165" s="70"/>
      <c r="I1165" s="70"/>
      <c r="J1165" s="70"/>
      <c r="K1165" s="70"/>
      <c r="L1165" s="70"/>
      <c r="M1165" s="70"/>
      <c r="N1165" s="70"/>
      <c r="O1165" s="70"/>
      <c r="P1165" s="70"/>
      <c r="Q1165" s="70"/>
      <c r="R1165" s="70"/>
      <c r="S1165" s="70"/>
      <c r="T1165" s="70"/>
      <c r="U1165" s="70"/>
      <c r="V1165" s="70"/>
      <c r="W1165" s="70"/>
      <c r="X1165" s="70"/>
      <c r="Y1165" s="70"/>
      <c r="Z1165" s="70"/>
      <c r="AA1165" s="70"/>
      <c r="AB1165" s="70"/>
      <c r="AC1165" s="70"/>
      <c r="AD1165" s="70"/>
      <c r="AE1165" s="70"/>
      <c r="AF1165" s="70"/>
      <c r="AG1165" s="70"/>
      <c r="AH1165" s="70"/>
      <c r="AI1165" s="70"/>
      <c r="AJ1165" s="70"/>
      <c r="AK1165" s="70"/>
      <c r="AL1165" s="70"/>
      <c r="AM1165" s="70"/>
      <c r="AN1165" s="70"/>
      <c r="AO1165" s="70"/>
      <c r="AP1165" s="70"/>
      <c r="AQ1165" s="70"/>
    </row>
    <row r="1166" spans="1:43">
      <c r="A1166" s="254"/>
      <c r="B1166" s="254"/>
      <c r="C1166" s="70"/>
      <c r="D1166" s="70"/>
      <c r="E1166" s="70"/>
      <c r="F1166" s="70"/>
      <c r="G1166" s="70"/>
      <c r="H1166" s="70"/>
      <c r="I1166" s="70"/>
      <c r="J1166" s="70"/>
      <c r="K1166" s="70"/>
      <c r="L1166" s="70"/>
      <c r="M1166" s="70"/>
      <c r="N1166" s="70"/>
      <c r="O1166" s="70"/>
      <c r="P1166" s="70"/>
      <c r="Q1166" s="70"/>
      <c r="R1166" s="70"/>
      <c r="S1166" s="70"/>
      <c r="T1166" s="70"/>
      <c r="U1166" s="70"/>
      <c r="V1166" s="70"/>
      <c r="W1166" s="70"/>
      <c r="X1166" s="70"/>
      <c r="Y1166" s="70"/>
      <c r="Z1166" s="70"/>
      <c r="AA1166" s="70"/>
      <c r="AB1166" s="70"/>
      <c r="AC1166" s="70"/>
      <c r="AD1166" s="70"/>
      <c r="AE1166" s="70"/>
      <c r="AF1166" s="70"/>
      <c r="AG1166" s="70"/>
      <c r="AH1166" s="70"/>
      <c r="AI1166" s="70"/>
      <c r="AJ1166" s="70"/>
      <c r="AK1166" s="70"/>
      <c r="AL1166" s="70"/>
      <c r="AM1166" s="70"/>
      <c r="AN1166" s="70"/>
      <c r="AO1166" s="70"/>
      <c r="AP1166" s="70"/>
      <c r="AQ1166" s="70"/>
    </row>
    <row r="1167" spans="1:43">
      <c r="A1167" s="254"/>
      <c r="B1167" s="254"/>
      <c r="C1167" s="70"/>
      <c r="D1167" s="70"/>
      <c r="E1167" s="70"/>
      <c r="F1167" s="70"/>
      <c r="G1167" s="70"/>
      <c r="H1167" s="70"/>
      <c r="I1167" s="70"/>
      <c r="J1167" s="70"/>
      <c r="K1167" s="70"/>
      <c r="L1167" s="70"/>
      <c r="M1167" s="70"/>
      <c r="N1167" s="70"/>
      <c r="O1167" s="70"/>
      <c r="P1167" s="70"/>
      <c r="Q1167" s="70"/>
      <c r="R1167" s="70"/>
      <c r="S1167" s="70"/>
      <c r="T1167" s="70"/>
      <c r="U1167" s="70"/>
      <c r="V1167" s="70"/>
      <c r="W1167" s="70"/>
      <c r="X1167" s="70"/>
      <c r="Y1167" s="70"/>
      <c r="Z1167" s="70"/>
      <c r="AA1167" s="70"/>
      <c r="AB1167" s="70"/>
      <c r="AC1167" s="70"/>
      <c r="AD1167" s="70"/>
      <c r="AE1167" s="70"/>
      <c r="AF1167" s="70"/>
      <c r="AG1167" s="70"/>
      <c r="AH1167" s="70"/>
      <c r="AI1167" s="70"/>
      <c r="AJ1167" s="70"/>
      <c r="AK1167" s="70"/>
      <c r="AL1167" s="70"/>
      <c r="AM1167" s="70"/>
      <c r="AN1167" s="70"/>
      <c r="AO1167" s="70"/>
      <c r="AP1167" s="70"/>
      <c r="AQ1167" s="70"/>
    </row>
    <row r="1168" spans="1:43">
      <c r="A1168" s="254"/>
      <c r="B1168" s="254"/>
      <c r="C1168" s="70"/>
      <c r="D1168" s="70"/>
      <c r="E1168" s="70"/>
      <c r="F1168" s="70"/>
      <c r="G1168" s="70"/>
      <c r="H1168" s="70"/>
      <c r="I1168" s="70"/>
      <c r="J1168" s="70"/>
      <c r="K1168" s="70"/>
      <c r="L1168" s="70"/>
      <c r="M1168" s="70"/>
      <c r="N1168" s="70"/>
      <c r="O1168" s="70"/>
      <c r="P1168" s="70"/>
      <c r="Q1168" s="70"/>
      <c r="R1168" s="70"/>
      <c r="S1168" s="70"/>
      <c r="T1168" s="70"/>
      <c r="U1168" s="70"/>
      <c r="V1168" s="70"/>
      <c r="W1168" s="70"/>
      <c r="X1168" s="70"/>
      <c r="Y1168" s="70"/>
      <c r="Z1168" s="70"/>
      <c r="AA1168" s="70"/>
      <c r="AB1168" s="70"/>
      <c r="AC1168" s="70"/>
      <c r="AD1168" s="70"/>
      <c r="AE1168" s="70"/>
      <c r="AF1168" s="70"/>
      <c r="AG1168" s="70"/>
      <c r="AH1168" s="70"/>
      <c r="AI1168" s="70"/>
      <c r="AJ1168" s="70"/>
      <c r="AK1168" s="70"/>
      <c r="AL1168" s="70"/>
      <c r="AM1168" s="70"/>
      <c r="AN1168" s="70"/>
      <c r="AO1168" s="70"/>
      <c r="AP1168" s="70"/>
      <c r="AQ1168" s="70"/>
    </row>
    <row r="1169" spans="1:43">
      <c r="A1169" s="254"/>
      <c r="B1169" s="254"/>
      <c r="C1169" s="70"/>
      <c r="D1169" s="70"/>
      <c r="E1169" s="70"/>
      <c r="F1169" s="70"/>
      <c r="G1169" s="70"/>
      <c r="H1169" s="70"/>
      <c r="I1169" s="70"/>
      <c r="J1169" s="70"/>
      <c r="K1169" s="70"/>
      <c r="L1169" s="70"/>
      <c r="M1169" s="70"/>
      <c r="N1169" s="70"/>
      <c r="O1169" s="70"/>
      <c r="P1169" s="70"/>
      <c r="Q1169" s="70"/>
      <c r="R1169" s="70"/>
      <c r="S1169" s="70"/>
      <c r="T1169" s="70"/>
      <c r="U1169" s="70"/>
      <c r="V1169" s="70"/>
      <c r="W1169" s="70"/>
      <c r="X1169" s="70"/>
      <c r="Y1169" s="70"/>
      <c r="Z1169" s="70"/>
      <c r="AA1169" s="70"/>
      <c r="AB1169" s="70"/>
      <c r="AC1169" s="70"/>
      <c r="AD1169" s="70"/>
      <c r="AE1169" s="70"/>
      <c r="AF1169" s="70"/>
      <c r="AG1169" s="70"/>
      <c r="AH1169" s="70"/>
      <c r="AI1169" s="70"/>
      <c r="AJ1169" s="70"/>
      <c r="AK1169" s="70"/>
      <c r="AL1169" s="70"/>
      <c r="AM1169" s="70"/>
      <c r="AN1169" s="70"/>
      <c r="AO1169" s="70"/>
      <c r="AP1169" s="70"/>
      <c r="AQ1169" s="70"/>
    </row>
    <row r="1170" spans="1:43">
      <c r="A1170" s="254"/>
      <c r="B1170" s="254"/>
      <c r="C1170" s="70"/>
      <c r="D1170" s="70"/>
      <c r="E1170" s="70"/>
      <c r="F1170" s="70"/>
      <c r="G1170" s="70"/>
      <c r="H1170" s="70"/>
      <c r="I1170" s="70"/>
      <c r="J1170" s="70"/>
      <c r="K1170" s="70"/>
      <c r="L1170" s="70"/>
      <c r="M1170" s="70"/>
      <c r="N1170" s="70"/>
      <c r="O1170" s="70"/>
      <c r="P1170" s="70"/>
      <c r="Q1170" s="70"/>
      <c r="R1170" s="70"/>
      <c r="S1170" s="70"/>
      <c r="T1170" s="70"/>
      <c r="U1170" s="70"/>
      <c r="V1170" s="70"/>
      <c r="W1170" s="70"/>
      <c r="X1170" s="70"/>
      <c r="Y1170" s="70"/>
      <c r="Z1170" s="70"/>
      <c r="AA1170" s="70"/>
      <c r="AB1170" s="70"/>
      <c r="AC1170" s="70"/>
      <c r="AD1170" s="70"/>
      <c r="AE1170" s="70"/>
      <c r="AF1170" s="70"/>
      <c r="AG1170" s="70"/>
      <c r="AH1170" s="70"/>
      <c r="AI1170" s="70"/>
      <c r="AJ1170" s="70"/>
      <c r="AK1170" s="70"/>
      <c r="AL1170" s="70"/>
      <c r="AM1170" s="70"/>
      <c r="AN1170" s="70"/>
      <c r="AO1170" s="70"/>
      <c r="AP1170" s="70"/>
      <c r="AQ1170" s="70"/>
    </row>
    <row r="1171" spans="1:43">
      <c r="A1171" s="254"/>
      <c r="B1171" s="254"/>
      <c r="C1171" s="70"/>
      <c r="D1171" s="70"/>
      <c r="E1171" s="70"/>
      <c r="F1171" s="70"/>
      <c r="G1171" s="70"/>
      <c r="H1171" s="70"/>
      <c r="I1171" s="70"/>
      <c r="J1171" s="70"/>
      <c r="K1171" s="70"/>
      <c r="L1171" s="70"/>
      <c r="M1171" s="70"/>
      <c r="N1171" s="70"/>
      <c r="O1171" s="70"/>
      <c r="P1171" s="70"/>
      <c r="Q1171" s="70"/>
      <c r="R1171" s="70"/>
      <c r="S1171" s="70"/>
      <c r="T1171" s="70"/>
      <c r="U1171" s="70"/>
      <c r="V1171" s="70"/>
      <c r="W1171" s="70"/>
      <c r="X1171" s="70"/>
      <c r="Y1171" s="70"/>
      <c r="Z1171" s="70"/>
      <c r="AA1171" s="70"/>
      <c r="AB1171" s="70"/>
      <c r="AC1171" s="70"/>
      <c r="AD1171" s="70"/>
      <c r="AE1171" s="70"/>
      <c r="AF1171" s="70"/>
      <c r="AG1171" s="70"/>
      <c r="AH1171" s="70"/>
      <c r="AI1171" s="70"/>
      <c r="AJ1171" s="70"/>
      <c r="AK1171" s="70"/>
      <c r="AL1171" s="70"/>
      <c r="AM1171" s="70"/>
      <c r="AN1171" s="70"/>
      <c r="AO1171" s="70"/>
      <c r="AP1171" s="70"/>
      <c r="AQ1171" s="70"/>
    </row>
    <row r="1172" spans="1:43">
      <c r="A1172" s="254"/>
      <c r="B1172" s="254"/>
      <c r="C1172" s="70"/>
      <c r="D1172" s="70"/>
      <c r="E1172" s="70"/>
      <c r="F1172" s="70"/>
      <c r="G1172" s="70"/>
      <c r="H1172" s="70"/>
      <c r="I1172" s="70"/>
      <c r="J1172" s="70"/>
      <c r="K1172" s="70"/>
      <c r="L1172" s="70"/>
      <c r="M1172" s="70"/>
      <c r="N1172" s="70"/>
      <c r="O1172" s="70"/>
      <c r="P1172" s="70"/>
      <c r="Q1172" s="70"/>
      <c r="R1172" s="70"/>
      <c r="S1172" s="70"/>
      <c r="T1172" s="70"/>
      <c r="U1172" s="70"/>
      <c r="V1172" s="70"/>
      <c r="W1172" s="70"/>
      <c r="X1172" s="70"/>
      <c r="Y1172" s="70"/>
      <c r="Z1172" s="70"/>
      <c r="AA1172" s="70"/>
      <c r="AB1172" s="70"/>
      <c r="AC1172" s="70"/>
      <c r="AD1172" s="70"/>
      <c r="AE1172" s="70"/>
      <c r="AF1172" s="70"/>
      <c r="AG1172" s="70"/>
      <c r="AH1172" s="70"/>
      <c r="AI1172" s="70"/>
      <c r="AJ1172" s="70"/>
      <c r="AK1172" s="70"/>
      <c r="AL1172" s="70"/>
      <c r="AM1172" s="70"/>
      <c r="AN1172" s="70"/>
      <c r="AO1172" s="70"/>
      <c r="AP1172" s="70"/>
      <c r="AQ1172" s="70"/>
    </row>
    <row r="1173" spans="1:43">
      <c r="A1173" s="254"/>
      <c r="B1173" s="254"/>
      <c r="C1173" s="70"/>
      <c r="D1173" s="70"/>
      <c r="E1173" s="70"/>
      <c r="F1173" s="70"/>
      <c r="G1173" s="70"/>
      <c r="H1173" s="70"/>
      <c r="I1173" s="70"/>
      <c r="J1173" s="70"/>
      <c r="K1173" s="70"/>
      <c r="L1173" s="70"/>
      <c r="M1173" s="70"/>
      <c r="N1173" s="70"/>
      <c r="O1173" s="70"/>
      <c r="P1173" s="70"/>
      <c r="Q1173" s="70"/>
      <c r="R1173" s="70"/>
      <c r="S1173" s="70"/>
      <c r="T1173" s="70"/>
      <c r="U1173" s="70"/>
      <c r="V1173" s="70"/>
      <c r="W1173" s="70"/>
      <c r="X1173" s="70"/>
      <c r="Y1173" s="70"/>
      <c r="Z1173" s="70"/>
      <c r="AA1173" s="70"/>
      <c r="AB1173" s="70"/>
      <c r="AC1173" s="70"/>
      <c r="AD1173" s="70"/>
      <c r="AE1173" s="70"/>
      <c r="AF1173" s="70"/>
      <c r="AG1173" s="70"/>
      <c r="AH1173" s="70"/>
      <c r="AI1173" s="70"/>
      <c r="AJ1173" s="70"/>
      <c r="AK1173" s="70"/>
      <c r="AL1173" s="70"/>
      <c r="AM1173" s="70"/>
      <c r="AN1173" s="70"/>
      <c r="AO1173" s="70"/>
      <c r="AP1173" s="70"/>
      <c r="AQ1173" s="70"/>
    </row>
    <row r="1174" spans="1:43">
      <c r="A1174" s="254"/>
      <c r="B1174" s="254"/>
      <c r="C1174" s="70"/>
      <c r="D1174" s="70"/>
      <c r="E1174" s="70"/>
      <c r="F1174" s="70"/>
      <c r="G1174" s="70"/>
      <c r="H1174" s="70"/>
      <c r="I1174" s="70"/>
      <c r="J1174" s="70"/>
      <c r="K1174" s="70"/>
      <c r="L1174" s="70"/>
      <c r="M1174" s="70"/>
      <c r="N1174" s="70"/>
      <c r="O1174" s="70"/>
      <c r="P1174" s="70"/>
      <c r="Q1174" s="70"/>
      <c r="R1174" s="70"/>
      <c r="S1174" s="70"/>
      <c r="T1174" s="70"/>
      <c r="U1174" s="70"/>
      <c r="V1174" s="70"/>
      <c r="W1174" s="70"/>
      <c r="X1174" s="70"/>
      <c r="Y1174" s="70"/>
      <c r="Z1174" s="70"/>
      <c r="AA1174" s="70"/>
      <c r="AB1174" s="70"/>
      <c r="AC1174" s="70"/>
      <c r="AD1174" s="70"/>
      <c r="AE1174" s="70"/>
      <c r="AF1174" s="70"/>
      <c r="AG1174" s="70"/>
      <c r="AH1174" s="70"/>
      <c r="AI1174" s="70"/>
      <c r="AJ1174" s="70"/>
      <c r="AK1174" s="70"/>
      <c r="AL1174" s="70"/>
      <c r="AM1174" s="70"/>
      <c r="AN1174" s="70"/>
      <c r="AO1174" s="70"/>
      <c r="AP1174" s="70"/>
      <c r="AQ1174" s="70"/>
    </row>
    <row r="1175" spans="1:43">
      <c r="A1175" s="254"/>
      <c r="B1175" s="254"/>
      <c r="C1175" s="70"/>
      <c r="D1175" s="70"/>
      <c r="E1175" s="70"/>
      <c r="F1175" s="70"/>
      <c r="G1175" s="70"/>
      <c r="H1175" s="70"/>
      <c r="I1175" s="70"/>
      <c r="J1175" s="70"/>
      <c r="K1175" s="70"/>
      <c r="L1175" s="70"/>
      <c r="M1175" s="70"/>
      <c r="N1175" s="70"/>
      <c r="O1175" s="70"/>
      <c r="P1175" s="70"/>
      <c r="Q1175" s="70"/>
      <c r="R1175" s="70"/>
      <c r="S1175" s="70"/>
      <c r="T1175" s="70"/>
      <c r="U1175" s="70"/>
      <c r="V1175" s="70"/>
      <c r="W1175" s="70"/>
      <c r="X1175" s="70"/>
      <c r="Y1175" s="70"/>
      <c r="Z1175" s="70"/>
      <c r="AA1175" s="70"/>
      <c r="AB1175" s="70"/>
      <c r="AC1175" s="70"/>
      <c r="AD1175" s="70"/>
      <c r="AE1175" s="70"/>
      <c r="AF1175" s="70"/>
      <c r="AG1175" s="70"/>
      <c r="AH1175" s="70"/>
      <c r="AI1175" s="70"/>
      <c r="AJ1175" s="70"/>
      <c r="AK1175" s="70"/>
      <c r="AL1175" s="70"/>
      <c r="AM1175" s="70"/>
      <c r="AN1175" s="70"/>
      <c r="AO1175" s="70"/>
      <c r="AP1175" s="70"/>
      <c r="AQ1175" s="70"/>
    </row>
    <row r="1176" spans="1:43">
      <c r="A1176" s="254"/>
      <c r="B1176" s="254"/>
      <c r="C1176" s="70"/>
      <c r="D1176" s="70"/>
      <c r="E1176" s="70"/>
      <c r="F1176" s="70"/>
      <c r="G1176" s="70"/>
      <c r="H1176" s="70"/>
      <c r="I1176" s="70"/>
      <c r="J1176" s="70"/>
      <c r="K1176" s="70"/>
      <c r="L1176" s="70"/>
      <c r="M1176" s="70"/>
      <c r="N1176" s="70"/>
      <c r="O1176" s="70"/>
      <c r="P1176" s="70"/>
      <c r="Q1176" s="70"/>
      <c r="R1176" s="70"/>
      <c r="S1176" s="70"/>
      <c r="T1176" s="70"/>
      <c r="U1176" s="70"/>
      <c r="V1176" s="70"/>
      <c r="W1176" s="70"/>
      <c r="X1176" s="70"/>
      <c r="Y1176" s="70"/>
      <c r="Z1176" s="70"/>
      <c r="AA1176" s="70"/>
      <c r="AB1176" s="70"/>
      <c r="AC1176" s="70"/>
      <c r="AD1176" s="70"/>
      <c r="AE1176" s="70"/>
      <c r="AF1176" s="70"/>
      <c r="AG1176" s="70"/>
      <c r="AH1176" s="70"/>
      <c r="AI1176" s="70"/>
      <c r="AJ1176" s="70"/>
      <c r="AK1176" s="70"/>
      <c r="AL1176" s="70"/>
      <c r="AM1176" s="70"/>
      <c r="AN1176" s="70"/>
      <c r="AO1176" s="70"/>
      <c r="AP1176" s="70"/>
      <c r="AQ1176" s="70"/>
    </row>
    <row r="1177" spans="1:43">
      <c r="A1177" s="254"/>
      <c r="B1177" s="254"/>
      <c r="C1177" s="70"/>
      <c r="D1177" s="70"/>
      <c r="E1177" s="70"/>
      <c r="F1177" s="70"/>
      <c r="G1177" s="70"/>
      <c r="H1177" s="70"/>
      <c r="I1177" s="70"/>
      <c r="J1177" s="70"/>
      <c r="K1177" s="70"/>
      <c r="L1177" s="70"/>
      <c r="M1177" s="70"/>
      <c r="N1177" s="70"/>
      <c r="O1177" s="70"/>
      <c r="P1177" s="70"/>
      <c r="Q1177" s="70"/>
      <c r="R1177" s="70"/>
      <c r="S1177" s="70"/>
      <c r="T1177" s="70"/>
      <c r="U1177" s="70"/>
      <c r="V1177" s="70"/>
      <c r="W1177" s="70"/>
      <c r="X1177" s="70"/>
      <c r="Y1177" s="70"/>
      <c r="Z1177" s="70"/>
      <c r="AA1177" s="70"/>
      <c r="AB1177" s="70"/>
      <c r="AC1177" s="70"/>
      <c r="AD1177" s="70"/>
      <c r="AE1177" s="70"/>
      <c r="AF1177" s="70"/>
      <c r="AG1177" s="70"/>
      <c r="AH1177" s="70"/>
      <c r="AI1177" s="70"/>
      <c r="AJ1177" s="70"/>
      <c r="AK1177" s="70"/>
      <c r="AL1177" s="70"/>
      <c r="AM1177" s="70"/>
      <c r="AN1177" s="70"/>
      <c r="AO1177" s="70"/>
      <c r="AP1177" s="70"/>
      <c r="AQ1177" s="70"/>
    </row>
    <row r="1178" spans="1:43">
      <c r="A1178" s="254"/>
      <c r="B1178" s="254"/>
      <c r="C1178" s="70"/>
      <c r="D1178" s="70"/>
      <c r="E1178" s="70"/>
      <c r="F1178" s="70"/>
      <c r="G1178" s="70"/>
      <c r="H1178" s="70"/>
      <c r="I1178" s="70"/>
      <c r="J1178" s="70"/>
      <c r="K1178" s="70"/>
      <c r="L1178" s="70"/>
      <c r="M1178" s="70"/>
      <c r="N1178" s="70"/>
      <c r="O1178" s="70"/>
      <c r="P1178" s="70"/>
      <c r="Q1178" s="70"/>
      <c r="R1178" s="70"/>
      <c r="S1178" s="70"/>
      <c r="T1178" s="70"/>
      <c r="U1178" s="70"/>
      <c r="V1178" s="70"/>
      <c r="W1178" s="70"/>
      <c r="X1178" s="70"/>
      <c r="Y1178" s="70"/>
      <c r="Z1178" s="70"/>
      <c r="AA1178" s="70"/>
      <c r="AB1178" s="70"/>
      <c r="AC1178" s="70"/>
      <c r="AD1178" s="70"/>
      <c r="AE1178" s="70"/>
      <c r="AF1178" s="70"/>
      <c r="AG1178" s="70"/>
      <c r="AH1178" s="70"/>
      <c r="AI1178" s="70"/>
      <c r="AJ1178" s="70"/>
      <c r="AK1178" s="70"/>
      <c r="AL1178" s="70"/>
      <c r="AM1178" s="70"/>
      <c r="AN1178" s="70"/>
      <c r="AO1178" s="70"/>
      <c r="AP1178" s="70"/>
      <c r="AQ1178" s="70"/>
    </row>
    <row r="1179" spans="1:43">
      <c r="A1179" s="254"/>
      <c r="B1179" s="254"/>
      <c r="C1179" s="70"/>
      <c r="D1179" s="70"/>
      <c r="E1179" s="70"/>
      <c r="F1179" s="70"/>
      <c r="G1179" s="70"/>
      <c r="H1179" s="70"/>
      <c r="I1179" s="70"/>
      <c r="J1179" s="70"/>
      <c r="K1179" s="70"/>
      <c r="L1179" s="70"/>
      <c r="M1179" s="70"/>
      <c r="N1179" s="70"/>
      <c r="O1179" s="70"/>
      <c r="P1179" s="70"/>
      <c r="Q1179" s="70"/>
      <c r="R1179" s="70"/>
      <c r="S1179" s="70"/>
      <c r="T1179" s="70"/>
      <c r="U1179" s="70"/>
      <c r="V1179" s="70"/>
      <c r="W1179" s="70"/>
      <c r="X1179" s="70"/>
      <c r="Y1179" s="70"/>
      <c r="Z1179" s="70"/>
      <c r="AA1179" s="70"/>
      <c r="AB1179" s="70"/>
      <c r="AC1179" s="70"/>
      <c r="AD1179" s="70"/>
      <c r="AE1179" s="70"/>
      <c r="AF1179" s="70"/>
      <c r="AG1179" s="70"/>
      <c r="AH1179" s="70"/>
      <c r="AI1179" s="70"/>
      <c r="AJ1179" s="70"/>
      <c r="AK1179" s="70"/>
      <c r="AL1179" s="70"/>
      <c r="AM1179" s="70"/>
      <c r="AN1179" s="70"/>
      <c r="AO1179" s="70"/>
      <c r="AP1179" s="70"/>
      <c r="AQ1179" s="70"/>
    </row>
    <row r="1180" spans="1:43">
      <c r="A1180" s="254"/>
      <c r="B1180" s="254"/>
      <c r="C1180" s="70"/>
      <c r="D1180" s="70"/>
      <c r="E1180" s="70"/>
      <c r="F1180" s="70"/>
      <c r="G1180" s="70"/>
      <c r="H1180" s="70"/>
      <c r="I1180" s="70"/>
      <c r="J1180" s="70"/>
      <c r="K1180" s="70"/>
      <c r="L1180" s="70"/>
      <c r="M1180" s="70"/>
      <c r="N1180" s="70"/>
      <c r="O1180" s="70"/>
      <c r="P1180" s="70"/>
      <c r="Q1180" s="70"/>
      <c r="R1180" s="70"/>
      <c r="S1180" s="70"/>
      <c r="T1180" s="70"/>
      <c r="U1180" s="70"/>
      <c r="V1180" s="70"/>
      <c r="W1180" s="70"/>
      <c r="X1180" s="70"/>
      <c r="Y1180" s="70"/>
      <c r="Z1180" s="70"/>
      <c r="AA1180" s="70"/>
      <c r="AB1180" s="70"/>
      <c r="AC1180" s="70"/>
      <c r="AD1180" s="70"/>
      <c r="AE1180" s="70"/>
      <c r="AF1180" s="70"/>
      <c r="AG1180" s="70"/>
      <c r="AH1180" s="70"/>
      <c r="AI1180" s="70"/>
      <c r="AJ1180" s="70"/>
      <c r="AK1180" s="70"/>
      <c r="AL1180" s="70"/>
      <c r="AM1180" s="70"/>
      <c r="AN1180" s="70"/>
      <c r="AO1180" s="70"/>
      <c r="AP1180" s="70"/>
      <c r="AQ1180" s="70"/>
    </row>
    <row r="1181" spans="1:43">
      <c r="A1181" s="254"/>
      <c r="B1181" s="254"/>
      <c r="C1181" s="70"/>
      <c r="D1181" s="70"/>
      <c r="E1181" s="70"/>
      <c r="F1181" s="70"/>
      <c r="G1181" s="70"/>
      <c r="H1181" s="70"/>
      <c r="I1181" s="70"/>
      <c r="J1181" s="70"/>
      <c r="K1181" s="70"/>
      <c r="L1181" s="70"/>
      <c r="M1181" s="70"/>
      <c r="N1181" s="70"/>
      <c r="O1181" s="70"/>
      <c r="P1181" s="70"/>
      <c r="Q1181" s="70"/>
      <c r="R1181" s="70"/>
      <c r="S1181" s="70"/>
      <c r="T1181" s="70"/>
      <c r="U1181" s="70"/>
      <c r="V1181" s="70"/>
      <c r="W1181" s="70"/>
      <c r="X1181" s="70"/>
      <c r="Y1181" s="70"/>
      <c r="Z1181" s="70"/>
      <c r="AA1181" s="70"/>
      <c r="AB1181" s="70"/>
      <c r="AC1181" s="70"/>
      <c r="AD1181" s="70"/>
      <c r="AE1181" s="70"/>
      <c r="AF1181" s="70"/>
      <c r="AG1181" s="70"/>
      <c r="AH1181" s="70"/>
      <c r="AI1181" s="70"/>
      <c r="AJ1181" s="70"/>
      <c r="AK1181" s="70"/>
      <c r="AL1181" s="70"/>
      <c r="AM1181" s="70"/>
      <c r="AN1181" s="70"/>
      <c r="AO1181" s="70"/>
      <c r="AP1181" s="70"/>
      <c r="AQ1181" s="70"/>
    </row>
    <row r="1182" spans="1:43">
      <c r="A1182" s="254"/>
      <c r="B1182" s="254"/>
      <c r="C1182" s="70"/>
      <c r="D1182" s="70"/>
      <c r="E1182" s="70"/>
      <c r="F1182" s="70"/>
      <c r="G1182" s="70"/>
      <c r="H1182" s="70"/>
      <c r="I1182" s="70"/>
      <c r="J1182" s="70"/>
      <c r="K1182" s="70"/>
      <c r="L1182" s="70"/>
      <c r="M1182" s="70"/>
      <c r="N1182" s="70"/>
      <c r="O1182" s="70"/>
      <c r="P1182" s="70"/>
      <c r="Q1182" s="70"/>
      <c r="R1182" s="70"/>
      <c r="S1182" s="70"/>
      <c r="T1182" s="70"/>
      <c r="U1182" s="70"/>
      <c r="V1182" s="70"/>
      <c r="W1182" s="70"/>
      <c r="X1182" s="70"/>
      <c r="Y1182" s="70"/>
      <c r="Z1182" s="70"/>
      <c r="AA1182" s="70"/>
      <c r="AB1182" s="70"/>
      <c r="AC1182" s="70"/>
      <c r="AD1182" s="70"/>
      <c r="AE1182" s="70"/>
      <c r="AF1182" s="70"/>
      <c r="AG1182" s="70"/>
      <c r="AH1182" s="70"/>
      <c r="AI1182" s="70"/>
      <c r="AJ1182" s="70"/>
      <c r="AK1182" s="70"/>
      <c r="AL1182" s="70"/>
      <c r="AM1182" s="70"/>
      <c r="AN1182" s="70"/>
      <c r="AO1182" s="70"/>
      <c r="AP1182" s="70"/>
      <c r="AQ1182" s="70"/>
    </row>
    <row r="1183" spans="1:43">
      <c r="A1183" s="254"/>
      <c r="B1183" s="254"/>
      <c r="C1183" s="70"/>
      <c r="D1183" s="70"/>
      <c r="E1183" s="70"/>
      <c r="F1183" s="70"/>
      <c r="G1183" s="70"/>
      <c r="H1183" s="70"/>
      <c r="I1183" s="70"/>
      <c r="J1183" s="70"/>
      <c r="K1183" s="70"/>
      <c r="L1183" s="70"/>
      <c r="M1183" s="70"/>
      <c r="N1183" s="70"/>
      <c r="O1183" s="70"/>
      <c r="P1183" s="70"/>
      <c r="Q1183" s="70"/>
      <c r="R1183" s="70"/>
      <c r="S1183" s="70"/>
      <c r="T1183" s="70"/>
      <c r="U1183" s="70"/>
      <c r="V1183" s="70"/>
      <c r="W1183" s="70"/>
      <c r="X1183" s="70"/>
      <c r="Y1183" s="70"/>
      <c r="Z1183" s="70"/>
      <c r="AA1183" s="70"/>
      <c r="AB1183" s="70"/>
      <c r="AC1183" s="70"/>
      <c r="AD1183" s="70"/>
      <c r="AE1183" s="70"/>
      <c r="AF1183" s="70"/>
      <c r="AG1183" s="70"/>
      <c r="AH1183" s="70"/>
      <c r="AI1183" s="70"/>
      <c r="AJ1183" s="70"/>
      <c r="AK1183" s="70"/>
      <c r="AL1183" s="70"/>
      <c r="AM1183" s="70"/>
      <c r="AN1183" s="70"/>
      <c r="AO1183" s="70"/>
      <c r="AP1183" s="70"/>
      <c r="AQ1183" s="70"/>
    </row>
    <row r="1184" spans="1:43">
      <c r="A1184" s="254"/>
      <c r="B1184" s="254"/>
      <c r="C1184" s="70"/>
      <c r="D1184" s="70"/>
      <c r="E1184" s="70"/>
      <c r="F1184" s="70"/>
      <c r="G1184" s="70"/>
      <c r="H1184" s="70"/>
      <c r="I1184" s="70"/>
      <c r="J1184" s="70"/>
      <c r="K1184" s="70"/>
      <c r="L1184" s="70"/>
      <c r="M1184" s="70"/>
      <c r="N1184" s="70"/>
      <c r="O1184" s="70"/>
      <c r="P1184" s="70"/>
      <c r="Q1184" s="70"/>
      <c r="R1184" s="70"/>
      <c r="S1184" s="70"/>
      <c r="T1184" s="70"/>
      <c r="U1184" s="70"/>
      <c r="V1184" s="70"/>
      <c r="W1184" s="70"/>
      <c r="X1184" s="70"/>
      <c r="Y1184" s="70"/>
      <c r="Z1184" s="70"/>
      <c r="AA1184" s="70"/>
      <c r="AB1184" s="70"/>
      <c r="AC1184" s="70"/>
      <c r="AD1184" s="70"/>
      <c r="AE1184" s="70"/>
      <c r="AF1184" s="70"/>
      <c r="AG1184" s="70"/>
      <c r="AH1184" s="70"/>
      <c r="AI1184" s="70"/>
      <c r="AJ1184" s="70"/>
      <c r="AK1184" s="70"/>
      <c r="AL1184" s="70"/>
      <c r="AM1184" s="70"/>
      <c r="AN1184" s="70"/>
      <c r="AO1184" s="70"/>
      <c r="AP1184" s="70"/>
      <c r="AQ1184" s="70"/>
    </row>
    <row r="1185" spans="1:43">
      <c r="A1185" s="254"/>
      <c r="B1185" s="254"/>
      <c r="C1185" s="70"/>
      <c r="D1185" s="70"/>
      <c r="E1185" s="70"/>
      <c r="F1185" s="70"/>
      <c r="G1185" s="70"/>
      <c r="H1185" s="70"/>
      <c r="I1185" s="70"/>
      <c r="J1185" s="70"/>
      <c r="K1185" s="70"/>
      <c r="L1185" s="70"/>
      <c r="M1185" s="70"/>
      <c r="N1185" s="70"/>
      <c r="O1185" s="70"/>
      <c r="P1185" s="70"/>
      <c r="Q1185" s="70"/>
      <c r="R1185" s="70"/>
      <c r="S1185" s="70"/>
      <c r="T1185" s="70"/>
      <c r="U1185" s="70"/>
      <c r="V1185" s="70"/>
      <c r="W1185" s="70"/>
      <c r="X1185" s="70"/>
      <c r="Y1185" s="70"/>
      <c r="Z1185" s="70"/>
      <c r="AA1185" s="70"/>
      <c r="AB1185" s="70"/>
      <c r="AC1185" s="70"/>
      <c r="AD1185" s="70"/>
      <c r="AE1185" s="70"/>
      <c r="AF1185" s="70"/>
      <c r="AG1185" s="70"/>
      <c r="AH1185" s="70"/>
      <c r="AI1185" s="70"/>
      <c r="AJ1185" s="70"/>
      <c r="AK1185" s="70"/>
      <c r="AL1185" s="70"/>
      <c r="AM1185" s="70"/>
      <c r="AN1185" s="70"/>
      <c r="AO1185" s="70"/>
      <c r="AP1185" s="70"/>
      <c r="AQ1185" s="70"/>
    </row>
    <row r="1186" spans="1:43">
      <c r="A1186" s="254"/>
      <c r="B1186" s="254"/>
      <c r="C1186" s="70"/>
      <c r="D1186" s="70"/>
      <c r="E1186" s="70"/>
      <c r="F1186" s="70"/>
      <c r="G1186" s="70"/>
      <c r="H1186" s="70"/>
      <c r="I1186" s="70"/>
      <c r="J1186" s="70"/>
      <c r="K1186" s="70"/>
      <c r="L1186" s="70"/>
      <c r="M1186" s="70"/>
      <c r="N1186" s="70"/>
      <c r="O1186" s="70"/>
      <c r="P1186" s="70"/>
      <c r="Q1186" s="70"/>
      <c r="R1186" s="70"/>
      <c r="S1186" s="70"/>
      <c r="T1186" s="70"/>
      <c r="U1186" s="70"/>
      <c r="V1186" s="70"/>
      <c r="W1186" s="70"/>
      <c r="X1186" s="70"/>
      <c r="Y1186" s="70"/>
      <c r="Z1186" s="70"/>
      <c r="AA1186" s="70"/>
      <c r="AB1186" s="70"/>
      <c r="AC1186" s="70"/>
      <c r="AD1186" s="70"/>
      <c r="AE1186" s="70"/>
      <c r="AF1186" s="70"/>
      <c r="AG1186" s="70"/>
      <c r="AH1186" s="70"/>
      <c r="AI1186" s="70"/>
      <c r="AJ1186" s="70"/>
      <c r="AK1186" s="70"/>
      <c r="AL1186" s="70"/>
      <c r="AM1186" s="70"/>
      <c r="AN1186" s="70"/>
      <c r="AO1186" s="70"/>
      <c r="AP1186" s="70"/>
      <c r="AQ1186" s="70"/>
    </row>
    <row r="1187" spans="1:43">
      <c r="A1187" s="254"/>
      <c r="B1187" s="254"/>
      <c r="C1187" s="70"/>
      <c r="D1187" s="70"/>
      <c r="E1187" s="70"/>
      <c r="F1187" s="70"/>
      <c r="G1187" s="70"/>
      <c r="H1187" s="70"/>
      <c r="I1187" s="70"/>
      <c r="J1187" s="70"/>
      <c r="K1187" s="70"/>
      <c r="L1187" s="70"/>
      <c r="M1187" s="70"/>
      <c r="N1187" s="70"/>
      <c r="O1187" s="70"/>
      <c r="P1187" s="70"/>
      <c r="Q1187" s="70"/>
      <c r="R1187" s="70"/>
      <c r="S1187" s="70"/>
      <c r="T1187" s="70"/>
      <c r="U1187" s="70"/>
      <c r="V1187" s="70"/>
      <c r="W1187" s="70"/>
      <c r="X1187" s="70"/>
      <c r="Y1187" s="70"/>
      <c r="Z1187" s="70"/>
      <c r="AA1187" s="70"/>
      <c r="AB1187" s="70"/>
      <c r="AC1187" s="70"/>
      <c r="AD1187" s="70"/>
      <c r="AE1187" s="70"/>
      <c r="AF1187" s="70"/>
      <c r="AG1187" s="70"/>
      <c r="AH1187" s="70"/>
      <c r="AI1187" s="70"/>
      <c r="AJ1187" s="70"/>
      <c r="AK1187" s="70"/>
      <c r="AL1187" s="70"/>
      <c r="AM1187" s="70"/>
      <c r="AN1187" s="70"/>
      <c r="AO1187" s="70"/>
      <c r="AP1187" s="70"/>
      <c r="AQ1187" s="70"/>
    </row>
    <row r="1188" spans="1:43">
      <c r="A1188" s="254"/>
      <c r="B1188" s="254"/>
      <c r="C1188" s="70"/>
      <c r="D1188" s="70"/>
      <c r="E1188" s="70"/>
      <c r="F1188" s="70"/>
      <c r="G1188" s="70"/>
      <c r="H1188" s="70"/>
      <c r="I1188" s="70"/>
      <c r="J1188" s="70"/>
      <c r="K1188" s="70"/>
      <c r="L1188" s="70"/>
      <c r="M1188" s="70"/>
      <c r="N1188" s="70"/>
      <c r="O1188" s="70"/>
      <c r="P1188" s="70"/>
      <c r="Q1188" s="70"/>
      <c r="R1188" s="70"/>
      <c r="S1188" s="70"/>
      <c r="T1188" s="70"/>
      <c r="U1188" s="70"/>
      <c r="V1188" s="70"/>
      <c r="W1188" s="70"/>
      <c r="X1188" s="70"/>
      <c r="Y1188" s="70"/>
      <c r="Z1188" s="70"/>
      <c r="AA1188" s="70"/>
      <c r="AB1188" s="70"/>
      <c r="AC1188" s="70"/>
      <c r="AD1188" s="70"/>
      <c r="AE1188" s="70"/>
      <c r="AF1188" s="70"/>
      <c r="AG1188" s="70"/>
      <c r="AH1188" s="70"/>
      <c r="AI1188" s="70"/>
      <c r="AJ1188" s="70"/>
      <c r="AK1188" s="70"/>
      <c r="AL1188" s="70"/>
      <c r="AM1188" s="70"/>
      <c r="AN1188" s="70"/>
      <c r="AO1188" s="70"/>
      <c r="AP1188" s="70"/>
      <c r="AQ1188" s="70"/>
    </row>
    <row r="1189" spans="1:43">
      <c r="A1189" s="254"/>
      <c r="B1189" s="254"/>
      <c r="C1189" s="70"/>
      <c r="D1189" s="70"/>
      <c r="E1189" s="70"/>
      <c r="F1189" s="70"/>
      <c r="G1189" s="70"/>
      <c r="H1189" s="70"/>
      <c r="I1189" s="70"/>
      <c r="J1189" s="70"/>
      <c r="K1189" s="70"/>
      <c r="L1189" s="70"/>
      <c r="M1189" s="70"/>
      <c r="N1189" s="70"/>
      <c r="O1189" s="70"/>
      <c r="P1189" s="70"/>
      <c r="Q1189" s="70"/>
      <c r="R1189" s="70"/>
      <c r="S1189" s="70"/>
      <c r="T1189" s="70"/>
      <c r="U1189" s="70"/>
      <c r="V1189" s="70"/>
      <c r="W1189" s="70"/>
      <c r="X1189" s="70"/>
      <c r="Y1189" s="70"/>
      <c r="Z1189" s="70"/>
      <c r="AA1189" s="70"/>
      <c r="AB1189" s="70"/>
      <c r="AC1189" s="70"/>
      <c r="AD1189" s="70"/>
      <c r="AE1189" s="70"/>
      <c r="AF1189" s="70"/>
      <c r="AG1189" s="70"/>
      <c r="AH1189" s="70"/>
      <c r="AI1189" s="70"/>
      <c r="AJ1189" s="70"/>
      <c r="AK1189" s="70"/>
      <c r="AL1189" s="70"/>
      <c r="AM1189" s="70"/>
      <c r="AN1189" s="70"/>
      <c r="AO1189" s="70"/>
      <c r="AP1189" s="70"/>
      <c r="AQ1189" s="70"/>
    </row>
    <row r="1190" spans="1:43">
      <c r="A1190" s="254"/>
      <c r="B1190" s="254"/>
      <c r="C1190" s="70"/>
      <c r="D1190" s="70"/>
      <c r="E1190" s="70"/>
      <c r="F1190" s="70"/>
      <c r="G1190" s="70"/>
      <c r="H1190" s="70"/>
      <c r="I1190" s="70"/>
      <c r="J1190" s="70"/>
      <c r="K1190" s="70"/>
      <c r="L1190" s="70"/>
      <c r="M1190" s="70"/>
      <c r="N1190" s="70"/>
      <c r="O1190" s="70"/>
      <c r="P1190" s="70"/>
      <c r="Q1190" s="70"/>
      <c r="R1190" s="70"/>
      <c r="S1190" s="70"/>
      <c r="T1190" s="70"/>
      <c r="U1190" s="70"/>
      <c r="V1190" s="70"/>
      <c r="W1190" s="70"/>
      <c r="X1190" s="70"/>
      <c r="Y1190" s="70"/>
      <c r="Z1190" s="70"/>
      <c r="AA1190" s="70"/>
      <c r="AB1190" s="70"/>
      <c r="AC1190" s="70"/>
      <c r="AD1190" s="70"/>
      <c r="AE1190" s="70"/>
      <c r="AF1190" s="70"/>
      <c r="AG1190" s="70"/>
      <c r="AH1190" s="70"/>
      <c r="AI1190" s="70"/>
      <c r="AJ1190" s="70"/>
      <c r="AK1190" s="70"/>
      <c r="AL1190" s="70"/>
      <c r="AM1190" s="70"/>
      <c r="AN1190" s="70"/>
      <c r="AO1190" s="70"/>
      <c r="AP1190" s="70"/>
      <c r="AQ1190" s="70"/>
    </row>
    <row r="1191" spans="1:43">
      <c r="A1191" s="254"/>
      <c r="B1191" s="254"/>
      <c r="C1191" s="70"/>
      <c r="D1191" s="70"/>
      <c r="E1191" s="70"/>
      <c r="F1191" s="70"/>
      <c r="G1191" s="70"/>
      <c r="H1191" s="70"/>
      <c r="I1191" s="70"/>
      <c r="J1191" s="70"/>
      <c r="K1191" s="70"/>
      <c r="L1191" s="70"/>
      <c r="M1191" s="70"/>
      <c r="N1191" s="70"/>
      <c r="O1191" s="70"/>
      <c r="P1191" s="70"/>
      <c r="Q1191" s="70"/>
      <c r="R1191" s="70"/>
      <c r="S1191" s="70"/>
      <c r="T1191" s="70"/>
      <c r="U1191" s="70"/>
      <c r="V1191" s="70"/>
      <c r="W1191" s="70"/>
      <c r="X1191" s="70"/>
      <c r="Y1191" s="70"/>
      <c r="Z1191" s="70"/>
      <c r="AA1191" s="70"/>
      <c r="AB1191" s="70"/>
      <c r="AC1191" s="70"/>
      <c r="AD1191" s="70"/>
      <c r="AE1191" s="70"/>
      <c r="AF1191" s="70"/>
      <c r="AG1191" s="70"/>
      <c r="AH1191" s="70"/>
      <c r="AI1191" s="70"/>
      <c r="AJ1191" s="70"/>
      <c r="AK1191" s="70"/>
      <c r="AL1191" s="70"/>
      <c r="AM1191" s="70"/>
      <c r="AN1191" s="70"/>
      <c r="AO1191" s="70"/>
      <c r="AP1191" s="70"/>
      <c r="AQ1191" s="70"/>
    </row>
    <row r="1192" spans="1:43">
      <c r="A1192" s="254"/>
      <c r="B1192" s="254"/>
      <c r="C1192" s="70"/>
      <c r="D1192" s="70"/>
      <c r="E1192" s="70"/>
      <c r="F1192" s="70"/>
      <c r="G1192" s="70"/>
      <c r="H1192" s="70"/>
      <c r="I1192" s="70"/>
      <c r="J1192" s="70"/>
      <c r="K1192" s="70"/>
      <c r="L1192" s="70"/>
      <c r="M1192" s="70"/>
      <c r="N1192" s="70"/>
      <c r="O1192" s="70"/>
      <c r="P1192" s="70"/>
      <c r="Q1192" s="70"/>
      <c r="R1192" s="70"/>
      <c r="S1192" s="70"/>
      <c r="T1192" s="70"/>
      <c r="U1192" s="70"/>
      <c r="V1192" s="70"/>
      <c r="W1192" s="70"/>
      <c r="X1192" s="70"/>
      <c r="Y1192" s="70"/>
      <c r="Z1192" s="70"/>
      <c r="AA1192" s="70"/>
      <c r="AB1192" s="70"/>
      <c r="AC1192" s="70"/>
      <c r="AD1192" s="70"/>
      <c r="AE1192" s="70"/>
      <c r="AF1192" s="70"/>
      <c r="AG1192" s="70"/>
      <c r="AH1192" s="70"/>
      <c r="AI1192" s="70"/>
      <c r="AJ1192" s="70"/>
      <c r="AK1192" s="70"/>
      <c r="AL1192" s="70"/>
      <c r="AM1192" s="70"/>
      <c r="AN1192" s="70"/>
      <c r="AO1192" s="70"/>
      <c r="AP1192" s="70"/>
      <c r="AQ1192" s="70"/>
    </row>
    <row r="1193" spans="1:43">
      <c r="A1193" s="254"/>
      <c r="B1193" s="254"/>
      <c r="C1193" s="70"/>
      <c r="D1193" s="70"/>
      <c r="E1193" s="70"/>
      <c r="F1193" s="70"/>
      <c r="G1193" s="70"/>
      <c r="H1193" s="70"/>
      <c r="I1193" s="70"/>
      <c r="J1193" s="70"/>
      <c r="K1193" s="70"/>
      <c r="L1193" s="70"/>
      <c r="M1193" s="70"/>
      <c r="N1193" s="70"/>
      <c r="O1193" s="70"/>
      <c r="P1193" s="70"/>
      <c r="Q1193" s="70"/>
      <c r="R1193" s="70"/>
      <c r="S1193" s="70"/>
      <c r="T1193" s="70"/>
      <c r="U1193" s="70"/>
      <c r="V1193" s="70"/>
      <c r="W1193" s="70"/>
      <c r="X1193" s="70"/>
      <c r="Y1193" s="70"/>
      <c r="Z1193" s="70"/>
      <c r="AA1193" s="70"/>
      <c r="AB1193" s="70"/>
      <c r="AC1193" s="70"/>
      <c r="AD1193" s="70"/>
      <c r="AE1193" s="70"/>
      <c r="AF1193" s="70"/>
      <c r="AG1193" s="70"/>
      <c r="AH1193" s="70"/>
      <c r="AI1193" s="70"/>
      <c r="AJ1193" s="70"/>
      <c r="AK1193" s="70"/>
      <c r="AL1193" s="70"/>
      <c r="AM1193" s="70"/>
      <c r="AN1193" s="70"/>
      <c r="AO1193" s="70"/>
      <c r="AP1193" s="70"/>
      <c r="AQ1193" s="70"/>
    </row>
    <row r="1194" spans="1:43">
      <c r="A1194" s="254"/>
      <c r="B1194" s="254"/>
      <c r="C1194" s="70"/>
      <c r="D1194" s="70"/>
      <c r="E1194" s="70"/>
      <c r="F1194" s="70"/>
      <c r="G1194" s="70"/>
      <c r="H1194" s="70"/>
      <c r="I1194" s="70"/>
      <c r="J1194" s="70"/>
      <c r="K1194" s="70"/>
      <c r="L1194" s="70"/>
      <c r="M1194" s="70"/>
      <c r="N1194" s="70"/>
      <c r="O1194" s="70"/>
      <c r="P1194" s="70"/>
      <c r="Q1194" s="70"/>
      <c r="R1194" s="70"/>
      <c r="S1194" s="70"/>
      <c r="T1194" s="70"/>
      <c r="U1194" s="70"/>
      <c r="V1194" s="70"/>
      <c r="W1194" s="70"/>
      <c r="X1194" s="70"/>
      <c r="Y1194" s="70"/>
      <c r="Z1194" s="70"/>
      <c r="AA1194" s="70"/>
      <c r="AB1194" s="70"/>
      <c r="AC1194" s="70"/>
      <c r="AD1194" s="70"/>
      <c r="AE1194" s="70"/>
      <c r="AF1194" s="70"/>
      <c r="AG1194" s="70"/>
      <c r="AH1194" s="70"/>
      <c r="AI1194" s="70"/>
      <c r="AJ1194" s="70"/>
      <c r="AK1194" s="70"/>
      <c r="AL1194" s="70"/>
      <c r="AM1194" s="70"/>
      <c r="AN1194" s="70"/>
      <c r="AO1194" s="70"/>
      <c r="AP1194" s="70"/>
      <c r="AQ1194" s="70"/>
    </row>
    <row r="1195" spans="1:43">
      <c r="A1195" s="254"/>
      <c r="B1195" s="254"/>
      <c r="C1195" s="70"/>
      <c r="D1195" s="70"/>
      <c r="E1195" s="70"/>
      <c r="F1195" s="70"/>
      <c r="G1195" s="70"/>
      <c r="H1195" s="70"/>
      <c r="I1195" s="70"/>
      <c r="J1195" s="70"/>
      <c r="K1195" s="70"/>
      <c r="L1195" s="70"/>
      <c r="M1195" s="70"/>
      <c r="N1195" s="70"/>
      <c r="O1195" s="70"/>
      <c r="P1195" s="70"/>
      <c r="Q1195" s="70"/>
      <c r="R1195" s="70"/>
      <c r="S1195" s="70"/>
      <c r="T1195" s="70"/>
      <c r="U1195" s="70"/>
      <c r="V1195" s="70"/>
      <c r="W1195" s="70"/>
      <c r="X1195" s="70"/>
      <c r="Y1195" s="70"/>
      <c r="Z1195" s="70"/>
      <c r="AA1195" s="70"/>
      <c r="AB1195" s="70"/>
      <c r="AC1195" s="70"/>
      <c r="AD1195" s="70"/>
      <c r="AE1195" s="70"/>
      <c r="AF1195" s="70"/>
      <c r="AG1195" s="70"/>
      <c r="AH1195" s="70"/>
      <c r="AI1195" s="70"/>
      <c r="AJ1195" s="70"/>
      <c r="AK1195" s="70"/>
      <c r="AL1195" s="70"/>
      <c r="AM1195" s="70"/>
      <c r="AN1195" s="70"/>
      <c r="AO1195" s="70"/>
      <c r="AP1195" s="70"/>
      <c r="AQ1195" s="70"/>
    </row>
    <row r="1196" spans="1:43">
      <c r="A1196" s="254"/>
      <c r="B1196" s="254"/>
      <c r="C1196" s="70"/>
      <c r="D1196" s="70"/>
      <c r="E1196" s="70"/>
      <c r="F1196" s="70"/>
      <c r="G1196" s="70"/>
      <c r="H1196" s="70"/>
      <c r="I1196" s="70"/>
      <c r="J1196" s="70"/>
      <c r="K1196" s="70"/>
      <c r="L1196" s="70"/>
      <c r="M1196" s="70"/>
      <c r="N1196" s="70"/>
      <c r="O1196" s="70"/>
      <c r="P1196" s="70"/>
      <c r="Q1196" s="70"/>
      <c r="R1196" s="70"/>
      <c r="S1196" s="70"/>
      <c r="T1196" s="70"/>
      <c r="U1196" s="70"/>
      <c r="V1196" s="70"/>
      <c r="W1196" s="70"/>
      <c r="X1196" s="70"/>
      <c r="Y1196" s="70"/>
      <c r="Z1196" s="70"/>
      <c r="AA1196" s="70"/>
      <c r="AB1196" s="70"/>
      <c r="AC1196" s="70"/>
      <c r="AD1196" s="70"/>
      <c r="AE1196" s="70"/>
      <c r="AF1196" s="70"/>
      <c r="AG1196" s="70"/>
      <c r="AH1196" s="70"/>
      <c r="AI1196" s="70"/>
      <c r="AJ1196" s="70"/>
      <c r="AK1196" s="70"/>
      <c r="AL1196" s="70"/>
      <c r="AM1196" s="70"/>
      <c r="AN1196" s="70"/>
      <c r="AO1196" s="70"/>
      <c r="AP1196" s="70"/>
      <c r="AQ1196" s="70"/>
    </row>
    <row r="1197" spans="1:43">
      <c r="A1197" s="254"/>
      <c r="B1197" s="254"/>
      <c r="C1197" s="70"/>
      <c r="D1197" s="70"/>
      <c r="E1197" s="70"/>
      <c r="F1197" s="70"/>
      <c r="G1197" s="70"/>
      <c r="H1197" s="70"/>
      <c r="I1197" s="70"/>
      <c r="J1197" s="70"/>
      <c r="K1197" s="70"/>
      <c r="L1197" s="70"/>
      <c r="M1197" s="70"/>
      <c r="N1197" s="70"/>
      <c r="O1197" s="70"/>
      <c r="P1197" s="70"/>
      <c r="Q1197" s="70"/>
      <c r="R1197" s="70"/>
      <c r="S1197" s="70"/>
      <c r="T1197" s="70"/>
      <c r="U1197" s="70"/>
      <c r="V1197" s="70"/>
      <c r="W1197" s="70"/>
      <c r="X1197" s="70"/>
      <c r="Y1197" s="70"/>
      <c r="Z1197" s="70"/>
      <c r="AA1197" s="70"/>
      <c r="AB1197" s="70"/>
      <c r="AC1197" s="70"/>
      <c r="AD1197" s="70"/>
      <c r="AE1197" s="70"/>
      <c r="AF1197" s="70"/>
      <c r="AG1197" s="70"/>
      <c r="AH1197" s="70"/>
      <c r="AI1197" s="70"/>
      <c r="AJ1197" s="70"/>
      <c r="AK1197" s="70"/>
      <c r="AL1197" s="70"/>
      <c r="AM1197" s="70"/>
      <c r="AN1197" s="70"/>
      <c r="AO1197" s="70"/>
      <c r="AP1197" s="70"/>
      <c r="AQ1197" s="70"/>
    </row>
    <row r="1198" spans="1:43">
      <c r="A1198" s="254"/>
      <c r="B1198" s="254"/>
      <c r="C1198" s="70"/>
      <c r="D1198" s="70"/>
      <c r="E1198" s="70"/>
      <c r="F1198" s="70"/>
      <c r="G1198" s="70"/>
      <c r="H1198" s="70"/>
      <c r="I1198" s="70"/>
      <c r="J1198" s="70"/>
      <c r="K1198" s="70"/>
      <c r="L1198" s="70"/>
      <c r="M1198" s="70"/>
      <c r="N1198" s="70"/>
      <c r="O1198" s="70"/>
      <c r="P1198" s="70"/>
      <c r="Q1198" s="70"/>
      <c r="R1198" s="70"/>
      <c r="S1198" s="70"/>
      <c r="T1198" s="70"/>
      <c r="U1198" s="70"/>
      <c r="V1198" s="70"/>
      <c r="W1198" s="70"/>
      <c r="X1198" s="70"/>
      <c r="Y1198" s="70"/>
      <c r="Z1198" s="70"/>
      <c r="AA1198" s="70"/>
      <c r="AB1198" s="70"/>
      <c r="AC1198" s="70"/>
      <c r="AD1198" s="70"/>
      <c r="AE1198" s="70"/>
      <c r="AF1198" s="70"/>
      <c r="AG1198" s="70"/>
      <c r="AH1198" s="70"/>
      <c r="AI1198" s="70"/>
      <c r="AJ1198" s="70"/>
      <c r="AK1198" s="70"/>
      <c r="AL1198" s="70"/>
      <c r="AM1198" s="70"/>
      <c r="AN1198" s="70"/>
      <c r="AO1198" s="70"/>
      <c r="AP1198" s="70"/>
      <c r="AQ1198" s="70"/>
    </row>
    <row r="1199" spans="1:43">
      <c r="A1199" s="254"/>
      <c r="B1199" s="254"/>
      <c r="C1199" s="70"/>
      <c r="D1199" s="70"/>
      <c r="E1199" s="70"/>
      <c r="F1199" s="70"/>
      <c r="G1199" s="70"/>
      <c r="H1199" s="70"/>
      <c r="I1199" s="70"/>
      <c r="J1199" s="70"/>
      <c r="K1199" s="70"/>
      <c r="L1199" s="70"/>
      <c r="M1199" s="70"/>
      <c r="N1199" s="70"/>
      <c r="O1199" s="70"/>
      <c r="P1199" s="70"/>
      <c r="Q1199" s="70"/>
      <c r="R1199" s="70"/>
      <c r="S1199" s="70"/>
      <c r="T1199" s="70"/>
      <c r="U1199" s="70"/>
      <c r="V1199" s="70"/>
      <c r="W1199" s="70"/>
      <c r="X1199" s="70"/>
      <c r="Y1199" s="70"/>
      <c r="Z1199" s="70"/>
      <c r="AA1199" s="70"/>
      <c r="AB1199" s="70"/>
      <c r="AC1199" s="70"/>
      <c r="AD1199" s="70"/>
      <c r="AE1199" s="70"/>
      <c r="AF1199" s="70"/>
      <c r="AG1199" s="70"/>
      <c r="AH1199" s="70"/>
      <c r="AI1199" s="70"/>
      <c r="AJ1199" s="70"/>
      <c r="AK1199" s="70"/>
      <c r="AL1199" s="70"/>
      <c r="AM1199" s="70"/>
      <c r="AN1199" s="70"/>
      <c r="AO1199" s="70"/>
      <c r="AP1199" s="70"/>
      <c r="AQ1199" s="70"/>
    </row>
    <row r="1200" spans="1:43">
      <c r="A1200" s="254"/>
      <c r="B1200" s="254"/>
      <c r="C1200" s="70"/>
      <c r="D1200" s="70"/>
      <c r="E1200" s="70"/>
      <c r="F1200" s="70"/>
      <c r="G1200" s="70"/>
      <c r="H1200" s="70"/>
      <c r="I1200" s="70"/>
      <c r="J1200" s="70"/>
      <c r="K1200" s="70"/>
      <c r="L1200" s="70"/>
      <c r="M1200" s="70"/>
      <c r="N1200" s="70"/>
      <c r="O1200" s="70"/>
      <c r="P1200" s="70"/>
      <c r="Q1200" s="70"/>
      <c r="R1200" s="70"/>
      <c r="S1200" s="70"/>
      <c r="T1200" s="70"/>
      <c r="U1200" s="70"/>
      <c r="V1200" s="70"/>
      <c r="W1200" s="70"/>
      <c r="X1200" s="70"/>
      <c r="Y1200" s="70"/>
      <c r="Z1200" s="70"/>
      <c r="AA1200" s="70"/>
      <c r="AB1200" s="70"/>
      <c r="AC1200" s="70"/>
      <c r="AD1200" s="70"/>
      <c r="AE1200" s="70"/>
      <c r="AF1200" s="70"/>
      <c r="AG1200" s="70"/>
      <c r="AH1200" s="70"/>
      <c r="AI1200" s="70"/>
      <c r="AJ1200" s="70"/>
      <c r="AK1200" s="70"/>
      <c r="AL1200" s="70"/>
      <c r="AM1200" s="70"/>
      <c r="AN1200" s="70"/>
      <c r="AO1200" s="70"/>
      <c r="AP1200" s="70"/>
      <c r="AQ1200" s="70"/>
    </row>
    <row r="1201" spans="1:43">
      <c r="A1201" s="254"/>
      <c r="B1201" s="254"/>
      <c r="C1201" s="70"/>
      <c r="D1201" s="70"/>
      <c r="E1201" s="70"/>
      <c r="F1201" s="70"/>
      <c r="G1201" s="70"/>
      <c r="H1201" s="70"/>
      <c r="I1201" s="70"/>
      <c r="J1201" s="70"/>
      <c r="K1201" s="70"/>
      <c r="L1201" s="70"/>
      <c r="M1201" s="70"/>
      <c r="N1201" s="70"/>
      <c r="O1201" s="70"/>
      <c r="P1201" s="70"/>
      <c r="Q1201" s="70"/>
      <c r="R1201" s="70"/>
      <c r="S1201" s="70"/>
      <c r="T1201" s="70"/>
      <c r="U1201" s="70"/>
      <c r="V1201" s="70"/>
      <c r="W1201" s="70"/>
      <c r="X1201" s="70"/>
      <c r="Y1201" s="70"/>
      <c r="Z1201" s="70"/>
      <c r="AA1201" s="70"/>
      <c r="AB1201" s="70"/>
      <c r="AC1201" s="70"/>
      <c r="AD1201" s="70"/>
      <c r="AE1201" s="70"/>
      <c r="AF1201" s="70"/>
      <c r="AG1201" s="70"/>
      <c r="AH1201" s="70"/>
      <c r="AI1201" s="70"/>
      <c r="AJ1201" s="70"/>
      <c r="AK1201" s="70"/>
      <c r="AL1201" s="70"/>
      <c r="AM1201" s="70"/>
      <c r="AN1201" s="70"/>
      <c r="AO1201" s="70"/>
      <c r="AP1201" s="70"/>
      <c r="AQ1201" s="70"/>
    </row>
    <row r="1202" spans="1:43">
      <c r="A1202" s="254"/>
      <c r="B1202" s="254"/>
      <c r="C1202" s="70"/>
      <c r="D1202" s="70"/>
      <c r="E1202" s="70"/>
      <c r="F1202" s="70"/>
      <c r="G1202" s="70"/>
      <c r="H1202" s="70"/>
      <c r="I1202" s="70"/>
      <c r="J1202" s="70"/>
      <c r="K1202" s="70"/>
      <c r="L1202" s="70"/>
      <c r="M1202" s="70"/>
      <c r="N1202" s="70"/>
      <c r="O1202" s="70"/>
      <c r="P1202" s="70"/>
      <c r="Q1202" s="70"/>
      <c r="R1202" s="70"/>
      <c r="S1202" s="70"/>
      <c r="T1202" s="70"/>
      <c r="U1202" s="70"/>
      <c r="V1202" s="70"/>
      <c r="W1202" s="70"/>
      <c r="X1202" s="70"/>
      <c r="Y1202" s="70"/>
      <c r="Z1202" s="70"/>
      <c r="AA1202" s="70"/>
      <c r="AB1202" s="70"/>
      <c r="AC1202" s="70"/>
      <c r="AD1202" s="70"/>
      <c r="AE1202" s="70"/>
      <c r="AF1202" s="70"/>
      <c r="AG1202" s="70"/>
      <c r="AH1202" s="70"/>
      <c r="AI1202" s="70"/>
      <c r="AJ1202" s="70"/>
      <c r="AK1202" s="70"/>
      <c r="AL1202" s="70"/>
      <c r="AM1202" s="70"/>
      <c r="AN1202" s="70"/>
      <c r="AO1202" s="70"/>
      <c r="AP1202" s="70"/>
      <c r="AQ1202" s="70"/>
    </row>
    <row r="1203" spans="1:43">
      <c r="A1203" s="254"/>
      <c r="B1203" s="254"/>
      <c r="C1203" s="70"/>
      <c r="D1203" s="70"/>
      <c r="E1203" s="70"/>
      <c r="F1203" s="70"/>
      <c r="G1203" s="70"/>
      <c r="H1203" s="70"/>
      <c r="I1203" s="70"/>
      <c r="J1203" s="70"/>
      <c r="K1203" s="70"/>
      <c r="L1203" s="70"/>
      <c r="M1203" s="70"/>
      <c r="N1203" s="70"/>
      <c r="O1203" s="70"/>
      <c r="P1203" s="70"/>
      <c r="Q1203" s="70"/>
      <c r="R1203" s="70"/>
      <c r="S1203" s="70"/>
      <c r="T1203" s="70"/>
      <c r="U1203" s="70"/>
      <c r="V1203" s="70"/>
      <c r="W1203" s="70"/>
      <c r="X1203" s="70"/>
      <c r="Y1203" s="70"/>
      <c r="Z1203" s="70"/>
      <c r="AA1203" s="70"/>
      <c r="AB1203" s="70"/>
      <c r="AC1203" s="70"/>
      <c r="AD1203" s="70"/>
      <c r="AE1203" s="70"/>
      <c r="AF1203" s="70"/>
      <c r="AG1203" s="70"/>
      <c r="AH1203" s="70"/>
      <c r="AI1203" s="70"/>
      <c r="AJ1203" s="70"/>
      <c r="AK1203" s="70"/>
      <c r="AL1203" s="70"/>
      <c r="AM1203" s="70"/>
      <c r="AN1203" s="70"/>
      <c r="AO1203" s="70"/>
      <c r="AP1203" s="70"/>
      <c r="AQ1203" s="70"/>
    </row>
    <row r="1204" spans="1:43">
      <c r="A1204" s="254"/>
      <c r="B1204" s="254"/>
      <c r="C1204" s="70"/>
      <c r="D1204" s="70"/>
      <c r="E1204" s="70"/>
      <c r="F1204" s="70"/>
      <c r="G1204" s="70"/>
      <c r="H1204" s="70"/>
      <c r="I1204" s="70"/>
      <c r="J1204" s="70"/>
      <c r="K1204" s="70"/>
      <c r="L1204" s="70"/>
      <c r="M1204" s="70"/>
      <c r="N1204" s="70"/>
      <c r="O1204" s="70"/>
      <c r="P1204" s="70"/>
      <c r="Q1204" s="70"/>
      <c r="R1204" s="70"/>
      <c r="S1204" s="70"/>
      <c r="T1204" s="70"/>
      <c r="U1204" s="70"/>
      <c r="V1204" s="70"/>
      <c r="W1204" s="70"/>
      <c r="X1204" s="70"/>
      <c r="Y1204" s="70"/>
      <c r="Z1204" s="70"/>
      <c r="AA1204" s="70"/>
      <c r="AB1204" s="70"/>
      <c r="AC1204" s="70"/>
      <c r="AD1204" s="70"/>
      <c r="AE1204" s="70"/>
      <c r="AF1204" s="70"/>
      <c r="AG1204" s="70"/>
      <c r="AH1204" s="70"/>
      <c r="AI1204" s="70"/>
      <c r="AJ1204" s="70"/>
      <c r="AK1204" s="70"/>
      <c r="AL1204" s="70"/>
      <c r="AM1204" s="70"/>
      <c r="AN1204" s="70"/>
      <c r="AO1204" s="70"/>
      <c r="AP1204" s="70"/>
      <c r="AQ1204" s="70"/>
    </row>
    <row r="1205" spans="1:43">
      <c r="A1205" s="254"/>
      <c r="B1205" s="254"/>
      <c r="C1205" s="70"/>
      <c r="D1205" s="70"/>
      <c r="E1205" s="70"/>
      <c r="F1205" s="70"/>
      <c r="G1205" s="70"/>
      <c r="H1205" s="70"/>
      <c r="I1205" s="70"/>
      <c r="J1205" s="70"/>
      <c r="K1205" s="70"/>
      <c r="L1205" s="70"/>
      <c r="M1205" s="70"/>
      <c r="N1205" s="70"/>
      <c r="O1205" s="70"/>
      <c r="P1205" s="70"/>
      <c r="Q1205" s="70"/>
      <c r="R1205" s="70"/>
      <c r="S1205" s="70"/>
      <c r="T1205" s="70"/>
      <c r="U1205" s="70"/>
      <c r="V1205" s="70"/>
      <c r="W1205" s="70"/>
      <c r="X1205" s="70"/>
      <c r="Y1205" s="70"/>
      <c r="Z1205" s="70"/>
      <c r="AA1205" s="70"/>
      <c r="AB1205" s="70"/>
      <c r="AC1205" s="70"/>
      <c r="AD1205" s="70"/>
      <c r="AE1205" s="70"/>
      <c r="AF1205" s="70"/>
      <c r="AG1205" s="70"/>
      <c r="AH1205" s="70"/>
      <c r="AI1205" s="70"/>
      <c r="AJ1205" s="70"/>
      <c r="AK1205" s="70"/>
      <c r="AL1205" s="70"/>
      <c r="AM1205" s="70"/>
      <c r="AN1205" s="70"/>
      <c r="AO1205" s="70"/>
      <c r="AP1205" s="70"/>
      <c r="AQ1205" s="70"/>
    </row>
    <row r="1206" spans="1:43">
      <c r="A1206" s="254"/>
      <c r="B1206" s="254"/>
      <c r="C1206" s="70"/>
      <c r="D1206" s="70"/>
      <c r="E1206" s="70"/>
      <c r="F1206" s="70"/>
      <c r="G1206" s="70"/>
      <c r="H1206" s="70"/>
      <c r="I1206" s="70"/>
      <c r="J1206" s="70"/>
      <c r="K1206" s="70"/>
      <c r="L1206" s="70"/>
      <c r="M1206" s="70"/>
      <c r="N1206" s="70"/>
      <c r="O1206" s="70"/>
      <c r="P1206" s="70"/>
      <c r="Q1206" s="70"/>
      <c r="R1206" s="70"/>
      <c r="S1206" s="70"/>
      <c r="T1206" s="70"/>
      <c r="U1206" s="70"/>
      <c r="V1206" s="70"/>
      <c r="W1206" s="70"/>
      <c r="X1206" s="70"/>
      <c r="Y1206" s="70"/>
      <c r="Z1206" s="70"/>
      <c r="AA1206" s="70"/>
      <c r="AB1206" s="70"/>
      <c r="AC1206" s="70"/>
      <c r="AD1206" s="70"/>
      <c r="AE1206" s="70"/>
      <c r="AF1206" s="70"/>
      <c r="AG1206" s="70"/>
      <c r="AH1206" s="70"/>
      <c r="AI1206" s="70"/>
      <c r="AJ1206" s="70"/>
      <c r="AK1206" s="70"/>
      <c r="AL1206" s="70"/>
      <c r="AM1206" s="70"/>
      <c r="AN1206" s="70"/>
      <c r="AO1206" s="70"/>
      <c r="AP1206" s="70"/>
      <c r="AQ1206" s="70"/>
    </row>
    <row r="1207" spans="1:43">
      <c r="A1207" s="254"/>
      <c r="B1207" s="254"/>
      <c r="C1207" s="70"/>
      <c r="D1207" s="70"/>
      <c r="E1207" s="70"/>
      <c r="F1207" s="70"/>
      <c r="G1207" s="70"/>
      <c r="H1207" s="70"/>
      <c r="I1207" s="70"/>
      <c r="J1207" s="70"/>
      <c r="K1207" s="70"/>
      <c r="L1207" s="70"/>
      <c r="M1207" s="70"/>
      <c r="N1207" s="70"/>
      <c r="O1207" s="70"/>
      <c r="P1207" s="70"/>
      <c r="Q1207" s="70"/>
      <c r="R1207" s="70"/>
      <c r="S1207" s="70"/>
      <c r="T1207" s="70"/>
      <c r="U1207" s="70"/>
      <c r="V1207" s="70"/>
      <c r="W1207" s="70"/>
      <c r="X1207" s="70"/>
      <c r="Y1207" s="70"/>
      <c r="Z1207" s="70"/>
      <c r="AA1207" s="70"/>
      <c r="AB1207" s="70"/>
      <c r="AC1207" s="70"/>
      <c r="AD1207" s="70"/>
      <c r="AE1207" s="70"/>
      <c r="AF1207" s="70"/>
      <c r="AG1207" s="70"/>
      <c r="AH1207" s="70"/>
      <c r="AI1207" s="70"/>
      <c r="AJ1207" s="70"/>
      <c r="AK1207" s="70"/>
      <c r="AL1207" s="70"/>
      <c r="AM1207" s="70"/>
      <c r="AN1207" s="70"/>
      <c r="AO1207" s="70"/>
      <c r="AP1207" s="70"/>
      <c r="AQ1207" s="70"/>
    </row>
    <row r="1208" spans="1:43">
      <c r="A1208" s="254"/>
      <c r="B1208" s="254"/>
      <c r="C1208" s="70"/>
      <c r="D1208" s="70"/>
      <c r="E1208" s="70"/>
      <c r="F1208" s="70"/>
      <c r="G1208" s="70"/>
      <c r="H1208" s="70"/>
      <c r="I1208" s="70"/>
      <c r="J1208" s="70"/>
      <c r="K1208" s="70"/>
      <c r="L1208" s="70"/>
      <c r="M1208" s="70"/>
      <c r="N1208" s="70"/>
      <c r="O1208" s="70"/>
      <c r="P1208" s="70"/>
      <c r="Q1208" s="70"/>
      <c r="R1208" s="70"/>
      <c r="S1208" s="70"/>
      <c r="T1208" s="70"/>
      <c r="U1208" s="70"/>
      <c r="V1208" s="70"/>
      <c r="W1208" s="70"/>
      <c r="X1208" s="70"/>
      <c r="Y1208" s="70"/>
      <c r="Z1208" s="70"/>
      <c r="AA1208" s="70"/>
      <c r="AB1208" s="70"/>
      <c r="AC1208" s="70"/>
      <c r="AD1208" s="70"/>
      <c r="AE1208" s="70"/>
      <c r="AF1208" s="70"/>
      <c r="AG1208" s="70"/>
      <c r="AH1208" s="70"/>
      <c r="AI1208" s="70"/>
      <c r="AJ1208" s="70"/>
      <c r="AK1208" s="70"/>
      <c r="AL1208" s="70"/>
      <c r="AM1208" s="70"/>
      <c r="AN1208" s="70"/>
      <c r="AO1208" s="70"/>
      <c r="AP1208" s="70"/>
      <c r="AQ1208" s="70"/>
    </row>
    <row r="1209" spans="1:43">
      <c r="A1209" s="254"/>
      <c r="B1209" s="254"/>
      <c r="C1209" s="70"/>
      <c r="D1209" s="70"/>
      <c r="E1209" s="70"/>
      <c r="F1209" s="70"/>
      <c r="G1209" s="70"/>
      <c r="H1209" s="70"/>
      <c r="I1209" s="70"/>
      <c r="J1209" s="70"/>
      <c r="K1209" s="70"/>
      <c r="L1209" s="70"/>
      <c r="M1209" s="70"/>
      <c r="N1209" s="70"/>
      <c r="O1209" s="70"/>
      <c r="P1209" s="70"/>
      <c r="Q1209" s="70"/>
      <c r="R1209" s="70"/>
      <c r="S1209" s="70"/>
      <c r="T1209" s="70"/>
      <c r="U1209" s="70"/>
      <c r="V1209" s="70"/>
      <c r="W1209" s="70"/>
      <c r="X1209" s="70"/>
      <c r="Y1209" s="70"/>
      <c r="Z1209" s="70"/>
      <c r="AA1209" s="70"/>
      <c r="AB1209" s="70"/>
      <c r="AC1209" s="70"/>
      <c r="AD1209" s="70"/>
      <c r="AE1209" s="70"/>
      <c r="AF1209" s="70"/>
      <c r="AG1209" s="70"/>
      <c r="AH1209" s="70"/>
      <c r="AI1209" s="70"/>
      <c r="AJ1209" s="70"/>
      <c r="AK1209" s="70"/>
      <c r="AL1209" s="70"/>
      <c r="AM1209" s="70"/>
      <c r="AN1209" s="70"/>
      <c r="AO1209" s="70"/>
      <c r="AP1209" s="70"/>
      <c r="AQ1209" s="70"/>
    </row>
    <row r="1210" spans="1:43">
      <c r="A1210" s="254"/>
      <c r="B1210" s="254"/>
      <c r="C1210" s="70"/>
      <c r="D1210" s="70"/>
      <c r="E1210" s="70"/>
      <c r="F1210" s="70"/>
      <c r="G1210" s="70"/>
      <c r="H1210" s="70"/>
      <c r="I1210" s="70"/>
      <c r="J1210" s="70"/>
      <c r="K1210" s="70"/>
      <c r="L1210" s="70"/>
      <c r="M1210" s="70"/>
      <c r="N1210" s="70"/>
      <c r="O1210" s="70"/>
      <c r="P1210" s="70"/>
      <c r="Q1210" s="70"/>
      <c r="R1210" s="70"/>
      <c r="S1210" s="70"/>
      <c r="T1210" s="70"/>
      <c r="U1210" s="70"/>
      <c r="V1210" s="70"/>
      <c r="W1210" s="70"/>
      <c r="X1210" s="70"/>
      <c r="Y1210" s="70"/>
      <c r="Z1210" s="70"/>
      <c r="AA1210" s="70"/>
      <c r="AB1210" s="70"/>
      <c r="AC1210" s="70"/>
      <c r="AD1210" s="70"/>
      <c r="AE1210" s="70"/>
      <c r="AF1210" s="70"/>
      <c r="AG1210" s="70"/>
      <c r="AH1210" s="70"/>
      <c r="AI1210" s="70"/>
      <c r="AJ1210" s="70"/>
      <c r="AK1210" s="70"/>
      <c r="AL1210" s="70"/>
      <c r="AM1210" s="70"/>
      <c r="AN1210" s="70"/>
      <c r="AO1210" s="70"/>
      <c r="AP1210" s="70"/>
      <c r="AQ1210" s="70"/>
    </row>
    <row r="1211" spans="1:43">
      <c r="A1211" s="254"/>
      <c r="B1211" s="254"/>
      <c r="C1211" s="70"/>
      <c r="D1211" s="70"/>
      <c r="E1211" s="70"/>
      <c r="F1211" s="70"/>
      <c r="G1211" s="70"/>
      <c r="H1211" s="70"/>
      <c r="I1211" s="70"/>
      <c r="J1211" s="70"/>
      <c r="K1211" s="70"/>
      <c r="L1211" s="70"/>
      <c r="M1211" s="70"/>
      <c r="N1211" s="70"/>
      <c r="O1211" s="70"/>
      <c r="P1211" s="70"/>
      <c r="Q1211" s="70"/>
      <c r="R1211" s="70"/>
      <c r="S1211" s="70"/>
      <c r="T1211" s="70"/>
      <c r="U1211" s="70"/>
      <c r="V1211" s="70"/>
      <c r="W1211" s="70"/>
      <c r="X1211" s="70"/>
      <c r="Y1211" s="70"/>
      <c r="Z1211" s="70"/>
      <c r="AA1211" s="70"/>
      <c r="AB1211" s="70"/>
      <c r="AC1211" s="70"/>
      <c r="AD1211" s="70"/>
      <c r="AE1211" s="70"/>
      <c r="AF1211" s="70"/>
      <c r="AG1211" s="70"/>
      <c r="AH1211" s="70"/>
      <c r="AI1211" s="70"/>
      <c r="AJ1211" s="70"/>
      <c r="AK1211" s="70"/>
      <c r="AL1211" s="70"/>
      <c r="AM1211" s="70"/>
      <c r="AN1211" s="70"/>
      <c r="AO1211" s="70"/>
      <c r="AP1211" s="70"/>
      <c r="AQ1211" s="70"/>
    </row>
    <row r="1212" spans="1:43">
      <c r="A1212" s="254"/>
      <c r="B1212" s="254"/>
      <c r="C1212" s="70"/>
      <c r="D1212" s="70"/>
      <c r="E1212" s="70"/>
      <c r="F1212" s="70"/>
      <c r="G1212" s="70"/>
      <c r="H1212" s="70"/>
      <c r="I1212" s="70"/>
      <c r="J1212" s="70"/>
      <c r="K1212" s="70"/>
      <c r="L1212" s="70"/>
      <c r="M1212" s="70"/>
      <c r="N1212" s="70"/>
      <c r="O1212" s="70"/>
      <c r="P1212" s="70"/>
      <c r="Q1212" s="70"/>
      <c r="R1212" s="70"/>
      <c r="S1212" s="70"/>
      <c r="T1212" s="70"/>
      <c r="U1212" s="70"/>
      <c r="V1212" s="70"/>
      <c r="W1212" s="70"/>
      <c r="X1212" s="70"/>
      <c r="Y1212" s="70"/>
      <c r="Z1212" s="70"/>
      <c r="AA1212" s="70"/>
      <c r="AB1212" s="70"/>
      <c r="AC1212" s="70"/>
      <c r="AD1212" s="70"/>
      <c r="AE1212" s="70"/>
      <c r="AF1212" s="70"/>
      <c r="AG1212" s="70"/>
      <c r="AH1212" s="70"/>
      <c r="AI1212" s="70"/>
      <c r="AJ1212" s="70"/>
      <c r="AK1212" s="70"/>
      <c r="AL1212" s="70"/>
      <c r="AM1212" s="70"/>
      <c r="AN1212" s="70"/>
      <c r="AO1212" s="70"/>
      <c r="AP1212" s="70"/>
      <c r="AQ1212" s="70"/>
    </row>
    <row r="1213" spans="1:43">
      <c r="A1213" s="254"/>
      <c r="B1213" s="254"/>
      <c r="C1213" s="70"/>
      <c r="D1213" s="70"/>
      <c r="E1213" s="70"/>
      <c r="F1213" s="70"/>
      <c r="G1213" s="70"/>
      <c r="H1213" s="70"/>
      <c r="I1213" s="70"/>
      <c r="J1213" s="70"/>
      <c r="K1213" s="70"/>
      <c r="L1213" s="70"/>
      <c r="M1213" s="70"/>
      <c r="N1213" s="70"/>
      <c r="O1213" s="70"/>
      <c r="P1213" s="70"/>
      <c r="Q1213" s="70"/>
      <c r="R1213" s="70"/>
      <c r="S1213" s="70"/>
      <c r="T1213" s="70"/>
      <c r="U1213" s="70"/>
      <c r="V1213" s="70"/>
      <c r="W1213" s="70"/>
      <c r="X1213" s="70"/>
      <c r="Y1213" s="70"/>
      <c r="Z1213" s="70"/>
      <c r="AA1213" s="70"/>
      <c r="AB1213" s="70"/>
      <c r="AC1213" s="70"/>
      <c r="AD1213" s="70"/>
      <c r="AE1213" s="70"/>
      <c r="AF1213" s="70"/>
      <c r="AG1213" s="70"/>
      <c r="AH1213" s="70"/>
      <c r="AI1213" s="70"/>
      <c r="AJ1213" s="70"/>
      <c r="AK1213" s="70"/>
      <c r="AL1213" s="70"/>
      <c r="AM1213" s="70"/>
      <c r="AN1213" s="70"/>
      <c r="AO1213" s="70"/>
      <c r="AP1213" s="70"/>
      <c r="AQ1213" s="70"/>
    </row>
    <row r="1214" spans="1:43">
      <c r="A1214" s="254"/>
      <c r="B1214" s="254"/>
      <c r="C1214" s="70"/>
      <c r="D1214" s="70"/>
      <c r="E1214" s="70"/>
      <c r="F1214" s="70"/>
      <c r="G1214" s="70"/>
      <c r="H1214" s="70"/>
      <c r="I1214" s="70"/>
      <c r="J1214" s="70"/>
      <c r="K1214" s="70"/>
      <c r="L1214" s="70"/>
      <c r="M1214" s="70"/>
      <c r="N1214" s="70"/>
      <c r="O1214" s="70"/>
      <c r="P1214" s="70"/>
      <c r="Q1214" s="70"/>
      <c r="R1214" s="70"/>
      <c r="S1214" s="70"/>
      <c r="T1214" s="70"/>
      <c r="U1214" s="70"/>
      <c r="V1214" s="70"/>
      <c r="W1214" s="70"/>
      <c r="X1214" s="70"/>
      <c r="Y1214" s="70"/>
      <c r="Z1214" s="70"/>
      <c r="AA1214" s="70"/>
      <c r="AB1214" s="70"/>
      <c r="AC1214" s="70"/>
      <c r="AD1214" s="70"/>
      <c r="AE1214" s="70"/>
      <c r="AF1214" s="70"/>
      <c r="AG1214" s="70"/>
      <c r="AH1214" s="70"/>
      <c r="AI1214" s="70"/>
      <c r="AJ1214" s="70"/>
      <c r="AK1214" s="70"/>
      <c r="AL1214" s="70"/>
      <c r="AM1214" s="70"/>
      <c r="AN1214" s="70"/>
      <c r="AO1214" s="70"/>
      <c r="AP1214" s="70"/>
      <c r="AQ1214" s="70"/>
    </row>
    <row r="1215" spans="1:43">
      <c r="A1215" s="254"/>
      <c r="B1215" s="254"/>
      <c r="C1215" s="70"/>
      <c r="D1215" s="70"/>
      <c r="E1215" s="70"/>
      <c r="F1215" s="70"/>
      <c r="G1215" s="70"/>
      <c r="H1215" s="70"/>
      <c r="I1215" s="70"/>
      <c r="J1215" s="70"/>
      <c r="K1215" s="70"/>
      <c r="L1215" s="70"/>
      <c r="M1215" s="70"/>
      <c r="N1215" s="70"/>
      <c r="O1215" s="70"/>
      <c r="P1215" s="70"/>
      <c r="Q1215" s="70"/>
      <c r="R1215" s="70"/>
      <c r="S1215" s="70"/>
      <c r="T1215" s="70"/>
      <c r="U1215" s="70"/>
      <c r="V1215" s="70"/>
      <c r="W1215" s="70"/>
      <c r="X1215" s="70"/>
      <c r="Y1215" s="70"/>
      <c r="Z1215" s="70"/>
      <c r="AA1215" s="70"/>
      <c r="AB1215" s="70"/>
      <c r="AC1215" s="70"/>
      <c r="AD1215" s="70"/>
      <c r="AE1215" s="70"/>
      <c r="AF1215" s="70"/>
      <c r="AG1215" s="70"/>
      <c r="AH1215" s="70"/>
      <c r="AI1215" s="70"/>
      <c r="AJ1215" s="70"/>
      <c r="AK1215" s="70"/>
      <c r="AL1215" s="70"/>
      <c r="AM1215" s="70"/>
      <c r="AN1215" s="70"/>
      <c r="AO1215" s="70"/>
      <c r="AP1215" s="70"/>
      <c r="AQ1215" s="70"/>
    </row>
    <row r="1216" spans="1:43">
      <c r="A1216" s="254"/>
      <c r="B1216" s="254"/>
      <c r="C1216" s="70"/>
      <c r="D1216" s="70"/>
      <c r="E1216" s="70"/>
      <c r="F1216" s="70"/>
      <c r="G1216" s="70"/>
      <c r="H1216" s="70"/>
      <c r="I1216" s="70"/>
      <c r="J1216" s="70"/>
      <c r="K1216" s="70"/>
      <c r="L1216" s="70"/>
      <c r="M1216" s="70"/>
      <c r="N1216" s="70"/>
      <c r="O1216" s="70"/>
      <c r="P1216" s="70"/>
      <c r="Q1216" s="70"/>
      <c r="R1216" s="70"/>
      <c r="S1216" s="70"/>
      <c r="T1216" s="70"/>
      <c r="U1216" s="70"/>
      <c r="V1216" s="70"/>
      <c r="W1216" s="70"/>
      <c r="X1216" s="70"/>
      <c r="Y1216" s="70"/>
      <c r="Z1216" s="70"/>
      <c r="AA1216" s="70"/>
      <c r="AB1216" s="70"/>
      <c r="AC1216" s="70"/>
      <c r="AD1216" s="70"/>
      <c r="AE1216" s="70"/>
      <c r="AF1216" s="70"/>
      <c r="AG1216" s="70"/>
      <c r="AH1216" s="70"/>
      <c r="AI1216" s="70"/>
      <c r="AJ1216" s="70"/>
      <c r="AK1216" s="70"/>
      <c r="AL1216" s="70"/>
      <c r="AM1216" s="70"/>
      <c r="AN1216" s="70"/>
      <c r="AO1216" s="70"/>
      <c r="AP1216" s="70"/>
      <c r="AQ1216" s="70"/>
    </row>
    <row r="1217" spans="1:43">
      <c r="A1217" s="254"/>
      <c r="B1217" s="254"/>
      <c r="C1217" s="70"/>
      <c r="D1217" s="70"/>
      <c r="E1217" s="70"/>
      <c r="F1217" s="70"/>
      <c r="G1217" s="70"/>
      <c r="H1217" s="70"/>
      <c r="I1217" s="70"/>
      <c r="J1217" s="70"/>
      <c r="K1217" s="70"/>
      <c r="L1217" s="70"/>
      <c r="M1217" s="70"/>
      <c r="N1217" s="70"/>
      <c r="O1217" s="70"/>
      <c r="P1217" s="70"/>
      <c r="Q1217" s="70"/>
      <c r="R1217" s="70"/>
      <c r="S1217" s="70"/>
      <c r="T1217" s="70"/>
      <c r="U1217" s="70"/>
      <c r="V1217" s="70"/>
      <c r="W1217" s="70"/>
      <c r="X1217" s="70"/>
      <c r="Y1217" s="70"/>
      <c r="Z1217" s="70"/>
      <c r="AA1217" s="70"/>
      <c r="AB1217" s="70"/>
      <c r="AC1217" s="70"/>
      <c r="AD1217" s="70"/>
      <c r="AE1217" s="70"/>
      <c r="AF1217" s="70"/>
      <c r="AG1217" s="70"/>
      <c r="AH1217" s="70"/>
      <c r="AI1217" s="70"/>
      <c r="AJ1217" s="70"/>
      <c r="AK1217" s="70"/>
      <c r="AL1217" s="70"/>
      <c r="AM1217" s="70"/>
      <c r="AN1217" s="70"/>
      <c r="AO1217" s="70"/>
      <c r="AP1217" s="70"/>
      <c r="AQ1217" s="70"/>
    </row>
    <row r="1218" spans="1:43">
      <c r="A1218" s="254"/>
      <c r="B1218" s="254"/>
      <c r="C1218" s="70"/>
      <c r="D1218" s="70"/>
      <c r="E1218" s="70"/>
      <c r="F1218" s="70"/>
      <c r="G1218" s="70"/>
      <c r="H1218" s="70"/>
      <c r="I1218" s="70"/>
      <c r="J1218" s="70"/>
      <c r="K1218" s="70"/>
      <c r="L1218" s="70"/>
      <c r="M1218" s="70"/>
      <c r="N1218" s="70"/>
      <c r="O1218" s="70"/>
      <c r="P1218" s="70"/>
      <c r="Q1218" s="70"/>
      <c r="R1218" s="70"/>
      <c r="S1218" s="70"/>
      <c r="T1218" s="70"/>
      <c r="U1218" s="70"/>
      <c r="V1218" s="70"/>
      <c r="W1218" s="70"/>
      <c r="X1218" s="70"/>
      <c r="Y1218" s="70"/>
      <c r="Z1218" s="70"/>
      <c r="AA1218" s="70"/>
      <c r="AB1218" s="70"/>
      <c r="AC1218" s="70"/>
      <c r="AD1218" s="70"/>
      <c r="AE1218" s="70"/>
      <c r="AF1218" s="70"/>
      <c r="AG1218" s="70"/>
      <c r="AH1218" s="70"/>
      <c r="AI1218" s="70"/>
      <c r="AJ1218" s="70"/>
      <c r="AK1218" s="70"/>
      <c r="AL1218" s="70"/>
      <c r="AM1218" s="70"/>
      <c r="AN1218" s="70"/>
      <c r="AO1218" s="70"/>
      <c r="AP1218" s="70"/>
      <c r="AQ1218" s="70"/>
    </row>
    <row r="1219" spans="1:43">
      <c r="A1219" s="254"/>
      <c r="B1219" s="254"/>
      <c r="C1219" s="70"/>
      <c r="D1219" s="70"/>
      <c r="E1219" s="70"/>
      <c r="F1219" s="70"/>
      <c r="G1219" s="70"/>
      <c r="H1219" s="70"/>
      <c r="I1219" s="70"/>
      <c r="J1219" s="70"/>
      <c r="K1219" s="70"/>
      <c r="L1219" s="70"/>
      <c r="M1219" s="70"/>
      <c r="N1219" s="70"/>
      <c r="O1219" s="70"/>
      <c r="P1219" s="70"/>
      <c r="Q1219" s="70"/>
      <c r="R1219" s="70"/>
      <c r="S1219" s="70"/>
      <c r="T1219" s="70"/>
      <c r="U1219" s="70"/>
      <c r="V1219" s="70"/>
      <c r="W1219" s="70"/>
      <c r="X1219" s="70"/>
      <c r="Y1219" s="70"/>
      <c r="Z1219" s="70"/>
      <c r="AA1219" s="70"/>
      <c r="AB1219" s="70"/>
      <c r="AC1219" s="70"/>
      <c r="AD1219" s="70"/>
      <c r="AE1219" s="70"/>
      <c r="AF1219" s="70"/>
      <c r="AG1219" s="70"/>
      <c r="AH1219" s="70"/>
      <c r="AI1219" s="70"/>
      <c r="AJ1219" s="70"/>
      <c r="AK1219" s="70"/>
      <c r="AL1219" s="70"/>
      <c r="AM1219" s="70"/>
      <c r="AN1219" s="70"/>
      <c r="AO1219" s="70"/>
      <c r="AP1219" s="70"/>
      <c r="AQ1219" s="70"/>
    </row>
    <row r="1220" spans="1:43">
      <c r="A1220" s="254"/>
      <c r="B1220" s="254"/>
      <c r="C1220" s="70"/>
      <c r="D1220" s="70"/>
      <c r="E1220" s="70"/>
      <c r="F1220" s="70"/>
      <c r="G1220" s="70"/>
      <c r="H1220" s="70"/>
      <c r="I1220" s="70"/>
      <c r="J1220" s="70"/>
      <c r="K1220" s="70"/>
      <c r="L1220" s="70"/>
      <c r="M1220" s="70"/>
      <c r="N1220" s="70"/>
      <c r="O1220" s="70"/>
      <c r="P1220" s="70"/>
      <c r="Q1220" s="70"/>
      <c r="R1220" s="70"/>
      <c r="S1220" s="70"/>
      <c r="T1220" s="70"/>
      <c r="U1220" s="70"/>
      <c r="V1220" s="70"/>
      <c r="W1220" s="70"/>
      <c r="X1220" s="70"/>
      <c r="Y1220" s="70"/>
      <c r="Z1220" s="70"/>
      <c r="AA1220" s="70"/>
      <c r="AB1220" s="70"/>
      <c r="AC1220" s="70"/>
      <c r="AD1220" s="70"/>
      <c r="AE1220" s="70"/>
      <c r="AF1220" s="70"/>
      <c r="AG1220" s="70"/>
      <c r="AH1220" s="70"/>
      <c r="AI1220" s="70"/>
      <c r="AJ1220" s="70"/>
      <c r="AK1220" s="70"/>
      <c r="AL1220" s="70"/>
      <c r="AM1220" s="70"/>
      <c r="AN1220" s="70"/>
      <c r="AO1220" s="70"/>
      <c r="AP1220" s="70"/>
      <c r="AQ1220" s="70"/>
    </row>
    <row r="1221" spans="1:43">
      <c r="A1221" s="254"/>
      <c r="B1221" s="254"/>
      <c r="C1221" s="70"/>
      <c r="D1221" s="70"/>
      <c r="E1221" s="70"/>
      <c r="F1221" s="70"/>
      <c r="G1221" s="70"/>
      <c r="H1221" s="70"/>
      <c r="I1221" s="70"/>
      <c r="J1221" s="70"/>
      <c r="K1221" s="70"/>
      <c r="L1221" s="70"/>
      <c r="M1221" s="70"/>
      <c r="N1221" s="70"/>
      <c r="O1221" s="70"/>
      <c r="P1221" s="70"/>
      <c r="Q1221" s="70"/>
      <c r="R1221" s="70"/>
      <c r="S1221" s="70"/>
      <c r="T1221" s="70"/>
      <c r="U1221" s="70"/>
      <c r="V1221" s="70"/>
      <c r="W1221" s="70"/>
      <c r="X1221" s="70"/>
      <c r="Y1221" s="70"/>
      <c r="Z1221" s="70"/>
      <c r="AA1221" s="70"/>
      <c r="AB1221" s="70"/>
      <c r="AC1221" s="70"/>
      <c r="AD1221" s="70"/>
      <c r="AE1221" s="70"/>
      <c r="AF1221" s="70"/>
      <c r="AG1221" s="70"/>
      <c r="AH1221" s="70"/>
      <c r="AI1221" s="70"/>
      <c r="AJ1221" s="70"/>
      <c r="AK1221" s="70"/>
      <c r="AL1221" s="70"/>
      <c r="AM1221" s="70"/>
      <c r="AN1221" s="70"/>
      <c r="AO1221" s="70"/>
      <c r="AP1221" s="70"/>
      <c r="AQ1221" s="70"/>
    </row>
    <row r="1222" spans="1:43">
      <c r="A1222" s="254"/>
      <c r="B1222" s="254"/>
      <c r="C1222" s="70"/>
      <c r="D1222" s="70"/>
      <c r="E1222" s="70"/>
      <c r="F1222" s="70"/>
      <c r="G1222" s="70"/>
      <c r="H1222" s="70"/>
      <c r="I1222" s="70"/>
      <c r="J1222" s="70"/>
      <c r="K1222" s="70"/>
      <c r="L1222" s="70"/>
      <c r="M1222" s="70"/>
      <c r="N1222" s="70"/>
      <c r="O1222" s="70"/>
      <c r="P1222" s="70"/>
      <c r="Q1222" s="70"/>
      <c r="R1222" s="70"/>
      <c r="S1222" s="70"/>
      <c r="T1222" s="70"/>
      <c r="U1222" s="70"/>
      <c r="V1222" s="70"/>
      <c r="W1222" s="70"/>
      <c r="X1222" s="70"/>
      <c r="Y1222" s="70"/>
      <c r="Z1222" s="70"/>
      <c r="AA1222" s="70"/>
      <c r="AB1222" s="70"/>
      <c r="AC1222" s="70"/>
      <c r="AD1222" s="70"/>
      <c r="AE1222" s="70"/>
      <c r="AF1222" s="70"/>
      <c r="AG1222" s="70"/>
      <c r="AH1222" s="70"/>
      <c r="AI1222" s="70"/>
      <c r="AJ1222" s="70"/>
      <c r="AK1222" s="70"/>
      <c r="AL1222" s="70"/>
      <c r="AM1222" s="70"/>
      <c r="AN1222" s="70"/>
      <c r="AO1222" s="70"/>
      <c r="AP1222" s="70"/>
      <c r="AQ1222" s="70"/>
    </row>
    <row r="1223" spans="1:43">
      <c r="A1223" s="254"/>
      <c r="B1223" s="254"/>
      <c r="C1223" s="70"/>
      <c r="D1223" s="70"/>
      <c r="E1223" s="70"/>
      <c r="F1223" s="70"/>
      <c r="G1223" s="70"/>
      <c r="H1223" s="70"/>
      <c r="I1223" s="70"/>
      <c r="J1223" s="70"/>
      <c r="K1223" s="70"/>
      <c r="L1223" s="70"/>
      <c r="M1223" s="70"/>
      <c r="N1223" s="70"/>
      <c r="O1223" s="70"/>
      <c r="P1223" s="70"/>
      <c r="Q1223" s="70"/>
      <c r="R1223" s="70"/>
      <c r="S1223" s="70"/>
      <c r="T1223" s="70"/>
      <c r="U1223" s="70"/>
      <c r="V1223" s="70"/>
      <c r="W1223" s="70"/>
      <c r="X1223" s="70"/>
      <c r="Y1223" s="70"/>
      <c r="Z1223" s="70"/>
      <c r="AA1223" s="70"/>
      <c r="AB1223" s="70"/>
      <c r="AC1223" s="70"/>
      <c r="AD1223" s="70"/>
      <c r="AE1223" s="70"/>
      <c r="AF1223" s="70"/>
      <c r="AG1223" s="70"/>
      <c r="AH1223" s="70"/>
      <c r="AI1223" s="70"/>
      <c r="AJ1223" s="70"/>
      <c r="AK1223" s="70"/>
      <c r="AL1223" s="70"/>
      <c r="AM1223" s="70"/>
      <c r="AN1223" s="70"/>
      <c r="AO1223" s="70"/>
      <c r="AP1223" s="70"/>
      <c r="AQ1223" s="70"/>
    </row>
    <row r="1224" spans="1:43">
      <c r="A1224" s="254"/>
      <c r="B1224" s="254"/>
      <c r="C1224" s="70"/>
      <c r="D1224" s="70"/>
      <c r="E1224" s="70"/>
      <c r="F1224" s="70"/>
      <c r="G1224" s="70"/>
      <c r="H1224" s="70"/>
      <c r="I1224" s="70"/>
      <c r="J1224" s="70"/>
      <c r="K1224" s="70"/>
      <c r="L1224" s="70"/>
      <c r="M1224" s="70"/>
      <c r="N1224" s="70"/>
      <c r="O1224" s="70"/>
      <c r="P1224" s="70"/>
      <c r="Q1224" s="70"/>
      <c r="R1224" s="70"/>
      <c r="S1224" s="70"/>
      <c r="T1224" s="70"/>
      <c r="U1224" s="70"/>
      <c r="V1224" s="70"/>
      <c r="W1224" s="70"/>
      <c r="X1224" s="70"/>
      <c r="Y1224" s="70"/>
      <c r="Z1224" s="70"/>
      <c r="AA1224" s="70"/>
      <c r="AB1224" s="70"/>
      <c r="AC1224" s="70"/>
      <c r="AD1224" s="70"/>
      <c r="AE1224" s="70"/>
      <c r="AF1224" s="70"/>
      <c r="AG1224" s="70"/>
      <c r="AH1224" s="70"/>
      <c r="AI1224" s="70"/>
      <c r="AJ1224" s="70"/>
      <c r="AK1224" s="70"/>
      <c r="AL1224" s="70"/>
      <c r="AM1224" s="70"/>
      <c r="AN1224" s="70"/>
      <c r="AO1224" s="70"/>
      <c r="AP1224" s="70"/>
      <c r="AQ1224" s="70"/>
    </row>
    <row r="1225" spans="1:43">
      <c r="A1225" s="254"/>
      <c r="B1225" s="254"/>
      <c r="C1225" s="70"/>
      <c r="D1225" s="70"/>
      <c r="E1225" s="70"/>
      <c r="F1225" s="70"/>
      <c r="G1225" s="70"/>
      <c r="H1225" s="70"/>
      <c r="I1225" s="70"/>
      <c r="J1225" s="70"/>
      <c r="K1225" s="70"/>
      <c r="L1225" s="70"/>
      <c r="M1225" s="70"/>
      <c r="N1225" s="70"/>
      <c r="O1225" s="70"/>
      <c r="P1225" s="70"/>
      <c r="Q1225" s="70"/>
      <c r="R1225" s="70"/>
      <c r="S1225" s="70"/>
      <c r="T1225" s="70"/>
      <c r="U1225" s="70"/>
      <c r="V1225" s="70"/>
      <c r="W1225" s="70"/>
      <c r="X1225" s="70"/>
      <c r="Y1225" s="70"/>
      <c r="Z1225" s="70"/>
      <c r="AA1225" s="70"/>
      <c r="AB1225" s="70"/>
      <c r="AC1225" s="70"/>
      <c r="AD1225" s="70"/>
      <c r="AE1225" s="70"/>
      <c r="AF1225" s="70"/>
      <c r="AG1225" s="70"/>
      <c r="AH1225" s="70"/>
      <c r="AI1225" s="70"/>
      <c r="AJ1225" s="70"/>
      <c r="AK1225" s="70"/>
      <c r="AL1225" s="70"/>
      <c r="AM1225" s="70"/>
      <c r="AN1225" s="70"/>
      <c r="AO1225" s="70"/>
      <c r="AP1225" s="70"/>
      <c r="AQ1225" s="70"/>
    </row>
    <row r="1226" spans="1:43">
      <c r="A1226" s="254"/>
      <c r="B1226" s="254"/>
      <c r="C1226" s="70"/>
      <c r="D1226" s="70"/>
      <c r="E1226" s="70"/>
      <c r="F1226" s="70"/>
      <c r="G1226" s="70"/>
      <c r="H1226" s="70"/>
      <c r="I1226" s="70"/>
      <c r="J1226" s="70"/>
      <c r="K1226" s="70"/>
      <c r="L1226" s="70"/>
      <c r="M1226" s="70"/>
      <c r="N1226" s="70"/>
      <c r="O1226" s="70"/>
      <c r="P1226" s="70"/>
      <c r="Q1226" s="70"/>
      <c r="R1226" s="70"/>
      <c r="S1226" s="70"/>
      <c r="T1226" s="70"/>
      <c r="U1226" s="70"/>
      <c r="V1226" s="70"/>
      <c r="W1226" s="70"/>
      <c r="X1226" s="70"/>
      <c r="Y1226" s="70"/>
      <c r="Z1226" s="70"/>
      <c r="AA1226" s="70"/>
      <c r="AB1226" s="70"/>
      <c r="AC1226" s="70"/>
      <c r="AD1226" s="70"/>
      <c r="AE1226" s="70"/>
      <c r="AF1226" s="70"/>
      <c r="AG1226" s="70"/>
      <c r="AH1226" s="70"/>
      <c r="AI1226" s="70"/>
      <c r="AJ1226" s="70"/>
      <c r="AK1226" s="70"/>
      <c r="AL1226" s="70"/>
      <c r="AM1226" s="70"/>
      <c r="AN1226" s="70"/>
      <c r="AO1226" s="70"/>
      <c r="AP1226" s="70"/>
      <c r="AQ1226" s="70"/>
    </row>
    <row r="1227" spans="1:43">
      <c r="A1227" s="254"/>
      <c r="B1227" s="254"/>
      <c r="C1227" s="70"/>
      <c r="D1227" s="70"/>
      <c r="E1227" s="70"/>
      <c r="F1227" s="70"/>
      <c r="G1227" s="70"/>
      <c r="H1227" s="70"/>
      <c r="I1227" s="70"/>
      <c r="J1227" s="70"/>
      <c r="K1227" s="70"/>
      <c r="L1227" s="70"/>
      <c r="M1227" s="70"/>
      <c r="N1227" s="70"/>
      <c r="O1227" s="70"/>
      <c r="P1227" s="70"/>
      <c r="Q1227" s="70"/>
      <c r="R1227" s="70"/>
      <c r="S1227" s="70"/>
      <c r="T1227" s="70"/>
      <c r="U1227" s="70"/>
      <c r="V1227" s="70"/>
      <c r="W1227" s="70"/>
      <c r="X1227" s="70"/>
      <c r="Y1227" s="70"/>
      <c r="Z1227" s="70"/>
      <c r="AA1227" s="70"/>
      <c r="AB1227" s="70"/>
      <c r="AC1227" s="70"/>
      <c r="AD1227" s="70"/>
      <c r="AE1227" s="70"/>
      <c r="AF1227" s="70"/>
      <c r="AG1227" s="70"/>
      <c r="AH1227" s="70"/>
      <c r="AI1227" s="70"/>
      <c r="AJ1227" s="70"/>
      <c r="AK1227" s="70"/>
      <c r="AL1227" s="70"/>
      <c r="AM1227" s="70"/>
      <c r="AN1227" s="70"/>
      <c r="AO1227" s="70"/>
      <c r="AP1227" s="70"/>
      <c r="AQ1227" s="70"/>
    </row>
    <row r="1228" spans="1:43">
      <c r="A1228" s="254"/>
      <c r="B1228" s="254"/>
      <c r="C1228" s="70"/>
      <c r="D1228" s="70"/>
      <c r="E1228" s="70"/>
      <c r="F1228" s="70"/>
      <c r="G1228" s="70"/>
      <c r="H1228" s="70"/>
      <c r="I1228" s="70"/>
      <c r="J1228" s="70"/>
      <c r="K1228" s="70"/>
      <c r="L1228" s="70"/>
      <c r="M1228" s="70"/>
      <c r="N1228" s="70"/>
      <c r="O1228" s="70"/>
      <c r="P1228" s="70"/>
      <c r="Q1228" s="70"/>
      <c r="R1228" s="70"/>
      <c r="S1228" s="70"/>
      <c r="T1228" s="70"/>
      <c r="U1228" s="70"/>
      <c r="V1228" s="70"/>
      <c r="W1228" s="70"/>
      <c r="X1228" s="70"/>
      <c r="Y1228" s="70"/>
      <c r="Z1228" s="70"/>
      <c r="AA1228" s="70"/>
      <c r="AB1228" s="70"/>
      <c r="AC1228" s="70"/>
      <c r="AD1228" s="70"/>
      <c r="AE1228" s="70"/>
      <c r="AF1228" s="70"/>
      <c r="AG1228" s="70"/>
      <c r="AH1228" s="70"/>
      <c r="AI1228" s="70"/>
      <c r="AJ1228" s="70"/>
      <c r="AK1228" s="70"/>
      <c r="AL1228" s="70"/>
      <c r="AM1228" s="70"/>
      <c r="AN1228" s="70"/>
      <c r="AO1228" s="70"/>
      <c r="AP1228" s="70"/>
      <c r="AQ1228" s="70"/>
    </row>
    <row r="1229" spans="1:43">
      <c r="A1229" s="254"/>
      <c r="B1229" s="254"/>
      <c r="C1229" s="70"/>
      <c r="D1229" s="70"/>
      <c r="E1229" s="70"/>
      <c r="F1229" s="70"/>
      <c r="G1229" s="70"/>
      <c r="H1229" s="70"/>
      <c r="I1229" s="70"/>
      <c r="J1229" s="70"/>
      <c r="K1229" s="70"/>
      <c r="L1229" s="70"/>
      <c r="M1229" s="70"/>
      <c r="N1229" s="70"/>
      <c r="O1229" s="70"/>
      <c r="P1229" s="70"/>
      <c r="Q1229" s="70"/>
      <c r="R1229" s="70"/>
      <c r="S1229" s="70"/>
      <c r="T1229" s="70"/>
      <c r="U1229" s="70"/>
      <c r="V1229" s="70"/>
      <c r="W1229" s="70"/>
      <c r="X1229" s="70"/>
      <c r="Y1229" s="70"/>
      <c r="Z1229" s="70"/>
      <c r="AA1229" s="70"/>
      <c r="AB1229" s="70"/>
      <c r="AC1229" s="70"/>
      <c r="AD1229" s="70"/>
      <c r="AE1229" s="70"/>
      <c r="AF1229" s="70"/>
      <c r="AG1229" s="70"/>
      <c r="AH1229" s="70"/>
      <c r="AI1229" s="70"/>
      <c r="AJ1229" s="70"/>
      <c r="AK1229" s="70"/>
      <c r="AL1229" s="70"/>
      <c r="AM1229" s="70"/>
      <c r="AN1229" s="70"/>
      <c r="AO1229" s="70"/>
      <c r="AP1229" s="70"/>
      <c r="AQ1229" s="70"/>
    </row>
    <row r="1230" spans="1:43">
      <c r="A1230" s="254"/>
      <c r="B1230" s="254"/>
      <c r="C1230" s="70"/>
      <c r="D1230" s="70"/>
      <c r="E1230" s="70"/>
      <c r="F1230" s="70"/>
      <c r="G1230" s="70"/>
      <c r="H1230" s="70"/>
      <c r="I1230" s="70"/>
      <c r="J1230" s="70"/>
      <c r="K1230" s="70"/>
      <c r="L1230" s="70"/>
      <c r="M1230" s="70"/>
      <c r="N1230" s="70"/>
      <c r="O1230" s="70"/>
      <c r="P1230" s="70"/>
      <c r="Q1230" s="70"/>
      <c r="R1230" s="70"/>
      <c r="S1230" s="70"/>
      <c r="T1230" s="70"/>
      <c r="U1230" s="70"/>
      <c r="V1230" s="70"/>
      <c r="W1230" s="70"/>
      <c r="X1230" s="70"/>
      <c r="Y1230" s="70"/>
      <c r="Z1230" s="70"/>
      <c r="AA1230" s="70"/>
      <c r="AB1230" s="70"/>
      <c r="AC1230" s="70"/>
      <c r="AD1230" s="70"/>
      <c r="AE1230" s="70"/>
      <c r="AF1230" s="70"/>
      <c r="AG1230" s="70"/>
      <c r="AH1230" s="70"/>
      <c r="AI1230" s="70"/>
      <c r="AJ1230" s="70"/>
      <c r="AK1230" s="70"/>
      <c r="AL1230" s="70"/>
      <c r="AM1230" s="70"/>
      <c r="AN1230" s="70"/>
      <c r="AO1230" s="70"/>
      <c r="AP1230" s="70"/>
      <c r="AQ1230" s="70"/>
    </row>
    <row r="1231" spans="1:43">
      <c r="A1231" s="254"/>
      <c r="B1231" s="254"/>
      <c r="C1231" s="70"/>
      <c r="D1231" s="70"/>
      <c r="E1231" s="70"/>
      <c r="F1231" s="70"/>
      <c r="G1231" s="70"/>
      <c r="H1231" s="70"/>
      <c r="I1231" s="70"/>
      <c r="J1231" s="70"/>
      <c r="K1231" s="70"/>
      <c r="L1231" s="70"/>
      <c r="M1231" s="70"/>
      <c r="N1231" s="70"/>
      <c r="O1231" s="70"/>
      <c r="P1231" s="70"/>
      <c r="Q1231" s="70"/>
      <c r="R1231" s="70"/>
      <c r="S1231" s="70"/>
      <c r="T1231" s="70"/>
      <c r="U1231" s="70"/>
      <c r="V1231" s="70"/>
      <c r="W1231" s="70"/>
      <c r="X1231" s="70"/>
      <c r="Y1231" s="70"/>
      <c r="Z1231" s="70"/>
      <c r="AA1231" s="70"/>
      <c r="AB1231" s="70"/>
      <c r="AC1231" s="70"/>
      <c r="AD1231" s="70"/>
      <c r="AE1231" s="70"/>
      <c r="AF1231" s="70"/>
      <c r="AG1231" s="70"/>
      <c r="AH1231" s="70"/>
      <c r="AI1231" s="70"/>
      <c r="AJ1231" s="70"/>
      <c r="AK1231" s="70"/>
      <c r="AL1231" s="70"/>
      <c r="AM1231" s="70"/>
      <c r="AN1231" s="70"/>
      <c r="AO1231" s="70"/>
      <c r="AP1231" s="70"/>
      <c r="AQ1231" s="70"/>
    </row>
    <row r="1232" spans="1:43">
      <c r="A1232" s="254"/>
      <c r="B1232" s="254"/>
      <c r="C1232" s="70"/>
      <c r="D1232" s="70"/>
      <c r="E1232" s="70"/>
      <c r="F1232" s="70"/>
      <c r="G1232" s="70"/>
      <c r="H1232" s="70"/>
      <c r="I1232" s="70"/>
      <c r="J1232" s="70"/>
      <c r="K1232" s="70"/>
      <c r="L1232" s="70"/>
      <c r="M1232" s="70"/>
      <c r="N1232" s="70"/>
      <c r="O1232" s="70"/>
      <c r="P1232" s="70"/>
      <c r="Q1232" s="70"/>
      <c r="R1232" s="70"/>
      <c r="S1232" s="70"/>
      <c r="T1232" s="70"/>
      <c r="U1232" s="70"/>
      <c r="V1232" s="70"/>
      <c r="W1232" s="70"/>
      <c r="X1232" s="70"/>
      <c r="Y1232" s="70"/>
      <c r="Z1232" s="70"/>
      <c r="AA1232" s="70"/>
      <c r="AB1232" s="70"/>
      <c r="AC1232" s="70"/>
      <c r="AD1232" s="70"/>
      <c r="AE1232" s="70"/>
      <c r="AF1232" s="70"/>
      <c r="AG1232" s="70"/>
      <c r="AH1232" s="70"/>
      <c r="AI1232" s="70"/>
      <c r="AJ1232" s="70"/>
      <c r="AK1232" s="70"/>
      <c r="AL1232" s="70"/>
      <c r="AM1232" s="70"/>
      <c r="AN1232" s="70"/>
      <c r="AO1232" s="70"/>
      <c r="AP1232" s="70"/>
      <c r="AQ1232" s="70"/>
    </row>
    <row r="1233" spans="1:43">
      <c r="A1233" s="254"/>
      <c r="B1233" s="254"/>
      <c r="C1233" s="70"/>
      <c r="D1233" s="70"/>
      <c r="E1233" s="70"/>
      <c r="F1233" s="70"/>
      <c r="G1233" s="70"/>
      <c r="H1233" s="70"/>
      <c r="I1233" s="70"/>
      <c r="J1233" s="70"/>
      <c r="K1233" s="70"/>
      <c r="L1233" s="70"/>
      <c r="M1233" s="70"/>
      <c r="N1233" s="70"/>
      <c r="O1233" s="70"/>
      <c r="P1233" s="70"/>
      <c r="Q1233" s="70"/>
      <c r="R1233" s="70"/>
      <c r="S1233" s="70"/>
      <c r="T1233" s="70"/>
      <c r="U1233" s="70"/>
      <c r="V1233" s="70"/>
      <c r="W1233" s="70"/>
      <c r="X1233" s="70"/>
      <c r="Y1233" s="70"/>
      <c r="Z1233" s="70"/>
      <c r="AA1233" s="70"/>
      <c r="AB1233" s="70"/>
      <c r="AC1233" s="70"/>
      <c r="AD1233" s="70"/>
      <c r="AE1233" s="70"/>
      <c r="AF1233" s="70"/>
      <c r="AG1233" s="70"/>
      <c r="AH1233" s="70"/>
      <c r="AI1233" s="70"/>
      <c r="AJ1233" s="70"/>
      <c r="AK1233" s="70"/>
      <c r="AL1233" s="70"/>
      <c r="AM1233" s="70"/>
      <c r="AN1233" s="70"/>
      <c r="AO1233" s="70"/>
      <c r="AP1233" s="70"/>
      <c r="AQ1233" s="70"/>
    </row>
    <row r="1234" spans="1:43">
      <c r="A1234" s="254"/>
      <c r="B1234" s="254"/>
      <c r="C1234" s="70"/>
      <c r="D1234" s="70"/>
      <c r="E1234" s="70"/>
      <c r="F1234" s="70"/>
      <c r="G1234" s="70"/>
      <c r="H1234" s="70"/>
      <c r="I1234" s="70"/>
      <c r="J1234" s="70"/>
      <c r="K1234" s="70"/>
      <c r="L1234" s="70"/>
      <c r="M1234" s="70"/>
      <c r="N1234" s="70"/>
      <c r="O1234" s="70"/>
      <c r="P1234" s="70"/>
      <c r="Q1234" s="70"/>
      <c r="R1234" s="70"/>
      <c r="S1234" s="70"/>
      <c r="T1234" s="70"/>
      <c r="U1234" s="70"/>
      <c r="V1234" s="70"/>
      <c r="W1234" s="70"/>
      <c r="X1234" s="70"/>
      <c r="Y1234" s="70"/>
      <c r="Z1234" s="70"/>
      <c r="AA1234" s="70"/>
      <c r="AB1234" s="70"/>
      <c r="AC1234" s="70"/>
      <c r="AD1234" s="70"/>
      <c r="AE1234" s="70"/>
      <c r="AF1234" s="70"/>
      <c r="AG1234" s="70"/>
      <c r="AH1234" s="70"/>
      <c r="AI1234" s="70"/>
      <c r="AJ1234" s="70"/>
      <c r="AK1234" s="70"/>
      <c r="AL1234" s="70"/>
      <c r="AM1234" s="70"/>
      <c r="AN1234" s="70"/>
      <c r="AO1234" s="70"/>
      <c r="AP1234" s="70"/>
      <c r="AQ1234" s="70"/>
    </row>
    <row r="1235" spans="1:43">
      <c r="A1235" s="254"/>
      <c r="B1235" s="254"/>
      <c r="C1235" s="70"/>
      <c r="D1235" s="70"/>
      <c r="E1235" s="70"/>
      <c r="F1235" s="70"/>
      <c r="G1235" s="70"/>
      <c r="H1235" s="70"/>
      <c r="I1235" s="70"/>
      <c r="J1235" s="70"/>
      <c r="K1235" s="70"/>
      <c r="L1235" s="70"/>
      <c r="M1235" s="70"/>
      <c r="N1235" s="70"/>
      <c r="O1235" s="70"/>
      <c r="P1235" s="70"/>
      <c r="Q1235" s="70"/>
      <c r="R1235" s="70"/>
      <c r="S1235" s="70"/>
      <c r="T1235" s="70"/>
      <c r="U1235" s="70"/>
      <c r="V1235" s="70"/>
      <c r="W1235" s="70"/>
      <c r="X1235" s="70"/>
      <c r="Y1235" s="70"/>
      <c r="Z1235" s="70"/>
      <c r="AA1235" s="70"/>
      <c r="AB1235" s="70"/>
      <c r="AC1235" s="70"/>
      <c r="AD1235" s="70"/>
      <c r="AE1235" s="70"/>
      <c r="AF1235" s="70"/>
      <c r="AG1235" s="70"/>
      <c r="AH1235" s="70"/>
      <c r="AI1235" s="70"/>
      <c r="AJ1235" s="70"/>
      <c r="AK1235" s="70"/>
      <c r="AL1235" s="70"/>
      <c r="AM1235" s="70"/>
      <c r="AN1235" s="70"/>
      <c r="AO1235" s="70"/>
      <c r="AP1235" s="70"/>
      <c r="AQ1235" s="70"/>
    </row>
    <row r="1236" spans="1:43">
      <c r="A1236" s="254"/>
      <c r="B1236" s="254"/>
      <c r="C1236" s="70"/>
      <c r="D1236" s="70"/>
      <c r="E1236" s="70"/>
      <c r="F1236" s="70"/>
      <c r="G1236" s="70"/>
      <c r="H1236" s="70"/>
      <c r="I1236" s="70"/>
      <c r="J1236" s="70"/>
      <c r="K1236" s="70"/>
      <c r="L1236" s="70"/>
      <c r="M1236" s="70"/>
      <c r="N1236" s="70"/>
      <c r="O1236" s="70"/>
      <c r="P1236" s="70"/>
      <c r="Q1236" s="70"/>
      <c r="R1236" s="70"/>
      <c r="S1236" s="70"/>
      <c r="T1236" s="70"/>
      <c r="U1236" s="70"/>
      <c r="V1236" s="70"/>
      <c r="W1236" s="70"/>
      <c r="X1236" s="70"/>
      <c r="Y1236" s="70"/>
      <c r="Z1236" s="70"/>
      <c r="AA1236" s="70"/>
      <c r="AB1236" s="70"/>
      <c r="AC1236" s="70"/>
      <c r="AD1236" s="70"/>
      <c r="AE1236" s="70"/>
      <c r="AF1236" s="70"/>
      <c r="AG1236" s="70"/>
      <c r="AH1236" s="70"/>
      <c r="AI1236" s="70"/>
      <c r="AJ1236" s="70"/>
      <c r="AK1236" s="70"/>
      <c r="AL1236" s="70"/>
      <c r="AM1236" s="70"/>
      <c r="AN1236" s="70"/>
      <c r="AO1236" s="70"/>
      <c r="AP1236" s="70"/>
      <c r="AQ1236" s="70"/>
    </row>
    <row r="1237" spans="1:43">
      <c r="A1237" s="254"/>
      <c r="B1237" s="254"/>
      <c r="C1237" s="70"/>
      <c r="D1237" s="70"/>
      <c r="E1237" s="70"/>
      <c r="F1237" s="70"/>
      <c r="G1237" s="70"/>
      <c r="H1237" s="70"/>
      <c r="I1237" s="70"/>
      <c r="J1237" s="70"/>
      <c r="K1237" s="70"/>
      <c r="L1237" s="70"/>
      <c r="M1237" s="70"/>
      <c r="N1237" s="70"/>
      <c r="O1237" s="70"/>
      <c r="P1237" s="70"/>
      <c r="Q1237" s="70"/>
      <c r="R1237" s="70"/>
      <c r="S1237" s="70"/>
      <c r="T1237" s="70"/>
      <c r="U1237" s="70"/>
      <c r="V1237" s="70"/>
      <c r="W1237" s="70"/>
      <c r="X1237" s="70"/>
      <c r="Y1237" s="70"/>
      <c r="Z1237" s="70"/>
      <c r="AA1237" s="70"/>
      <c r="AB1237" s="70"/>
      <c r="AC1237" s="70"/>
      <c r="AD1237" s="70"/>
      <c r="AE1237" s="70"/>
      <c r="AF1237" s="70"/>
      <c r="AG1237" s="70"/>
      <c r="AH1237" s="70"/>
      <c r="AI1237" s="70"/>
      <c r="AJ1237" s="70"/>
      <c r="AK1237" s="70"/>
      <c r="AL1237" s="70"/>
      <c r="AM1237" s="70"/>
      <c r="AN1237" s="70"/>
      <c r="AO1237" s="70"/>
      <c r="AP1237" s="70"/>
      <c r="AQ1237" s="70"/>
    </row>
    <row r="1238" spans="1:43">
      <c r="A1238" s="254"/>
      <c r="B1238" s="254"/>
      <c r="C1238" s="70"/>
      <c r="D1238" s="70"/>
      <c r="E1238" s="70"/>
      <c r="F1238" s="70"/>
      <c r="G1238" s="70"/>
      <c r="H1238" s="70"/>
      <c r="I1238" s="70"/>
      <c r="J1238" s="70"/>
      <c r="K1238" s="70"/>
      <c r="L1238" s="70"/>
      <c r="M1238" s="70"/>
      <c r="N1238" s="70"/>
      <c r="O1238" s="70"/>
      <c r="P1238" s="70"/>
      <c r="Q1238" s="70"/>
      <c r="R1238" s="70"/>
      <c r="S1238" s="70"/>
      <c r="T1238" s="70"/>
      <c r="U1238" s="70"/>
      <c r="V1238" s="70"/>
      <c r="W1238" s="70"/>
      <c r="X1238" s="70"/>
      <c r="Y1238" s="70"/>
      <c r="Z1238" s="70"/>
      <c r="AA1238" s="70"/>
      <c r="AB1238" s="70"/>
      <c r="AC1238" s="70"/>
      <c r="AD1238" s="70"/>
      <c r="AE1238" s="70"/>
      <c r="AF1238" s="70"/>
      <c r="AG1238" s="70"/>
      <c r="AH1238" s="70"/>
      <c r="AI1238" s="70"/>
      <c r="AJ1238" s="70"/>
      <c r="AK1238" s="70"/>
      <c r="AL1238" s="70"/>
      <c r="AM1238" s="70"/>
      <c r="AN1238" s="70"/>
      <c r="AO1238" s="70"/>
      <c r="AP1238" s="70"/>
      <c r="AQ1238" s="70"/>
    </row>
    <row r="1239" spans="1:43">
      <c r="A1239" s="254"/>
      <c r="B1239" s="254"/>
      <c r="C1239" s="70"/>
      <c r="D1239" s="70"/>
      <c r="E1239" s="70"/>
      <c r="F1239" s="70"/>
      <c r="G1239" s="70"/>
      <c r="H1239" s="70"/>
      <c r="I1239" s="70"/>
      <c r="J1239" s="70"/>
      <c r="K1239" s="70"/>
      <c r="L1239" s="70"/>
      <c r="M1239" s="70"/>
      <c r="N1239" s="70"/>
      <c r="O1239" s="70"/>
      <c r="P1239" s="70"/>
      <c r="Q1239" s="70"/>
      <c r="R1239" s="70"/>
      <c r="S1239" s="70"/>
      <c r="T1239" s="70"/>
      <c r="U1239" s="70"/>
      <c r="V1239" s="70"/>
      <c r="W1239" s="70"/>
      <c r="X1239" s="70"/>
      <c r="Y1239" s="70"/>
      <c r="Z1239" s="70"/>
      <c r="AA1239" s="70"/>
      <c r="AB1239" s="70"/>
      <c r="AC1239" s="70"/>
      <c r="AD1239" s="70"/>
      <c r="AE1239" s="70"/>
      <c r="AF1239" s="70"/>
      <c r="AG1239" s="70"/>
      <c r="AH1239" s="70"/>
      <c r="AI1239" s="70"/>
      <c r="AJ1239" s="70"/>
      <c r="AK1239" s="70"/>
      <c r="AL1239" s="70"/>
      <c r="AM1239" s="70"/>
      <c r="AN1239" s="70"/>
      <c r="AO1239" s="70"/>
      <c r="AP1239" s="70"/>
      <c r="AQ1239" s="70"/>
    </row>
    <row r="1240" spans="1:43">
      <c r="A1240" s="254"/>
      <c r="B1240" s="254"/>
      <c r="C1240" s="70"/>
      <c r="D1240" s="70"/>
      <c r="E1240" s="70"/>
      <c r="F1240" s="70"/>
      <c r="G1240" s="70"/>
      <c r="H1240" s="70"/>
      <c r="I1240" s="70"/>
      <c r="J1240" s="70"/>
      <c r="K1240" s="70"/>
      <c r="L1240" s="70"/>
      <c r="M1240" s="70"/>
      <c r="N1240" s="70"/>
      <c r="O1240" s="70"/>
      <c r="P1240" s="70"/>
      <c r="Q1240" s="70"/>
      <c r="R1240" s="70"/>
      <c r="S1240" s="70"/>
      <c r="T1240" s="70"/>
      <c r="U1240" s="70"/>
      <c r="V1240" s="70"/>
      <c r="W1240" s="70"/>
      <c r="X1240" s="70"/>
      <c r="Y1240" s="70"/>
      <c r="Z1240" s="70"/>
      <c r="AA1240" s="70"/>
      <c r="AB1240" s="70"/>
      <c r="AC1240" s="70"/>
      <c r="AD1240" s="70"/>
      <c r="AE1240" s="70"/>
      <c r="AF1240" s="70"/>
      <c r="AG1240" s="70"/>
      <c r="AH1240" s="70"/>
      <c r="AI1240" s="70"/>
      <c r="AJ1240" s="70"/>
      <c r="AK1240" s="70"/>
      <c r="AL1240" s="70"/>
      <c r="AM1240" s="70"/>
      <c r="AN1240" s="70"/>
      <c r="AO1240" s="70"/>
      <c r="AP1240" s="70"/>
      <c r="AQ1240" s="70"/>
    </row>
    <row r="1241" spans="1:43">
      <c r="A1241" s="254"/>
      <c r="B1241" s="254"/>
      <c r="C1241" s="70"/>
      <c r="D1241" s="70"/>
      <c r="E1241" s="70"/>
      <c r="F1241" s="70"/>
      <c r="G1241" s="70"/>
      <c r="H1241" s="70"/>
      <c r="I1241" s="70"/>
      <c r="J1241" s="70"/>
      <c r="K1241" s="70"/>
      <c r="L1241" s="70"/>
      <c r="M1241" s="70"/>
      <c r="N1241" s="70"/>
      <c r="O1241" s="70"/>
      <c r="P1241" s="70"/>
      <c r="Q1241" s="70"/>
      <c r="R1241" s="70"/>
      <c r="S1241" s="70"/>
      <c r="T1241" s="70"/>
      <c r="U1241" s="70"/>
      <c r="V1241" s="70"/>
      <c r="W1241" s="70"/>
      <c r="X1241" s="70"/>
      <c r="Y1241" s="70"/>
      <c r="Z1241" s="70"/>
      <c r="AA1241" s="70"/>
      <c r="AB1241" s="70"/>
      <c r="AC1241" s="70"/>
      <c r="AD1241" s="70"/>
      <c r="AE1241" s="70"/>
      <c r="AF1241" s="70"/>
      <c r="AG1241" s="70"/>
      <c r="AH1241" s="70"/>
      <c r="AI1241" s="70"/>
      <c r="AJ1241" s="70"/>
      <c r="AK1241" s="70"/>
      <c r="AL1241" s="70"/>
      <c r="AM1241" s="70"/>
      <c r="AN1241" s="70"/>
      <c r="AO1241" s="70"/>
      <c r="AP1241" s="70"/>
      <c r="AQ1241" s="70"/>
    </row>
    <row r="1242" spans="1:43">
      <c r="A1242" s="254"/>
      <c r="B1242" s="254"/>
      <c r="C1242" s="70"/>
      <c r="D1242" s="70"/>
      <c r="E1242" s="70"/>
      <c r="F1242" s="70"/>
      <c r="G1242" s="70"/>
      <c r="H1242" s="70"/>
      <c r="I1242" s="70"/>
      <c r="J1242" s="70"/>
      <c r="K1242" s="70"/>
      <c r="L1242" s="70"/>
      <c r="M1242" s="70"/>
      <c r="N1242" s="70"/>
      <c r="O1242" s="70"/>
      <c r="P1242" s="70"/>
      <c r="Q1242" s="70"/>
      <c r="R1242" s="70"/>
      <c r="S1242" s="70"/>
      <c r="T1242" s="70"/>
      <c r="U1242" s="70"/>
      <c r="V1242" s="70"/>
      <c r="W1242" s="70"/>
      <c r="X1242" s="70"/>
      <c r="Y1242" s="70"/>
      <c r="Z1242" s="70"/>
      <c r="AA1242" s="70"/>
      <c r="AB1242" s="70"/>
      <c r="AC1242" s="70"/>
      <c r="AD1242" s="70"/>
      <c r="AE1242" s="70"/>
      <c r="AF1242" s="70"/>
      <c r="AG1242" s="70"/>
      <c r="AH1242" s="70"/>
      <c r="AI1242" s="70"/>
      <c r="AJ1242" s="70"/>
      <c r="AK1242" s="70"/>
      <c r="AL1242" s="70"/>
      <c r="AM1242" s="70"/>
      <c r="AN1242" s="70"/>
      <c r="AO1242" s="70"/>
      <c r="AP1242" s="70"/>
      <c r="AQ1242" s="70"/>
    </row>
    <row r="1243" spans="1:43">
      <c r="A1243" s="254"/>
      <c r="B1243" s="254"/>
      <c r="C1243" s="70"/>
      <c r="D1243" s="70"/>
      <c r="E1243" s="70"/>
      <c r="F1243" s="70"/>
      <c r="G1243" s="70"/>
      <c r="H1243" s="70"/>
      <c r="I1243" s="70"/>
      <c r="J1243" s="70"/>
      <c r="K1243" s="70"/>
      <c r="L1243" s="70"/>
      <c r="M1243" s="70"/>
      <c r="N1243" s="70"/>
      <c r="O1243" s="70"/>
      <c r="P1243" s="70"/>
      <c r="Q1243" s="70"/>
      <c r="R1243" s="70"/>
      <c r="S1243" s="70"/>
      <c r="T1243" s="70"/>
      <c r="U1243" s="70"/>
      <c r="V1243" s="70"/>
      <c r="W1243" s="70"/>
      <c r="X1243" s="70"/>
      <c r="Y1243" s="70"/>
      <c r="Z1243" s="70"/>
      <c r="AA1243" s="70"/>
      <c r="AB1243" s="70"/>
      <c r="AC1243" s="70"/>
      <c r="AD1243" s="70"/>
      <c r="AE1243" s="70"/>
      <c r="AF1243" s="70"/>
      <c r="AG1243" s="70"/>
      <c r="AH1243" s="70"/>
      <c r="AI1243" s="70"/>
      <c r="AJ1243" s="70"/>
      <c r="AK1243" s="70"/>
      <c r="AL1243" s="70"/>
      <c r="AM1243" s="70"/>
      <c r="AN1243" s="70"/>
      <c r="AO1243" s="70"/>
      <c r="AP1243" s="70"/>
      <c r="AQ1243" s="70"/>
    </row>
    <row r="1244" spans="1:43">
      <c r="A1244" s="254"/>
      <c r="B1244" s="254"/>
      <c r="C1244" s="70"/>
      <c r="D1244" s="70"/>
      <c r="E1244" s="70"/>
      <c r="F1244" s="70"/>
      <c r="G1244" s="70"/>
      <c r="H1244" s="70"/>
      <c r="I1244" s="70"/>
      <c r="J1244" s="70"/>
      <c r="K1244" s="70"/>
      <c r="L1244" s="70"/>
      <c r="M1244" s="70"/>
      <c r="N1244" s="70"/>
      <c r="O1244" s="70"/>
      <c r="P1244" s="70"/>
      <c r="Q1244" s="70"/>
      <c r="R1244" s="70"/>
      <c r="S1244" s="70"/>
      <c r="T1244" s="70"/>
      <c r="U1244" s="70"/>
      <c r="V1244" s="70"/>
      <c r="W1244" s="70"/>
      <c r="X1244" s="70"/>
      <c r="Y1244" s="70"/>
      <c r="Z1244" s="70"/>
      <c r="AA1244" s="70"/>
      <c r="AB1244" s="70"/>
      <c r="AC1244" s="70"/>
      <c r="AD1244" s="70"/>
      <c r="AE1244" s="70"/>
      <c r="AF1244" s="70"/>
      <c r="AG1244" s="70"/>
      <c r="AH1244" s="70"/>
      <c r="AI1244" s="70"/>
      <c r="AJ1244" s="70"/>
      <c r="AK1244" s="70"/>
      <c r="AL1244" s="70"/>
      <c r="AM1244" s="70"/>
      <c r="AN1244" s="70"/>
      <c r="AO1244" s="70"/>
      <c r="AP1244" s="70"/>
      <c r="AQ1244" s="70"/>
    </row>
    <row r="1245" spans="1:43">
      <c r="A1245" s="254"/>
      <c r="B1245" s="254"/>
      <c r="C1245" s="70"/>
      <c r="D1245" s="70"/>
      <c r="E1245" s="70"/>
      <c r="F1245" s="70"/>
      <c r="G1245" s="70"/>
      <c r="H1245" s="70"/>
      <c r="I1245" s="70"/>
      <c r="J1245" s="70"/>
      <c r="K1245" s="70"/>
      <c r="L1245" s="70"/>
      <c r="M1245" s="70"/>
      <c r="N1245" s="70"/>
      <c r="O1245" s="70"/>
      <c r="P1245" s="70"/>
      <c r="Q1245" s="70"/>
      <c r="R1245" s="70"/>
      <c r="S1245" s="70"/>
      <c r="T1245" s="70"/>
      <c r="U1245" s="70"/>
      <c r="V1245" s="70"/>
      <c r="W1245" s="70"/>
      <c r="X1245" s="70"/>
      <c r="Y1245" s="70"/>
      <c r="Z1245" s="70"/>
      <c r="AA1245" s="70"/>
      <c r="AB1245" s="70"/>
      <c r="AC1245" s="70"/>
      <c r="AD1245" s="70"/>
      <c r="AE1245" s="70"/>
      <c r="AF1245" s="70"/>
      <c r="AG1245" s="70"/>
      <c r="AH1245" s="70"/>
      <c r="AI1245" s="70"/>
      <c r="AJ1245" s="70"/>
      <c r="AK1245" s="70"/>
      <c r="AL1245" s="70"/>
      <c r="AM1245" s="70"/>
      <c r="AN1245" s="70"/>
      <c r="AO1245" s="70"/>
      <c r="AP1245" s="70"/>
      <c r="AQ1245" s="70"/>
    </row>
    <row r="1246" spans="1:43">
      <c r="A1246" s="254"/>
      <c r="B1246" s="254"/>
      <c r="C1246" s="70"/>
      <c r="D1246" s="70"/>
      <c r="E1246" s="70"/>
      <c r="F1246" s="70"/>
      <c r="G1246" s="70"/>
      <c r="H1246" s="70"/>
      <c r="I1246" s="70"/>
      <c r="J1246" s="70"/>
      <c r="K1246" s="70"/>
      <c r="L1246" s="70"/>
      <c r="M1246" s="70"/>
      <c r="N1246" s="70"/>
      <c r="O1246" s="70"/>
      <c r="P1246" s="70"/>
      <c r="Q1246" s="70"/>
      <c r="R1246" s="70"/>
      <c r="S1246" s="70"/>
      <c r="T1246" s="70"/>
      <c r="U1246" s="70"/>
      <c r="V1246" s="70"/>
      <c r="W1246" s="70"/>
      <c r="X1246" s="70"/>
      <c r="Y1246" s="70"/>
      <c r="Z1246" s="70"/>
      <c r="AA1246" s="70"/>
      <c r="AB1246" s="70"/>
      <c r="AC1246" s="70"/>
      <c r="AD1246" s="70"/>
      <c r="AE1246" s="70"/>
      <c r="AF1246" s="70"/>
      <c r="AG1246" s="70"/>
      <c r="AH1246" s="70"/>
      <c r="AI1246" s="70"/>
      <c r="AJ1246" s="70"/>
      <c r="AK1246" s="70"/>
      <c r="AL1246" s="70"/>
      <c r="AM1246" s="70"/>
      <c r="AN1246" s="70"/>
      <c r="AO1246" s="70"/>
      <c r="AP1246" s="70"/>
      <c r="AQ1246" s="70"/>
    </row>
    <row r="1247" spans="1:43">
      <c r="A1247" s="254"/>
      <c r="B1247" s="254"/>
      <c r="C1247" s="70"/>
      <c r="D1247" s="70"/>
      <c r="E1247" s="70"/>
      <c r="F1247" s="70"/>
      <c r="G1247" s="70"/>
      <c r="H1247" s="70"/>
      <c r="I1247" s="70"/>
      <c r="J1247" s="70"/>
      <c r="K1247" s="70"/>
      <c r="L1247" s="70"/>
      <c r="M1247" s="70"/>
      <c r="N1247" s="70"/>
      <c r="O1247" s="70"/>
      <c r="P1247" s="70"/>
      <c r="Q1247" s="70"/>
      <c r="R1247" s="70"/>
      <c r="S1247" s="70"/>
      <c r="T1247" s="70"/>
      <c r="U1247" s="70"/>
      <c r="V1247" s="70"/>
      <c r="W1247" s="70"/>
      <c r="X1247" s="70"/>
      <c r="Y1247" s="70"/>
      <c r="Z1247" s="70"/>
      <c r="AA1247" s="70"/>
      <c r="AB1247" s="70"/>
      <c r="AC1247" s="70"/>
      <c r="AD1247" s="70"/>
      <c r="AE1247" s="70"/>
      <c r="AF1247" s="70"/>
      <c r="AG1247" s="70"/>
      <c r="AH1247" s="70"/>
      <c r="AI1247" s="70"/>
      <c r="AJ1247" s="70"/>
      <c r="AK1247" s="70"/>
      <c r="AL1247" s="70"/>
      <c r="AM1247" s="70"/>
      <c r="AN1247" s="70"/>
      <c r="AO1247" s="70"/>
      <c r="AP1247" s="70"/>
      <c r="AQ1247" s="70"/>
    </row>
    <row r="1248" spans="1:43">
      <c r="A1248" s="254"/>
      <c r="B1248" s="254"/>
      <c r="C1248" s="70"/>
      <c r="D1248" s="70"/>
      <c r="E1248" s="70"/>
      <c r="F1248" s="70"/>
      <c r="G1248" s="70"/>
      <c r="H1248" s="70"/>
      <c r="I1248" s="70"/>
      <c r="J1248" s="70"/>
      <c r="K1248" s="70"/>
      <c r="L1248" s="70"/>
      <c r="M1248" s="70"/>
      <c r="N1248" s="70"/>
      <c r="O1248" s="70"/>
      <c r="P1248" s="70"/>
      <c r="Q1248" s="70"/>
      <c r="R1248" s="70"/>
      <c r="S1248" s="70"/>
      <c r="T1248" s="70"/>
      <c r="U1248" s="70"/>
      <c r="V1248" s="70"/>
      <c r="W1248" s="70"/>
      <c r="X1248" s="70"/>
      <c r="Y1248" s="70"/>
      <c r="Z1248" s="70"/>
      <c r="AA1248" s="70"/>
      <c r="AB1248" s="70"/>
      <c r="AC1248" s="70"/>
      <c r="AD1248" s="70"/>
      <c r="AE1248" s="70"/>
      <c r="AF1248" s="70"/>
      <c r="AG1248" s="70"/>
      <c r="AH1248" s="70"/>
      <c r="AI1248" s="70"/>
      <c r="AJ1248" s="70"/>
      <c r="AK1248" s="70"/>
      <c r="AL1248" s="70"/>
      <c r="AM1248" s="70"/>
      <c r="AN1248" s="70"/>
      <c r="AO1248" s="70"/>
      <c r="AP1248" s="70"/>
      <c r="AQ1248" s="70"/>
    </row>
    <row r="1249" spans="1:43">
      <c r="A1249" s="254"/>
      <c r="B1249" s="254"/>
      <c r="C1249" s="70"/>
      <c r="D1249" s="70"/>
      <c r="E1249" s="70"/>
      <c r="F1249" s="70"/>
      <c r="G1249" s="70"/>
      <c r="H1249" s="70"/>
      <c r="I1249" s="70"/>
      <c r="J1249" s="70"/>
      <c r="K1249" s="70"/>
      <c r="L1249" s="70"/>
      <c r="M1249" s="70"/>
      <c r="N1249" s="70"/>
      <c r="O1249" s="70"/>
      <c r="P1249" s="70"/>
      <c r="Q1249" s="70"/>
      <c r="R1249" s="70"/>
      <c r="S1249" s="70"/>
      <c r="T1249" s="70"/>
      <c r="U1249" s="70"/>
      <c r="V1249" s="70"/>
      <c r="W1249" s="70"/>
      <c r="X1249" s="70"/>
      <c r="Y1249" s="70"/>
      <c r="Z1249" s="70"/>
      <c r="AA1249" s="70"/>
      <c r="AB1249" s="70"/>
      <c r="AC1249" s="70"/>
      <c r="AD1249" s="70"/>
      <c r="AE1249" s="70"/>
      <c r="AF1249" s="70"/>
      <c r="AG1249" s="70"/>
      <c r="AH1249" s="70"/>
      <c r="AI1249" s="70"/>
      <c r="AJ1249" s="70"/>
      <c r="AK1249" s="70"/>
      <c r="AL1249" s="70"/>
      <c r="AM1249" s="70"/>
      <c r="AN1249" s="70"/>
      <c r="AO1249" s="70"/>
      <c r="AP1249" s="70"/>
      <c r="AQ1249" s="70"/>
    </row>
    <row r="1250" spans="1:43">
      <c r="A1250" s="254"/>
      <c r="B1250" s="254"/>
      <c r="C1250" s="70"/>
      <c r="D1250" s="70"/>
      <c r="E1250" s="70"/>
      <c r="F1250" s="70"/>
      <c r="G1250" s="70"/>
      <c r="H1250" s="70"/>
      <c r="I1250" s="70"/>
      <c r="J1250" s="70"/>
      <c r="K1250" s="70"/>
      <c r="L1250" s="70"/>
      <c r="M1250" s="70"/>
      <c r="N1250" s="70"/>
      <c r="O1250" s="70"/>
      <c r="P1250" s="70"/>
      <c r="Q1250" s="70"/>
      <c r="R1250" s="70"/>
      <c r="S1250" s="70"/>
      <c r="T1250" s="70"/>
      <c r="U1250" s="70"/>
      <c r="V1250" s="70"/>
      <c r="W1250" s="70"/>
      <c r="X1250" s="70"/>
      <c r="Y1250" s="70"/>
      <c r="Z1250" s="70"/>
      <c r="AA1250" s="70"/>
      <c r="AB1250" s="70"/>
      <c r="AC1250" s="70"/>
      <c r="AD1250" s="70"/>
      <c r="AE1250" s="70"/>
      <c r="AF1250" s="70"/>
      <c r="AG1250" s="70"/>
      <c r="AH1250" s="70"/>
      <c r="AI1250" s="70"/>
      <c r="AJ1250" s="70"/>
      <c r="AK1250" s="70"/>
      <c r="AL1250" s="70"/>
      <c r="AM1250" s="70"/>
      <c r="AN1250" s="70"/>
      <c r="AO1250" s="70"/>
      <c r="AP1250" s="70"/>
      <c r="AQ1250" s="70"/>
    </row>
    <row r="1251" spans="1:43">
      <c r="A1251" s="254"/>
      <c r="B1251" s="254"/>
      <c r="C1251" s="70"/>
      <c r="D1251" s="70"/>
      <c r="E1251" s="70"/>
      <c r="F1251" s="70"/>
      <c r="G1251" s="70"/>
      <c r="H1251" s="70"/>
      <c r="I1251" s="70"/>
      <c r="J1251" s="70"/>
      <c r="K1251" s="70"/>
      <c r="L1251" s="70"/>
      <c r="M1251" s="70"/>
      <c r="N1251" s="70"/>
      <c r="O1251" s="70"/>
      <c r="P1251" s="70"/>
      <c r="Q1251" s="70"/>
      <c r="R1251" s="70"/>
      <c r="S1251" s="70"/>
      <c r="T1251" s="70"/>
      <c r="U1251" s="70"/>
      <c r="V1251" s="70"/>
      <c r="W1251" s="70"/>
      <c r="X1251" s="70"/>
      <c r="Y1251" s="70"/>
      <c r="Z1251" s="70"/>
      <c r="AA1251" s="70"/>
      <c r="AB1251" s="70"/>
      <c r="AC1251" s="70"/>
      <c r="AD1251" s="70"/>
      <c r="AE1251" s="70"/>
      <c r="AF1251" s="70"/>
      <c r="AG1251" s="70"/>
      <c r="AH1251" s="70"/>
      <c r="AI1251" s="70"/>
      <c r="AJ1251" s="70"/>
      <c r="AK1251" s="70"/>
      <c r="AL1251" s="70"/>
      <c r="AM1251" s="70"/>
      <c r="AN1251" s="70"/>
      <c r="AO1251" s="70"/>
      <c r="AP1251" s="70"/>
      <c r="AQ1251" s="70"/>
    </row>
    <row r="1252" spans="1:43">
      <c r="A1252" s="254"/>
      <c r="B1252" s="254"/>
      <c r="C1252" s="70"/>
      <c r="D1252" s="70"/>
      <c r="E1252" s="70"/>
      <c r="F1252" s="70"/>
      <c r="G1252" s="70"/>
      <c r="H1252" s="70"/>
      <c r="I1252" s="70"/>
      <c r="J1252" s="70"/>
      <c r="K1252" s="70"/>
      <c r="L1252" s="70"/>
      <c r="M1252" s="70"/>
      <c r="N1252" s="70"/>
      <c r="O1252" s="70"/>
      <c r="P1252" s="70"/>
      <c r="Q1252" s="70"/>
      <c r="R1252" s="70"/>
      <c r="S1252" s="70"/>
      <c r="T1252" s="70"/>
      <c r="U1252" s="70"/>
      <c r="V1252" s="70"/>
      <c r="W1252" s="70"/>
      <c r="X1252" s="70"/>
      <c r="Y1252" s="70"/>
      <c r="Z1252" s="70"/>
      <c r="AA1252" s="70"/>
      <c r="AB1252" s="70"/>
      <c r="AC1252" s="70"/>
      <c r="AD1252" s="70"/>
      <c r="AE1252" s="70"/>
      <c r="AF1252" s="70"/>
      <c r="AG1252" s="70"/>
      <c r="AH1252" s="70"/>
      <c r="AI1252" s="70"/>
      <c r="AJ1252" s="70"/>
      <c r="AK1252" s="70"/>
      <c r="AL1252" s="70"/>
      <c r="AM1252" s="70"/>
      <c r="AN1252" s="70"/>
      <c r="AO1252" s="70"/>
      <c r="AP1252" s="70"/>
      <c r="AQ1252" s="70"/>
    </row>
    <row r="1253" spans="1:43">
      <c r="A1253" s="254"/>
      <c r="B1253" s="254"/>
      <c r="C1253" s="70"/>
      <c r="D1253" s="70"/>
      <c r="E1253" s="70"/>
      <c r="F1253" s="70"/>
      <c r="G1253" s="70"/>
      <c r="H1253" s="70"/>
      <c r="I1253" s="70"/>
      <c r="J1253" s="70"/>
      <c r="K1253" s="70"/>
      <c r="L1253" s="70"/>
      <c r="M1253" s="70"/>
      <c r="N1253" s="70"/>
      <c r="O1253" s="70"/>
      <c r="P1253" s="70"/>
      <c r="Q1253" s="70"/>
      <c r="R1253" s="70"/>
      <c r="S1253" s="70"/>
      <c r="T1253" s="70"/>
      <c r="U1253" s="70"/>
      <c r="V1253" s="70"/>
      <c r="W1253" s="70"/>
      <c r="X1253" s="70"/>
      <c r="Y1253" s="70"/>
      <c r="Z1253" s="70"/>
      <c r="AA1253" s="70"/>
      <c r="AB1253" s="70"/>
      <c r="AC1253" s="70"/>
      <c r="AD1253" s="70"/>
      <c r="AE1253" s="70"/>
      <c r="AF1253" s="70"/>
      <c r="AG1253" s="70"/>
      <c r="AH1253" s="70"/>
      <c r="AI1253" s="70"/>
      <c r="AJ1253" s="70"/>
      <c r="AK1253" s="70"/>
      <c r="AL1253" s="70"/>
      <c r="AM1253" s="70"/>
      <c r="AN1253" s="70"/>
      <c r="AO1253" s="70"/>
      <c r="AP1253" s="70"/>
      <c r="AQ1253" s="70"/>
    </row>
    <row r="1254" spans="1:43">
      <c r="A1254" s="254"/>
      <c r="B1254" s="254"/>
      <c r="C1254" s="70"/>
      <c r="D1254" s="70"/>
      <c r="E1254" s="70"/>
      <c r="F1254" s="70"/>
      <c r="G1254" s="70"/>
      <c r="H1254" s="70"/>
      <c r="I1254" s="70"/>
      <c r="J1254" s="70"/>
      <c r="K1254" s="70"/>
      <c r="L1254" s="70"/>
      <c r="M1254" s="70"/>
      <c r="N1254" s="70"/>
      <c r="O1254" s="70"/>
      <c r="P1254" s="70"/>
      <c r="Q1254" s="70"/>
      <c r="R1254" s="70"/>
      <c r="S1254" s="70"/>
      <c r="T1254" s="70"/>
      <c r="U1254" s="70"/>
      <c r="V1254" s="70"/>
      <c r="W1254" s="70"/>
      <c r="X1254" s="70"/>
      <c r="Y1254" s="70"/>
      <c r="Z1254" s="70"/>
      <c r="AA1254" s="70"/>
      <c r="AB1254" s="70"/>
      <c r="AC1254" s="70"/>
      <c r="AD1254" s="70"/>
      <c r="AE1254" s="70"/>
      <c r="AF1254" s="70"/>
      <c r="AG1254" s="70"/>
      <c r="AH1254" s="70"/>
      <c r="AI1254" s="70"/>
      <c r="AJ1254" s="70"/>
      <c r="AK1254" s="70"/>
      <c r="AL1254" s="70"/>
      <c r="AM1254" s="70"/>
      <c r="AN1254" s="70"/>
      <c r="AO1254" s="70"/>
      <c r="AP1254" s="70"/>
      <c r="AQ1254" s="70"/>
    </row>
    <row r="1255" spans="1:43">
      <c r="A1255" s="254"/>
      <c r="B1255" s="254"/>
      <c r="C1255" s="70"/>
      <c r="D1255" s="70"/>
      <c r="E1255" s="70"/>
      <c r="F1255" s="70"/>
      <c r="G1255" s="70"/>
      <c r="H1255" s="70"/>
      <c r="I1255" s="70"/>
      <c r="J1255" s="70"/>
      <c r="K1255" s="70"/>
      <c r="L1255" s="70"/>
      <c r="M1255" s="70"/>
      <c r="N1255" s="70"/>
      <c r="O1255" s="70"/>
      <c r="P1255" s="70"/>
      <c r="Q1255" s="70"/>
      <c r="R1255" s="70"/>
      <c r="S1255" s="70"/>
      <c r="T1255" s="70"/>
      <c r="U1255" s="70"/>
      <c r="V1255" s="70"/>
      <c r="W1255" s="70"/>
      <c r="X1255" s="70"/>
      <c r="Y1255" s="70"/>
      <c r="Z1255" s="70"/>
      <c r="AA1255" s="70"/>
      <c r="AB1255" s="70"/>
      <c r="AC1255" s="70"/>
      <c r="AD1255" s="70"/>
      <c r="AE1255" s="70"/>
      <c r="AF1255" s="70"/>
      <c r="AG1255" s="70"/>
      <c r="AH1255" s="70"/>
      <c r="AI1255" s="70"/>
      <c r="AJ1255" s="70"/>
      <c r="AK1255" s="70"/>
      <c r="AL1255" s="70"/>
      <c r="AM1255" s="70"/>
      <c r="AN1255" s="70"/>
      <c r="AO1255" s="70"/>
      <c r="AP1255" s="70"/>
      <c r="AQ1255" s="70"/>
    </row>
    <row r="1256" spans="1:43">
      <c r="A1256" s="254"/>
      <c r="B1256" s="254"/>
      <c r="C1256" s="70"/>
      <c r="D1256" s="70"/>
      <c r="E1256" s="70"/>
      <c r="F1256" s="70"/>
      <c r="G1256" s="70"/>
      <c r="H1256" s="70"/>
      <c r="I1256" s="70"/>
      <c r="J1256" s="70"/>
      <c r="K1256" s="70"/>
      <c r="L1256" s="70"/>
      <c r="M1256" s="70"/>
      <c r="N1256" s="70"/>
      <c r="O1256" s="70"/>
      <c r="P1256" s="70"/>
      <c r="Q1256" s="70"/>
      <c r="R1256" s="70"/>
      <c r="S1256" s="70"/>
      <c r="T1256" s="70"/>
      <c r="U1256" s="70"/>
      <c r="V1256" s="70"/>
      <c r="W1256" s="70"/>
      <c r="X1256" s="70"/>
      <c r="Y1256" s="70"/>
      <c r="Z1256" s="70"/>
      <c r="AA1256" s="70"/>
      <c r="AB1256" s="70"/>
      <c r="AC1256" s="70"/>
      <c r="AD1256" s="70"/>
      <c r="AE1256" s="70"/>
      <c r="AF1256" s="70"/>
      <c r="AG1256" s="70"/>
      <c r="AH1256" s="70"/>
      <c r="AI1256" s="70"/>
      <c r="AJ1256" s="70"/>
      <c r="AK1256" s="70"/>
      <c r="AL1256" s="70"/>
      <c r="AM1256" s="70"/>
      <c r="AN1256" s="70"/>
      <c r="AO1256" s="70"/>
      <c r="AP1256" s="70"/>
      <c r="AQ1256" s="70"/>
    </row>
    <row r="1257" spans="1:43">
      <c r="A1257" s="254"/>
      <c r="B1257" s="254"/>
      <c r="C1257" s="70"/>
      <c r="D1257" s="70"/>
      <c r="E1257" s="70"/>
      <c r="F1257" s="70"/>
      <c r="G1257" s="70"/>
      <c r="H1257" s="70"/>
      <c r="I1257" s="70"/>
      <c r="J1257" s="70"/>
      <c r="K1257" s="70"/>
      <c r="L1257" s="70"/>
      <c r="M1257" s="70"/>
      <c r="N1257" s="70"/>
      <c r="O1257" s="70"/>
      <c r="P1257" s="70"/>
      <c r="Q1257" s="70"/>
      <c r="R1257" s="70"/>
      <c r="S1257" s="70"/>
      <c r="T1257" s="70"/>
      <c r="U1257" s="70"/>
      <c r="V1257" s="70"/>
      <c r="W1257" s="70"/>
      <c r="X1257" s="70"/>
      <c r="Y1257" s="70"/>
      <c r="Z1257" s="70"/>
      <c r="AA1257" s="70"/>
      <c r="AB1257" s="70"/>
      <c r="AC1257" s="70"/>
      <c r="AD1257" s="70"/>
      <c r="AE1257" s="70"/>
      <c r="AF1257" s="70"/>
      <c r="AG1257" s="70"/>
      <c r="AH1257" s="70"/>
      <c r="AI1257" s="70"/>
      <c r="AJ1257" s="70"/>
      <c r="AK1257" s="70"/>
      <c r="AL1257" s="70"/>
      <c r="AM1257" s="70"/>
      <c r="AN1257" s="70"/>
      <c r="AO1257" s="70"/>
      <c r="AP1257" s="70"/>
      <c r="AQ1257" s="70"/>
    </row>
    <row r="1258" spans="1:43">
      <c r="A1258" s="254"/>
      <c r="B1258" s="254"/>
      <c r="C1258" s="70"/>
      <c r="D1258" s="70"/>
      <c r="E1258" s="70"/>
      <c r="F1258" s="70"/>
      <c r="G1258" s="70"/>
      <c r="H1258" s="70"/>
      <c r="I1258" s="70"/>
      <c r="J1258" s="70"/>
      <c r="K1258" s="70"/>
      <c r="L1258" s="70"/>
      <c r="M1258" s="70"/>
      <c r="N1258" s="70"/>
      <c r="O1258" s="70"/>
      <c r="P1258" s="70"/>
      <c r="Q1258" s="70"/>
      <c r="R1258" s="70"/>
      <c r="S1258" s="70"/>
      <c r="T1258" s="70"/>
      <c r="U1258" s="70"/>
      <c r="V1258" s="70"/>
      <c r="W1258" s="70"/>
      <c r="X1258" s="70"/>
      <c r="Y1258" s="70"/>
      <c r="Z1258" s="70"/>
      <c r="AA1258" s="70"/>
      <c r="AB1258" s="70"/>
      <c r="AC1258" s="70"/>
      <c r="AD1258" s="70"/>
      <c r="AE1258" s="70"/>
      <c r="AF1258" s="70"/>
      <c r="AG1258" s="70"/>
      <c r="AH1258" s="70"/>
      <c r="AI1258" s="70"/>
      <c r="AJ1258" s="70"/>
      <c r="AK1258" s="70"/>
      <c r="AL1258" s="70"/>
      <c r="AM1258" s="70"/>
      <c r="AN1258" s="70"/>
      <c r="AO1258" s="70"/>
      <c r="AP1258" s="70"/>
      <c r="AQ1258" s="70"/>
    </row>
    <row r="1259" spans="1:43">
      <c r="A1259" s="254"/>
      <c r="B1259" s="254"/>
      <c r="C1259" s="70"/>
      <c r="D1259" s="70"/>
      <c r="E1259" s="70"/>
      <c r="F1259" s="70"/>
      <c r="G1259" s="70"/>
      <c r="H1259" s="70"/>
      <c r="I1259" s="70"/>
      <c r="J1259" s="70"/>
      <c r="K1259" s="70"/>
      <c r="L1259" s="70"/>
      <c r="M1259" s="70"/>
      <c r="N1259" s="70"/>
      <c r="O1259" s="70"/>
      <c r="P1259" s="70"/>
      <c r="Q1259" s="70"/>
      <c r="R1259" s="70"/>
      <c r="S1259" s="70"/>
      <c r="T1259" s="70"/>
      <c r="U1259" s="70"/>
      <c r="V1259" s="70"/>
      <c r="W1259" s="70"/>
      <c r="X1259" s="70"/>
      <c r="Y1259" s="70"/>
      <c r="Z1259" s="70"/>
      <c r="AA1259" s="70"/>
      <c r="AB1259" s="70"/>
      <c r="AC1259" s="70"/>
      <c r="AD1259" s="70"/>
      <c r="AE1259" s="70"/>
      <c r="AF1259" s="70"/>
      <c r="AG1259" s="70"/>
      <c r="AH1259" s="70"/>
      <c r="AI1259" s="70"/>
      <c r="AJ1259" s="70"/>
      <c r="AK1259" s="70"/>
      <c r="AL1259" s="70"/>
      <c r="AM1259" s="70"/>
      <c r="AN1259" s="70"/>
      <c r="AO1259" s="70"/>
      <c r="AP1259" s="70"/>
      <c r="AQ1259" s="70"/>
    </row>
    <row r="1260" spans="1:43">
      <c r="A1260" s="254"/>
      <c r="B1260" s="254"/>
      <c r="C1260" s="70"/>
      <c r="D1260" s="70"/>
      <c r="E1260" s="70"/>
      <c r="F1260" s="70"/>
      <c r="G1260" s="70"/>
      <c r="H1260" s="70"/>
      <c r="I1260" s="70"/>
      <c r="J1260" s="70"/>
      <c r="K1260" s="70"/>
      <c r="L1260" s="70"/>
      <c r="M1260" s="70"/>
      <c r="N1260" s="70"/>
      <c r="O1260" s="70"/>
      <c r="P1260" s="70"/>
      <c r="Q1260" s="70"/>
      <c r="R1260" s="70"/>
      <c r="S1260" s="70"/>
      <c r="T1260" s="70"/>
      <c r="U1260" s="70"/>
      <c r="V1260" s="70"/>
      <c r="W1260" s="70"/>
      <c r="X1260" s="70"/>
      <c r="Y1260" s="70"/>
      <c r="Z1260" s="70"/>
      <c r="AA1260" s="70"/>
      <c r="AB1260" s="70"/>
      <c r="AC1260" s="70"/>
      <c r="AD1260" s="70"/>
      <c r="AE1260" s="70"/>
      <c r="AF1260" s="70"/>
      <c r="AG1260" s="70"/>
      <c r="AH1260" s="70"/>
      <c r="AI1260" s="70"/>
      <c r="AJ1260" s="70"/>
      <c r="AK1260" s="70"/>
      <c r="AL1260" s="70"/>
      <c r="AM1260" s="70"/>
      <c r="AN1260" s="70"/>
      <c r="AO1260" s="70"/>
      <c r="AP1260" s="70"/>
      <c r="AQ1260" s="70"/>
    </row>
    <row r="1261" spans="1:43">
      <c r="A1261" s="254"/>
      <c r="B1261" s="254"/>
      <c r="C1261" s="70"/>
      <c r="D1261" s="70"/>
      <c r="E1261" s="70"/>
      <c r="F1261" s="70"/>
      <c r="G1261" s="70"/>
      <c r="H1261" s="70"/>
      <c r="I1261" s="70"/>
      <c r="J1261" s="70"/>
      <c r="K1261" s="70"/>
      <c r="L1261" s="70"/>
      <c r="M1261" s="70"/>
      <c r="N1261" s="70"/>
      <c r="O1261" s="70"/>
      <c r="P1261" s="70"/>
      <c r="Q1261" s="70"/>
      <c r="R1261" s="70"/>
      <c r="S1261" s="70"/>
      <c r="T1261" s="70"/>
      <c r="U1261" s="70"/>
      <c r="V1261" s="70"/>
      <c r="W1261" s="70"/>
      <c r="X1261" s="70"/>
      <c r="Y1261" s="70"/>
      <c r="Z1261" s="70"/>
      <c r="AA1261" s="70"/>
      <c r="AB1261" s="70"/>
      <c r="AC1261" s="70"/>
      <c r="AD1261" s="70"/>
      <c r="AE1261" s="70"/>
      <c r="AF1261" s="70"/>
      <c r="AG1261" s="70"/>
      <c r="AH1261" s="70"/>
      <c r="AI1261" s="70"/>
      <c r="AJ1261" s="70"/>
      <c r="AK1261" s="70"/>
      <c r="AL1261" s="70"/>
      <c r="AM1261" s="70"/>
      <c r="AN1261" s="70"/>
      <c r="AO1261" s="70"/>
      <c r="AP1261" s="70"/>
      <c r="AQ1261" s="70"/>
    </row>
    <row r="1262" spans="1:43">
      <c r="A1262" s="254"/>
      <c r="B1262" s="254"/>
      <c r="C1262" s="70"/>
      <c r="D1262" s="70"/>
      <c r="E1262" s="70"/>
      <c r="F1262" s="70"/>
      <c r="G1262" s="70"/>
      <c r="H1262" s="70"/>
      <c r="I1262" s="70"/>
      <c r="J1262" s="70"/>
      <c r="K1262" s="70"/>
      <c r="L1262" s="70"/>
      <c r="M1262" s="70"/>
      <c r="N1262" s="70"/>
      <c r="O1262" s="70"/>
      <c r="P1262" s="70"/>
      <c r="Q1262" s="70"/>
      <c r="R1262" s="70"/>
      <c r="S1262" s="70"/>
      <c r="T1262" s="70"/>
      <c r="U1262" s="70"/>
      <c r="V1262" s="70"/>
      <c r="W1262" s="70"/>
      <c r="X1262" s="70"/>
      <c r="Y1262" s="70"/>
      <c r="Z1262" s="70"/>
      <c r="AA1262" s="70"/>
      <c r="AB1262" s="70"/>
      <c r="AC1262" s="70"/>
      <c r="AD1262" s="70"/>
      <c r="AE1262" s="70"/>
      <c r="AF1262" s="70"/>
      <c r="AG1262" s="70"/>
      <c r="AH1262" s="70"/>
      <c r="AI1262" s="70"/>
      <c r="AJ1262" s="70"/>
      <c r="AK1262" s="70"/>
      <c r="AL1262" s="70"/>
      <c r="AM1262" s="70"/>
      <c r="AN1262" s="70"/>
      <c r="AO1262" s="70"/>
      <c r="AP1262" s="70"/>
      <c r="AQ1262" s="70"/>
    </row>
    <row r="1263" spans="1:43">
      <c r="A1263" s="254"/>
      <c r="B1263" s="254"/>
      <c r="C1263" s="70"/>
      <c r="D1263" s="70"/>
      <c r="E1263" s="70"/>
      <c r="F1263" s="70"/>
      <c r="G1263" s="70"/>
      <c r="H1263" s="70"/>
      <c r="I1263" s="70"/>
      <c r="J1263" s="70"/>
      <c r="K1263" s="70"/>
      <c r="L1263" s="70"/>
      <c r="M1263" s="70"/>
      <c r="N1263" s="70"/>
      <c r="O1263" s="70"/>
      <c r="P1263" s="70"/>
      <c r="Q1263" s="70"/>
      <c r="R1263" s="70"/>
      <c r="S1263" s="70"/>
      <c r="T1263" s="70"/>
      <c r="U1263" s="70"/>
      <c r="V1263" s="70"/>
      <c r="W1263" s="70"/>
      <c r="X1263" s="70"/>
      <c r="Y1263" s="70"/>
      <c r="Z1263" s="70"/>
      <c r="AA1263" s="70"/>
      <c r="AB1263" s="70"/>
      <c r="AC1263" s="70"/>
      <c r="AD1263" s="70"/>
      <c r="AE1263" s="70"/>
      <c r="AF1263" s="70"/>
      <c r="AG1263" s="70"/>
      <c r="AH1263" s="70"/>
      <c r="AI1263" s="70"/>
      <c r="AJ1263" s="70"/>
      <c r="AK1263" s="70"/>
      <c r="AL1263" s="70"/>
      <c r="AM1263" s="70"/>
      <c r="AN1263" s="70"/>
      <c r="AO1263" s="70"/>
      <c r="AP1263" s="70"/>
      <c r="AQ1263" s="70"/>
    </row>
    <row r="1264" spans="1:43">
      <c r="A1264" s="254"/>
      <c r="B1264" s="254"/>
      <c r="C1264" s="70"/>
      <c r="D1264" s="70"/>
      <c r="E1264" s="70"/>
      <c r="F1264" s="70"/>
      <c r="G1264" s="70"/>
      <c r="H1264" s="70"/>
      <c r="I1264" s="70"/>
      <c r="J1264" s="70"/>
      <c r="K1264" s="70"/>
      <c r="L1264" s="70"/>
      <c r="M1264" s="70"/>
      <c r="N1264" s="70"/>
      <c r="O1264" s="70"/>
      <c r="P1264" s="70"/>
      <c r="Q1264" s="70"/>
      <c r="R1264" s="70"/>
      <c r="S1264" s="70"/>
      <c r="T1264" s="70"/>
      <c r="U1264" s="70"/>
      <c r="V1264" s="70"/>
      <c r="W1264" s="70"/>
      <c r="X1264" s="70"/>
      <c r="Y1264" s="70"/>
      <c r="Z1264" s="70"/>
      <c r="AA1264" s="70"/>
      <c r="AB1264" s="70"/>
      <c r="AC1264" s="70"/>
      <c r="AD1264" s="70"/>
      <c r="AE1264" s="70"/>
      <c r="AF1264" s="70"/>
      <c r="AG1264" s="70"/>
      <c r="AH1264" s="70"/>
      <c r="AI1264" s="70"/>
      <c r="AJ1264" s="70"/>
      <c r="AK1264" s="70"/>
      <c r="AL1264" s="70"/>
      <c r="AM1264" s="70"/>
      <c r="AN1264" s="70"/>
      <c r="AO1264" s="70"/>
      <c r="AP1264" s="70"/>
      <c r="AQ1264" s="70"/>
    </row>
    <row r="1265" spans="1:43">
      <c r="A1265" s="254"/>
      <c r="B1265" s="254"/>
      <c r="C1265" s="70"/>
      <c r="D1265" s="70"/>
      <c r="E1265" s="70"/>
      <c r="F1265" s="70"/>
      <c r="G1265" s="70"/>
      <c r="H1265" s="70"/>
      <c r="I1265" s="70"/>
      <c r="J1265" s="70"/>
      <c r="K1265" s="70"/>
      <c r="L1265" s="70"/>
      <c r="M1265" s="70"/>
      <c r="N1265" s="70"/>
      <c r="O1265" s="70"/>
      <c r="P1265" s="70"/>
      <c r="Q1265" s="70"/>
      <c r="R1265" s="70"/>
      <c r="S1265" s="70"/>
      <c r="T1265" s="70"/>
      <c r="U1265" s="70"/>
      <c r="V1265" s="70"/>
      <c r="W1265" s="70"/>
      <c r="X1265" s="70"/>
      <c r="Y1265" s="70"/>
      <c r="Z1265" s="70"/>
      <c r="AA1265" s="70"/>
      <c r="AB1265" s="70"/>
      <c r="AC1265" s="70"/>
      <c r="AD1265" s="70"/>
      <c r="AE1265" s="70"/>
      <c r="AF1265" s="70"/>
      <c r="AG1265" s="70"/>
      <c r="AH1265" s="70"/>
      <c r="AI1265" s="70"/>
      <c r="AJ1265" s="70"/>
      <c r="AK1265" s="70"/>
      <c r="AL1265" s="70"/>
      <c r="AM1265" s="70"/>
      <c r="AN1265" s="70"/>
      <c r="AO1265" s="70"/>
      <c r="AP1265" s="70"/>
      <c r="AQ1265" s="70"/>
    </row>
    <row r="1266" spans="1:43">
      <c r="A1266" s="254"/>
      <c r="B1266" s="254"/>
      <c r="C1266" s="70"/>
      <c r="D1266" s="70"/>
      <c r="E1266" s="70"/>
      <c r="F1266" s="70"/>
      <c r="G1266" s="70"/>
      <c r="H1266" s="70"/>
      <c r="I1266" s="70"/>
      <c r="J1266" s="70"/>
      <c r="K1266" s="70"/>
      <c r="L1266" s="70"/>
      <c r="M1266" s="70"/>
      <c r="N1266" s="70"/>
      <c r="O1266" s="70"/>
      <c r="P1266" s="70"/>
      <c r="Q1266" s="70"/>
      <c r="R1266" s="70"/>
      <c r="S1266" s="70"/>
      <c r="T1266" s="70"/>
      <c r="U1266" s="70"/>
      <c r="V1266" s="70"/>
      <c r="W1266" s="70"/>
      <c r="X1266" s="70"/>
      <c r="Y1266" s="70"/>
      <c r="Z1266" s="70"/>
      <c r="AA1266" s="70"/>
      <c r="AB1266" s="70"/>
      <c r="AC1266" s="70"/>
      <c r="AD1266" s="70"/>
      <c r="AE1266" s="70"/>
      <c r="AF1266" s="70"/>
      <c r="AG1266" s="70"/>
      <c r="AH1266" s="70"/>
      <c r="AI1266" s="70"/>
      <c r="AJ1266" s="70"/>
      <c r="AK1266" s="70"/>
      <c r="AL1266" s="70"/>
      <c r="AM1266" s="70"/>
      <c r="AN1266" s="70"/>
      <c r="AO1266" s="70"/>
      <c r="AP1266" s="70"/>
      <c r="AQ1266" s="70"/>
    </row>
    <row r="1267" spans="1:43">
      <c r="A1267" s="254"/>
      <c r="B1267" s="254"/>
      <c r="C1267" s="70"/>
      <c r="D1267" s="70"/>
      <c r="E1267" s="70"/>
      <c r="F1267" s="70"/>
      <c r="G1267" s="70"/>
      <c r="H1267" s="70"/>
      <c r="I1267" s="70"/>
      <c r="J1267" s="70"/>
      <c r="K1267" s="70"/>
      <c r="L1267" s="70"/>
      <c r="M1267" s="70"/>
      <c r="N1267" s="70"/>
      <c r="O1267" s="70"/>
      <c r="P1267" s="70"/>
      <c r="Q1267" s="70"/>
      <c r="R1267" s="70"/>
      <c r="S1267" s="70"/>
      <c r="T1267" s="70"/>
      <c r="U1267" s="70"/>
      <c r="V1267" s="70"/>
      <c r="W1267" s="70"/>
      <c r="X1267" s="70"/>
      <c r="Y1267" s="70"/>
      <c r="Z1267" s="70"/>
      <c r="AA1267" s="70"/>
      <c r="AB1267" s="70"/>
      <c r="AC1267" s="70"/>
      <c r="AD1267" s="70"/>
      <c r="AE1267" s="70"/>
      <c r="AF1267" s="70"/>
      <c r="AG1267" s="70"/>
      <c r="AH1267" s="70"/>
      <c r="AI1267" s="70"/>
      <c r="AJ1267" s="70"/>
      <c r="AK1267" s="70"/>
      <c r="AL1267" s="70"/>
      <c r="AM1267" s="70"/>
      <c r="AN1267" s="70"/>
      <c r="AO1267" s="70"/>
      <c r="AP1267" s="70"/>
      <c r="AQ1267" s="70"/>
    </row>
    <row r="1268" spans="1:43">
      <c r="A1268" s="254"/>
      <c r="B1268" s="254"/>
      <c r="C1268" s="70"/>
      <c r="D1268" s="70"/>
      <c r="E1268" s="70"/>
      <c r="F1268" s="70"/>
      <c r="G1268" s="70"/>
      <c r="H1268" s="70"/>
      <c r="I1268" s="70"/>
      <c r="J1268" s="70"/>
      <c r="K1268" s="70"/>
      <c r="L1268" s="70"/>
      <c r="M1268" s="70"/>
      <c r="N1268" s="70"/>
      <c r="O1268" s="70"/>
      <c r="P1268" s="70"/>
      <c r="Q1268" s="70"/>
      <c r="R1268" s="70"/>
      <c r="S1268" s="70"/>
      <c r="T1268" s="70"/>
      <c r="U1268" s="70"/>
      <c r="V1268" s="70"/>
      <c r="W1268" s="70"/>
      <c r="X1268" s="70"/>
      <c r="Y1268" s="70"/>
      <c r="Z1268" s="70"/>
      <c r="AA1268" s="70"/>
      <c r="AB1268" s="70"/>
      <c r="AC1268" s="70"/>
      <c r="AD1268" s="70"/>
      <c r="AE1268" s="70"/>
      <c r="AF1268" s="70"/>
      <c r="AG1268" s="70"/>
      <c r="AH1268" s="70"/>
      <c r="AI1268" s="70"/>
      <c r="AJ1268" s="70"/>
      <c r="AK1268" s="70"/>
      <c r="AL1268" s="70"/>
      <c r="AM1268" s="70"/>
      <c r="AN1268" s="70"/>
      <c r="AO1268" s="70"/>
      <c r="AP1268" s="70"/>
      <c r="AQ1268" s="70"/>
    </row>
    <row r="1269" spans="1:43">
      <c r="A1269" s="254"/>
      <c r="B1269" s="254"/>
      <c r="C1269" s="70"/>
      <c r="D1269" s="70"/>
      <c r="E1269" s="70"/>
      <c r="F1269" s="70"/>
      <c r="G1269" s="70"/>
      <c r="H1269" s="70"/>
      <c r="I1269" s="70"/>
      <c r="J1269" s="70"/>
      <c r="K1269" s="70"/>
      <c r="L1269" s="70"/>
      <c r="M1269" s="70"/>
      <c r="N1269" s="70"/>
      <c r="O1269" s="70"/>
      <c r="P1269" s="70"/>
      <c r="Q1269" s="70"/>
      <c r="R1269" s="70"/>
      <c r="S1269" s="70"/>
      <c r="T1269" s="70"/>
      <c r="U1269" s="70"/>
      <c r="V1269" s="70"/>
      <c r="W1269" s="70"/>
      <c r="X1269" s="70"/>
      <c r="Y1269" s="70"/>
      <c r="Z1269" s="70"/>
      <c r="AA1269" s="70"/>
      <c r="AB1269" s="70"/>
      <c r="AC1269" s="70"/>
      <c r="AD1269" s="70"/>
      <c r="AE1269" s="70"/>
      <c r="AF1269" s="70"/>
      <c r="AG1269" s="70"/>
      <c r="AH1269" s="70"/>
      <c r="AI1269" s="70"/>
      <c r="AJ1269" s="70"/>
      <c r="AK1269" s="70"/>
      <c r="AL1269" s="70"/>
      <c r="AM1269" s="70"/>
      <c r="AN1269" s="70"/>
      <c r="AO1269" s="70"/>
      <c r="AP1269" s="70"/>
      <c r="AQ1269" s="70"/>
    </row>
    <row r="1270" spans="1:43">
      <c r="A1270" s="254"/>
      <c r="B1270" s="254"/>
      <c r="C1270" s="70"/>
      <c r="D1270" s="70"/>
      <c r="E1270" s="70"/>
      <c r="F1270" s="70"/>
      <c r="G1270" s="70"/>
      <c r="H1270" s="70"/>
      <c r="I1270" s="70"/>
      <c r="J1270" s="70"/>
      <c r="K1270" s="70"/>
      <c r="L1270" s="70"/>
      <c r="M1270" s="70"/>
      <c r="N1270" s="70"/>
      <c r="O1270" s="70"/>
      <c r="P1270" s="70"/>
      <c r="Q1270" s="70"/>
      <c r="R1270" s="70"/>
      <c r="S1270" s="70"/>
      <c r="T1270" s="70"/>
      <c r="U1270" s="70"/>
      <c r="V1270" s="70"/>
      <c r="W1270" s="70"/>
      <c r="X1270" s="70"/>
      <c r="Y1270" s="70"/>
      <c r="Z1270" s="70"/>
      <c r="AA1270" s="70"/>
      <c r="AB1270" s="70"/>
      <c r="AC1270" s="70"/>
      <c r="AD1270" s="70"/>
      <c r="AE1270" s="70"/>
      <c r="AF1270" s="70"/>
      <c r="AG1270" s="70"/>
      <c r="AH1270" s="70"/>
      <c r="AI1270" s="70"/>
      <c r="AJ1270" s="70"/>
      <c r="AK1270" s="70"/>
      <c r="AL1270" s="70"/>
      <c r="AM1270" s="70"/>
      <c r="AN1270" s="70"/>
      <c r="AO1270" s="70"/>
      <c r="AP1270" s="70"/>
      <c r="AQ1270" s="70"/>
    </row>
    <row r="1271" spans="1:43">
      <c r="A1271" s="254"/>
      <c r="B1271" s="254"/>
      <c r="C1271" s="70"/>
      <c r="D1271" s="70"/>
      <c r="E1271" s="70"/>
      <c r="F1271" s="70"/>
      <c r="G1271" s="70"/>
      <c r="H1271" s="70"/>
      <c r="I1271" s="70"/>
      <c r="J1271" s="70"/>
      <c r="K1271" s="70"/>
      <c r="L1271" s="70"/>
      <c r="M1271" s="70"/>
      <c r="N1271" s="70"/>
      <c r="O1271" s="70"/>
      <c r="P1271" s="70"/>
      <c r="Q1271" s="70"/>
      <c r="R1271" s="70"/>
      <c r="S1271" s="70"/>
      <c r="T1271" s="70"/>
      <c r="U1271" s="70"/>
      <c r="V1271" s="70"/>
      <c r="W1271" s="70"/>
      <c r="X1271" s="70"/>
      <c r="Y1271" s="70"/>
      <c r="Z1271" s="70"/>
      <c r="AA1271" s="70"/>
      <c r="AB1271" s="70"/>
      <c r="AC1271" s="70"/>
      <c r="AD1271" s="70"/>
      <c r="AE1271" s="70"/>
      <c r="AF1271" s="70"/>
      <c r="AG1271" s="70"/>
      <c r="AH1271" s="70"/>
      <c r="AI1271" s="70"/>
      <c r="AJ1271" s="70"/>
      <c r="AK1271" s="70"/>
      <c r="AL1271" s="70"/>
      <c r="AM1271" s="70"/>
      <c r="AN1271" s="70"/>
      <c r="AO1271" s="70"/>
      <c r="AP1271" s="70"/>
      <c r="AQ1271" s="70"/>
    </row>
    <row r="1272" spans="1:43">
      <c r="A1272" s="254"/>
      <c r="B1272" s="254"/>
      <c r="C1272" s="70"/>
      <c r="D1272" s="70"/>
      <c r="E1272" s="70"/>
      <c r="F1272" s="70"/>
      <c r="G1272" s="70"/>
      <c r="H1272" s="70"/>
      <c r="I1272" s="70"/>
      <c r="J1272" s="70"/>
      <c r="K1272" s="70"/>
      <c r="L1272" s="70"/>
      <c r="M1272" s="70"/>
      <c r="N1272" s="70"/>
      <c r="O1272" s="70"/>
      <c r="P1272" s="70"/>
      <c r="Q1272" s="70"/>
      <c r="R1272" s="70"/>
      <c r="S1272" s="70"/>
      <c r="T1272" s="70"/>
      <c r="U1272" s="70"/>
      <c r="V1272" s="70"/>
      <c r="W1272" s="70"/>
      <c r="X1272" s="70"/>
      <c r="Y1272" s="70"/>
      <c r="Z1272" s="70"/>
      <c r="AA1272" s="70"/>
      <c r="AB1272" s="70"/>
      <c r="AC1272" s="70"/>
      <c r="AD1272" s="70"/>
      <c r="AE1272" s="70"/>
      <c r="AF1272" s="70"/>
      <c r="AG1272" s="70"/>
      <c r="AH1272" s="70"/>
      <c r="AI1272" s="70"/>
      <c r="AJ1272" s="70"/>
      <c r="AK1272" s="70"/>
      <c r="AL1272" s="70"/>
      <c r="AM1272" s="70"/>
      <c r="AN1272" s="70"/>
      <c r="AO1272" s="70"/>
      <c r="AP1272" s="70"/>
      <c r="AQ1272" s="70"/>
    </row>
    <row r="1273" spans="1:43">
      <c r="A1273" s="254"/>
      <c r="B1273" s="254"/>
      <c r="C1273" s="70"/>
      <c r="D1273" s="70"/>
      <c r="E1273" s="70"/>
      <c r="F1273" s="70"/>
      <c r="G1273" s="70"/>
      <c r="H1273" s="70"/>
      <c r="I1273" s="70"/>
      <c r="J1273" s="70"/>
      <c r="K1273" s="70"/>
      <c r="L1273" s="70"/>
      <c r="M1273" s="70"/>
      <c r="N1273" s="70"/>
      <c r="O1273" s="70"/>
      <c r="P1273" s="70"/>
      <c r="Q1273" s="70"/>
      <c r="R1273" s="70"/>
      <c r="S1273" s="70"/>
      <c r="T1273" s="70"/>
      <c r="U1273" s="70"/>
      <c r="V1273" s="70"/>
      <c r="W1273" s="70"/>
      <c r="X1273" s="70"/>
      <c r="Y1273" s="70"/>
      <c r="Z1273" s="70"/>
      <c r="AA1273" s="70"/>
      <c r="AB1273" s="70"/>
      <c r="AC1273" s="70"/>
      <c r="AD1273" s="70"/>
      <c r="AE1273" s="70"/>
      <c r="AF1273" s="70"/>
      <c r="AG1273" s="70"/>
      <c r="AH1273" s="70"/>
      <c r="AI1273" s="70"/>
      <c r="AJ1273" s="70"/>
      <c r="AK1273" s="70"/>
      <c r="AL1273" s="70"/>
      <c r="AM1273" s="70"/>
      <c r="AN1273" s="70"/>
      <c r="AO1273" s="70"/>
      <c r="AP1273" s="70"/>
      <c r="AQ1273" s="70"/>
    </row>
    <row r="1274" spans="1:43">
      <c r="A1274" s="254"/>
      <c r="B1274" s="254"/>
      <c r="C1274" s="70"/>
      <c r="D1274" s="70"/>
      <c r="E1274" s="70"/>
      <c r="F1274" s="70"/>
      <c r="G1274" s="70"/>
      <c r="H1274" s="70"/>
      <c r="I1274" s="70"/>
      <c r="J1274" s="70"/>
      <c r="K1274" s="70"/>
      <c r="L1274" s="70"/>
      <c r="M1274" s="70"/>
      <c r="N1274" s="70"/>
      <c r="O1274" s="70"/>
      <c r="P1274" s="70"/>
      <c r="Q1274" s="70"/>
      <c r="R1274" s="70"/>
      <c r="S1274" s="70"/>
      <c r="T1274" s="70"/>
      <c r="U1274" s="70"/>
      <c r="V1274" s="70"/>
      <c r="W1274" s="70"/>
      <c r="X1274" s="70"/>
      <c r="Y1274" s="70"/>
      <c r="Z1274" s="70"/>
      <c r="AA1274" s="70"/>
      <c r="AB1274" s="70"/>
      <c r="AC1274" s="70"/>
      <c r="AD1274" s="70"/>
      <c r="AE1274" s="70"/>
      <c r="AF1274" s="70"/>
      <c r="AG1274" s="70"/>
      <c r="AH1274" s="70"/>
      <c r="AI1274" s="70"/>
      <c r="AJ1274" s="70"/>
      <c r="AK1274" s="70"/>
      <c r="AL1274" s="70"/>
      <c r="AM1274" s="70"/>
      <c r="AN1274" s="70"/>
      <c r="AO1274" s="70"/>
      <c r="AP1274" s="70"/>
      <c r="AQ1274" s="70"/>
    </row>
    <row r="1275" spans="1:43">
      <c r="A1275" s="254"/>
      <c r="B1275" s="254"/>
      <c r="C1275" s="70"/>
      <c r="D1275" s="70"/>
      <c r="E1275" s="70"/>
      <c r="F1275" s="70"/>
      <c r="G1275" s="70"/>
      <c r="H1275" s="70"/>
      <c r="I1275" s="70"/>
      <c r="J1275" s="70"/>
      <c r="K1275" s="70"/>
      <c r="L1275" s="70"/>
      <c r="M1275" s="70"/>
      <c r="N1275" s="70"/>
      <c r="O1275" s="70"/>
      <c r="P1275" s="70"/>
      <c r="Q1275" s="70"/>
      <c r="R1275" s="70"/>
      <c r="S1275" s="70"/>
      <c r="T1275" s="70"/>
      <c r="U1275" s="70"/>
      <c r="V1275" s="70"/>
      <c r="W1275" s="70"/>
      <c r="X1275" s="70"/>
      <c r="Y1275" s="70"/>
      <c r="Z1275" s="70"/>
      <c r="AA1275" s="70"/>
      <c r="AB1275" s="70"/>
      <c r="AC1275" s="70"/>
      <c r="AD1275" s="70"/>
      <c r="AE1275" s="70"/>
      <c r="AF1275" s="70"/>
      <c r="AG1275" s="70"/>
      <c r="AH1275" s="70"/>
      <c r="AI1275" s="70"/>
      <c r="AJ1275" s="70"/>
      <c r="AK1275" s="70"/>
      <c r="AL1275" s="70"/>
      <c r="AM1275" s="70"/>
      <c r="AN1275" s="70"/>
      <c r="AO1275" s="70"/>
      <c r="AP1275" s="70"/>
      <c r="AQ1275" s="70"/>
    </row>
    <row r="1276" spans="1:43">
      <c r="A1276" s="254"/>
      <c r="B1276" s="254"/>
      <c r="C1276" s="70"/>
      <c r="D1276" s="70"/>
      <c r="E1276" s="70"/>
      <c r="F1276" s="70"/>
      <c r="G1276" s="70"/>
      <c r="H1276" s="70"/>
      <c r="I1276" s="70"/>
      <c r="J1276" s="70"/>
      <c r="K1276" s="70"/>
      <c r="L1276" s="70"/>
      <c r="M1276" s="70"/>
      <c r="N1276" s="70"/>
      <c r="O1276" s="70"/>
      <c r="P1276" s="70"/>
      <c r="Q1276" s="70"/>
      <c r="R1276" s="70"/>
      <c r="S1276" s="70"/>
      <c r="T1276" s="70"/>
      <c r="U1276" s="70"/>
      <c r="V1276" s="70"/>
      <c r="W1276" s="70"/>
      <c r="X1276" s="70"/>
      <c r="Y1276" s="70"/>
      <c r="Z1276" s="70"/>
      <c r="AA1276" s="70"/>
      <c r="AB1276" s="70"/>
      <c r="AC1276" s="70"/>
      <c r="AD1276" s="70"/>
      <c r="AE1276" s="70"/>
      <c r="AF1276" s="70"/>
      <c r="AG1276" s="70"/>
      <c r="AH1276" s="70"/>
      <c r="AI1276" s="70"/>
      <c r="AJ1276" s="70"/>
      <c r="AK1276" s="70"/>
      <c r="AL1276" s="70"/>
      <c r="AM1276" s="70"/>
      <c r="AN1276" s="70"/>
      <c r="AO1276" s="70"/>
      <c r="AP1276" s="70"/>
      <c r="AQ1276" s="70"/>
    </row>
    <row r="1277" spans="1:43">
      <c r="A1277" s="254"/>
      <c r="B1277" s="254"/>
      <c r="C1277" s="70"/>
      <c r="D1277" s="70"/>
      <c r="E1277" s="70"/>
      <c r="F1277" s="70"/>
      <c r="G1277" s="70"/>
      <c r="H1277" s="70"/>
      <c r="I1277" s="70"/>
      <c r="J1277" s="70"/>
      <c r="K1277" s="70"/>
      <c r="L1277" s="70"/>
      <c r="M1277" s="70"/>
      <c r="N1277" s="70"/>
      <c r="O1277" s="70"/>
      <c r="P1277" s="70"/>
      <c r="Q1277" s="70"/>
      <c r="R1277" s="70"/>
      <c r="S1277" s="70"/>
      <c r="T1277" s="70"/>
      <c r="U1277" s="70"/>
      <c r="V1277" s="70"/>
      <c r="W1277" s="70"/>
      <c r="X1277" s="70"/>
      <c r="Y1277" s="70"/>
      <c r="Z1277" s="70"/>
      <c r="AA1277" s="70"/>
      <c r="AB1277" s="70"/>
      <c r="AC1277" s="70"/>
      <c r="AD1277" s="70"/>
      <c r="AE1277" s="70"/>
      <c r="AF1277" s="70"/>
      <c r="AG1277" s="70"/>
      <c r="AH1277" s="70"/>
      <c r="AI1277" s="70"/>
      <c r="AJ1277" s="70"/>
      <c r="AK1277" s="70"/>
      <c r="AL1277" s="70"/>
      <c r="AM1277" s="70"/>
      <c r="AN1277" s="70"/>
      <c r="AO1277" s="70"/>
      <c r="AP1277" s="70"/>
      <c r="AQ1277" s="70"/>
    </row>
    <row r="1278" spans="1:43">
      <c r="A1278" s="254"/>
      <c r="B1278" s="254"/>
      <c r="C1278" s="70"/>
      <c r="D1278" s="70"/>
      <c r="E1278" s="70"/>
      <c r="F1278" s="70"/>
      <c r="G1278" s="70"/>
      <c r="H1278" s="70"/>
      <c r="I1278" s="70"/>
      <c r="J1278" s="70"/>
      <c r="K1278" s="70"/>
      <c r="L1278" s="70"/>
      <c r="M1278" s="70"/>
      <c r="N1278" s="70"/>
      <c r="O1278" s="70"/>
      <c r="P1278" s="70"/>
      <c r="Q1278" s="70"/>
      <c r="R1278" s="70"/>
      <c r="S1278" s="70"/>
      <c r="T1278" s="70"/>
      <c r="U1278" s="70"/>
      <c r="V1278" s="70"/>
      <c r="W1278" s="70"/>
      <c r="X1278" s="70"/>
      <c r="Y1278" s="70"/>
      <c r="Z1278" s="70"/>
      <c r="AA1278" s="70"/>
      <c r="AB1278" s="70"/>
      <c r="AC1278" s="70"/>
      <c r="AD1278" s="70"/>
      <c r="AE1278" s="70"/>
      <c r="AF1278" s="70"/>
      <c r="AG1278" s="70"/>
      <c r="AH1278" s="70"/>
      <c r="AI1278" s="70"/>
      <c r="AJ1278" s="70"/>
      <c r="AK1278" s="70"/>
      <c r="AL1278" s="70"/>
      <c r="AM1278" s="70"/>
      <c r="AN1278" s="70"/>
      <c r="AO1278" s="70"/>
      <c r="AP1278" s="70"/>
      <c r="AQ1278" s="70"/>
    </row>
    <row r="1279" spans="1:43">
      <c r="A1279" s="254"/>
      <c r="B1279" s="254"/>
      <c r="C1279" s="70"/>
      <c r="D1279" s="70"/>
      <c r="E1279" s="70"/>
      <c r="F1279" s="70"/>
      <c r="G1279" s="70"/>
      <c r="H1279" s="70"/>
      <c r="I1279" s="70"/>
      <c r="J1279" s="70"/>
      <c r="K1279" s="70"/>
      <c r="L1279" s="70"/>
      <c r="M1279" s="70"/>
      <c r="N1279" s="70"/>
      <c r="O1279" s="70"/>
      <c r="P1279" s="70"/>
      <c r="Q1279" s="70"/>
      <c r="R1279" s="70"/>
      <c r="S1279" s="70"/>
      <c r="T1279" s="70"/>
      <c r="U1279" s="70"/>
      <c r="V1279" s="70"/>
      <c r="W1279" s="70"/>
      <c r="X1279" s="70"/>
      <c r="Y1279" s="70"/>
      <c r="Z1279" s="70"/>
      <c r="AA1279" s="70"/>
      <c r="AB1279" s="70"/>
      <c r="AC1279" s="70"/>
      <c r="AD1279" s="70"/>
      <c r="AE1279" s="70"/>
      <c r="AF1279" s="70"/>
      <c r="AG1279" s="70"/>
      <c r="AH1279" s="70"/>
      <c r="AI1279" s="70"/>
      <c r="AJ1279" s="70"/>
      <c r="AK1279" s="70"/>
      <c r="AL1279" s="70"/>
      <c r="AM1279" s="70"/>
      <c r="AN1279" s="70"/>
      <c r="AO1279" s="70"/>
      <c r="AP1279" s="70"/>
      <c r="AQ1279" s="70"/>
    </row>
    <row r="1280" spans="1:43">
      <c r="A1280" s="254"/>
      <c r="B1280" s="254"/>
      <c r="C1280" s="70"/>
      <c r="D1280" s="70"/>
      <c r="E1280" s="70"/>
      <c r="F1280" s="70"/>
      <c r="G1280" s="70"/>
      <c r="H1280" s="70"/>
      <c r="I1280" s="70"/>
      <c r="J1280" s="70"/>
      <c r="K1280" s="70"/>
      <c r="L1280" s="70"/>
      <c r="M1280" s="70"/>
      <c r="N1280" s="70"/>
      <c r="O1280" s="70"/>
      <c r="P1280" s="70"/>
      <c r="Q1280" s="70"/>
      <c r="R1280" s="70"/>
      <c r="S1280" s="70"/>
      <c r="T1280" s="70"/>
      <c r="U1280" s="70"/>
      <c r="V1280" s="70"/>
      <c r="W1280" s="70"/>
      <c r="X1280" s="70"/>
      <c r="Y1280" s="70"/>
      <c r="Z1280" s="70"/>
      <c r="AA1280" s="70"/>
      <c r="AB1280" s="70"/>
      <c r="AC1280" s="70"/>
      <c r="AD1280" s="70"/>
      <c r="AE1280" s="70"/>
      <c r="AF1280" s="70"/>
      <c r="AG1280" s="70"/>
      <c r="AH1280" s="70"/>
      <c r="AI1280" s="70"/>
      <c r="AJ1280" s="70"/>
      <c r="AK1280" s="70"/>
      <c r="AL1280" s="70"/>
      <c r="AM1280" s="70"/>
      <c r="AN1280" s="70"/>
      <c r="AO1280" s="70"/>
      <c r="AP1280" s="70"/>
      <c r="AQ1280" s="70"/>
    </row>
    <row r="1281" spans="1:43">
      <c r="A1281" s="254"/>
      <c r="B1281" s="254"/>
      <c r="C1281" s="70"/>
      <c r="D1281" s="70"/>
      <c r="E1281" s="70"/>
      <c r="F1281" s="70"/>
      <c r="G1281" s="70"/>
      <c r="H1281" s="70"/>
      <c r="I1281" s="70"/>
      <c r="J1281" s="70"/>
      <c r="K1281" s="70"/>
      <c r="L1281" s="70"/>
      <c r="M1281" s="70"/>
      <c r="N1281" s="70"/>
      <c r="O1281" s="70"/>
      <c r="P1281" s="70"/>
      <c r="Q1281" s="70"/>
      <c r="R1281" s="70"/>
      <c r="S1281" s="70"/>
      <c r="T1281" s="70"/>
      <c r="U1281" s="70"/>
      <c r="V1281" s="70"/>
      <c r="W1281" s="70"/>
      <c r="X1281" s="70"/>
      <c r="Y1281" s="70"/>
      <c r="Z1281" s="70"/>
      <c r="AA1281" s="70"/>
      <c r="AB1281" s="70"/>
      <c r="AC1281" s="70"/>
      <c r="AD1281" s="70"/>
      <c r="AE1281" s="70"/>
      <c r="AF1281" s="70"/>
      <c r="AG1281" s="70"/>
      <c r="AH1281" s="70"/>
      <c r="AI1281" s="70"/>
      <c r="AJ1281" s="70"/>
      <c r="AK1281" s="70"/>
      <c r="AL1281" s="70"/>
      <c r="AM1281" s="70"/>
      <c r="AN1281" s="70"/>
      <c r="AO1281" s="70"/>
      <c r="AP1281" s="70"/>
      <c r="AQ1281" s="70"/>
    </row>
    <row r="1282" spans="1:43">
      <c r="A1282" s="254"/>
      <c r="B1282" s="254"/>
      <c r="C1282" s="70"/>
      <c r="D1282" s="70"/>
      <c r="E1282" s="70"/>
      <c r="F1282" s="70"/>
      <c r="G1282" s="70"/>
      <c r="H1282" s="70"/>
      <c r="I1282" s="70"/>
      <c r="J1282" s="70"/>
      <c r="K1282" s="70"/>
      <c r="L1282" s="70"/>
      <c r="M1282" s="70"/>
      <c r="N1282" s="70"/>
      <c r="O1282" s="70"/>
      <c r="P1282" s="70"/>
      <c r="Q1282" s="70"/>
      <c r="R1282" s="70"/>
      <c r="S1282" s="70"/>
      <c r="T1282" s="70"/>
      <c r="U1282" s="70"/>
      <c r="V1282" s="70"/>
      <c r="W1282" s="70"/>
      <c r="X1282" s="70"/>
      <c r="Y1282" s="70"/>
      <c r="Z1282" s="70"/>
      <c r="AA1282" s="70"/>
      <c r="AB1282" s="70"/>
      <c r="AC1282" s="70"/>
      <c r="AD1282" s="70"/>
      <c r="AE1282" s="70"/>
      <c r="AF1282" s="70"/>
      <c r="AG1282" s="70"/>
      <c r="AH1282" s="70"/>
      <c r="AI1282" s="70"/>
      <c r="AJ1282" s="70"/>
      <c r="AK1282" s="70"/>
      <c r="AL1282" s="70"/>
      <c r="AM1282" s="70"/>
      <c r="AN1282" s="70"/>
      <c r="AO1282" s="70"/>
      <c r="AP1282" s="70"/>
      <c r="AQ1282" s="70"/>
    </row>
    <row r="1283" spans="1:43">
      <c r="A1283" s="254"/>
      <c r="B1283" s="254"/>
      <c r="C1283" s="70"/>
      <c r="D1283" s="70"/>
      <c r="E1283" s="70"/>
      <c r="F1283" s="70"/>
      <c r="G1283" s="70"/>
      <c r="H1283" s="70"/>
      <c r="I1283" s="70"/>
      <c r="J1283" s="70"/>
      <c r="K1283" s="70"/>
      <c r="L1283" s="70"/>
      <c r="M1283" s="70"/>
      <c r="N1283" s="70"/>
      <c r="O1283" s="70"/>
      <c r="P1283" s="70"/>
      <c r="Q1283" s="70"/>
      <c r="R1283" s="70"/>
      <c r="S1283" s="70"/>
      <c r="T1283" s="70"/>
      <c r="U1283" s="70"/>
      <c r="V1283" s="70"/>
      <c r="W1283" s="70"/>
      <c r="X1283" s="70"/>
      <c r="Y1283" s="70"/>
      <c r="Z1283" s="70"/>
      <c r="AA1283" s="70"/>
      <c r="AB1283" s="70"/>
      <c r="AC1283" s="70"/>
      <c r="AD1283" s="70"/>
      <c r="AE1283" s="70"/>
      <c r="AF1283" s="70"/>
      <c r="AG1283" s="70"/>
      <c r="AH1283" s="70"/>
      <c r="AI1283" s="70"/>
      <c r="AJ1283" s="70"/>
      <c r="AK1283" s="70"/>
      <c r="AL1283" s="70"/>
      <c r="AM1283" s="70"/>
      <c r="AN1283" s="70"/>
      <c r="AO1283" s="70"/>
      <c r="AP1283" s="70"/>
      <c r="AQ1283" s="70"/>
    </row>
    <row r="1284" spans="1:43">
      <c r="A1284" s="254"/>
      <c r="B1284" s="254"/>
      <c r="C1284" s="70"/>
      <c r="D1284" s="70"/>
      <c r="E1284" s="70"/>
      <c r="F1284" s="70"/>
      <c r="G1284" s="70"/>
      <c r="H1284" s="70"/>
      <c r="I1284" s="70"/>
      <c r="J1284" s="70"/>
      <c r="K1284" s="70"/>
      <c r="L1284" s="70"/>
      <c r="M1284" s="70"/>
      <c r="N1284" s="70"/>
      <c r="O1284" s="70"/>
      <c r="P1284" s="70"/>
      <c r="Q1284" s="70"/>
      <c r="R1284" s="70"/>
      <c r="S1284" s="70"/>
      <c r="T1284" s="70"/>
      <c r="U1284" s="70"/>
      <c r="V1284" s="70"/>
      <c r="W1284" s="70"/>
      <c r="X1284" s="70"/>
      <c r="Y1284" s="70"/>
      <c r="Z1284" s="70"/>
      <c r="AA1284" s="70"/>
      <c r="AB1284" s="70"/>
      <c r="AC1284" s="70"/>
      <c r="AD1284" s="70"/>
      <c r="AE1284" s="70"/>
      <c r="AF1284" s="70"/>
      <c r="AG1284" s="70"/>
      <c r="AH1284" s="70"/>
      <c r="AI1284" s="70"/>
      <c r="AJ1284" s="70"/>
      <c r="AK1284" s="70"/>
      <c r="AL1284" s="70"/>
      <c r="AM1284" s="70"/>
      <c r="AN1284" s="70"/>
      <c r="AO1284" s="70"/>
      <c r="AP1284" s="70"/>
      <c r="AQ1284" s="70"/>
    </row>
    <row r="1285" spans="1:43">
      <c r="A1285" s="254"/>
      <c r="B1285" s="254"/>
      <c r="C1285" s="70"/>
      <c r="D1285" s="70"/>
      <c r="E1285" s="70"/>
      <c r="F1285" s="70"/>
      <c r="G1285" s="70"/>
      <c r="H1285" s="70"/>
      <c r="I1285" s="70"/>
      <c r="J1285" s="70"/>
      <c r="K1285" s="70"/>
      <c r="L1285" s="70"/>
      <c r="M1285" s="70"/>
      <c r="N1285" s="70"/>
      <c r="O1285" s="70"/>
      <c r="P1285" s="70"/>
      <c r="Q1285" s="70"/>
      <c r="R1285" s="70"/>
      <c r="S1285" s="70"/>
      <c r="T1285" s="70"/>
      <c r="U1285" s="70"/>
      <c r="V1285" s="70"/>
      <c r="W1285" s="70"/>
      <c r="X1285" s="70"/>
      <c r="Y1285" s="70"/>
      <c r="Z1285" s="70"/>
      <c r="AA1285" s="70"/>
      <c r="AB1285" s="70"/>
      <c r="AC1285" s="70"/>
      <c r="AD1285" s="70"/>
      <c r="AE1285" s="70"/>
      <c r="AF1285" s="70"/>
      <c r="AG1285" s="70"/>
      <c r="AH1285" s="70"/>
      <c r="AI1285" s="70"/>
      <c r="AJ1285" s="70"/>
      <c r="AK1285" s="70"/>
      <c r="AL1285" s="70"/>
      <c r="AM1285" s="70"/>
      <c r="AN1285" s="70"/>
      <c r="AO1285" s="70"/>
      <c r="AP1285" s="70"/>
      <c r="AQ1285" s="70"/>
    </row>
    <row r="1286" spans="1:43">
      <c r="A1286" s="254"/>
      <c r="B1286" s="254"/>
      <c r="C1286" s="70"/>
      <c r="D1286" s="70"/>
      <c r="E1286" s="70"/>
      <c r="F1286" s="70"/>
      <c r="G1286" s="70"/>
      <c r="H1286" s="70"/>
      <c r="I1286" s="70"/>
      <c r="J1286" s="70"/>
      <c r="K1286" s="70"/>
      <c r="L1286" s="70"/>
      <c r="M1286" s="70"/>
      <c r="N1286" s="70"/>
      <c r="O1286" s="70"/>
      <c r="P1286" s="70"/>
      <c r="Q1286" s="70"/>
      <c r="R1286" s="70"/>
      <c r="S1286" s="70"/>
      <c r="T1286" s="70"/>
      <c r="U1286" s="70"/>
      <c r="V1286" s="70"/>
      <c r="W1286" s="70"/>
      <c r="X1286" s="70"/>
      <c r="Y1286" s="70"/>
      <c r="Z1286" s="70"/>
      <c r="AA1286" s="70"/>
      <c r="AB1286" s="70"/>
      <c r="AC1286" s="70"/>
      <c r="AD1286" s="70"/>
      <c r="AE1286" s="70"/>
      <c r="AF1286" s="70"/>
      <c r="AG1286" s="70"/>
      <c r="AH1286" s="70"/>
      <c r="AI1286" s="70"/>
      <c r="AJ1286" s="70"/>
      <c r="AK1286" s="70"/>
      <c r="AL1286" s="70"/>
      <c r="AM1286" s="70"/>
      <c r="AN1286" s="70"/>
      <c r="AO1286" s="70"/>
      <c r="AP1286" s="70"/>
      <c r="AQ1286" s="70"/>
    </row>
    <row r="1287" spans="1:43">
      <c r="A1287" s="254"/>
      <c r="B1287" s="254"/>
      <c r="C1287" s="70"/>
      <c r="D1287" s="70"/>
      <c r="E1287" s="70"/>
      <c r="F1287" s="70"/>
      <c r="G1287" s="70"/>
      <c r="H1287" s="70"/>
      <c r="I1287" s="70"/>
      <c r="J1287" s="70"/>
      <c r="K1287" s="70"/>
      <c r="L1287" s="70"/>
      <c r="M1287" s="70"/>
      <c r="N1287" s="70"/>
      <c r="O1287" s="70"/>
      <c r="P1287" s="70"/>
      <c r="Q1287" s="70"/>
      <c r="R1287" s="70"/>
      <c r="S1287" s="70"/>
      <c r="T1287" s="70"/>
      <c r="U1287" s="70"/>
      <c r="V1287" s="70"/>
      <c r="W1287" s="70"/>
      <c r="X1287" s="70"/>
      <c r="Y1287" s="70"/>
      <c r="Z1287" s="70"/>
      <c r="AA1287" s="70"/>
      <c r="AB1287" s="70"/>
      <c r="AC1287" s="70"/>
      <c r="AD1287" s="70"/>
      <c r="AE1287" s="70"/>
      <c r="AF1287" s="70"/>
      <c r="AG1287" s="70"/>
      <c r="AH1287" s="70"/>
      <c r="AI1287" s="70"/>
      <c r="AJ1287" s="70"/>
      <c r="AK1287" s="70"/>
      <c r="AL1287" s="70"/>
      <c r="AM1287" s="70"/>
      <c r="AN1287" s="70"/>
      <c r="AO1287" s="70"/>
      <c r="AP1287" s="70"/>
      <c r="AQ1287" s="70"/>
    </row>
    <row r="1288" spans="1:43">
      <c r="A1288" s="254"/>
      <c r="B1288" s="254"/>
      <c r="C1288" s="70"/>
      <c r="D1288" s="70"/>
      <c r="E1288" s="70"/>
      <c r="F1288" s="70"/>
      <c r="G1288" s="70"/>
      <c r="H1288" s="70"/>
      <c r="I1288" s="70"/>
      <c r="J1288" s="70"/>
      <c r="K1288" s="70"/>
      <c r="L1288" s="70"/>
      <c r="M1288" s="70"/>
      <c r="N1288" s="70"/>
      <c r="O1288" s="70"/>
      <c r="P1288" s="70"/>
      <c r="Q1288" s="70"/>
      <c r="R1288" s="70"/>
      <c r="S1288" s="70"/>
      <c r="T1288" s="70"/>
      <c r="U1288" s="70"/>
      <c r="V1288" s="70"/>
      <c r="W1288" s="70"/>
      <c r="X1288" s="70"/>
      <c r="Y1288" s="70"/>
      <c r="Z1288" s="70"/>
      <c r="AA1288" s="70"/>
      <c r="AB1288" s="70"/>
      <c r="AC1288" s="70"/>
      <c r="AD1288" s="70"/>
      <c r="AE1288" s="70"/>
      <c r="AF1288" s="70"/>
      <c r="AG1288" s="70"/>
      <c r="AH1288" s="70"/>
      <c r="AI1288" s="70"/>
      <c r="AJ1288" s="70"/>
      <c r="AK1288" s="70"/>
      <c r="AL1288" s="70"/>
      <c r="AM1288" s="70"/>
      <c r="AN1288" s="70"/>
      <c r="AO1288" s="70"/>
      <c r="AP1288" s="70"/>
      <c r="AQ1288" s="70"/>
    </row>
    <row r="1289" spans="1:43">
      <c r="A1289" s="254"/>
      <c r="B1289" s="254"/>
      <c r="C1289" s="70"/>
      <c r="D1289" s="70"/>
      <c r="E1289" s="70"/>
      <c r="F1289" s="70"/>
      <c r="G1289" s="70"/>
      <c r="H1289" s="70"/>
      <c r="I1289" s="70"/>
      <c r="J1289" s="70"/>
      <c r="K1289" s="70"/>
      <c r="L1289" s="70"/>
      <c r="M1289" s="70"/>
      <c r="N1289" s="70"/>
      <c r="O1289" s="70"/>
      <c r="P1289" s="70"/>
      <c r="Q1289" s="70"/>
      <c r="R1289" s="70"/>
      <c r="S1289" s="70"/>
      <c r="T1289" s="70"/>
      <c r="U1289" s="70"/>
      <c r="V1289" s="70"/>
      <c r="W1289" s="70"/>
      <c r="X1289" s="70"/>
      <c r="Y1289" s="70"/>
      <c r="Z1289" s="70"/>
      <c r="AA1289" s="70"/>
      <c r="AB1289" s="70"/>
      <c r="AC1289" s="70"/>
      <c r="AD1289" s="70"/>
      <c r="AE1289" s="70"/>
      <c r="AF1289" s="70"/>
      <c r="AG1289" s="70"/>
      <c r="AH1289" s="70"/>
      <c r="AI1289" s="70"/>
      <c r="AJ1289" s="70"/>
      <c r="AK1289" s="70"/>
      <c r="AL1289" s="70"/>
      <c r="AM1289" s="70"/>
      <c r="AN1289" s="70"/>
      <c r="AO1289" s="70"/>
      <c r="AP1289" s="70"/>
      <c r="AQ1289" s="70"/>
    </row>
    <row r="1290" spans="1:43">
      <c r="A1290" s="254"/>
      <c r="B1290" s="254"/>
      <c r="C1290" s="70"/>
      <c r="D1290" s="70"/>
      <c r="E1290" s="70"/>
      <c r="F1290" s="70"/>
      <c r="G1290" s="70"/>
      <c r="H1290" s="70"/>
      <c r="I1290" s="70"/>
      <c r="J1290" s="70"/>
      <c r="K1290" s="70"/>
      <c r="L1290" s="70"/>
      <c r="M1290" s="70"/>
      <c r="N1290" s="70"/>
      <c r="O1290" s="70"/>
      <c r="P1290" s="70"/>
      <c r="Q1290" s="70"/>
      <c r="R1290" s="70"/>
      <c r="S1290" s="70"/>
      <c r="T1290" s="70"/>
      <c r="U1290" s="70"/>
      <c r="V1290" s="70"/>
      <c r="W1290" s="70"/>
      <c r="X1290" s="70"/>
      <c r="Y1290" s="70"/>
      <c r="Z1290" s="70"/>
      <c r="AA1290" s="70"/>
      <c r="AB1290" s="70"/>
      <c r="AC1290" s="70"/>
      <c r="AD1290" s="70"/>
      <c r="AE1290" s="70"/>
      <c r="AF1290" s="70"/>
      <c r="AG1290" s="70"/>
      <c r="AH1290" s="70"/>
      <c r="AI1290" s="70"/>
      <c r="AJ1290" s="70"/>
      <c r="AK1290" s="70"/>
      <c r="AL1290" s="70"/>
      <c r="AM1290" s="70"/>
      <c r="AN1290" s="70"/>
      <c r="AO1290" s="70"/>
      <c r="AP1290" s="70"/>
      <c r="AQ1290" s="70"/>
    </row>
    <row r="1291" spans="1:43">
      <c r="A1291" s="254"/>
      <c r="B1291" s="254"/>
      <c r="C1291" s="70"/>
      <c r="D1291" s="70"/>
      <c r="E1291" s="70"/>
      <c r="F1291" s="70"/>
      <c r="G1291" s="70"/>
      <c r="H1291" s="70"/>
      <c r="I1291" s="70"/>
      <c r="J1291" s="70"/>
      <c r="K1291" s="70"/>
      <c r="L1291" s="70"/>
      <c r="M1291" s="70"/>
      <c r="N1291" s="70"/>
      <c r="O1291" s="70"/>
      <c r="P1291" s="70"/>
      <c r="Q1291" s="70"/>
      <c r="R1291" s="70"/>
      <c r="S1291" s="70"/>
      <c r="T1291" s="70"/>
      <c r="U1291" s="70"/>
      <c r="V1291" s="70"/>
      <c r="W1291" s="70"/>
      <c r="X1291" s="70"/>
      <c r="Y1291" s="70"/>
      <c r="Z1291" s="70"/>
      <c r="AA1291" s="70"/>
      <c r="AB1291" s="70"/>
      <c r="AC1291" s="70"/>
      <c r="AD1291" s="70"/>
      <c r="AE1291" s="70"/>
      <c r="AF1291" s="70"/>
      <c r="AG1291" s="70"/>
      <c r="AH1291" s="70"/>
      <c r="AI1291" s="70"/>
      <c r="AJ1291" s="70"/>
      <c r="AK1291" s="70"/>
      <c r="AL1291" s="70"/>
      <c r="AM1291" s="70"/>
      <c r="AN1291" s="70"/>
      <c r="AO1291" s="70"/>
      <c r="AP1291" s="70"/>
      <c r="AQ1291" s="70"/>
    </row>
    <row r="1292" spans="1:43">
      <c r="A1292" s="254"/>
      <c r="B1292" s="254"/>
      <c r="C1292" s="70"/>
      <c r="D1292" s="70"/>
      <c r="E1292" s="70"/>
      <c r="F1292" s="70"/>
      <c r="G1292" s="70"/>
      <c r="H1292" s="70"/>
      <c r="I1292" s="70"/>
      <c r="J1292" s="70"/>
      <c r="K1292" s="70"/>
      <c r="L1292" s="70"/>
      <c r="M1292" s="70"/>
      <c r="N1292" s="70"/>
      <c r="O1292" s="70"/>
      <c r="P1292" s="70"/>
      <c r="Q1292" s="70"/>
      <c r="R1292" s="70"/>
      <c r="S1292" s="70"/>
      <c r="T1292" s="70"/>
      <c r="U1292" s="70"/>
      <c r="V1292" s="70"/>
      <c r="W1292" s="70"/>
      <c r="X1292" s="70"/>
      <c r="Y1292" s="70"/>
      <c r="Z1292" s="70"/>
      <c r="AA1292" s="70"/>
      <c r="AB1292" s="70"/>
      <c r="AC1292" s="70"/>
      <c r="AD1292" s="70"/>
      <c r="AE1292" s="70"/>
      <c r="AF1292" s="70"/>
      <c r="AG1292" s="70"/>
      <c r="AH1292" s="70"/>
      <c r="AI1292" s="70"/>
      <c r="AJ1292" s="70"/>
      <c r="AK1292" s="70"/>
      <c r="AL1292" s="70"/>
      <c r="AM1292" s="70"/>
      <c r="AN1292" s="70"/>
      <c r="AO1292" s="70"/>
      <c r="AP1292" s="70"/>
      <c r="AQ1292" s="70"/>
    </row>
    <row r="1293" spans="1:43">
      <c r="A1293" s="254"/>
      <c r="B1293" s="254"/>
      <c r="C1293" s="70"/>
      <c r="D1293" s="70"/>
      <c r="E1293" s="70"/>
      <c r="F1293" s="70"/>
      <c r="G1293" s="70"/>
      <c r="H1293" s="70"/>
      <c r="I1293" s="70"/>
      <c r="J1293" s="70"/>
      <c r="K1293" s="70"/>
      <c r="L1293" s="70"/>
      <c r="M1293" s="70"/>
      <c r="N1293" s="70"/>
      <c r="O1293" s="70"/>
      <c r="P1293" s="70"/>
      <c r="Q1293" s="70"/>
      <c r="R1293" s="70"/>
      <c r="S1293" s="70"/>
      <c r="T1293" s="70"/>
      <c r="U1293" s="70"/>
      <c r="V1293" s="70"/>
      <c r="W1293" s="70"/>
      <c r="X1293" s="70"/>
      <c r="Y1293" s="70"/>
      <c r="Z1293" s="70"/>
      <c r="AA1293" s="70"/>
      <c r="AB1293" s="70"/>
      <c r="AC1293" s="70"/>
      <c r="AD1293" s="70"/>
      <c r="AE1293" s="70"/>
      <c r="AF1293" s="70"/>
      <c r="AG1293" s="70"/>
      <c r="AH1293" s="70"/>
      <c r="AI1293" s="70"/>
      <c r="AJ1293" s="70"/>
      <c r="AK1293" s="70"/>
      <c r="AL1293" s="70"/>
      <c r="AM1293" s="70"/>
      <c r="AN1293" s="70"/>
      <c r="AO1293" s="70"/>
      <c r="AP1293" s="70"/>
      <c r="AQ1293" s="70"/>
    </row>
    <row r="1294" spans="1:43">
      <c r="A1294" s="254"/>
      <c r="B1294" s="254"/>
      <c r="C1294" s="70"/>
      <c r="D1294" s="70"/>
      <c r="E1294" s="70"/>
      <c r="F1294" s="70"/>
      <c r="G1294" s="70"/>
      <c r="H1294" s="70"/>
      <c r="I1294" s="70"/>
      <c r="J1294" s="70"/>
      <c r="K1294" s="70"/>
      <c r="L1294" s="70"/>
      <c r="M1294" s="70"/>
      <c r="N1294" s="70"/>
      <c r="O1294" s="70"/>
      <c r="P1294" s="70"/>
      <c r="Q1294" s="70"/>
      <c r="R1294" s="70"/>
      <c r="S1294" s="70"/>
      <c r="T1294" s="70"/>
      <c r="U1294" s="70"/>
      <c r="V1294" s="70"/>
      <c r="W1294" s="70"/>
      <c r="X1294" s="70"/>
      <c r="Y1294" s="70"/>
      <c r="Z1294" s="70"/>
      <c r="AA1294" s="70"/>
      <c r="AB1294" s="70"/>
      <c r="AC1294" s="70"/>
      <c r="AD1294" s="70"/>
      <c r="AE1294" s="70"/>
      <c r="AF1294" s="70"/>
      <c r="AG1294" s="70"/>
      <c r="AH1294" s="70"/>
      <c r="AI1294" s="70"/>
      <c r="AJ1294" s="70"/>
      <c r="AK1294" s="70"/>
      <c r="AL1294" s="70"/>
      <c r="AM1294" s="70"/>
      <c r="AN1294" s="70"/>
      <c r="AO1294" s="70"/>
      <c r="AP1294" s="70"/>
      <c r="AQ1294" s="70"/>
    </row>
    <row r="1295" spans="1:43">
      <c r="A1295" s="254"/>
      <c r="B1295" s="254"/>
      <c r="C1295" s="70"/>
      <c r="D1295" s="70"/>
      <c r="E1295" s="70"/>
      <c r="F1295" s="70"/>
      <c r="G1295" s="70"/>
      <c r="H1295" s="70"/>
      <c r="I1295" s="70"/>
      <c r="J1295" s="70"/>
      <c r="K1295" s="70"/>
      <c r="L1295" s="70"/>
      <c r="M1295" s="70"/>
      <c r="N1295" s="70"/>
      <c r="O1295" s="70"/>
      <c r="P1295" s="70"/>
      <c r="Q1295" s="70"/>
      <c r="R1295" s="70"/>
      <c r="S1295" s="70"/>
      <c r="T1295" s="70"/>
      <c r="U1295" s="70"/>
      <c r="V1295" s="70"/>
      <c r="W1295" s="70"/>
      <c r="X1295" s="70"/>
      <c r="Y1295" s="70"/>
      <c r="Z1295" s="70"/>
      <c r="AA1295" s="70"/>
      <c r="AB1295" s="70"/>
      <c r="AC1295" s="70"/>
      <c r="AD1295" s="70"/>
      <c r="AE1295" s="70"/>
      <c r="AF1295" s="70"/>
      <c r="AG1295" s="70"/>
      <c r="AH1295" s="70"/>
      <c r="AI1295" s="70"/>
      <c r="AJ1295" s="70"/>
      <c r="AK1295" s="70"/>
      <c r="AL1295" s="70"/>
      <c r="AM1295" s="70"/>
      <c r="AN1295" s="70"/>
      <c r="AO1295" s="70"/>
      <c r="AP1295" s="70"/>
      <c r="AQ1295" s="70"/>
    </row>
    <row r="1296" spans="1:43">
      <c r="A1296" s="254"/>
      <c r="B1296" s="254"/>
      <c r="C1296" s="70"/>
      <c r="D1296" s="70"/>
      <c r="E1296" s="70"/>
      <c r="F1296" s="70"/>
      <c r="G1296" s="70"/>
      <c r="H1296" s="70"/>
      <c r="I1296" s="70"/>
      <c r="J1296" s="70"/>
      <c r="K1296" s="70"/>
      <c r="L1296" s="70"/>
      <c r="M1296" s="70"/>
      <c r="N1296" s="70"/>
      <c r="O1296" s="70"/>
      <c r="P1296" s="70"/>
      <c r="Q1296" s="70"/>
      <c r="R1296" s="70"/>
      <c r="S1296" s="70"/>
      <c r="T1296" s="70"/>
      <c r="U1296" s="70"/>
      <c r="V1296" s="70"/>
      <c r="W1296" s="70"/>
      <c r="X1296" s="70"/>
      <c r="Y1296" s="70"/>
      <c r="Z1296" s="70"/>
      <c r="AA1296" s="70"/>
      <c r="AB1296" s="70"/>
      <c r="AC1296" s="70"/>
      <c r="AD1296" s="70"/>
      <c r="AE1296" s="70"/>
      <c r="AF1296" s="70"/>
      <c r="AG1296" s="70"/>
      <c r="AH1296" s="70"/>
      <c r="AI1296" s="70"/>
      <c r="AJ1296" s="70"/>
      <c r="AK1296" s="70"/>
      <c r="AL1296" s="70"/>
      <c r="AM1296" s="70"/>
      <c r="AN1296" s="70"/>
      <c r="AO1296" s="70"/>
      <c r="AP1296" s="70"/>
      <c r="AQ1296" s="70"/>
    </row>
    <row r="1297" spans="1:43">
      <c r="A1297" s="254"/>
      <c r="B1297" s="254"/>
      <c r="C1297" s="70"/>
      <c r="D1297" s="70"/>
      <c r="E1297" s="70"/>
      <c r="F1297" s="70"/>
      <c r="G1297" s="70"/>
      <c r="H1297" s="70"/>
      <c r="I1297" s="70"/>
      <c r="J1297" s="70"/>
      <c r="K1297" s="70"/>
      <c r="L1297" s="70"/>
      <c r="M1297" s="70"/>
      <c r="N1297" s="70"/>
      <c r="O1297" s="70"/>
      <c r="P1297" s="70"/>
      <c r="Q1297" s="70"/>
      <c r="R1297" s="70"/>
      <c r="S1297" s="70"/>
      <c r="T1297" s="70"/>
      <c r="U1297" s="70"/>
      <c r="V1297" s="70"/>
      <c r="W1297" s="70"/>
      <c r="X1297" s="70"/>
      <c r="Y1297" s="70"/>
      <c r="Z1297" s="70"/>
      <c r="AA1297" s="70"/>
      <c r="AB1297" s="70"/>
      <c r="AC1297" s="70"/>
      <c r="AD1297" s="70"/>
      <c r="AE1297" s="70"/>
      <c r="AF1297" s="70"/>
      <c r="AG1297" s="70"/>
      <c r="AH1297" s="70"/>
      <c r="AI1297" s="70"/>
      <c r="AJ1297" s="70"/>
      <c r="AK1297" s="70"/>
      <c r="AL1297" s="70"/>
      <c r="AM1297" s="70"/>
      <c r="AN1297" s="70"/>
      <c r="AO1297" s="70"/>
      <c r="AP1297" s="70"/>
      <c r="AQ1297" s="70"/>
    </row>
    <row r="1298" spans="1:43">
      <c r="A1298" s="254"/>
      <c r="B1298" s="254"/>
      <c r="C1298" s="70"/>
      <c r="D1298" s="70"/>
      <c r="E1298" s="70"/>
      <c r="F1298" s="70"/>
      <c r="G1298" s="70"/>
      <c r="H1298" s="70"/>
      <c r="I1298" s="70"/>
      <c r="J1298" s="70"/>
      <c r="K1298" s="70"/>
      <c r="L1298" s="70"/>
      <c r="M1298" s="70"/>
      <c r="N1298" s="70"/>
      <c r="O1298" s="70"/>
      <c r="P1298" s="70"/>
      <c r="Q1298" s="70"/>
      <c r="R1298" s="70"/>
      <c r="S1298" s="70"/>
      <c r="T1298" s="70"/>
      <c r="U1298" s="70"/>
      <c r="V1298" s="70"/>
      <c r="W1298" s="70"/>
      <c r="X1298" s="70"/>
      <c r="Y1298" s="70"/>
      <c r="Z1298" s="70"/>
      <c r="AA1298" s="70"/>
      <c r="AB1298" s="70"/>
      <c r="AC1298" s="70"/>
      <c r="AD1298" s="70"/>
      <c r="AE1298" s="70"/>
      <c r="AF1298" s="70"/>
      <c r="AG1298" s="70"/>
      <c r="AH1298" s="70"/>
      <c r="AI1298" s="70"/>
      <c r="AJ1298" s="70"/>
      <c r="AK1298" s="70"/>
      <c r="AL1298" s="70"/>
      <c r="AM1298" s="70"/>
      <c r="AN1298" s="70"/>
      <c r="AO1298" s="70"/>
      <c r="AP1298" s="70"/>
      <c r="AQ1298" s="70"/>
    </row>
    <row r="1299" spans="1:43">
      <c r="A1299" s="254"/>
      <c r="B1299" s="254"/>
      <c r="C1299" s="70"/>
      <c r="D1299" s="70"/>
      <c r="E1299" s="70"/>
      <c r="F1299" s="70"/>
      <c r="G1299" s="70"/>
      <c r="H1299" s="70"/>
      <c r="I1299" s="70"/>
      <c r="J1299" s="70"/>
      <c r="K1299" s="70"/>
      <c r="L1299" s="70"/>
      <c r="M1299" s="70"/>
      <c r="N1299" s="70"/>
      <c r="O1299" s="70"/>
      <c r="P1299" s="70"/>
      <c r="Q1299" s="70"/>
      <c r="R1299" s="70"/>
      <c r="S1299" s="70"/>
      <c r="T1299" s="70"/>
      <c r="U1299" s="70"/>
      <c r="V1299" s="70"/>
      <c r="W1299" s="70"/>
      <c r="X1299" s="70"/>
      <c r="Y1299" s="70"/>
      <c r="Z1299" s="70"/>
      <c r="AA1299" s="70"/>
      <c r="AB1299" s="70"/>
      <c r="AC1299" s="70"/>
      <c r="AD1299" s="70"/>
      <c r="AE1299" s="70"/>
      <c r="AF1299" s="70"/>
      <c r="AG1299" s="70"/>
      <c r="AH1299" s="70"/>
      <c r="AI1299" s="70"/>
      <c r="AJ1299" s="70"/>
      <c r="AK1299" s="70"/>
      <c r="AL1299" s="70"/>
      <c r="AM1299" s="70"/>
      <c r="AN1299" s="70"/>
      <c r="AO1299" s="70"/>
      <c r="AP1299" s="70"/>
      <c r="AQ1299" s="70"/>
    </row>
    <row r="1300" spans="1:43">
      <c r="A1300" s="254"/>
      <c r="B1300" s="254"/>
      <c r="C1300" s="70"/>
      <c r="D1300" s="70"/>
      <c r="E1300" s="70"/>
      <c r="F1300" s="70"/>
      <c r="G1300" s="70"/>
      <c r="H1300" s="70"/>
      <c r="I1300" s="70"/>
      <c r="J1300" s="70"/>
      <c r="K1300" s="70"/>
      <c r="L1300" s="70"/>
      <c r="M1300" s="70"/>
      <c r="N1300" s="70"/>
      <c r="O1300" s="70"/>
      <c r="P1300" s="70"/>
      <c r="Q1300" s="70"/>
      <c r="R1300" s="70"/>
      <c r="S1300" s="70"/>
      <c r="T1300" s="70"/>
      <c r="U1300" s="70"/>
      <c r="V1300" s="70"/>
      <c r="W1300" s="70"/>
      <c r="X1300" s="70"/>
      <c r="Y1300" s="70"/>
      <c r="Z1300" s="70"/>
      <c r="AA1300" s="70"/>
      <c r="AB1300" s="70"/>
      <c r="AC1300" s="70"/>
      <c r="AD1300" s="70"/>
      <c r="AE1300" s="70"/>
      <c r="AF1300" s="70"/>
      <c r="AG1300" s="70"/>
      <c r="AH1300" s="70"/>
      <c r="AI1300" s="70"/>
      <c r="AJ1300" s="70"/>
      <c r="AK1300" s="70"/>
      <c r="AL1300" s="70"/>
      <c r="AM1300" s="70"/>
      <c r="AN1300" s="70"/>
      <c r="AO1300" s="70"/>
      <c r="AP1300" s="70"/>
      <c r="AQ1300" s="70"/>
    </row>
    <row r="1301" spans="1:43">
      <c r="A1301" s="254"/>
      <c r="B1301" s="254"/>
      <c r="C1301" s="70"/>
      <c r="D1301" s="70"/>
      <c r="E1301" s="70"/>
      <c r="F1301" s="70"/>
      <c r="G1301" s="70"/>
      <c r="H1301" s="70"/>
      <c r="I1301" s="70"/>
      <c r="J1301" s="70"/>
      <c r="K1301" s="70"/>
      <c r="L1301" s="70"/>
      <c r="M1301" s="70"/>
      <c r="N1301" s="70"/>
      <c r="O1301" s="70"/>
      <c r="P1301" s="70"/>
      <c r="Q1301" s="70"/>
      <c r="R1301" s="70"/>
      <c r="S1301" s="70"/>
      <c r="T1301" s="70"/>
      <c r="U1301" s="70"/>
      <c r="V1301" s="70"/>
      <c r="W1301" s="70"/>
      <c r="X1301" s="70"/>
      <c r="Y1301" s="70"/>
      <c r="Z1301" s="70"/>
      <c r="AA1301" s="70"/>
      <c r="AB1301" s="70"/>
      <c r="AC1301" s="70"/>
      <c r="AD1301" s="70"/>
      <c r="AE1301" s="70"/>
      <c r="AF1301" s="70"/>
      <c r="AG1301" s="70"/>
      <c r="AH1301" s="70"/>
      <c r="AI1301" s="70"/>
      <c r="AJ1301" s="70"/>
      <c r="AK1301" s="70"/>
      <c r="AL1301" s="70"/>
      <c r="AM1301" s="70"/>
      <c r="AN1301" s="70"/>
      <c r="AO1301" s="70"/>
      <c r="AP1301" s="70"/>
      <c r="AQ1301" s="70"/>
    </row>
    <row r="1302" spans="1:43">
      <c r="A1302" s="254"/>
      <c r="B1302" s="254"/>
      <c r="C1302" s="70"/>
      <c r="D1302" s="70"/>
      <c r="E1302" s="70"/>
      <c r="F1302" s="70"/>
      <c r="G1302" s="70"/>
      <c r="H1302" s="70"/>
      <c r="I1302" s="70"/>
      <c r="J1302" s="70"/>
      <c r="K1302" s="70"/>
      <c r="L1302" s="70"/>
      <c r="M1302" s="70"/>
      <c r="N1302" s="70"/>
      <c r="O1302" s="70"/>
      <c r="P1302" s="70"/>
      <c r="Q1302" s="70"/>
      <c r="R1302" s="70"/>
      <c r="S1302" s="70"/>
      <c r="T1302" s="70"/>
      <c r="U1302" s="70"/>
      <c r="V1302" s="70"/>
      <c r="W1302" s="70"/>
      <c r="X1302" s="70"/>
      <c r="Y1302" s="70"/>
      <c r="Z1302" s="70"/>
      <c r="AA1302" s="70"/>
      <c r="AB1302" s="70"/>
      <c r="AC1302" s="70"/>
      <c r="AD1302" s="70"/>
      <c r="AE1302" s="70"/>
      <c r="AF1302" s="70"/>
      <c r="AG1302" s="70"/>
      <c r="AH1302" s="70"/>
      <c r="AI1302" s="70"/>
      <c r="AJ1302" s="70"/>
      <c r="AK1302" s="70"/>
      <c r="AL1302" s="70"/>
      <c r="AM1302" s="70"/>
      <c r="AN1302" s="70"/>
      <c r="AO1302" s="70"/>
      <c r="AP1302" s="70"/>
      <c r="AQ1302" s="70"/>
    </row>
    <row r="1303" spans="1:43">
      <c r="A1303" s="254"/>
      <c r="B1303" s="254"/>
      <c r="C1303" s="70"/>
      <c r="D1303" s="70"/>
      <c r="E1303" s="70"/>
      <c r="F1303" s="70"/>
      <c r="G1303" s="70"/>
      <c r="H1303" s="70"/>
      <c r="I1303" s="70"/>
      <c r="J1303" s="70"/>
      <c r="K1303" s="70"/>
      <c r="L1303" s="70"/>
      <c r="M1303" s="70"/>
      <c r="N1303" s="70"/>
      <c r="O1303" s="70"/>
      <c r="P1303" s="70"/>
      <c r="Q1303" s="70"/>
      <c r="R1303" s="70"/>
      <c r="S1303" s="70"/>
      <c r="T1303" s="70"/>
      <c r="U1303" s="70"/>
      <c r="V1303" s="70"/>
      <c r="W1303" s="70"/>
      <c r="X1303" s="70"/>
      <c r="Y1303" s="70"/>
      <c r="Z1303" s="70"/>
      <c r="AA1303" s="70"/>
      <c r="AB1303" s="70"/>
      <c r="AC1303" s="70"/>
      <c r="AD1303" s="70"/>
      <c r="AE1303" s="70"/>
      <c r="AF1303" s="70"/>
      <c r="AG1303" s="70"/>
      <c r="AH1303" s="70"/>
      <c r="AI1303" s="70"/>
      <c r="AJ1303" s="70"/>
      <c r="AK1303" s="70"/>
      <c r="AL1303" s="70"/>
      <c r="AM1303" s="70"/>
      <c r="AN1303" s="70"/>
      <c r="AO1303" s="70"/>
      <c r="AP1303" s="70"/>
      <c r="AQ1303" s="70"/>
    </row>
    <row r="1304" spans="1:43">
      <c r="A1304" s="254"/>
      <c r="B1304" s="254"/>
      <c r="C1304" s="70"/>
      <c r="D1304" s="70"/>
      <c r="E1304" s="70"/>
      <c r="F1304" s="70"/>
      <c r="G1304" s="70"/>
      <c r="H1304" s="70"/>
      <c r="I1304" s="70"/>
      <c r="J1304" s="70"/>
      <c r="K1304" s="70"/>
      <c r="L1304" s="70"/>
      <c r="M1304" s="70"/>
      <c r="N1304" s="70"/>
      <c r="O1304" s="70"/>
      <c r="P1304" s="70"/>
      <c r="Q1304" s="70"/>
      <c r="R1304" s="70"/>
      <c r="S1304" s="70"/>
      <c r="T1304" s="70"/>
      <c r="U1304" s="70"/>
      <c r="V1304" s="70"/>
      <c r="W1304" s="70"/>
      <c r="X1304" s="70"/>
      <c r="Y1304" s="70"/>
      <c r="Z1304" s="70"/>
      <c r="AA1304" s="70"/>
      <c r="AB1304" s="70"/>
      <c r="AC1304" s="70"/>
      <c r="AD1304" s="70"/>
      <c r="AE1304" s="70"/>
      <c r="AF1304" s="70"/>
      <c r="AG1304" s="70"/>
      <c r="AH1304" s="70"/>
      <c r="AI1304" s="70"/>
      <c r="AJ1304" s="70"/>
      <c r="AK1304" s="70"/>
      <c r="AL1304" s="70"/>
      <c r="AM1304" s="70"/>
      <c r="AN1304" s="70"/>
      <c r="AO1304" s="70"/>
      <c r="AP1304" s="70"/>
      <c r="AQ1304" s="70"/>
    </row>
    <row r="1305" spans="1:43">
      <c r="A1305" s="254"/>
      <c r="B1305" s="254"/>
      <c r="C1305" s="70"/>
      <c r="D1305" s="70"/>
      <c r="E1305" s="70"/>
      <c r="F1305" s="70"/>
      <c r="G1305" s="70"/>
      <c r="H1305" s="70"/>
      <c r="I1305" s="70"/>
      <c r="J1305" s="70"/>
      <c r="K1305" s="70"/>
      <c r="L1305" s="70"/>
      <c r="M1305" s="70"/>
      <c r="N1305" s="70"/>
      <c r="O1305" s="70"/>
      <c r="P1305" s="70"/>
      <c r="Q1305" s="70"/>
      <c r="R1305" s="70"/>
      <c r="S1305" s="70"/>
      <c r="T1305" s="70"/>
      <c r="U1305" s="70"/>
      <c r="V1305" s="70"/>
      <c r="W1305" s="70"/>
      <c r="X1305" s="70"/>
      <c r="Y1305" s="70"/>
      <c r="Z1305" s="70"/>
      <c r="AA1305" s="70"/>
      <c r="AB1305" s="70"/>
      <c r="AC1305" s="70"/>
      <c r="AD1305" s="70"/>
      <c r="AE1305" s="70"/>
      <c r="AF1305" s="70"/>
      <c r="AG1305" s="70"/>
      <c r="AH1305" s="70"/>
      <c r="AI1305" s="70"/>
      <c r="AJ1305" s="70"/>
      <c r="AK1305" s="70"/>
      <c r="AL1305" s="70"/>
      <c r="AM1305" s="70"/>
      <c r="AN1305" s="70"/>
      <c r="AO1305" s="70"/>
      <c r="AP1305" s="70"/>
      <c r="AQ1305" s="70"/>
    </row>
    <row r="1306" spans="1:43">
      <c r="A1306" s="254"/>
      <c r="B1306" s="254"/>
      <c r="C1306" s="70"/>
      <c r="D1306" s="70"/>
      <c r="E1306" s="70"/>
      <c r="F1306" s="70"/>
      <c r="G1306" s="70"/>
      <c r="H1306" s="70"/>
      <c r="I1306" s="70"/>
      <c r="J1306" s="70"/>
      <c r="K1306" s="70"/>
      <c r="L1306" s="70"/>
      <c r="M1306" s="70"/>
      <c r="N1306" s="70"/>
      <c r="O1306" s="70"/>
      <c r="P1306" s="70"/>
      <c r="Q1306" s="70"/>
      <c r="R1306" s="70"/>
      <c r="S1306" s="70"/>
      <c r="T1306" s="70"/>
      <c r="U1306" s="70"/>
      <c r="V1306" s="70"/>
      <c r="W1306" s="70"/>
      <c r="X1306" s="70"/>
      <c r="Y1306" s="70"/>
      <c r="Z1306" s="70"/>
      <c r="AA1306" s="70"/>
      <c r="AB1306" s="70"/>
      <c r="AC1306" s="70"/>
      <c r="AD1306" s="70"/>
      <c r="AE1306" s="70"/>
      <c r="AF1306" s="70"/>
      <c r="AG1306" s="70"/>
      <c r="AH1306" s="70"/>
      <c r="AI1306" s="70"/>
      <c r="AJ1306" s="70"/>
      <c r="AK1306" s="70"/>
      <c r="AL1306" s="70"/>
      <c r="AM1306" s="70"/>
      <c r="AN1306" s="70"/>
      <c r="AO1306" s="70"/>
      <c r="AP1306" s="70"/>
      <c r="AQ1306" s="70"/>
    </row>
    <row r="1307" spans="1:43">
      <c r="A1307" s="254"/>
      <c r="B1307" s="254"/>
      <c r="C1307" s="70"/>
      <c r="D1307" s="70"/>
      <c r="E1307" s="70"/>
      <c r="F1307" s="70"/>
      <c r="G1307" s="70"/>
      <c r="H1307" s="70"/>
      <c r="I1307" s="70"/>
      <c r="J1307" s="70"/>
      <c r="K1307" s="70"/>
      <c r="L1307" s="70"/>
      <c r="M1307" s="70"/>
      <c r="N1307" s="70"/>
      <c r="O1307" s="70"/>
      <c r="P1307" s="70"/>
      <c r="Q1307" s="70"/>
      <c r="R1307" s="70"/>
      <c r="S1307" s="70"/>
      <c r="T1307" s="70"/>
      <c r="U1307" s="70"/>
      <c r="V1307" s="70"/>
      <c r="W1307" s="70"/>
      <c r="X1307" s="70"/>
      <c r="Y1307" s="70"/>
      <c r="Z1307" s="70"/>
      <c r="AA1307" s="70"/>
      <c r="AB1307" s="70"/>
      <c r="AC1307" s="70"/>
      <c r="AD1307" s="70"/>
      <c r="AE1307" s="70"/>
      <c r="AF1307" s="70"/>
      <c r="AG1307" s="70"/>
      <c r="AH1307" s="70"/>
      <c r="AI1307" s="70"/>
      <c r="AJ1307" s="70"/>
      <c r="AK1307" s="70"/>
      <c r="AL1307" s="70"/>
      <c r="AM1307" s="70"/>
      <c r="AN1307" s="70"/>
      <c r="AO1307" s="70"/>
      <c r="AP1307" s="70"/>
      <c r="AQ1307" s="70"/>
    </row>
    <row r="1308" spans="1:43">
      <c r="A1308" s="254"/>
      <c r="B1308" s="254"/>
      <c r="C1308" s="70"/>
      <c r="D1308" s="70"/>
      <c r="E1308" s="70"/>
      <c r="F1308" s="70"/>
      <c r="G1308" s="70"/>
      <c r="H1308" s="70"/>
      <c r="I1308" s="70"/>
      <c r="J1308" s="70"/>
      <c r="K1308" s="70"/>
      <c r="L1308" s="70"/>
      <c r="M1308" s="70"/>
      <c r="N1308" s="70"/>
      <c r="O1308" s="70"/>
      <c r="P1308" s="70"/>
      <c r="Q1308" s="70"/>
      <c r="R1308" s="70"/>
      <c r="S1308" s="70"/>
      <c r="T1308" s="70"/>
      <c r="U1308" s="70"/>
      <c r="V1308" s="70"/>
      <c r="W1308" s="70"/>
      <c r="X1308" s="70"/>
      <c r="Y1308" s="70"/>
      <c r="Z1308" s="70"/>
      <c r="AA1308" s="70"/>
      <c r="AB1308" s="70"/>
      <c r="AC1308" s="70"/>
      <c r="AD1308" s="70"/>
      <c r="AE1308" s="70"/>
      <c r="AF1308" s="70"/>
      <c r="AG1308" s="70"/>
      <c r="AH1308" s="70"/>
      <c r="AI1308" s="70"/>
      <c r="AJ1308" s="70"/>
      <c r="AK1308" s="70"/>
      <c r="AL1308" s="70"/>
      <c r="AM1308" s="70"/>
      <c r="AN1308" s="70"/>
      <c r="AO1308" s="70"/>
      <c r="AP1308" s="70"/>
      <c r="AQ1308" s="70"/>
    </row>
    <row r="1309" spans="1:43">
      <c r="A1309" s="254"/>
      <c r="B1309" s="254"/>
      <c r="C1309" s="70"/>
      <c r="D1309" s="70"/>
      <c r="E1309" s="70"/>
      <c r="F1309" s="70"/>
      <c r="G1309" s="70"/>
      <c r="H1309" s="70"/>
      <c r="I1309" s="70"/>
      <c r="J1309" s="70"/>
      <c r="K1309" s="70"/>
      <c r="L1309" s="70"/>
      <c r="M1309" s="70"/>
      <c r="N1309" s="70"/>
      <c r="O1309" s="70"/>
      <c r="P1309" s="70"/>
      <c r="Q1309" s="70"/>
      <c r="R1309" s="70"/>
      <c r="S1309" s="70"/>
      <c r="T1309" s="70"/>
      <c r="U1309" s="70"/>
      <c r="V1309" s="70"/>
      <c r="W1309" s="70"/>
      <c r="X1309" s="70"/>
      <c r="Y1309" s="70"/>
      <c r="Z1309" s="70"/>
      <c r="AA1309" s="70"/>
      <c r="AB1309" s="70"/>
      <c r="AC1309" s="70"/>
      <c r="AD1309" s="70"/>
      <c r="AE1309" s="70"/>
      <c r="AF1309" s="70"/>
      <c r="AG1309" s="70"/>
      <c r="AH1309" s="70"/>
      <c r="AI1309" s="70"/>
      <c r="AJ1309" s="70"/>
      <c r="AK1309" s="70"/>
      <c r="AL1309" s="70"/>
      <c r="AM1309" s="70"/>
      <c r="AN1309" s="70"/>
      <c r="AO1309" s="70"/>
      <c r="AP1309" s="70"/>
      <c r="AQ1309" s="70"/>
    </row>
    <row r="1310" spans="1:43">
      <c r="A1310" s="254"/>
      <c r="B1310" s="254"/>
      <c r="C1310" s="70"/>
      <c r="D1310" s="70"/>
      <c r="E1310" s="70"/>
      <c r="F1310" s="70"/>
      <c r="G1310" s="70"/>
      <c r="H1310" s="70"/>
      <c r="I1310" s="70"/>
      <c r="J1310" s="70"/>
      <c r="K1310" s="70"/>
      <c r="L1310" s="70"/>
      <c r="M1310" s="70"/>
      <c r="N1310" s="70"/>
      <c r="O1310" s="70"/>
      <c r="P1310" s="70"/>
      <c r="Q1310" s="70"/>
      <c r="R1310" s="70"/>
      <c r="S1310" s="70"/>
      <c r="T1310" s="70"/>
      <c r="U1310" s="70"/>
      <c r="V1310" s="70"/>
      <c r="W1310" s="70"/>
      <c r="X1310" s="70"/>
      <c r="Y1310" s="70"/>
      <c r="Z1310" s="70"/>
      <c r="AA1310" s="70"/>
      <c r="AB1310" s="70"/>
      <c r="AC1310" s="70"/>
      <c r="AD1310" s="70"/>
      <c r="AE1310" s="70"/>
      <c r="AF1310" s="70"/>
      <c r="AG1310" s="70"/>
      <c r="AH1310" s="70"/>
      <c r="AI1310" s="70"/>
      <c r="AJ1310" s="70"/>
      <c r="AK1310" s="70"/>
      <c r="AL1310" s="70"/>
      <c r="AM1310" s="70"/>
      <c r="AN1310" s="70"/>
      <c r="AO1310" s="70"/>
      <c r="AP1310" s="70"/>
      <c r="AQ1310" s="70"/>
    </row>
    <row r="1311" spans="1:43">
      <c r="A1311" s="254"/>
      <c r="B1311" s="254"/>
      <c r="C1311" s="70"/>
      <c r="D1311" s="70"/>
      <c r="E1311" s="70"/>
      <c r="F1311" s="70"/>
      <c r="G1311" s="70"/>
      <c r="H1311" s="70"/>
      <c r="I1311" s="70"/>
      <c r="J1311" s="70"/>
      <c r="K1311" s="70"/>
      <c r="L1311" s="70"/>
      <c r="M1311" s="70"/>
      <c r="N1311" s="70"/>
      <c r="O1311" s="70"/>
      <c r="P1311" s="70"/>
      <c r="Q1311" s="70"/>
      <c r="R1311" s="70"/>
      <c r="S1311" s="70"/>
      <c r="T1311" s="70"/>
      <c r="U1311" s="70"/>
      <c r="V1311" s="70"/>
      <c r="W1311" s="70"/>
      <c r="X1311" s="70"/>
      <c r="Y1311" s="70"/>
      <c r="Z1311" s="70"/>
      <c r="AA1311" s="70"/>
      <c r="AB1311" s="70"/>
      <c r="AC1311" s="70"/>
      <c r="AD1311" s="70"/>
      <c r="AE1311" s="70"/>
      <c r="AF1311" s="70"/>
      <c r="AG1311" s="70"/>
      <c r="AH1311" s="70"/>
      <c r="AI1311" s="70"/>
      <c r="AJ1311" s="70"/>
      <c r="AK1311" s="70"/>
      <c r="AL1311" s="70"/>
      <c r="AM1311" s="70"/>
      <c r="AN1311" s="70"/>
      <c r="AO1311" s="70"/>
      <c r="AP1311" s="70"/>
      <c r="AQ1311" s="70"/>
    </row>
    <row r="1312" spans="1:43">
      <c r="A1312" s="254"/>
      <c r="B1312" s="254"/>
      <c r="C1312" s="70"/>
      <c r="D1312" s="70"/>
      <c r="E1312" s="70"/>
      <c r="F1312" s="70"/>
      <c r="G1312" s="70"/>
      <c r="H1312" s="70"/>
      <c r="I1312" s="70"/>
      <c r="J1312" s="70"/>
      <c r="K1312" s="70"/>
      <c r="L1312" s="70"/>
      <c r="M1312" s="70"/>
      <c r="N1312" s="70"/>
      <c r="O1312" s="70"/>
      <c r="P1312" s="70"/>
      <c r="Q1312" s="70"/>
      <c r="R1312" s="70"/>
      <c r="S1312" s="70"/>
      <c r="T1312" s="70"/>
      <c r="U1312" s="70"/>
      <c r="V1312" s="70"/>
      <c r="W1312" s="70"/>
      <c r="X1312" s="70"/>
      <c r="Y1312" s="70"/>
      <c r="Z1312" s="70"/>
      <c r="AA1312" s="70"/>
      <c r="AB1312" s="70"/>
      <c r="AC1312" s="70"/>
      <c r="AD1312" s="70"/>
      <c r="AE1312" s="70"/>
      <c r="AF1312" s="70"/>
      <c r="AG1312" s="70"/>
      <c r="AH1312" s="70"/>
      <c r="AI1312" s="70"/>
      <c r="AJ1312" s="70"/>
      <c r="AK1312" s="70"/>
      <c r="AL1312" s="70"/>
      <c r="AM1312" s="70"/>
      <c r="AN1312" s="70"/>
      <c r="AO1312" s="70"/>
      <c r="AP1312" s="70"/>
      <c r="AQ1312" s="70"/>
    </row>
    <row r="1313" spans="1:43">
      <c r="A1313" s="254"/>
      <c r="B1313" s="254"/>
      <c r="C1313" s="70"/>
      <c r="D1313" s="70"/>
      <c r="E1313" s="70"/>
      <c r="F1313" s="70"/>
      <c r="G1313" s="70"/>
      <c r="H1313" s="70"/>
      <c r="I1313" s="70"/>
      <c r="J1313" s="70"/>
      <c r="K1313" s="70"/>
      <c r="L1313" s="70"/>
      <c r="M1313" s="70"/>
      <c r="N1313" s="70"/>
      <c r="O1313" s="70"/>
      <c r="P1313" s="70"/>
      <c r="Q1313" s="70"/>
      <c r="R1313" s="70"/>
      <c r="S1313" s="70"/>
      <c r="T1313" s="70"/>
      <c r="U1313" s="70"/>
      <c r="V1313" s="70"/>
      <c r="W1313" s="70"/>
      <c r="X1313" s="70"/>
      <c r="Y1313" s="70"/>
      <c r="Z1313" s="70"/>
      <c r="AA1313" s="70"/>
      <c r="AB1313" s="70"/>
      <c r="AC1313" s="70"/>
      <c r="AD1313" s="70"/>
      <c r="AE1313" s="70"/>
      <c r="AF1313" s="70"/>
      <c r="AG1313" s="70"/>
      <c r="AH1313" s="70"/>
      <c r="AI1313" s="70"/>
      <c r="AJ1313" s="70"/>
      <c r="AK1313" s="70"/>
      <c r="AL1313" s="70"/>
      <c r="AM1313" s="70"/>
      <c r="AN1313" s="70"/>
      <c r="AO1313" s="70"/>
      <c r="AP1313" s="70"/>
      <c r="AQ1313" s="70"/>
    </row>
    <row r="1314" spans="1:43">
      <c r="A1314" s="254"/>
      <c r="B1314" s="254"/>
      <c r="C1314" s="70"/>
      <c r="D1314" s="70"/>
      <c r="E1314" s="70"/>
      <c r="F1314" s="70"/>
      <c r="G1314" s="70"/>
      <c r="H1314" s="70"/>
      <c r="I1314" s="70"/>
      <c r="J1314" s="70"/>
      <c r="K1314" s="70"/>
      <c r="L1314" s="70"/>
      <c r="M1314" s="70"/>
      <c r="N1314" s="70"/>
      <c r="O1314" s="70"/>
      <c r="P1314" s="70"/>
      <c r="Q1314" s="70"/>
      <c r="R1314" s="70"/>
      <c r="S1314" s="70"/>
      <c r="T1314" s="70"/>
      <c r="U1314" s="70"/>
      <c r="V1314" s="70"/>
      <c r="W1314" s="70"/>
      <c r="X1314" s="70"/>
      <c r="Y1314" s="70"/>
      <c r="Z1314" s="70"/>
      <c r="AA1314" s="70"/>
      <c r="AB1314" s="70"/>
      <c r="AC1314" s="70"/>
      <c r="AD1314" s="70"/>
      <c r="AE1314" s="70"/>
      <c r="AF1314" s="70"/>
      <c r="AG1314" s="70"/>
      <c r="AH1314" s="70"/>
      <c r="AI1314" s="70"/>
      <c r="AJ1314" s="70"/>
      <c r="AK1314" s="70"/>
      <c r="AL1314" s="70"/>
      <c r="AM1314" s="70"/>
      <c r="AN1314" s="70"/>
      <c r="AO1314" s="70"/>
      <c r="AP1314" s="70"/>
      <c r="AQ1314" s="70"/>
    </row>
    <row r="1315" spans="1:43">
      <c r="A1315" s="254"/>
      <c r="B1315" s="254"/>
      <c r="C1315" s="70"/>
      <c r="D1315" s="70"/>
      <c r="E1315" s="70"/>
      <c r="F1315" s="70"/>
      <c r="G1315" s="70"/>
      <c r="H1315" s="70"/>
      <c r="I1315" s="70"/>
      <c r="J1315" s="70"/>
      <c r="K1315" s="70"/>
      <c r="L1315" s="70"/>
      <c r="M1315" s="70"/>
      <c r="N1315" s="70"/>
      <c r="O1315" s="70"/>
      <c r="P1315" s="70"/>
      <c r="Q1315" s="70"/>
      <c r="R1315" s="70"/>
      <c r="S1315" s="70"/>
      <c r="T1315" s="70"/>
      <c r="U1315" s="70"/>
      <c r="V1315" s="70"/>
      <c r="W1315" s="70"/>
      <c r="X1315" s="70"/>
      <c r="Y1315" s="70"/>
      <c r="Z1315" s="70"/>
      <c r="AA1315" s="70"/>
      <c r="AB1315" s="70"/>
      <c r="AC1315" s="70"/>
      <c r="AD1315" s="70"/>
      <c r="AE1315" s="70"/>
      <c r="AF1315" s="70"/>
      <c r="AG1315" s="70"/>
      <c r="AH1315" s="70"/>
      <c r="AI1315" s="70"/>
      <c r="AJ1315" s="70"/>
      <c r="AK1315" s="70"/>
      <c r="AL1315" s="70"/>
      <c r="AM1315" s="70"/>
      <c r="AN1315" s="70"/>
      <c r="AO1315" s="70"/>
      <c r="AP1315" s="70"/>
      <c r="AQ1315" s="70"/>
    </row>
    <row r="1316" spans="1:43">
      <c r="A1316" s="254"/>
      <c r="B1316" s="254"/>
      <c r="C1316" s="70"/>
      <c r="D1316" s="70"/>
      <c r="E1316" s="70"/>
      <c r="F1316" s="70"/>
      <c r="G1316" s="70"/>
      <c r="H1316" s="70"/>
      <c r="I1316" s="70"/>
      <c r="J1316" s="70"/>
      <c r="K1316" s="70"/>
      <c r="L1316" s="70"/>
      <c r="M1316" s="70"/>
      <c r="N1316" s="70"/>
      <c r="O1316" s="70"/>
      <c r="P1316" s="70"/>
      <c r="Q1316" s="70"/>
      <c r="R1316" s="70"/>
      <c r="S1316" s="70"/>
      <c r="T1316" s="70"/>
      <c r="U1316" s="70"/>
      <c r="V1316" s="70"/>
      <c r="W1316" s="70"/>
      <c r="X1316" s="70"/>
      <c r="Y1316" s="70"/>
      <c r="Z1316" s="70"/>
      <c r="AA1316" s="70"/>
      <c r="AB1316" s="70"/>
      <c r="AC1316" s="70"/>
      <c r="AD1316" s="70"/>
      <c r="AE1316" s="70"/>
      <c r="AF1316" s="70"/>
      <c r="AG1316" s="70"/>
      <c r="AH1316" s="70"/>
      <c r="AI1316" s="70"/>
      <c r="AJ1316" s="70"/>
      <c r="AK1316" s="70"/>
      <c r="AL1316" s="70"/>
      <c r="AM1316" s="70"/>
      <c r="AN1316" s="70"/>
      <c r="AO1316" s="70"/>
      <c r="AP1316" s="70"/>
      <c r="AQ1316" s="70"/>
    </row>
    <row r="1317" spans="1:43">
      <c r="A1317" s="254"/>
      <c r="B1317" s="254"/>
      <c r="C1317" s="70"/>
      <c r="D1317" s="70"/>
      <c r="E1317" s="70"/>
      <c r="F1317" s="70"/>
      <c r="G1317" s="70"/>
      <c r="H1317" s="70"/>
      <c r="I1317" s="70"/>
      <c r="J1317" s="70"/>
      <c r="K1317" s="70"/>
      <c r="L1317" s="70"/>
      <c r="M1317" s="70"/>
      <c r="N1317" s="70"/>
      <c r="O1317" s="70"/>
      <c r="P1317" s="70"/>
      <c r="Q1317" s="70"/>
      <c r="R1317" s="70"/>
      <c r="S1317" s="70"/>
      <c r="T1317" s="70"/>
      <c r="U1317" s="70"/>
      <c r="V1317" s="70"/>
      <c r="W1317" s="70"/>
      <c r="X1317" s="70"/>
      <c r="Y1317" s="70"/>
      <c r="Z1317" s="70"/>
      <c r="AA1317" s="70"/>
      <c r="AB1317" s="70"/>
      <c r="AC1317" s="70"/>
      <c r="AD1317" s="70"/>
      <c r="AE1317" s="70"/>
      <c r="AF1317" s="70"/>
      <c r="AG1317" s="70"/>
      <c r="AH1317" s="70"/>
      <c r="AI1317" s="70"/>
      <c r="AJ1317" s="70"/>
      <c r="AK1317" s="70"/>
      <c r="AL1317" s="70"/>
      <c r="AM1317" s="70"/>
      <c r="AN1317" s="70"/>
      <c r="AO1317" s="70"/>
      <c r="AP1317" s="70"/>
      <c r="AQ1317" s="70"/>
    </row>
    <row r="1318" spans="1:43">
      <c r="A1318" s="254"/>
      <c r="B1318" s="254"/>
      <c r="C1318" s="70"/>
      <c r="D1318" s="70"/>
      <c r="E1318" s="70"/>
      <c r="F1318" s="70"/>
      <c r="G1318" s="70"/>
      <c r="H1318" s="70"/>
      <c r="I1318" s="70"/>
      <c r="J1318" s="70"/>
      <c r="K1318" s="70"/>
      <c r="L1318" s="70"/>
      <c r="M1318" s="70"/>
      <c r="N1318" s="70"/>
      <c r="O1318" s="70"/>
      <c r="P1318" s="70"/>
      <c r="Q1318" s="70"/>
      <c r="R1318" s="70"/>
      <c r="S1318" s="70"/>
      <c r="T1318" s="70"/>
      <c r="U1318" s="70"/>
      <c r="V1318" s="70"/>
      <c r="W1318" s="70"/>
      <c r="X1318" s="70"/>
      <c r="Y1318" s="70"/>
      <c r="Z1318" s="70"/>
      <c r="AA1318" s="70"/>
      <c r="AB1318" s="70"/>
      <c r="AC1318" s="70"/>
      <c r="AD1318" s="70"/>
      <c r="AE1318" s="70"/>
      <c r="AF1318" s="70"/>
      <c r="AG1318" s="70"/>
      <c r="AH1318" s="70"/>
      <c r="AI1318" s="70"/>
      <c r="AJ1318" s="70"/>
      <c r="AK1318" s="70"/>
      <c r="AL1318" s="70"/>
      <c r="AM1318" s="70"/>
      <c r="AN1318" s="70"/>
      <c r="AO1318" s="70"/>
      <c r="AP1318" s="70"/>
      <c r="AQ1318" s="70"/>
    </row>
    <row r="1319" spans="1:43">
      <c r="A1319" s="254"/>
      <c r="B1319" s="254"/>
      <c r="C1319" s="70"/>
      <c r="D1319" s="70"/>
      <c r="E1319" s="70"/>
      <c r="F1319" s="70"/>
      <c r="G1319" s="70"/>
      <c r="H1319" s="70"/>
      <c r="I1319" s="70"/>
      <c r="J1319" s="70"/>
      <c r="K1319" s="70"/>
      <c r="L1319" s="70"/>
      <c r="M1319" s="70"/>
      <c r="N1319" s="70"/>
      <c r="O1319" s="70"/>
      <c r="P1319" s="70"/>
      <c r="Q1319" s="70"/>
      <c r="R1319" s="70"/>
      <c r="S1319" s="70"/>
      <c r="T1319" s="70"/>
      <c r="U1319" s="70"/>
      <c r="V1319" s="70"/>
      <c r="W1319" s="70"/>
      <c r="X1319" s="70"/>
      <c r="Y1319" s="70"/>
      <c r="Z1319" s="70"/>
      <c r="AA1319" s="70"/>
      <c r="AB1319" s="70"/>
      <c r="AC1319" s="70"/>
      <c r="AD1319" s="70"/>
      <c r="AE1319" s="70"/>
      <c r="AF1319" s="70"/>
      <c r="AG1319" s="70"/>
      <c r="AH1319" s="70"/>
      <c r="AI1319" s="70"/>
      <c r="AJ1319" s="70"/>
      <c r="AK1319" s="70"/>
      <c r="AL1319" s="70"/>
      <c r="AM1319" s="70"/>
      <c r="AN1319" s="70"/>
      <c r="AO1319" s="70"/>
      <c r="AP1319" s="70"/>
      <c r="AQ1319" s="70"/>
    </row>
    <row r="1320" spans="1:43">
      <c r="A1320" s="254"/>
      <c r="B1320" s="254"/>
      <c r="C1320" s="70"/>
      <c r="D1320" s="70"/>
      <c r="E1320" s="70"/>
      <c r="F1320" s="70"/>
      <c r="G1320" s="70"/>
      <c r="H1320" s="70"/>
      <c r="I1320" s="70"/>
      <c r="J1320" s="70"/>
      <c r="K1320" s="70"/>
      <c r="L1320" s="70"/>
      <c r="M1320" s="70"/>
      <c r="N1320" s="70"/>
      <c r="O1320" s="70"/>
      <c r="P1320" s="70"/>
      <c r="Q1320" s="70"/>
      <c r="R1320" s="70"/>
      <c r="S1320" s="70"/>
      <c r="T1320" s="70"/>
      <c r="U1320" s="70"/>
      <c r="V1320" s="70"/>
      <c r="W1320" s="70"/>
      <c r="X1320" s="70"/>
      <c r="Y1320" s="70"/>
      <c r="Z1320" s="70"/>
      <c r="AA1320" s="70"/>
      <c r="AB1320" s="70"/>
      <c r="AC1320" s="70"/>
      <c r="AD1320" s="70"/>
      <c r="AE1320" s="70"/>
      <c r="AF1320" s="70"/>
      <c r="AG1320" s="70"/>
      <c r="AH1320" s="70"/>
      <c r="AI1320" s="70"/>
      <c r="AJ1320" s="70"/>
      <c r="AK1320" s="70"/>
      <c r="AL1320" s="70"/>
      <c r="AM1320" s="70"/>
      <c r="AN1320" s="70"/>
      <c r="AO1320" s="70"/>
      <c r="AP1320" s="70"/>
      <c r="AQ1320" s="70"/>
    </row>
    <row r="1321" spans="1:43">
      <c r="A1321" s="254"/>
      <c r="B1321" s="254"/>
      <c r="C1321" s="70"/>
      <c r="D1321" s="70"/>
      <c r="E1321" s="70"/>
      <c r="F1321" s="70"/>
      <c r="G1321" s="70"/>
      <c r="H1321" s="70"/>
      <c r="I1321" s="70"/>
      <c r="J1321" s="70"/>
      <c r="K1321" s="70"/>
      <c r="L1321" s="70"/>
      <c r="M1321" s="70"/>
      <c r="N1321" s="70"/>
      <c r="O1321" s="70"/>
      <c r="P1321" s="70"/>
      <c r="Q1321" s="70"/>
      <c r="R1321" s="70"/>
      <c r="S1321" s="70"/>
      <c r="T1321" s="70"/>
      <c r="U1321" s="70"/>
      <c r="V1321" s="70"/>
      <c r="W1321" s="70"/>
      <c r="X1321" s="70"/>
      <c r="Y1321" s="70"/>
      <c r="Z1321" s="70"/>
      <c r="AA1321" s="70"/>
      <c r="AB1321" s="70"/>
      <c r="AC1321" s="70"/>
      <c r="AD1321" s="70"/>
      <c r="AE1321" s="70"/>
      <c r="AF1321" s="70"/>
      <c r="AG1321" s="70"/>
      <c r="AH1321" s="70"/>
      <c r="AI1321" s="70"/>
      <c r="AJ1321" s="70"/>
      <c r="AK1321" s="70"/>
      <c r="AL1321" s="70"/>
      <c r="AM1321" s="70"/>
      <c r="AN1321" s="70"/>
      <c r="AO1321" s="70"/>
      <c r="AP1321" s="70"/>
      <c r="AQ1321" s="70"/>
    </row>
    <row r="1322" spans="1:43">
      <c r="A1322" s="254"/>
      <c r="B1322" s="254"/>
      <c r="C1322" s="70"/>
      <c r="D1322" s="70"/>
      <c r="E1322" s="70"/>
      <c r="F1322" s="70"/>
      <c r="G1322" s="70"/>
      <c r="H1322" s="70"/>
      <c r="I1322" s="70"/>
      <c r="J1322" s="70"/>
      <c r="K1322" s="70"/>
      <c r="L1322" s="70"/>
      <c r="M1322" s="70"/>
      <c r="N1322" s="70"/>
      <c r="O1322" s="70"/>
      <c r="P1322" s="70"/>
      <c r="Q1322" s="70"/>
      <c r="R1322" s="70"/>
      <c r="S1322" s="70"/>
      <c r="T1322" s="70"/>
      <c r="U1322" s="70"/>
      <c r="V1322" s="70"/>
      <c r="W1322" s="70"/>
      <c r="X1322" s="70"/>
      <c r="Y1322" s="70"/>
      <c r="Z1322" s="70"/>
      <c r="AA1322" s="70"/>
      <c r="AB1322" s="70"/>
      <c r="AC1322" s="70"/>
      <c r="AD1322" s="70"/>
      <c r="AE1322" s="70"/>
      <c r="AF1322" s="70"/>
      <c r="AG1322" s="70"/>
      <c r="AH1322" s="70"/>
      <c r="AI1322" s="70"/>
      <c r="AJ1322" s="70"/>
      <c r="AK1322" s="70"/>
      <c r="AL1322" s="70"/>
      <c r="AM1322" s="70"/>
      <c r="AN1322" s="70"/>
      <c r="AO1322" s="70"/>
      <c r="AP1322" s="70"/>
      <c r="AQ1322" s="70"/>
    </row>
    <row r="1323" spans="1:43">
      <c r="A1323" s="254"/>
      <c r="B1323" s="254"/>
      <c r="C1323" s="70"/>
      <c r="D1323" s="70"/>
      <c r="E1323" s="70"/>
      <c r="F1323" s="70"/>
      <c r="G1323" s="70"/>
      <c r="H1323" s="70"/>
      <c r="I1323" s="70"/>
      <c r="J1323" s="70"/>
      <c r="K1323" s="70"/>
      <c r="L1323" s="70"/>
      <c r="M1323" s="70"/>
      <c r="N1323" s="70"/>
      <c r="O1323" s="70"/>
      <c r="P1323" s="70"/>
      <c r="Q1323" s="70"/>
      <c r="R1323" s="70"/>
      <c r="S1323" s="70"/>
      <c r="T1323" s="70"/>
      <c r="U1323" s="70"/>
      <c r="V1323" s="70"/>
      <c r="W1323" s="70"/>
      <c r="X1323" s="70"/>
      <c r="Y1323" s="70"/>
      <c r="Z1323" s="70"/>
      <c r="AA1323" s="70"/>
      <c r="AB1323" s="70"/>
      <c r="AC1323" s="70"/>
      <c r="AD1323" s="70"/>
      <c r="AE1323" s="70"/>
      <c r="AF1323" s="70"/>
      <c r="AG1323" s="70"/>
      <c r="AH1323" s="70"/>
      <c r="AI1323" s="70"/>
      <c r="AJ1323" s="70"/>
      <c r="AK1323" s="70"/>
      <c r="AL1323" s="70"/>
      <c r="AM1323" s="70"/>
      <c r="AN1323" s="70"/>
      <c r="AO1323" s="70"/>
      <c r="AP1323" s="70"/>
      <c r="AQ1323" s="70"/>
    </row>
    <row r="1324" spans="1:43">
      <c r="A1324" s="254"/>
      <c r="B1324" s="254"/>
      <c r="C1324" s="70"/>
      <c r="D1324" s="70"/>
      <c r="E1324" s="70"/>
      <c r="F1324" s="70"/>
      <c r="G1324" s="70"/>
      <c r="H1324" s="70"/>
      <c r="I1324" s="70"/>
      <c r="J1324" s="70"/>
      <c r="K1324" s="70"/>
      <c r="L1324" s="70"/>
      <c r="M1324" s="70"/>
      <c r="N1324" s="70"/>
      <c r="O1324" s="70"/>
      <c r="P1324" s="70"/>
      <c r="Q1324" s="70"/>
      <c r="R1324" s="70"/>
      <c r="S1324" s="70"/>
      <c r="T1324" s="70"/>
      <c r="U1324" s="70"/>
      <c r="V1324" s="70"/>
      <c r="W1324" s="70"/>
      <c r="X1324" s="70"/>
      <c r="Y1324" s="70"/>
      <c r="Z1324" s="70"/>
      <c r="AA1324" s="70"/>
      <c r="AB1324" s="70"/>
      <c r="AC1324" s="70"/>
      <c r="AD1324" s="70"/>
      <c r="AE1324" s="70"/>
      <c r="AF1324" s="70"/>
      <c r="AG1324" s="70"/>
      <c r="AH1324" s="70"/>
      <c r="AI1324" s="70"/>
      <c r="AJ1324" s="70"/>
      <c r="AK1324" s="70"/>
      <c r="AL1324" s="70"/>
      <c r="AM1324" s="70"/>
      <c r="AN1324" s="70"/>
      <c r="AO1324" s="70"/>
      <c r="AP1324" s="70"/>
      <c r="AQ1324" s="70"/>
    </row>
    <row r="1325" spans="1:43">
      <c r="A1325" s="254"/>
      <c r="B1325" s="254"/>
      <c r="C1325" s="70"/>
      <c r="D1325" s="70"/>
      <c r="E1325" s="70"/>
      <c r="F1325" s="70"/>
      <c r="G1325" s="70"/>
      <c r="H1325" s="70"/>
      <c r="I1325" s="70"/>
      <c r="J1325" s="70"/>
      <c r="K1325" s="70"/>
      <c r="L1325" s="70"/>
      <c r="M1325" s="70"/>
      <c r="N1325" s="70"/>
      <c r="O1325" s="70"/>
      <c r="P1325" s="70"/>
      <c r="Q1325" s="70"/>
      <c r="R1325" s="70"/>
      <c r="S1325" s="70"/>
      <c r="T1325" s="70"/>
      <c r="U1325" s="70"/>
      <c r="V1325" s="70"/>
      <c r="W1325" s="70"/>
      <c r="X1325" s="70"/>
      <c r="Y1325" s="70"/>
      <c r="Z1325" s="70"/>
      <c r="AA1325" s="70"/>
      <c r="AB1325" s="70"/>
      <c r="AC1325" s="70"/>
      <c r="AD1325" s="70"/>
      <c r="AE1325" s="70"/>
      <c r="AF1325" s="70"/>
      <c r="AG1325" s="70"/>
      <c r="AH1325" s="70"/>
      <c r="AI1325" s="70"/>
      <c r="AJ1325" s="70"/>
      <c r="AK1325" s="70"/>
      <c r="AL1325" s="70"/>
      <c r="AM1325" s="70"/>
      <c r="AN1325" s="70"/>
      <c r="AO1325" s="70"/>
      <c r="AP1325" s="70"/>
      <c r="AQ1325" s="70"/>
    </row>
    <row r="1326" spans="1:43">
      <c r="A1326" s="254"/>
      <c r="B1326" s="254"/>
      <c r="C1326" s="70"/>
      <c r="D1326" s="70"/>
      <c r="E1326" s="70"/>
      <c r="F1326" s="70"/>
      <c r="G1326" s="70"/>
      <c r="H1326" s="70"/>
      <c r="I1326" s="70"/>
      <c r="J1326" s="70"/>
      <c r="K1326" s="70"/>
      <c r="L1326" s="70"/>
      <c r="M1326" s="70"/>
      <c r="N1326" s="70"/>
      <c r="O1326" s="70"/>
      <c r="P1326" s="70"/>
      <c r="Q1326" s="70"/>
      <c r="R1326" s="70"/>
      <c r="S1326" s="70"/>
      <c r="T1326" s="70"/>
      <c r="U1326" s="70"/>
      <c r="V1326" s="70"/>
      <c r="W1326" s="70"/>
      <c r="X1326" s="70"/>
      <c r="Y1326" s="70"/>
      <c r="Z1326" s="70"/>
      <c r="AA1326" s="70"/>
      <c r="AB1326" s="70"/>
      <c r="AC1326" s="70"/>
      <c r="AD1326" s="70"/>
      <c r="AE1326" s="70"/>
      <c r="AF1326" s="70"/>
      <c r="AG1326" s="70"/>
      <c r="AH1326" s="70"/>
      <c r="AI1326" s="70"/>
      <c r="AJ1326" s="70"/>
      <c r="AK1326" s="70"/>
      <c r="AL1326" s="70"/>
      <c r="AM1326" s="70"/>
      <c r="AN1326" s="70"/>
      <c r="AO1326" s="70"/>
      <c r="AP1326" s="70"/>
      <c r="AQ1326" s="70"/>
    </row>
    <row r="1327" spans="1:43">
      <c r="A1327" s="254"/>
      <c r="B1327" s="254"/>
      <c r="C1327" s="70"/>
      <c r="D1327" s="70"/>
      <c r="E1327" s="70"/>
      <c r="F1327" s="70"/>
      <c r="G1327" s="70"/>
      <c r="H1327" s="70"/>
      <c r="I1327" s="70"/>
      <c r="J1327" s="70"/>
      <c r="K1327" s="70"/>
      <c r="L1327" s="70"/>
      <c r="M1327" s="70"/>
      <c r="N1327" s="70"/>
      <c r="O1327" s="70"/>
      <c r="P1327" s="70"/>
      <c r="Q1327" s="70"/>
      <c r="R1327" s="70"/>
      <c r="S1327" s="70"/>
      <c r="T1327" s="70"/>
      <c r="U1327" s="70"/>
      <c r="V1327" s="70"/>
      <c r="W1327" s="70"/>
      <c r="X1327" s="70"/>
      <c r="Y1327" s="70"/>
      <c r="Z1327" s="70"/>
      <c r="AA1327" s="70"/>
      <c r="AB1327" s="70"/>
      <c r="AC1327" s="70"/>
      <c r="AD1327" s="70"/>
      <c r="AE1327" s="70"/>
      <c r="AF1327" s="70"/>
      <c r="AG1327" s="70"/>
      <c r="AH1327" s="70"/>
      <c r="AI1327" s="70"/>
      <c r="AJ1327" s="70"/>
      <c r="AK1327" s="70"/>
      <c r="AL1327" s="70"/>
      <c r="AM1327" s="70"/>
      <c r="AN1327" s="70"/>
      <c r="AO1327" s="70"/>
      <c r="AP1327" s="70"/>
      <c r="AQ1327" s="70"/>
    </row>
    <row r="1328" spans="1:43">
      <c r="A1328" s="254"/>
      <c r="B1328" s="254"/>
      <c r="C1328" s="70"/>
      <c r="D1328" s="70"/>
      <c r="E1328" s="70"/>
      <c r="F1328" s="70"/>
      <c r="G1328" s="70"/>
      <c r="H1328" s="70"/>
      <c r="I1328" s="70"/>
      <c r="J1328" s="70"/>
      <c r="K1328" s="70"/>
      <c r="L1328" s="70"/>
      <c r="M1328" s="70"/>
      <c r="N1328" s="70"/>
      <c r="O1328" s="70"/>
      <c r="P1328" s="70"/>
      <c r="Q1328" s="70"/>
      <c r="R1328" s="70"/>
      <c r="S1328" s="70"/>
      <c r="T1328" s="70"/>
      <c r="U1328" s="70"/>
      <c r="V1328" s="70"/>
      <c r="W1328" s="70"/>
      <c r="X1328" s="70"/>
      <c r="Y1328" s="70"/>
      <c r="Z1328" s="70"/>
      <c r="AA1328" s="70"/>
      <c r="AB1328" s="70"/>
      <c r="AC1328" s="70"/>
      <c r="AD1328" s="70"/>
      <c r="AE1328" s="70"/>
      <c r="AF1328" s="70"/>
      <c r="AG1328" s="70"/>
      <c r="AH1328" s="70"/>
      <c r="AI1328" s="70"/>
      <c r="AJ1328" s="70"/>
      <c r="AK1328" s="70"/>
      <c r="AL1328" s="70"/>
      <c r="AM1328" s="70"/>
      <c r="AN1328" s="70"/>
      <c r="AO1328" s="70"/>
      <c r="AP1328" s="70"/>
      <c r="AQ1328" s="70"/>
    </row>
    <row r="1329" spans="1:43">
      <c r="A1329" s="254"/>
      <c r="B1329" s="254"/>
      <c r="C1329" s="70"/>
      <c r="D1329" s="70"/>
      <c r="E1329" s="70"/>
      <c r="F1329" s="70"/>
      <c r="G1329" s="70"/>
      <c r="H1329" s="70"/>
      <c r="I1329" s="70"/>
      <c r="J1329" s="70"/>
      <c r="K1329" s="70"/>
      <c r="L1329" s="70"/>
      <c r="M1329" s="70"/>
      <c r="N1329" s="70"/>
      <c r="O1329" s="70"/>
      <c r="P1329" s="70"/>
      <c r="Q1329" s="70"/>
      <c r="R1329" s="70"/>
      <c r="S1329" s="70"/>
      <c r="T1329" s="70"/>
      <c r="U1329" s="70"/>
      <c r="V1329" s="70"/>
      <c r="W1329" s="70"/>
      <c r="X1329" s="70"/>
      <c r="Y1329" s="70"/>
      <c r="Z1329" s="70"/>
      <c r="AA1329" s="70"/>
      <c r="AB1329" s="70"/>
      <c r="AC1329" s="70"/>
      <c r="AD1329" s="70"/>
      <c r="AE1329" s="70"/>
      <c r="AF1329" s="70"/>
      <c r="AG1329" s="70"/>
      <c r="AH1329" s="70"/>
      <c r="AI1329" s="70"/>
      <c r="AJ1329" s="70"/>
      <c r="AK1329" s="70"/>
      <c r="AL1329" s="70"/>
      <c r="AM1329" s="70"/>
      <c r="AN1329" s="70"/>
      <c r="AO1329" s="70"/>
      <c r="AP1329" s="70"/>
      <c r="AQ1329" s="70"/>
    </row>
    <row r="1330" spans="1:43">
      <c r="A1330" s="254"/>
      <c r="B1330" s="254"/>
      <c r="C1330" s="70"/>
      <c r="D1330" s="70"/>
      <c r="E1330" s="70"/>
      <c r="F1330" s="70"/>
      <c r="G1330" s="70"/>
      <c r="H1330" s="70"/>
      <c r="I1330" s="70"/>
      <c r="J1330" s="70"/>
      <c r="K1330" s="70"/>
      <c r="L1330" s="70"/>
      <c r="M1330" s="70"/>
      <c r="N1330" s="70"/>
      <c r="O1330" s="70"/>
      <c r="P1330" s="70"/>
      <c r="Q1330" s="70"/>
      <c r="R1330" s="70"/>
      <c r="S1330" s="70"/>
      <c r="T1330" s="70"/>
      <c r="U1330" s="70"/>
      <c r="V1330" s="70"/>
      <c r="W1330" s="70"/>
      <c r="X1330" s="70"/>
      <c r="Y1330" s="70"/>
      <c r="Z1330" s="70"/>
      <c r="AA1330" s="70"/>
      <c r="AB1330" s="70"/>
      <c r="AC1330" s="70"/>
      <c r="AD1330" s="70"/>
      <c r="AE1330" s="70"/>
      <c r="AF1330" s="70"/>
      <c r="AG1330" s="70"/>
      <c r="AH1330" s="70"/>
      <c r="AI1330" s="70"/>
      <c r="AJ1330" s="70"/>
      <c r="AK1330" s="70"/>
      <c r="AL1330" s="70"/>
      <c r="AM1330" s="70"/>
      <c r="AN1330" s="70"/>
      <c r="AO1330" s="70"/>
      <c r="AP1330" s="70"/>
      <c r="AQ1330" s="70"/>
    </row>
    <row r="1331" spans="1:43">
      <c r="A1331" s="254"/>
      <c r="B1331" s="254"/>
      <c r="C1331" s="70"/>
      <c r="D1331" s="70"/>
      <c r="E1331" s="70"/>
      <c r="F1331" s="70"/>
      <c r="G1331" s="70"/>
      <c r="H1331" s="70"/>
      <c r="I1331" s="70"/>
      <c r="J1331" s="70"/>
      <c r="K1331" s="70"/>
      <c r="L1331" s="70"/>
      <c r="M1331" s="70"/>
      <c r="N1331" s="70"/>
      <c r="O1331" s="70"/>
      <c r="P1331" s="70"/>
      <c r="Q1331" s="70"/>
      <c r="R1331" s="70"/>
      <c r="S1331" s="70"/>
      <c r="T1331" s="70"/>
      <c r="U1331" s="70"/>
      <c r="V1331" s="70"/>
      <c r="W1331" s="70"/>
      <c r="X1331" s="70"/>
      <c r="Y1331" s="70"/>
      <c r="Z1331" s="70"/>
      <c r="AA1331" s="70"/>
      <c r="AB1331" s="70"/>
      <c r="AC1331" s="70"/>
      <c r="AD1331" s="70"/>
      <c r="AE1331" s="70"/>
      <c r="AF1331" s="70"/>
      <c r="AG1331" s="70"/>
      <c r="AH1331" s="70"/>
      <c r="AI1331" s="70"/>
      <c r="AJ1331" s="70"/>
      <c r="AK1331" s="70"/>
      <c r="AL1331" s="70"/>
      <c r="AM1331" s="70"/>
      <c r="AN1331" s="70"/>
      <c r="AO1331" s="70"/>
      <c r="AP1331" s="70"/>
      <c r="AQ1331" s="70"/>
    </row>
    <row r="1332" spans="1:43">
      <c r="A1332" s="254"/>
      <c r="B1332" s="254"/>
      <c r="C1332" s="70"/>
      <c r="D1332" s="70"/>
      <c r="E1332" s="70"/>
      <c r="F1332" s="70"/>
      <c r="G1332" s="70"/>
      <c r="H1332" s="70"/>
      <c r="I1332" s="70"/>
      <c r="J1332" s="70"/>
      <c r="K1332" s="70"/>
      <c r="L1332" s="70"/>
      <c r="M1332" s="70"/>
      <c r="N1332" s="70"/>
      <c r="O1332" s="70"/>
      <c r="P1332" s="70"/>
      <c r="Q1332" s="70"/>
      <c r="R1332" s="70"/>
      <c r="S1332" s="70"/>
      <c r="T1332" s="70"/>
      <c r="U1332" s="70"/>
      <c r="V1332" s="70"/>
      <c r="W1332" s="70"/>
      <c r="X1332" s="70"/>
      <c r="Y1332" s="70"/>
      <c r="Z1332" s="70"/>
      <c r="AA1332" s="70"/>
      <c r="AB1332" s="70"/>
      <c r="AC1332" s="70"/>
      <c r="AD1332" s="70"/>
      <c r="AE1332" s="70"/>
      <c r="AF1332" s="70"/>
      <c r="AG1332" s="70"/>
      <c r="AH1332" s="70"/>
      <c r="AI1332" s="70"/>
      <c r="AJ1332" s="70"/>
      <c r="AK1332" s="70"/>
      <c r="AL1332" s="70"/>
      <c r="AM1332" s="70"/>
      <c r="AN1332" s="70"/>
      <c r="AO1332" s="70"/>
      <c r="AP1332" s="70"/>
      <c r="AQ1332" s="70"/>
    </row>
    <row r="1333" spans="1:43">
      <c r="A1333" s="254"/>
      <c r="B1333" s="254"/>
      <c r="C1333" s="70"/>
      <c r="D1333" s="70"/>
      <c r="E1333" s="70"/>
      <c r="F1333" s="70"/>
      <c r="G1333" s="70"/>
      <c r="H1333" s="70"/>
      <c r="I1333" s="70"/>
      <c r="J1333" s="70"/>
      <c r="K1333" s="70"/>
      <c r="L1333" s="70"/>
      <c r="M1333" s="70"/>
      <c r="N1333" s="70"/>
      <c r="O1333" s="70"/>
      <c r="P1333" s="70"/>
      <c r="Q1333" s="70"/>
      <c r="R1333" s="70"/>
      <c r="S1333" s="70"/>
      <c r="T1333" s="70"/>
      <c r="U1333" s="70"/>
      <c r="V1333" s="70"/>
      <c r="W1333" s="70"/>
      <c r="X1333" s="70"/>
      <c r="Y1333" s="70"/>
      <c r="Z1333" s="70"/>
      <c r="AA1333" s="70"/>
      <c r="AB1333" s="70"/>
      <c r="AC1333" s="70"/>
      <c r="AD1333" s="70"/>
      <c r="AE1333" s="70"/>
      <c r="AF1333" s="70"/>
      <c r="AG1333" s="70"/>
      <c r="AH1333" s="70"/>
      <c r="AI1333" s="70"/>
      <c r="AJ1333" s="70"/>
      <c r="AK1333" s="70"/>
      <c r="AL1333" s="70"/>
      <c r="AM1333" s="70"/>
      <c r="AN1333" s="70"/>
      <c r="AO1333" s="70"/>
      <c r="AP1333" s="70"/>
      <c r="AQ1333" s="70"/>
    </row>
    <row r="1334" spans="1:43">
      <c r="A1334" s="254"/>
      <c r="B1334" s="254"/>
      <c r="C1334" s="70"/>
      <c r="D1334" s="70"/>
      <c r="E1334" s="70"/>
      <c r="F1334" s="70"/>
      <c r="G1334" s="70"/>
      <c r="H1334" s="70"/>
      <c r="I1334" s="70"/>
      <c r="J1334" s="70"/>
      <c r="K1334" s="70"/>
      <c r="L1334" s="70"/>
      <c r="M1334" s="70"/>
      <c r="N1334" s="70"/>
      <c r="O1334" s="70"/>
      <c r="P1334" s="70"/>
      <c r="Q1334" s="70"/>
      <c r="R1334" s="70"/>
      <c r="S1334" s="70"/>
      <c r="T1334" s="70"/>
      <c r="U1334" s="70"/>
      <c r="V1334" s="70"/>
      <c r="W1334" s="70"/>
      <c r="X1334" s="70"/>
      <c r="Y1334" s="70"/>
      <c r="Z1334" s="70"/>
      <c r="AA1334" s="70"/>
      <c r="AB1334" s="70"/>
      <c r="AC1334" s="70"/>
      <c r="AD1334" s="70"/>
      <c r="AE1334" s="70"/>
      <c r="AF1334" s="70"/>
      <c r="AG1334" s="70"/>
      <c r="AH1334" s="70"/>
      <c r="AI1334" s="70"/>
      <c r="AJ1334" s="70"/>
      <c r="AK1334" s="70"/>
      <c r="AL1334" s="70"/>
      <c r="AM1334" s="70"/>
      <c r="AN1334" s="70"/>
      <c r="AO1334" s="70"/>
      <c r="AP1334" s="70"/>
      <c r="AQ1334" s="70"/>
    </row>
    <row r="1335" spans="1:43">
      <c r="A1335" s="254"/>
      <c r="B1335" s="254"/>
      <c r="C1335" s="70"/>
      <c r="D1335" s="70"/>
      <c r="E1335" s="70"/>
      <c r="F1335" s="70"/>
      <c r="G1335" s="70"/>
      <c r="H1335" s="70"/>
      <c r="I1335" s="70"/>
      <c r="J1335" s="70"/>
      <c r="K1335" s="70"/>
      <c r="L1335" s="70"/>
      <c r="M1335" s="70"/>
      <c r="N1335" s="70"/>
      <c r="O1335" s="70"/>
      <c r="P1335" s="70"/>
      <c r="Q1335" s="70"/>
      <c r="R1335" s="70"/>
      <c r="S1335" s="70"/>
      <c r="T1335" s="70"/>
      <c r="U1335" s="70"/>
      <c r="V1335" s="70"/>
      <c r="W1335" s="70"/>
      <c r="X1335" s="70"/>
      <c r="Y1335" s="70"/>
      <c r="Z1335" s="70"/>
      <c r="AA1335" s="70"/>
      <c r="AB1335" s="70"/>
      <c r="AC1335" s="70"/>
      <c r="AD1335" s="70"/>
      <c r="AE1335" s="70"/>
      <c r="AF1335" s="70"/>
      <c r="AG1335" s="70"/>
      <c r="AH1335" s="70"/>
      <c r="AI1335" s="70"/>
      <c r="AJ1335" s="70"/>
      <c r="AK1335" s="70"/>
      <c r="AL1335" s="70"/>
      <c r="AM1335" s="70"/>
      <c r="AN1335" s="70"/>
      <c r="AO1335" s="70"/>
      <c r="AP1335" s="70"/>
      <c r="AQ1335" s="70"/>
    </row>
    <row r="1336" spans="1:43">
      <c r="A1336" s="254"/>
      <c r="B1336" s="254"/>
      <c r="C1336" s="70"/>
      <c r="D1336" s="70"/>
      <c r="E1336" s="70"/>
      <c r="F1336" s="70"/>
      <c r="G1336" s="70"/>
      <c r="H1336" s="70"/>
      <c r="I1336" s="70"/>
      <c r="J1336" s="70"/>
      <c r="K1336" s="70"/>
      <c r="L1336" s="70"/>
      <c r="M1336" s="70"/>
      <c r="N1336" s="70"/>
      <c r="O1336" s="70"/>
      <c r="P1336" s="70"/>
      <c r="Q1336" s="70"/>
      <c r="R1336" s="70"/>
      <c r="S1336" s="70"/>
      <c r="T1336" s="70"/>
      <c r="U1336" s="70"/>
      <c r="V1336" s="70"/>
      <c r="W1336" s="70"/>
      <c r="X1336" s="70"/>
      <c r="Y1336" s="70"/>
      <c r="Z1336" s="70"/>
      <c r="AA1336" s="70"/>
      <c r="AB1336" s="70"/>
      <c r="AC1336" s="70"/>
      <c r="AD1336" s="70"/>
      <c r="AE1336" s="70"/>
      <c r="AF1336" s="70"/>
      <c r="AG1336" s="70"/>
      <c r="AH1336" s="70"/>
      <c r="AI1336" s="70"/>
      <c r="AJ1336" s="70"/>
      <c r="AK1336" s="70"/>
      <c r="AL1336" s="70"/>
      <c r="AM1336" s="70"/>
      <c r="AN1336" s="70"/>
      <c r="AO1336" s="70"/>
      <c r="AP1336" s="70"/>
      <c r="AQ1336" s="70"/>
    </row>
    <row r="1337" spans="1:43">
      <c r="A1337" s="254"/>
      <c r="B1337" s="254"/>
      <c r="C1337" s="70"/>
      <c r="D1337" s="70"/>
      <c r="E1337" s="70"/>
      <c r="F1337" s="70"/>
      <c r="G1337" s="70"/>
      <c r="H1337" s="70"/>
      <c r="I1337" s="70"/>
      <c r="J1337" s="70"/>
      <c r="K1337" s="70"/>
      <c r="L1337" s="70"/>
      <c r="M1337" s="70"/>
      <c r="N1337" s="70"/>
      <c r="O1337" s="70"/>
      <c r="P1337" s="70"/>
      <c r="Q1337" s="70"/>
      <c r="R1337" s="70"/>
      <c r="S1337" s="70"/>
      <c r="T1337" s="70"/>
      <c r="U1337" s="70"/>
      <c r="V1337" s="70"/>
      <c r="W1337" s="70"/>
      <c r="X1337" s="70"/>
      <c r="Y1337" s="70"/>
      <c r="Z1337" s="70"/>
      <c r="AA1337" s="70"/>
      <c r="AB1337" s="70"/>
      <c r="AC1337" s="70"/>
      <c r="AD1337" s="70"/>
      <c r="AE1337" s="70"/>
      <c r="AF1337" s="70"/>
      <c r="AG1337" s="70"/>
      <c r="AH1337" s="70"/>
      <c r="AI1337" s="70"/>
      <c r="AJ1337" s="70"/>
      <c r="AK1337" s="70"/>
      <c r="AL1337" s="70"/>
      <c r="AM1337" s="70"/>
      <c r="AN1337" s="70"/>
      <c r="AO1337" s="70"/>
      <c r="AP1337" s="70"/>
      <c r="AQ1337" s="70"/>
    </row>
    <row r="1338" spans="1:43">
      <c r="A1338" s="254"/>
      <c r="B1338" s="254"/>
      <c r="C1338" s="70"/>
      <c r="D1338" s="70"/>
      <c r="E1338" s="70"/>
      <c r="F1338" s="70"/>
      <c r="G1338" s="70"/>
      <c r="H1338" s="70"/>
      <c r="I1338" s="70"/>
      <c r="J1338" s="70"/>
      <c r="K1338" s="70"/>
      <c r="L1338" s="70"/>
      <c r="M1338" s="70"/>
      <c r="N1338" s="70"/>
      <c r="O1338" s="70"/>
      <c r="P1338" s="70"/>
      <c r="Q1338" s="70"/>
      <c r="R1338" s="70"/>
      <c r="S1338" s="70"/>
      <c r="T1338" s="70"/>
      <c r="U1338" s="70"/>
      <c r="V1338" s="70"/>
      <c r="W1338" s="70"/>
      <c r="X1338" s="70"/>
      <c r="Y1338" s="70"/>
      <c r="Z1338" s="70"/>
      <c r="AA1338" s="70"/>
      <c r="AB1338" s="70"/>
      <c r="AC1338" s="70"/>
      <c r="AD1338" s="70"/>
      <c r="AE1338" s="70"/>
      <c r="AF1338" s="70"/>
      <c r="AG1338" s="70"/>
      <c r="AH1338" s="70"/>
      <c r="AI1338" s="70"/>
      <c r="AJ1338" s="70"/>
      <c r="AK1338" s="70"/>
      <c r="AL1338" s="70"/>
      <c r="AM1338" s="70"/>
      <c r="AN1338" s="70"/>
      <c r="AO1338" s="70"/>
      <c r="AP1338" s="70"/>
      <c r="AQ1338" s="70"/>
    </row>
    <row r="1339" spans="1:43">
      <c r="A1339" s="254"/>
      <c r="B1339" s="254"/>
      <c r="C1339" s="70"/>
      <c r="D1339" s="70"/>
      <c r="E1339" s="70"/>
      <c r="F1339" s="70"/>
      <c r="G1339" s="70"/>
      <c r="H1339" s="70"/>
      <c r="I1339" s="70"/>
      <c r="J1339" s="70"/>
      <c r="K1339" s="70"/>
      <c r="L1339" s="70"/>
      <c r="M1339" s="70"/>
      <c r="N1339" s="70"/>
      <c r="O1339" s="70"/>
      <c r="P1339" s="70"/>
      <c r="Q1339" s="70"/>
      <c r="R1339" s="70"/>
      <c r="S1339" s="70"/>
      <c r="T1339" s="70"/>
      <c r="U1339" s="70"/>
      <c r="V1339" s="70"/>
      <c r="W1339" s="70"/>
      <c r="X1339" s="70"/>
      <c r="Y1339" s="70"/>
      <c r="Z1339" s="70"/>
      <c r="AA1339" s="70"/>
      <c r="AB1339" s="70"/>
      <c r="AC1339" s="70"/>
      <c r="AD1339" s="70"/>
      <c r="AE1339" s="70"/>
      <c r="AF1339" s="70"/>
      <c r="AG1339" s="70"/>
      <c r="AH1339" s="70"/>
      <c r="AI1339" s="70"/>
      <c r="AJ1339" s="70"/>
      <c r="AK1339" s="70"/>
      <c r="AL1339" s="70"/>
      <c r="AM1339" s="70"/>
      <c r="AN1339" s="70"/>
      <c r="AO1339" s="70"/>
      <c r="AP1339" s="70"/>
      <c r="AQ1339" s="70"/>
    </row>
    <row r="1340" spans="1:43">
      <c r="A1340" s="254"/>
      <c r="B1340" s="254"/>
      <c r="C1340" s="70"/>
      <c r="D1340" s="70"/>
      <c r="E1340" s="70"/>
      <c r="F1340" s="70"/>
      <c r="G1340" s="70"/>
      <c r="H1340" s="70"/>
      <c r="I1340" s="70"/>
      <c r="J1340" s="70"/>
      <c r="K1340" s="70"/>
      <c r="L1340" s="70"/>
      <c r="M1340" s="70"/>
      <c r="N1340" s="70"/>
      <c r="O1340" s="70"/>
      <c r="P1340" s="70"/>
      <c r="Q1340" s="70"/>
      <c r="R1340" s="70"/>
      <c r="S1340" s="70"/>
      <c r="T1340" s="70"/>
      <c r="U1340" s="70"/>
      <c r="V1340" s="70"/>
      <c r="W1340" s="70"/>
      <c r="X1340" s="70"/>
      <c r="Y1340" s="70"/>
      <c r="Z1340" s="70"/>
      <c r="AA1340" s="70"/>
      <c r="AB1340" s="70"/>
      <c r="AC1340" s="70"/>
      <c r="AD1340" s="70"/>
      <c r="AE1340" s="70"/>
      <c r="AF1340" s="70"/>
      <c r="AG1340" s="70"/>
      <c r="AH1340" s="70"/>
      <c r="AI1340" s="70"/>
      <c r="AJ1340" s="70"/>
      <c r="AK1340" s="70"/>
      <c r="AL1340" s="70"/>
      <c r="AM1340" s="70"/>
      <c r="AN1340" s="70"/>
      <c r="AO1340" s="70"/>
      <c r="AP1340" s="70"/>
      <c r="AQ1340" s="70"/>
    </row>
    <row r="1341" spans="1:43">
      <c r="A1341" s="254"/>
      <c r="B1341" s="254"/>
      <c r="C1341" s="70"/>
      <c r="D1341" s="70"/>
      <c r="E1341" s="70"/>
      <c r="F1341" s="70"/>
      <c r="G1341" s="70"/>
      <c r="H1341" s="70"/>
      <c r="I1341" s="70"/>
      <c r="J1341" s="70"/>
      <c r="K1341" s="70"/>
      <c r="L1341" s="70"/>
      <c r="M1341" s="70"/>
      <c r="N1341" s="70"/>
      <c r="O1341" s="70"/>
      <c r="P1341" s="70"/>
      <c r="Q1341" s="70"/>
      <c r="R1341" s="70"/>
      <c r="S1341" s="70"/>
      <c r="T1341" s="70"/>
      <c r="U1341" s="70"/>
      <c r="V1341" s="70"/>
      <c r="W1341" s="70"/>
      <c r="X1341" s="70"/>
      <c r="Y1341" s="70"/>
      <c r="Z1341" s="70"/>
      <c r="AA1341" s="70"/>
      <c r="AB1341" s="70"/>
      <c r="AC1341" s="70"/>
      <c r="AD1341" s="70"/>
      <c r="AE1341" s="70"/>
      <c r="AF1341" s="70"/>
      <c r="AG1341" s="70"/>
      <c r="AH1341" s="70"/>
      <c r="AI1341" s="70"/>
      <c r="AJ1341" s="70"/>
      <c r="AK1341" s="70"/>
      <c r="AL1341" s="70"/>
      <c r="AM1341" s="70"/>
      <c r="AN1341" s="70"/>
      <c r="AO1341" s="70"/>
      <c r="AP1341" s="70"/>
      <c r="AQ1341" s="70"/>
    </row>
    <row r="1342" spans="1:43">
      <c r="A1342" s="254"/>
      <c r="B1342" s="254"/>
      <c r="C1342" s="70"/>
      <c r="D1342" s="70"/>
      <c r="E1342" s="70"/>
      <c r="F1342" s="70"/>
      <c r="G1342" s="70"/>
      <c r="H1342" s="70"/>
      <c r="I1342" s="70"/>
      <c r="J1342" s="70"/>
      <c r="K1342" s="70"/>
      <c r="L1342" s="70"/>
      <c r="M1342" s="70"/>
      <c r="N1342" s="70"/>
      <c r="O1342" s="70"/>
      <c r="P1342" s="70"/>
      <c r="Q1342" s="70"/>
      <c r="R1342" s="70"/>
      <c r="S1342" s="70"/>
      <c r="T1342" s="70"/>
      <c r="U1342" s="70"/>
      <c r="V1342" s="70"/>
      <c r="W1342" s="70"/>
      <c r="X1342" s="70"/>
      <c r="Y1342" s="70"/>
      <c r="Z1342" s="70"/>
      <c r="AA1342" s="70"/>
      <c r="AB1342" s="70"/>
      <c r="AC1342" s="70"/>
      <c r="AD1342" s="70"/>
      <c r="AE1342" s="70"/>
      <c r="AF1342" s="70"/>
      <c r="AG1342" s="70"/>
      <c r="AH1342" s="70"/>
      <c r="AI1342" s="70"/>
      <c r="AJ1342" s="70"/>
      <c r="AK1342" s="70"/>
      <c r="AL1342" s="70"/>
      <c r="AM1342" s="70"/>
      <c r="AN1342" s="70"/>
      <c r="AO1342" s="70"/>
      <c r="AP1342" s="70"/>
      <c r="AQ1342" s="70"/>
    </row>
    <row r="1343" spans="1:43">
      <c r="A1343" s="254"/>
      <c r="B1343" s="254"/>
      <c r="C1343" s="70"/>
      <c r="D1343" s="70"/>
      <c r="E1343" s="70"/>
      <c r="F1343" s="70"/>
      <c r="G1343" s="70"/>
      <c r="H1343" s="70"/>
      <c r="I1343" s="70"/>
      <c r="J1343" s="70"/>
      <c r="K1343" s="70"/>
      <c r="L1343" s="70"/>
      <c r="M1343" s="70"/>
      <c r="N1343" s="70"/>
      <c r="O1343" s="70"/>
      <c r="P1343" s="70"/>
      <c r="Q1343" s="70"/>
      <c r="R1343" s="70"/>
      <c r="S1343" s="70"/>
      <c r="T1343" s="70"/>
      <c r="U1343" s="70"/>
      <c r="V1343" s="70"/>
      <c r="W1343" s="70"/>
      <c r="X1343" s="70"/>
      <c r="Y1343" s="70"/>
      <c r="Z1343" s="70"/>
      <c r="AA1343" s="70"/>
      <c r="AB1343" s="70"/>
      <c r="AC1343" s="70"/>
      <c r="AD1343" s="70"/>
      <c r="AE1343" s="70"/>
      <c r="AF1343" s="70"/>
      <c r="AG1343" s="70"/>
      <c r="AH1343" s="70"/>
      <c r="AI1343" s="70"/>
      <c r="AJ1343" s="70"/>
      <c r="AK1343" s="70"/>
      <c r="AL1343" s="70"/>
      <c r="AM1343" s="70"/>
      <c r="AN1343" s="70"/>
      <c r="AO1343" s="70"/>
      <c r="AP1343" s="70"/>
      <c r="AQ1343" s="70"/>
    </row>
    <row r="1344" spans="1:43">
      <c r="A1344" s="254"/>
      <c r="B1344" s="254"/>
      <c r="C1344" s="70"/>
      <c r="D1344" s="70"/>
      <c r="E1344" s="70"/>
      <c r="F1344" s="70"/>
      <c r="G1344" s="70"/>
      <c r="H1344" s="70"/>
      <c r="I1344" s="70"/>
      <c r="J1344" s="70"/>
      <c r="K1344" s="70"/>
      <c r="L1344" s="70"/>
      <c r="M1344" s="70"/>
      <c r="N1344" s="70"/>
      <c r="O1344" s="70"/>
      <c r="P1344" s="70"/>
      <c r="Q1344" s="70"/>
      <c r="R1344" s="70"/>
      <c r="S1344" s="70"/>
      <c r="T1344" s="70"/>
      <c r="U1344" s="70"/>
      <c r="V1344" s="70"/>
      <c r="W1344" s="70"/>
      <c r="X1344" s="70"/>
      <c r="Y1344" s="70"/>
      <c r="Z1344" s="70"/>
      <c r="AA1344" s="70"/>
      <c r="AB1344" s="70"/>
      <c r="AC1344" s="70"/>
      <c r="AD1344" s="70"/>
      <c r="AE1344" s="70"/>
      <c r="AF1344" s="70"/>
      <c r="AG1344" s="70"/>
      <c r="AH1344" s="70"/>
      <c r="AI1344" s="70"/>
      <c r="AJ1344" s="70"/>
      <c r="AK1344" s="70"/>
      <c r="AL1344" s="70"/>
      <c r="AM1344" s="70"/>
      <c r="AN1344" s="70"/>
      <c r="AO1344" s="70"/>
      <c r="AP1344" s="70"/>
      <c r="AQ1344" s="70"/>
    </row>
    <row r="1345" spans="1:43">
      <c r="A1345" s="254"/>
      <c r="B1345" s="254"/>
      <c r="C1345" s="70"/>
      <c r="D1345" s="70"/>
      <c r="E1345" s="70"/>
      <c r="F1345" s="70"/>
      <c r="G1345" s="70"/>
      <c r="H1345" s="70"/>
      <c r="I1345" s="70"/>
      <c r="J1345" s="70"/>
      <c r="K1345" s="70"/>
      <c r="L1345" s="70"/>
      <c r="M1345" s="70"/>
      <c r="N1345" s="70"/>
      <c r="O1345" s="70"/>
      <c r="P1345" s="70"/>
      <c r="Q1345" s="70"/>
      <c r="R1345" s="70"/>
      <c r="S1345" s="70"/>
      <c r="T1345" s="70"/>
      <c r="U1345" s="70"/>
      <c r="V1345" s="70"/>
      <c r="W1345" s="70"/>
      <c r="X1345" s="70"/>
      <c r="Y1345" s="70"/>
      <c r="Z1345" s="70"/>
      <c r="AA1345" s="70"/>
      <c r="AB1345" s="70"/>
      <c r="AC1345" s="70"/>
      <c r="AD1345" s="70"/>
      <c r="AE1345" s="70"/>
      <c r="AF1345" s="70"/>
      <c r="AG1345" s="70"/>
      <c r="AH1345" s="70"/>
      <c r="AI1345" s="70"/>
      <c r="AJ1345" s="70"/>
      <c r="AK1345" s="70"/>
      <c r="AL1345" s="70"/>
      <c r="AM1345" s="70"/>
      <c r="AN1345" s="70"/>
      <c r="AO1345" s="70"/>
      <c r="AP1345" s="70"/>
      <c r="AQ1345" s="70"/>
    </row>
    <row r="1346" spans="1:43">
      <c r="A1346" s="254"/>
      <c r="B1346" s="254"/>
      <c r="C1346" s="70"/>
      <c r="D1346" s="70"/>
      <c r="E1346" s="70"/>
      <c r="F1346" s="70"/>
      <c r="G1346" s="70"/>
      <c r="H1346" s="70"/>
      <c r="I1346" s="70"/>
      <c r="J1346" s="70"/>
      <c r="K1346" s="70"/>
      <c r="L1346" s="70"/>
      <c r="M1346" s="70"/>
      <c r="N1346" s="70"/>
      <c r="O1346" s="70"/>
      <c r="P1346" s="70"/>
      <c r="Q1346" s="70"/>
      <c r="R1346" s="70"/>
      <c r="S1346" s="70"/>
      <c r="T1346" s="70"/>
      <c r="U1346" s="70"/>
      <c r="V1346" s="70"/>
      <c r="W1346" s="70"/>
      <c r="X1346" s="70"/>
      <c r="Y1346" s="70"/>
      <c r="Z1346" s="70"/>
      <c r="AA1346" s="70"/>
      <c r="AB1346" s="70"/>
      <c r="AC1346" s="70"/>
      <c r="AD1346" s="70"/>
      <c r="AE1346" s="70"/>
      <c r="AF1346" s="70"/>
      <c r="AG1346" s="70"/>
      <c r="AH1346" s="70"/>
      <c r="AI1346" s="70"/>
      <c r="AJ1346" s="70"/>
      <c r="AK1346" s="70"/>
      <c r="AL1346" s="70"/>
      <c r="AM1346" s="70"/>
      <c r="AN1346" s="70"/>
      <c r="AO1346" s="70"/>
      <c r="AP1346" s="70"/>
      <c r="AQ1346" s="70"/>
    </row>
    <row r="1347" spans="1:43">
      <c r="A1347" s="254"/>
      <c r="B1347" s="254"/>
      <c r="C1347" s="70"/>
      <c r="D1347" s="70"/>
      <c r="E1347" s="70"/>
      <c r="F1347" s="70"/>
      <c r="G1347" s="70"/>
      <c r="H1347" s="70"/>
      <c r="I1347" s="70"/>
      <c r="J1347" s="70"/>
      <c r="K1347" s="70"/>
      <c r="L1347" s="70"/>
      <c r="M1347" s="70"/>
      <c r="N1347" s="70"/>
      <c r="O1347" s="70"/>
      <c r="P1347" s="70"/>
      <c r="Q1347" s="70"/>
      <c r="R1347" s="70"/>
      <c r="S1347" s="70"/>
      <c r="T1347" s="70"/>
      <c r="U1347" s="70"/>
      <c r="V1347" s="70"/>
      <c r="W1347" s="70"/>
      <c r="X1347" s="70"/>
      <c r="Y1347" s="70"/>
      <c r="Z1347" s="70"/>
      <c r="AA1347" s="70"/>
      <c r="AB1347" s="70"/>
      <c r="AC1347" s="70"/>
      <c r="AD1347" s="70"/>
      <c r="AE1347" s="70"/>
      <c r="AF1347" s="70"/>
      <c r="AG1347" s="70"/>
      <c r="AH1347" s="70"/>
      <c r="AI1347" s="70"/>
      <c r="AJ1347" s="70"/>
      <c r="AK1347" s="70"/>
      <c r="AL1347" s="70"/>
      <c r="AM1347" s="70"/>
      <c r="AN1347" s="70"/>
      <c r="AO1347" s="70"/>
      <c r="AP1347" s="70"/>
      <c r="AQ1347" s="70"/>
    </row>
    <row r="1348" spans="1:43">
      <c r="A1348" s="254"/>
      <c r="B1348" s="254"/>
      <c r="C1348" s="70"/>
      <c r="D1348" s="70"/>
      <c r="E1348" s="70"/>
      <c r="F1348" s="70"/>
      <c r="G1348" s="70"/>
      <c r="H1348" s="70"/>
      <c r="I1348" s="70"/>
      <c r="J1348" s="70"/>
      <c r="K1348" s="70"/>
      <c r="L1348" s="70"/>
      <c r="M1348" s="70"/>
      <c r="N1348" s="70"/>
      <c r="O1348" s="70"/>
      <c r="P1348" s="70"/>
      <c r="Q1348" s="70"/>
      <c r="R1348" s="70"/>
      <c r="S1348" s="70"/>
      <c r="T1348" s="70"/>
      <c r="U1348" s="70"/>
      <c r="V1348" s="70"/>
      <c r="W1348" s="70"/>
      <c r="X1348" s="70"/>
      <c r="Y1348" s="70"/>
      <c r="Z1348" s="70"/>
      <c r="AA1348" s="70"/>
      <c r="AB1348" s="70"/>
      <c r="AC1348" s="70"/>
      <c r="AD1348" s="70"/>
      <c r="AE1348" s="70"/>
      <c r="AF1348" s="70"/>
      <c r="AG1348" s="70"/>
      <c r="AH1348" s="70"/>
      <c r="AI1348" s="70"/>
      <c r="AJ1348" s="70"/>
      <c r="AK1348" s="70"/>
      <c r="AL1348" s="70"/>
      <c r="AM1348" s="70"/>
      <c r="AN1348" s="70"/>
      <c r="AO1348" s="70"/>
      <c r="AP1348" s="70"/>
      <c r="AQ1348" s="70"/>
    </row>
    <row r="1349" spans="1:43">
      <c r="A1349" s="254"/>
      <c r="B1349" s="254"/>
      <c r="C1349" s="70"/>
      <c r="D1349" s="70"/>
      <c r="E1349" s="70"/>
      <c r="F1349" s="70"/>
      <c r="G1349" s="70"/>
      <c r="H1349" s="70"/>
      <c r="I1349" s="70"/>
      <c r="J1349" s="70"/>
      <c r="K1349" s="70"/>
      <c r="L1349" s="70"/>
      <c r="M1349" s="70"/>
      <c r="N1349" s="70"/>
      <c r="O1349" s="70"/>
      <c r="P1349" s="70"/>
      <c r="Q1349" s="70"/>
      <c r="R1349" s="70"/>
      <c r="S1349" s="70"/>
      <c r="T1349" s="70"/>
      <c r="U1349" s="70"/>
      <c r="V1349" s="70"/>
      <c r="W1349" s="70"/>
      <c r="X1349" s="70"/>
      <c r="Y1349" s="70"/>
      <c r="Z1349" s="70"/>
      <c r="AA1349" s="70"/>
      <c r="AB1349" s="70"/>
      <c r="AC1349" s="70"/>
      <c r="AD1349" s="70"/>
      <c r="AE1349" s="70"/>
      <c r="AF1349" s="70"/>
      <c r="AG1349" s="70"/>
      <c r="AH1349" s="70"/>
      <c r="AI1349" s="70"/>
      <c r="AJ1349" s="70"/>
      <c r="AK1349" s="70"/>
      <c r="AL1349" s="70"/>
      <c r="AM1349" s="70"/>
      <c r="AN1349" s="70"/>
      <c r="AO1349" s="70"/>
      <c r="AP1349" s="70"/>
      <c r="AQ1349" s="70"/>
    </row>
    <row r="1350" spans="1:43">
      <c r="A1350" s="254"/>
      <c r="B1350" s="254"/>
      <c r="C1350" s="70"/>
      <c r="D1350" s="70"/>
      <c r="E1350" s="70"/>
      <c r="F1350" s="70"/>
      <c r="G1350" s="70"/>
      <c r="H1350" s="70"/>
      <c r="I1350" s="70"/>
      <c r="J1350" s="70"/>
      <c r="K1350" s="70"/>
      <c r="L1350" s="70"/>
      <c r="M1350" s="70"/>
      <c r="N1350" s="70"/>
      <c r="O1350" s="70"/>
      <c r="P1350" s="70"/>
      <c r="Q1350" s="70"/>
      <c r="R1350" s="70"/>
      <c r="S1350" s="70"/>
      <c r="T1350" s="70"/>
      <c r="U1350" s="70"/>
      <c r="V1350" s="70"/>
      <c r="W1350" s="70"/>
      <c r="X1350" s="70"/>
      <c r="Y1350" s="70"/>
      <c r="Z1350" s="70"/>
      <c r="AA1350" s="70"/>
      <c r="AB1350" s="70"/>
      <c r="AC1350" s="70"/>
      <c r="AD1350" s="70"/>
      <c r="AE1350" s="70"/>
      <c r="AF1350" s="70"/>
      <c r="AG1350" s="70"/>
      <c r="AH1350" s="70"/>
      <c r="AI1350" s="70"/>
      <c r="AJ1350" s="70"/>
      <c r="AK1350" s="70"/>
      <c r="AL1350" s="70"/>
      <c r="AM1350" s="70"/>
      <c r="AN1350" s="70"/>
      <c r="AO1350" s="70"/>
      <c r="AP1350" s="70"/>
      <c r="AQ1350" s="70"/>
    </row>
    <row r="1351" spans="1:43">
      <c r="A1351" s="254"/>
      <c r="B1351" s="254"/>
      <c r="C1351" s="70"/>
      <c r="D1351" s="70"/>
      <c r="E1351" s="70"/>
      <c r="F1351" s="70"/>
      <c r="G1351" s="70"/>
      <c r="H1351" s="70"/>
      <c r="I1351" s="70"/>
      <c r="J1351" s="70"/>
      <c r="K1351" s="70"/>
      <c r="L1351" s="70"/>
      <c r="M1351" s="70"/>
      <c r="N1351" s="70"/>
      <c r="O1351" s="70"/>
      <c r="P1351" s="70"/>
      <c r="Q1351" s="70"/>
      <c r="R1351" s="70"/>
      <c r="S1351" s="70"/>
      <c r="T1351" s="70"/>
      <c r="U1351" s="70"/>
      <c r="V1351" s="70"/>
      <c r="W1351" s="70"/>
      <c r="X1351" s="70"/>
      <c r="Y1351" s="70"/>
      <c r="Z1351" s="70"/>
      <c r="AA1351" s="70"/>
      <c r="AB1351" s="70"/>
      <c r="AC1351" s="70"/>
      <c r="AD1351" s="70"/>
      <c r="AE1351" s="70"/>
      <c r="AF1351" s="70"/>
      <c r="AG1351" s="70"/>
      <c r="AH1351" s="70"/>
      <c r="AI1351" s="70"/>
      <c r="AJ1351" s="70"/>
      <c r="AK1351" s="70"/>
      <c r="AL1351" s="70"/>
      <c r="AM1351" s="70"/>
      <c r="AN1351" s="70"/>
      <c r="AO1351" s="70"/>
      <c r="AP1351" s="70"/>
      <c r="AQ1351" s="70"/>
    </row>
    <row r="1352" spans="1:43">
      <c r="A1352" s="254"/>
      <c r="B1352" s="254"/>
      <c r="C1352" s="70"/>
      <c r="D1352" s="70"/>
      <c r="E1352" s="70"/>
      <c r="F1352" s="70"/>
      <c r="G1352" s="70"/>
      <c r="H1352" s="70"/>
      <c r="I1352" s="70"/>
      <c r="J1352" s="70"/>
      <c r="K1352" s="70"/>
      <c r="L1352" s="70"/>
      <c r="M1352" s="70"/>
      <c r="N1352" s="70"/>
      <c r="O1352" s="70"/>
      <c r="P1352" s="70"/>
      <c r="Q1352" s="70"/>
      <c r="R1352" s="70"/>
      <c r="S1352" s="70"/>
      <c r="T1352" s="70"/>
      <c r="U1352" s="70"/>
      <c r="V1352" s="70"/>
      <c r="W1352" s="70"/>
      <c r="X1352" s="70"/>
      <c r="Y1352" s="70"/>
      <c r="Z1352" s="70"/>
      <c r="AA1352" s="70"/>
      <c r="AB1352" s="70"/>
      <c r="AC1352" s="70"/>
      <c r="AD1352" s="70"/>
      <c r="AE1352" s="70"/>
      <c r="AF1352" s="70"/>
      <c r="AG1352" s="70"/>
      <c r="AH1352" s="70"/>
      <c r="AI1352" s="70"/>
      <c r="AJ1352" s="70"/>
      <c r="AK1352" s="70"/>
      <c r="AL1352" s="70"/>
      <c r="AM1352" s="70"/>
      <c r="AN1352" s="70"/>
      <c r="AO1352" s="70"/>
      <c r="AP1352" s="70"/>
      <c r="AQ1352" s="70"/>
    </row>
    <row r="1353" spans="1:43">
      <c r="A1353" s="254"/>
      <c r="B1353" s="254"/>
      <c r="C1353" s="70"/>
      <c r="D1353" s="70"/>
      <c r="E1353" s="70"/>
      <c r="F1353" s="70"/>
      <c r="G1353" s="70"/>
      <c r="H1353" s="70"/>
      <c r="I1353" s="70"/>
      <c r="J1353" s="70"/>
      <c r="K1353" s="70"/>
      <c r="L1353" s="70"/>
      <c r="M1353" s="70"/>
      <c r="N1353" s="70"/>
      <c r="O1353" s="70"/>
      <c r="P1353" s="70"/>
      <c r="Q1353" s="70"/>
      <c r="R1353" s="70"/>
      <c r="S1353" s="70"/>
      <c r="T1353" s="70"/>
      <c r="U1353" s="70"/>
      <c r="V1353" s="70"/>
      <c r="W1353" s="70"/>
      <c r="X1353" s="70"/>
      <c r="Y1353" s="70"/>
      <c r="Z1353" s="70"/>
      <c r="AA1353" s="70"/>
      <c r="AB1353" s="70"/>
      <c r="AC1353" s="70"/>
      <c r="AD1353" s="70"/>
      <c r="AE1353" s="70"/>
      <c r="AF1353" s="70"/>
      <c r="AG1353" s="70"/>
      <c r="AH1353" s="70"/>
      <c r="AI1353" s="70"/>
      <c r="AJ1353" s="70"/>
      <c r="AK1353" s="70"/>
      <c r="AL1353" s="70"/>
      <c r="AM1353" s="70"/>
      <c r="AN1353" s="70"/>
      <c r="AO1353" s="70"/>
      <c r="AP1353" s="70"/>
      <c r="AQ1353" s="70"/>
    </row>
    <row r="1354" spans="1:43">
      <c r="A1354" s="254"/>
      <c r="B1354" s="254"/>
      <c r="C1354" s="70"/>
      <c r="D1354" s="70"/>
      <c r="E1354" s="70"/>
      <c r="F1354" s="70"/>
      <c r="G1354" s="70"/>
      <c r="H1354" s="70"/>
      <c r="I1354" s="70"/>
      <c r="J1354" s="70"/>
      <c r="K1354" s="70"/>
      <c r="L1354" s="70"/>
      <c r="M1354" s="70"/>
      <c r="N1354" s="70"/>
      <c r="O1354" s="70"/>
      <c r="P1354" s="70"/>
      <c r="Q1354" s="70"/>
      <c r="R1354" s="70"/>
      <c r="S1354" s="70"/>
      <c r="T1354" s="70"/>
      <c r="U1354" s="70"/>
      <c r="V1354" s="70"/>
      <c r="W1354" s="70"/>
      <c r="X1354" s="70"/>
      <c r="Y1354" s="70"/>
      <c r="Z1354" s="70"/>
      <c r="AA1354" s="70"/>
      <c r="AB1354" s="70"/>
      <c r="AC1354" s="70"/>
      <c r="AD1354" s="70"/>
      <c r="AE1354" s="70"/>
      <c r="AF1354" s="70"/>
      <c r="AG1354" s="70"/>
      <c r="AH1354" s="70"/>
      <c r="AI1354" s="70"/>
      <c r="AJ1354" s="70"/>
      <c r="AK1354" s="70"/>
      <c r="AL1354" s="70"/>
      <c r="AM1354" s="70"/>
      <c r="AN1354" s="70"/>
      <c r="AO1354" s="70"/>
      <c r="AP1354" s="70"/>
      <c r="AQ1354" s="70"/>
    </row>
    <row r="1355" spans="1:43">
      <c r="A1355" s="254"/>
      <c r="B1355" s="254"/>
      <c r="C1355" s="70"/>
      <c r="D1355" s="70"/>
      <c r="E1355" s="70"/>
      <c r="F1355" s="70"/>
      <c r="G1355" s="70"/>
      <c r="H1355" s="70"/>
      <c r="I1355" s="70"/>
      <c r="J1355" s="70"/>
      <c r="K1355" s="70"/>
      <c r="L1355" s="70"/>
      <c r="M1355" s="70"/>
      <c r="N1355" s="70"/>
      <c r="O1355" s="70"/>
      <c r="P1355" s="70"/>
      <c r="Q1355" s="70"/>
      <c r="R1355" s="70"/>
      <c r="S1355" s="70"/>
      <c r="T1355" s="70"/>
      <c r="U1355" s="70"/>
      <c r="V1355" s="70"/>
      <c r="W1355" s="70"/>
      <c r="X1355" s="70"/>
      <c r="Y1355" s="70"/>
      <c r="Z1355" s="70"/>
      <c r="AA1355" s="70"/>
      <c r="AB1355" s="70"/>
      <c r="AC1355" s="70"/>
      <c r="AD1355" s="70"/>
      <c r="AE1355" s="70"/>
      <c r="AF1355" s="70"/>
      <c r="AG1355" s="70"/>
      <c r="AH1355" s="70"/>
      <c r="AI1355" s="70"/>
      <c r="AJ1355" s="70"/>
      <c r="AK1355" s="70"/>
      <c r="AL1355" s="70"/>
      <c r="AM1355" s="70"/>
      <c r="AN1355" s="70"/>
      <c r="AO1355" s="70"/>
      <c r="AP1355" s="70"/>
      <c r="AQ1355" s="70"/>
    </row>
    <row r="1356" spans="1:43">
      <c r="A1356" s="254"/>
      <c r="B1356" s="254"/>
      <c r="C1356" s="70"/>
      <c r="D1356" s="70"/>
      <c r="E1356" s="70"/>
      <c r="F1356" s="70"/>
      <c r="G1356" s="70"/>
      <c r="H1356" s="70"/>
      <c r="I1356" s="70"/>
      <c r="J1356" s="70"/>
      <c r="K1356" s="70"/>
      <c r="L1356" s="70"/>
      <c r="M1356" s="70"/>
      <c r="N1356" s="70"/>
      <c r="O1356" s="70"/>
      <c r="P1356" s="70"/>
      <c r="Q1356" s="70"/>
      <c r="R1356" s="70"/>
      <c r="S1356" s="70"/>
      <c r="T1356" s="70"/>
      <c r="U1356" s="70"/>
      <c r="V1356" s="70"/>
      <c r="W1356" s="70"/>
      <c r="X1356" s="70"/>
      <c r="Y1356" s="70"/>
      <c r="Z1356" s="70"/>
      <c r="AA1356" s="70"/>
      <c r="AB1356" s="70"/>
      <c r="AC1356" s="70"/>
      <c r="AD1356" s="70"/>
      <c r="AE1356" s="70"/>
      <c r="AF1356" s="70"/>
      <c r="AG1356" s="70"/>
      <c r="AH1356" s="70"/>
      <c r="AI1356" s="70"/>
      <c r="AJ1356" s="70"/>
      <c r="AK1356" s="70"/>
      <c r="AL1356" s="70"/>
      <c r="AM1356" s="70"/>
      <c r="AN1356" s="70"/>
      <c r="AO1356" s="70"/>
      <c r="AP1356" s="70"/>
      <c r="AQ1356" s="70"/>
    </row>
    <row r="1357" spans="1:43">
      <c r="A1357" s="254"/>
      <c r="B1357" s="254"/>
      <c r="C1357" s="70"/>
      <c r="D1357" s="70"/>
      <c r="E1357" s="70"/>
      <c r="F1357" s="70"/>
      <c r="G1357" s="70"/>
      <c r="H1357" s="70"/>
      <c r="I1357" s="70"/>
      <c r="J1357" s="70"/>
      <c r="K1357" s="70"/>
      <c r="L1357" s="70"/>
      <c r="M1357" s="70"/>
      <c r="N1357" s="70"/>
      <c r="O1357" s="70"/>
      <c r="P1357" s="70"/>
      <c r="Q1357" s="70"/>
      <c r="R1357" s="70"/>
      <c r="S1357" s="70"/>
      <c r="T1357" s="70"/>
      <c r="U1357" s="70"/>
      <c r="V1357" s="70"/>
      <c r="W1357" s="70"/>
      <c r="X1357" s="70"/>
      <c r="Y1357" s="70"/>
      <c r="Z1357" s="70"/>
      <c r="AA1357" s="70"/>
      <c r="AB1357" s="70"/>
      <c r="AC1357" s="70"/>
      <c r="AD1357" s="70"/>
      <c r="AE1357" s="70"/>
      <c r="AF1357" s="70"/>
      <c r="AG1357" s="70"/>
      <c r="AH1357" s="70"/>
      <c r="AI1357" s="70"/>
      <c r="AJ1357" s="70"/>
      <c r="AK1357" s="70"/>
      <c r="AL1357" s="70"/>
      <c r="AM1357" s="70"/>
      <c r="AN1357" s="70"/>
      <c r="AO1357" s="70"/>
      <c r="AP1357" s="70"/>
      <c r="AQ1357" s="70"/>
    </row>
    <row r="1358" spans="1:43">
      <c r="A1358" s="254"/>
      <c r="B1358" s="254"/>
      <c r="C1358" s="70"/>
      <c r="D1358" s="70"/>
      <c r="E1358" s="70"/>
      <c r="F1358" s="70"/>
      <c r="G1358" s="70"/>
      <c r="H1358" s="70"/>
      <c r="I1358" s="70"/>
      <c r="J1358" s="70"/>
      <c r="K1358" s="70"/>
      <c r="L1358" s="70"/>
      <c r="M1358" s="70"/>
      <c r="N1358" s="70"/>
      <c r="O1358" s="70"/>
      <c r="P1358" s="70"/>
      <c r="Q1358" s="70"/>
      <c r="R1358" s="70"/>
      <c r="S1358" s="70"/>
      <c r="T1358" s="70"/>
      <c r="U1358" s="70"/>
      <c r="V1358" s="70"/>
      <c r="W1358" s="70"/>
      <c r="X1358" s="70"/>
      <c r="Y1358" s="70"/>
      <c r="Z1358" s="70"/>
      <c r="AA1358" s="70"/>
      <c r="AB1358" s="70"/>
      <c r="AC1358" s="70"/>
      <c r="AD1358" s="70"/>
      <c r="AE1358" s="70"/>
      <c r="AF1358" s="70"/>
      <c r="AG1358" s="70"/>
      <c r="AH1358" s="70"/>
      <c r="AI1358" s="70"/>
      <c r="AJ1358" s="70"/>
      <c r="AK1358" s="70"/>
      <c r="AL1358" s="70"/>
      <c r="AM1358" s="70"/>
      <c r="AN1358" s="70"/>
      <c r="AO1358" s="70"/>
      <c r="AP1358" s="70"/>
      <c r="AQ1358" s="70"/>
    </row>
    <row r="1359" spans="1:43">
      <c r="A1359" s="254"/>
      <c r="B1359" s="254"/>
      <c r="C1359" s="70"/>
      <c r="D1359" s="70"/>
      <c r="E1359" s="70"/>
      <c r="F1359" s="70"/>
      <c r="G1359" s="70"/>
      <c r="H1359" s="70"/>
      <c r="I1359" s="70"/>
      <c r="J1359" s="70"/>
      <c r="K1359" s="70"/>
      <c r="L1359" s="70"/>
      <c r="M1359" s="70"/>
      <c r="N1359" s="70"/>
      <c r="O1359" s="70"/>
      <c r="P1359" s="70"/>
      <c r="Q1359" s="70"/>
      <c r="R1359" s="70"/>
      <c r="S1359" s="70"/>
      <c r="T1359" s="70"/>
      <c r="U1359" s="70"/>
      <c r="V1359" s="70"/>
      <c r="W1359" s="70"/>
      <c r="X1359" s="70"/>
      <c r="Y1359" s="70"/>
      <c r="Z1359" s="70"/>
      <c r="AA1359" s="70"/>
      <c r="AB1359" s="70"/>
      <c r="AC1359" s="70"/>
      <c r="AD1359" s="70"/>
      <c r="AE1359" s="70"/>
      <c r="AF1359" s="70"/>
      <c r="AG1359" s="70"/>
      <c r="AH1359" s="70"/>
      <c r="AI1359" s="70"/>
      <c r="AJ1359" s="70"/>
      <c r="AK1359" s="70"/>
      <c r="AL1359" s="70"/>
      <c r="AM1359" s="70"/>
      <c r="AN1359" s="70"/>
      <c r="AO1359" s="70"/>
      <c r="AP1359" s="70"/>
      <c r="AQ1359" s="70"/>
    </row>
    <row r="1360" spans="1:43">
      <c r="A1360" s="254"/>
      <c r="B1360" s="254"/>
      <c r="C1360" s="70"/>
      <c r="D1360" s="70"/>
      <c r="E1360" s="70"/>
      <c r="F1360" s="70"/>
      <c r="G1360" s="70"/>
      <c r="H1360" s="70"/>
      <c r="I1360" s="70"/>
      <c r="J1360" s="70"/>
      <c r="K1360" s="70"/>
      <c r="L1360" s="70"/>
      <c r="M1360" s="70"/>
      <c r="N1360" s="70"/>
      <c r="O1360" s="70"/>
      <c r="P1360" s="70"/>
      <c r="Q1360" s="70"/>
      <c r="R1360" s="70"/>
      <c r="S1360" s="70"/>
      <c r="T1360" s="70"/>
      <c r="U1360" s="70"/>
      <c r="V1360" s="70"/>
      <c r="W1360" s="70"/>
      <c r="X1360" s="70"/>
      <c r="Y1360" s="70"/>
      <c r="Z1360" s="70"/>
      <c r="AA1360" s="70"/>
      <c r="AB1360" s="70"/>
      <c r="AC1360" s="70"/>
      <c r="AD1360" s="70"/>
      <c r="AE1360" s="70"/>
      <c r="AF1360" s="70"/>
      <c r="AG1360" s="70"/>
      <c r="AH1360" s="70"/>
      <c r="AI1360" s="70"/>
      <c r="AJ1360" s="70"/>
      <c r="AK1360" s="70"/>
      <c r="AL1360" s="70"/>
      <c r="AM1360" s="70"/>
      <c r="AN1360" s="70"/>
      <c r="AO1360" s="70"/>
      <c r="AP1360" s="70"/>
      <c r="AQ1360" s="70"/>
    </row>
    <row r="1361" spans="1:43">
      <c r="A1361" s="254"/>
      <c r="B1361" s="254"/>
      <c r="C1361" s="70"/>
      <c r="D1361" s="70"/>
      <c r="E1361" s="70"/>
      <c r="F1361" s="70"/>
      <c r="G1361" s="70"/>
      <c r="H1361" s="70"/>
      <c r="I1361" s="70"/>
      <c r="J1361" s="70"/>
      <c r="K1361" s="70"/>
      <c r="L1361" s="70"/>
      <c r="M1361" s="70"/>
      <c r="N1361" s="70"/>
      <c r="O1361" s="70"/>
      <c r="P1361" s="70"/>
      <c r="Q1361" s="70"/>
      <c r="R1361" s="70"/>
      <c r="S1361" s="70"/>
      <c r="T1361" s="70"/>
      <c r="U1361" s="70"/>
      <c r="V1361" s="70"/>
      <c r="W1361" s="70"/>
      <c r="X1361" s="70"/>
      <c r="Y1361" s="70"/>
      <c r="Z1361" s="70"/>
      <c r="AA1361" s="70"/>
      <c r="AB1361" s="70"/>
      <c r="AC1361" s="70"/>
      <c r="AD1361" s="70"/>
      <c r="AE1361" s="70"/>
      <c r="AF1361" s="70"/>
      <c r="AG1361" s="70"/>
      <c r="AH1361" s="70"/>
      <c r="AI1361" s="70"/>
      <c r="AJ1361" s="70"/>
      <c r="AK1361" s="70"/>
      <c r="AL1361" s="70"/>
      <c r="AM1361" s="70"/>
      <c r="AN1361" s="70"/>
      <c r="AO1361" s="70"/>
      <c r="AP1361" s="70"/>
      <c r="AQ1361" s="70"/>
    </row>
    <row r="1362" spans="1:43">
      <c r="A1362" s="254"/>
      <c r="B1362" s="254"/>
      <c r="C1362" s="70"/>
      <c r="D1362" s="70"/>
      <c r="E1362" s="70"/>
      <c r="F1362" s="70"/>
      <c r="G1362" s="70"/>
      <c r="H1362" s="70"/>
      <c r="I1362" s="70"/>
      <c r="J1362" s="70"/>
      <c r="K1362" s="70"/>
      <c r="L1362" s="70"/>
      <c r="M1362" s="70"/>
      <c r="N1362" s="70"/>
      <c r="O1362" s="70"/>
      <c r="P1362" s="70"/>
      <c r="Q1362" s="70"/>
      <c r="R1362" s="70"/>
      <c r="S1362" s="70"/>
      <c r="T1362" s="70"/>
      <c r="U1362" s="70"/>
      <c r="V1362" s="70"/>
      <c r="W1362" s="70"/>
      <c r="X1362" s="70"/>
      <c r="Y1362" s="70"/>
      <c r="Z1362" s="70"/>
      <c r="AA1362" s="70"/>
      <c r="AB1362" s="70"/>
      <c r="AC1362" s="70"/>
      <c r="AD1362" s="70"/>
      <c r="AE1362" s="70"/>
      <c r="AF1362" s="70"/>
      <c r="AG1362" s="70"/>
      <c r="AH1362" s="70"/>
      <c r="AI1362" s="70"/>
      <c r="AJ1362" s="70"/>
      <c r="AK1362" s="70"/>
      <c r="AL1362" s="70"/>
      <c r="AM1362" s="70"/>
      <c r="AN1362" s="70"/>
      <c r="AO1362" s="70"/>
      <c r="AP1362" s="70"/>
      <c r="AQ1362" s="70"/>
    </row>
    <row r="1363" spans="1:43">
      <c r="A1363" s="254"/>
      <c r="B1363" s="254"/>
      <c r="C1363" s="70"/>
      <c r="D1363" s="70"/>
      <c r="E1363" s="70"/>
      <c r="F1363" s="70"/>
      <c r="G1363" s="70"/>
      <c r="H1363" s="70"/>
      <c r="I1363" s="70"/>
      <c r="J1363" s="70"/>
      <c r="K1363" s="70"/>
      <c r="L1363" s="70"/>
      <c r="M1363" s="70"/>
      <c r="N1363" s="70"/>
      <c r="O1363" s="70"/>
      <c r="P1363" s="70"/>
      <c r="Q1363" s="70"/>
      <c r="R1363" s="70"/>
      <c r="S1363" s="70"/>
      <c r="T1363" s="70"/>
      <c r="U1363" s="70"/>
      <c r="V1363" s="70"/>
      <c r="W1363" s="70"/>
      <c r="X1363" s="70"/>
      <c r="Y1363" s="70"/>
      <c r="Z1363" s="70"/>
      <c r="AA1363" s="70"/>
      <c r="AB1363" s="70"/>
      <c r="AC1363" s="70"/>
      <c r="AD1363" s="70"/>
      <c r="AE1363" s="70"/>
      <c r="AF1363" s="70"/>
      <c r="AG1363" s="70"/>
      <c r="AH1363" s="70"/>
      <c r="AI1363" s="70"/>
      <c r="AJ1363" s="70"/>
      <c r="AK1363" s="70"/>
      <c r="AL1363" s="70"/>
      <c r="AM1363" s="70"/>
      <c r="AN1363" s="70"/>
      <c r="AO1363" s="70"/>
      <c r="AP1363" s="70"/>
      <c r="AQ1363" s="70"/>
    </row>
    <row r="1364" spans="1:43">
      <c r="A1364" s="254"/>
      <c r="B1364" s="254"/>
      <c r="C1364" s="70"/>
      <c r="D1364" s="70"/>
      <c r="E1364" s="70"/>
      <c r="F1364" s="70"/>
      <c r="G1364" s="70"/>
      <c r="H1364" s="70"/>
      <c r="I1364" s="70"/>
      <c r="J1364" s="70"/>
      <c r="K1364" s="70"/>
      <c r="L1364" s="70"/>
      <c r="M1364" s="70"/>
      <c r="N1364" s="70"/>
      <c r="O1364" s="70"/>
      <c r="P1364" s="70"/>
      <c r="Q1364" s="70"/>
      <c r="R1364" s="70"/>
      <c r="S1364" s="70"/>
      <c r="T1364" s="70"/>
      <c r="U1364" s="70"/>
      <c r="V1364" s="70"/>
      <c r="W1364" s="70"/>
      <c r="X1364" s="70"/>
      <c r="Y1364" s="70"/>
      <c r="Z1364" s="70"/>
      <c r="AA1364" s="70"/>
      <c r="AB1364" s="70"/>
      <c r="AC1364" s="70"/>
      <c r="AD1364" s="70"/>
      <c r="AE1364" s="70"/>
      <c r="AF1364" s="70"/>
      <c r="AG1364" s="70"/>
      <c r="AH1364" s="70"/>
      <c r="AI1364" s="70"/>
      <c r="AJ1364" s="70"/>
      <c r="AK1364" s="70"/>
      <c r="AL1364" s="70"/>
      <c r="AM1364" s="70"/>
      <c r="AN1364" s="70"/>
      <c r="AO1364" s="70"/>
      <c r="AP1364" s="70"/>
      <c r="AQ1364" s="70"/>
    </row>
    <row r="1365" spans="1:43">
      <c r="A1365" s="254"/>
      <c r="B1365" s="254"/>
      <c r="C1365" s="70"/>
      <c r="D1365" s="70"/>
      <c r="E1365" s="70"/>
      <c r="F1365" s="70"/>
      <c r="G1365" s="70"/>
      <c r="H1365" s="70"/>
      <c r="I1365" s="70"/>
      <c r="J1365" s="70"/>
      <c r="K1365" s="70"/>
      <c r="L1365" s="70"/>
      <c r="M1365" s="70"/>
      <c r="N1365" s="70"/>
      <c r="O1365" s="70"/>
      <c r="P1365" s="70"/>
      <c r="Q1365" s="70"/>
      <c r="R1365" s="70"/>
      <c r="S1365" s="70"/>
      <c r="T1365" s="70"/>
      <c r="U1365" s="70"/>
      <c r="V1365" s="70"/>
      <c r="W1365" s="70"/>
      <c r="X1365" s="70"/>
      <c r="Y1365" s="70"/>
      <c r="Z1365" s="70"/>
      <c r="AA1365" s="70"/>
      <c r="AB1365" s="70"/>
      <c r="AC1365" s="70"/>
      <c r="AD1365" s="70"/>
      <c r="AE1365" s="70"/>
      <c r="AF1365" s="70"/>
      <c r="AG1365" s="70"/>
      <c r="AH1365" s="70"/>
      <c r="AI1365" s="70"/>
      <c r="AJ1365" s="70"/>
      <c r="AK1365" s="70"/>
      <c r="AL1365" s="70"/>
      <c r="AM1365" s="70"/>
      <c r="AN1365" s="70"/>
      <c r="AO1365" s="70"/>
      <c r="AP1365" s="70"/>
      <c r="AQ1365" s="70"/>
    </row>
    <row r="1366" spans="1:43">
      <c r="A1366" s="254"/>
      <c r="B1366" s="254"/>
      <c r="C1366" s="70"/>
      <c r="D1366" s="70"/>
      <c r="E1366" s="70"/>
      <c r="F1366" s="70"/>
      <c r="G1366" s="70"/>
      <c r="H1366" s="70"/>
      <c r="I1366" s="70"/>
      <c r="J1366" s="70"/>
      <c r="K1366" s="70"/>
      <c r="L1366" s="70"/>
      <c r="M1366" s="70"/>
      <c r="N1366" s="70"/>
      <c r="O1366" s="70"/>
      <c r="P1366" s="70"/>
      <c r="Q1366" s="70"/>
      <c r="R1366" s="70"/>
      <c r="S1366" s="70"/>
      <c r="T1366" s="70"/>
      <c r="U1366" s="70"/>
      <c r="V1366" s="70"/>
      <c r="W1366" s="70"/>
      <c r="X1366" s="70"/>
      <c r="Y1366" s="70"/>
      <c r="Z1366" s="70"/>
      <c r="AA1366" s="70"/>
      <c r="AB1366" s="70"/>
      <c r="AC1366" s="70"/>
      <c r="AD1366" s="70"/>
      <c r="AE1366" s="70"/>
      <c r="AF1366" s="70"/>
      <c r="AG1366" s="70"/>
      <c r="AH1366" s="70"/>
      <c r="AI1366" s="70"/>
      <c r="AJ1366" s="70"/>
      <c r="AK1366" s="70"/>
      <c r="AL1366" s="70"/>
      <c r="AM1366" s="70"/>
      <c r="AN1366" s="70"/>
      <c r="AO1366" s="70"/>
      <c r="AP1366" s="70"/>
      <c r="AQ1366" s="70"/>
    </row>
    <row r="1367" spans="1:43">
      <c r="A1367" s="254"/>
      <c r="B1367" s="254"/>
      <c r="C1367" s="70"/>
      <c r="D1367" s="70"/>
      <c r="E1367" s="70"/>
      <c r="F1367" s="70"/>
      <c r="G1367" s="70"/>
      <c r="H1367" s="70"/>
      <c r="I1367" s="70"/>
      <c r="J1367" s="70"/>
      <c r="K1367" s="70"/>
      <c r="L1367" s="70"/>
      <c r="M1367" s="70"/>
      <c r="N1367" s="70"/>
      <c r="O1367" s="70"/>
      <c r="P1367" s="70"/>
      <c r="Q1367" s="70"/>
      <c r="R1367" s="70"/>
      <c r="S1367" s="70"/>
      <c r="T1367" s="70"/>
      <c r="U1367" s="70"/>
      <c r="V1367" s="70"/>
      <c r="W1367" s="70"/>
      <c r="X1367" s="70"/>
      <c r="Y1367" s="70"/>
      <c r="Z1367" s="70"/>
      <c r="AA1367" s="70"/>
      <c r="AB1367" s="70"/>
      <c r="AC1367" s="70"/>
      <c r="AD1367" s="70"/>
      <c r="AE1367" s="70"/>
      <c r="AF1367" s="70"/>
      <c r="AG1367" s="70"/>
      <c r="AH1367" s="70"/>
      <c r="AI1367" s="70"/>
      <c r="AJ1367" s="70"/>
      <c r="AK1367" s="70"/>
      <c r="AL1367" s="70"/>
      <c r="AM1367" s="70"/>
      <c r="AN1367" s="70"/>
      <c r="AO1367" s="70"/>
      <c r="AP1367" s="70"/>
      <c r="AQ1367" s="70"/>
    </row>
    <row r="1368" spans="1:43">
      <c r="A1368" s="254"/>
      <c r="B1368" s="254"/>
      <c r="C1368" s="70"/>
      <c r="D1368" s="70"/>
      <c r="E1368" s="70"/>
      <c r="F1368" s="70"/>
      <c r="G1368" s="70"/>
      <c r="H1368" s="70"/>
      <c r="I1368" s="70"/>
      <c r="J1368" s="70"/>
      <c r="K1368" s="70"/>
      <c r="L1368" s="70"/>
      <c r="M1368" s="70"/>
      <c r="N1368" s="70"/>
      <c r="O1368" s="70"/>
      <c r="P1368" s="70"/>
      <c r="Q1368" s="70"/>
      <c r="R1368" s="70"/>
      <c r="S1368" s="70"/>
      <c r="T1368" s="70"/>
      <c r="U1368" s="70"/>
      <c r="V1368" s="70"/>
      <c r="W1368" s="70"/>
      <c r="X1368" s="70"/>
      <c r="Y1368" s="70"/>
      <c r="Z1368" s="70"/>
      <c r="AA1368" s="70"/>
      <c r="AB1368" s="70"/>
      <c r="AC1368" s="70"/>
      <c r="AD1368" s="70"/>
      <c r="AE1368" s="70"/>
      <c r="AF1368" s="70"/>
      <c r="AG1368" s="70"/>
      <c r="AH1368" s="70"/>
      <c r="AI1368" s="70"/>
      <c r="AJ1368" s="70"/>
      <c r="AK1368" s="70"/>
      <c r="AL1368" s="70"/>
      <c r="AM1368" s="70"/>
      <c r="AN1368" s="70"/>
      <c r="AO1368" s="70"/>
      <c r="AP1368" s="70"/>
      <c r="AQ1368" s="70"/>
    </row>
    <row r="1369" spans="1:43">
      <c r="A1369" s="254"/>
      <c r="B1369" s="254"/>
      <c r="C1369" s="70"/>
      <c r="D1369" s="70"/>
      <c r="E1369" s="70"/>
      <c r="F1369" s="70"/>
      <c r="G1369" s="70"/>
      <c r="H1369" s="70"/>
      <c r="I1369" s="70"/>
      <c r="J1369" s="70"/>
      <c r="K1369" s="70"/>
      <c r="L1369" s="70"/>
      <c r="M1369" s="70"/>
      <c r="N1369" s="70"/>
      <c r="O1369" s="70"/>
      <c r="P1369" s="70"/>
      <c r="Q1369" s="70"/>
      <c r="R1369" s="70"/>
      <c r="S1369" s="70"/>
      <c r="T1369" s="70"/>
      <c r="U1369" s="70"/>
      <c r="V1369" s="70"/>
      <c r="W1369" s="70"/>
      <c r="X1369" s="70"/>
      <c r="Y1369" s="70"/>
      <c r="Z1369" s="70"/>
      <c r="AA1369" s="70"/>
      <c r="AB1369" s="70"/>
      <c r="AC1369" s="70"/>
      <c r="AD1369" s="70"/>
      <c r="AE1369" s="70"/>
      <c r="AF1369" s="70"/>
      <c r="AG1369" s="70"/>
      <c r="AH1369" s="70"/>
      <c r="AI1369" s="70"/>
      <c r="AJ1369" s="70"/>
      <c r="AK1369" s="70"/>
      <c r="AL1369" s="70"/>
      <c r="AM1369" s="70"/>
      <c r="AN1369" s="70"/>
      <c r="AO1369" s="70"/>
      <c r="AP1369" s="70"/>
      <c r="AQ1369" s="70"/>
    </row>
    <row r="1370" spans="1:43">
      <c r="A1370" s="254"/>
      <c r="B1370" s="254"/>
      <c r="C1370" s="70"/>
      <c r="D1370" s="70"/>
      <c r="E1370" s="70"/>
      <c r="F1370" s="70"/>
      <c r="G1370" s="70"/>
      <c r="H1370" s="70"/>
      <c r="I1370" s="70"/>
      <c r="J1370" s="70"/>
      <c r="K1370" s="70"/>
      <c r="L1370" s="70"/>
      <c r="M1370" s="70"/>
      <c r="N1370" s="70"/>
      <c r="O1370" s="70"/>
      <c r="P1370" s="70"/>
      <c r="Q1370" s="70"/>
      <c r="R1370" s="70"/>
      <c r="S1370" s="70"/>
      <c r="T1370" s="70"/>
      <c r="U1370" s="70"/>
      <c r="V1370" s="70"/>
      <c r="W1370" s="70"/>
      <c r="X1370" s="70"/>
      <c r="Y1370" s="70"/>
      <c r="Z1370" s="70"/>
      <c r="AA1370" s="70"/>
      <c r="AB1370" s="70"/>
      <c r="AC1370" s="70"/>
      <c r="AD1370" s="70"/>
      <c r="AE1370" s="70"/>
      <c r="AF1370" s="70"/>
      <c r="AG1370" s="70"/>
      <c r="AH1370" s="70"/>
      <c r="AI1370" s="70"/>
      <c r="AJ1370" s="70"/>
      <c r="AK1370" s="70"/>
      <c r="AL1370" s="70"/>
      <c r="AM1370" s="70"/>
      <c r="AN1370" s="70"/>
      <c r="AO1370" s="70"/>
      <c r="AP1370" s="70"/>
      <c r="AQ1370" s="70"/>
    </row>
    <row r="1371" spans="1:43">
      <c r="A1371" s="254"/>
      <c r="B1371" s="254"/>
      <c r="C1371" s="70"/>
      <c r="D1371" s="70"/>
      <c r="E1371" s="70"/>
      <c r="F1371" s="70"/>
      <c r="G1371" s="70"/>
      <c r="H1371" s="70"/>
      <c r="I1371" s="70"/>
      <c r="J1371" s="70"/>
      <c r="K1371" s="70"/>
      <c r="L1371" s="70"/>
      <c r="M1371" s="70"/>
      <c r="N1371" s="70"/>
      <c r="O1371" s="70"/>
      <c r="P1371" s="70"/>
      <c r="Q1371" s="70"/>
      <c r="R1371" s="70"/>
      <c r="S1371" s="70"/>
      <c r="T1371" s="70"/>
      <c r="U1371" s="70"/>
      <c r="V1371" s="70"/>
      <c r="W1371" s="70"/>
      <c r="X1371" s="70"/>
      <c r="Y1371" s="70"/>
      <c r="Z1371" s="70"/>
      <c r="AA1371" s="70"/>
      <c r="AB1371" s="70"/>
      <c r="AC1371" s="70"/>
      <c r="AD1371" s="70"/>
      <c r="AE1371" s="70"/>
      <c r="AF1371" s="70"/>
      <c r="AG1371" s="70"/>
      <c r="AH1371" s="70"/>
      <c r="AI1371" s="70"/>
      <c r="AJ1371" s="70"/>
      <c r="AK1371" s="70"/>
      <c r="AL1371" s="70"/>
      <c r="AM1371" s="70"/>
      <c r="AN1371" s="70"/>
      <c r="AO1371" s="70"/>
      <c r="AP1371" s="70"/>
      <c r="AQ1371" s="70"/>
    </row>
    <row r="1372" spans="1:43">
      <c r="A1372" s="254"/>
      <c r="B1372" s="254"/>
      <c r="C1372" s="70"/>
      <c r="D1372" s="70"/>
      <c r="E1372" s="70"/>
      <c r="F1372" s="70"/>
      <c r="G1372" s="70"/>
      <c r="H1372" s="70"/>
      <c r="I1372" s="70"/>
      <c r="J1372" s="70"/>
      <c r="K1372" s="70"/>
      <c r="L1372" s="70"/>
      <c r="M1372" s="70"/>
      <c r="N1372" s="70"/>
      <c r="O1372" s="70"/>
      <c r="P1372" s="70"/>
      <c r="Q1372" s="70"/>
      <c r="R1372" s="70"/>
      <c r="S1372" s="70"/>
      <c r="T1372" s="70"/>
      <c r="U1372" s="70"/>
      <c r="V1372" s="70"/>
      <c r="W1372" s="70"/>
      <c r="X1372" s="70"/>
      <c r="Y1372" s="70"/>
      <c r="Z1372" s="70"/>
      <c r="AA1372" s="70"/>
      <c r="AB1372" s="70"/>
      <c r="AC1372" s="70"/>
      <c r="AD1372" s="70"/>
      <c r="AE1372" s="70"/>
      <c r="AF1372" s="70"/>
      <c r="AG1372" s="70"/>
      <c r="AH1372" s="70"/>
      <c r="AI1372" s="70"/>
      <c r="AJ1372" s="70"/>
      <c r="AK1372" s="70"/>
      <c r="AL1372" s="70"/>
      <c r="AM1372" s="70"/>
      <c r="AN1372" s="70"/>
      <c r="AO1372" s="70"/>
      <c r="AP1372" s="70"/>
      <c r="AQ1372" s="70"/>
    </row>
    <row r="1373" spans="1:43">
      <c r="A1373" s="254"/>
      <c r="B1373" s="254"/>
      <c r="C1373" s="70"/>
      <c r="D1373" s="70"/>
      <c r="E1373" s="70"/>
      <c r="F1373" s="70"/>
      <c r="G1373" s="70"/>
      <c r="H1373" s="70"/>
      <c r="I1373" s="70"/>
      <c r="J1373" s="70"/>
      <c r="K1373" s="70"/>
      <c r="L1373" s="70"/>
      <c r="M1373" s="70"/>
      <c r="N1373" s="70"/>
      <c r="O1373" s="70"/>
      <c r="P1373" s="70"/>
      <c r="Q1373" s="70"/>
      <c r="R1373" s="70"/>
      <c r="S1373" s="70"/>
      <c r="T1373" s="70"/>
      <c r="U1373" s="70"/>
      <c r="V1373" s="70"/>
      <c r="W1373" s="70"/>
      <c r="X1373" s="70"/>
      <c r="Y1373" s="70"/>
      <c r="Z1373" s="70"/>
      <c r="AA1373" s="70"/>
      <c r="AB1373" s="70"/>
      <c r="AC1373" s="70"/>
      <c r="AD1373" s="70"/>
      <c r="AE1373" s="70"/>
      <c r="AF1373" s="70"/>
      <c r="AG1373" s="70"/>
      <c r="AH1373" s="70"/>
      <c r="AI1373" s="70"/>
      <c r="AJ1373" s="70"/>
      <c r="AK1373" s="70"/>
      <c r="AL1373" s="70"/>
      <c r="AM1373" s="70"/>
      <c r="AN1373" s="70"/>
      <c r="AO1373" s="70"/>
      <c r="AP1373" s="70"/>
      <c r="AQ1373" s="70"/>
    </row>
    <row r="1374" spans="1:43">
      <c r="A1374" s="254"/>
      <c r="B1374" s="254"/>
      <c r="C1374" s="70"/>
      <c r="D1374" s="70"/>
      <c r="E1374" s="70"/>
      <c r="F1374" s="70"/>
      <c r="G1374" s="70"/>
      <c r="H1374" s="70"/>
      <c r="I1374" s="70"/>
      <c r="J1374" s="70"/>
      <c r="K1374" s="70"/>
      <c r="L1374" s="70"/>
      <c r="M1374" s="70"/>
      <c r="N1374" s="70"/>
      <c r="O1374" s="70"/>
      <c r="P1374" s="70"/>
      <c r="Q1374" s="70"/>
      <c r="R1374" s="70"/>
      <c r="S1374" s="70"/>
      <c r="T1374" s="70"/>
      <c r="U1374" s="70"/>
      <c r="V1374" s="70"/>
      <c r="W1374" s="70"/>
      <c r="X1374" s="70"/>
      <c r="Y1374" s="70"/>
      <c r="Z1374" s="70"/>
      <c r="AA1374" s="70"/>
      <c r="AB1374" s="70"/>
      <c r="AC1374" s="70"/>
      <c r="AD1374" s="70"/>
      <c r="AE1374" s="70"/>
      <c r="AF1374" s="70"/>
      <c r="AG1374" s="70"/>
      <c r="AH1374" s="70"/>
      <c r="AI1374" s="70"/>
      <c r="AJ1374" s="70"/>
      <c r="AK1374" s="70"/>
      <c r="AL1374" s="70"/>
      <c r="AM1374" s="70"/>
      <c r="AN1374" s="70"/>
      <c r="AO1374" s="70"/>
      <c r="AP1374" s="70"/>
      <c r="AQ1374" s="70"/>
    </row>
    <row r="1375" spans="1:43">
      <c r="A1375" s="254"/>
      <c r="B1375" s="254"/>
      <c r="C1375" s="70"/>
      <c r="D1375" s="70"/>
      <c r="E1375" s="70"/>
      <c r="F1375" s="70"/>
      <c r="G1375" s="70"/>
      <c r="H1375" s="70"/>
      <c r="I1375" s="70"/>
      <c r="J1375" s="70"/>
      <c r="K1375" s="70"/>
      <c r="L1375" s="70"/>
      <c r="M1375" s="70"/>
      <c r="N1375" s="70"/>
      <c r="O1375" s="70"/>
      <c r="P1375" s="70"/>
      <c r="Q1375" s="70"/>
      <c r="R1375" s="70"/>
      <c r="S1375" s="70"/>
      <c r="T1375" s="70"/>
      <c r="U1375" s="70"/>
      <c r="V1375" s="70"/>
      <c r="W1375" s="70"/>
      <c r="X1375" s="70"/>
      <c r="Y1375" s="70"/>
      <c r="Z1375" s="70"/>
      <c r="AA1375" s="70"/>
      <c r="AB1375" s="70"/>
      <c r="AC1375" s="70"/>
      <c r="AD1375" s="70"/>
      <c r="AE1375" s="70"/>
      <c r="AF1375" s="70"/>
      <c r="AG1375" s="70"/>
      <c r="AH1375" s="70"/>
      <c r="AI1375" s="70"/>
      <c r="AJ1375" s="70"/>
      <c r="AK1375" s="70"/>
      <c r="AL1375" s="70"/>
      <c r="AM1375" s="70"/>
      <c r="AN1375" s="70"/>
      <c r="AO1375" s="70"/>
      <c r="AP1375" s="70"/>
      <c r="AQ1375" s="70"/>
    </row>
    <row r="1376" spans="1:43">
      <c r="A1376" s="254"/>
      <c r="B1376" s="254"/>
      <c r="C1376" s="70"/>
      <c r="D1376" s="70"/>
      <c r="E1376" s="70"/>
      <c r="F1376" s="70"/>
      <c r="G1376" s="70"/>
      <c r="H1376" s="70"/>
      <c r="I1376" s="70"/>
      <c r="J1376" s="70"/>
      <c r="K1376" s="70"/>
      <c r="L1376" s="70"/>
      <c r="M1376" s="70"/>
      <c r="N1376" s="70"/>
      <c r="O1376" s="70"/>
      <c r="P1376" s="70"/>
      <c r="Q1376" s="70"/>
      <c r="R1376" s="70"/>
      <c r="S1376" s="70"/>
      <c r="T1376" s="70"/>
      <c r="U1376" s="70"/>
      <c r="V1376" s="70"/>
      <c r="W1376" s="70"/>
      <c r="X1376" s="70"/>
      <c r="Y1376" s="70"/>
      <c r="Z1376" s="70"/>
      <c r="AA1376" s="70"/>
      <c r="AB1376" s="70"/>
      <c r="AC1376" s="70"/>
      <c r="AD1376" s="70"/>
      <c r="AE1376" s="70"/>
      <c r="AF1376" s="70"/>
      <c r="AG1376" s="70"/>
      <c r="AH1376" s="70"/>
      <c r="AI1376" s="70"/>
      <c r="AJ1376" s="70"/>
      <c r="AK1376" s="70"/>
      <c r="AL1376" s="70"/>
      <c r="AM1376" s="70"/>
      <c r="AN1376" s="70"/>
      <c r="AO1376" s="70"/>
      <c r="AP1376" s="70"/>
      <c r="AQ1376" s="70"/>
    </row>
    <row r="1377" spans="1:43">
      <c r="A1377" s="254"/>
      <c r="B1377" s="254"/>
      <c r="C1377" s="70"/>
      <c r="D1377" s="70"/>
      <c r="E1377" s="70"/>
      <c r="F1377" s="70"/>
      <c r="G1377" s="70"/>
      <c r="H1377" s="70"/>
      <c r="I1377" s="70"/>
      <c r="J1377" s="70"/>
      <c r="K1377" s="70"/>
      <c r="L1377" s="70"/>
      <c r="M1377" s="70"/>
      <c r="N1377" s="70"/>
      <c r="O1377" s="70"/>
      <c r="P1377" s="70"/>
      <c r="Q1377" s="70"/>
      <c r="R1377" s="70"/>
      <c r="S1377" s="70"/>
      <c r="T1377" s="70"/>
      <c r="U1377" s="70"/>
      <c r="V1377" s="70"/>
      <c r="W1377" s="70"/>
      <c r="X1377" s="70"/>
      <c r="Y1377" s="70"/>
      <c r="Z1377" s="70"/>
      <c r="AA1377" s="70"/>
      <c r="AB1377" s="70"/>
      <c r="AC1377" s="70"/>
      <c r="AD1377" s="70"/>
      <c r="AE1377" s="70"/>
      <c r="AF1377" s="70"/>
      <c r="AG1377" s="70"/>
      <c r="AH1377" s="70"/>
      <c r="AI1377" s="70"/>
      <c r="AJ1377" s="70"/>
      <c r="AK1377" s="70"/>
      <c r="AL1377" s="70"/>
      <c r="AM1377" s="70"/>
      <c r="AN1377" s="70"/>
      <c r="AO1377" s="70"/>
      <c r="AP1377" s="70"/>
      <c r="AQ1377" s="70"/>
    </row>
    <row r="1378" spans="1:43">
      <c r="A1378" s="254"/>
      <c r="B1378" s="254"/>
      <c r="C1378" s="70"/>
      <c r="D1378" s="70"/>
      <c r="E1378" s="70"/>
      <c r="F1378" s="70"/>
      <c r="G1378" s="70"/>
      <c r="H1378" s="70"/>
      <c r="I1378" s="70"/>
      <c r="J1378" s="70"/>
      <c r="K1378" s="70"/>
      <c r="L1378" s="70"/>
      <c r="M1378" s="70"/>
      <c r="N1378" s="70"/>
      <c r="O1378" s="70"/>
      <c r="P1378" s="70"/>
      <c r="Q1378" s="70"/>
      <c r="R1378" s="70"/>
      <c r="S1378" s="70"/>
      <c r="T1378" s="70"/>
      <c r="U1378" s="70"/>
      <c r="V1378" s="70"/>
      <c r="W1378" s="70"/>
      <c r="X1378" s="70"/>
      <c r="Y1378" s="70"/>
      <c r="Z1378" s="70"/>
      <c r="AA1378" s="70"/>
      <c r="AB1378" s="70"/>
      <c r="AC1378" s="70"/>
      <c r="AD1378" s="70"/>
      <c r="AE1378" s="70"/>
      <c r="AF1378" s="70"/>
      <c r="AG1378" s="70"/>
      <c r="AH1378" s="70"/>
      <c r="AI1378" s="70"/>
      <c r="AJ1378" s="70"/>
      <c r="AK1378" s="70"/>
      <c r="AL1378" s="70"/>
      <c r="AM1378" s="70"/>
      <c r="AN1378" s="70"/>
      <c r="AO1378" s="70"/>
      <c r="AP1378" s="70"/>
      <c r="AQ1378" s="70"/>
    </row>
    <row r="1379" spans="1:43">
      <c r="A1379" s="254"/>
      <c r="B1379" s="254"/>
      <c r="C1379" s="70"/>
      <c r="D1379" s="70"/>
      <c r="E1379" s="70"/>
      <c r="F1379" s="70"/>
      <c r="G1379" s="70"/>
      <c r="H1379" s="70"/>
      <c r="I1379" s="70"/>
      <c r="J1379" s="70"/>
      <c r="K1379" s="70"/>
      <c r="L1379" s="70"/>
      <c r="M1379" s="70"/>
      <c r="N1379" s="70"/>
      <c r="O1379" s="70"/>
      <c r="P1379" s="70"/>
      <c r="Q1379" s="70"/>
      <c r="R1379" s="70"/>
      <c r="S1379" s="70"/>
      <c r="T1379" s="70"/>
      <c r="U1379" s="70"/>
      <c r="V1379" s="70"/>
      <c r="W1379" s="70"/>
      <c r="X1379" s="70"/>
      <c r="Y1379" s="70"/>
      <c r="Z1379" s="70"/>
      <c r="AA1379" s="70"/>
      <c r="AB1379" s="70"/>
      <c r="AC1379" s="70"/>
      <c r="AD1379" s="70"/>
      <c r="AE1379" s="70"/>
      <c r="AF1379" s="70"/>
      <c r="AG1379" s="70"/>
      <c r="AH1379" s="70"/>
      <c r="AI1379" s="70"/>
      <c r="AJ1379" s="70"/>
      <c r="AK1379" s="70"/>
      <c r="AL1379" s="70"/>
      <c r="AM1379" s="70"/>
      <c r="AN1379" s="70"/>
      <c r="AO1379" s="70"/>
      <c r="AP1379" s="70"/>
      <c r="AQ1379" s="70"/>
    </row>
    <row r="1380" spans="1:43">
      <c r="A1380" s="254"/>
      <c r="B1380" s="254"/>
      <c r="C1380" s="70"/>
      <c r="D1380" s="70"/>
      <c r="E1380" s="70"/>
      <c r="F1380" s="70"/>
      <c r="G1380" s="70"/>
      <c r="H1380" s="70"/>
      <c r="I1380" s="70"/>
      <c r="J1380" s="70"/>
      <c r="K1380" s="70"/>
      <c r="L1380" s="70"/>
      <c r="M1380" s="70"/>
      <c r="N1380" s="70"/>
      <c r="O1380" s="70"/>
      <c r="P1380" s="70"/>
      <c r="Q1380" s="70"/>
      <c r="R1380" s="70"/>
      <c r="S1380" s="70"/>
      <c r="T1380" s="70"/>
      <c r="U1380" s="70"/>
      <c r="V1380" s="70"/>
      <c r="W1380" s="70"/>
      <c r="X1380" s="70"/>
      <c r="Y1380" s="70"/>
      <c r="Z1380" s="70"/>
      <c r="AA1380" s="70"/>
      <c r="AB1380" s="70"/>
      <c r="AC1380" s="70"/>
      <c r="AD1380" s="70"/>
      <c r="AE1380" s="70"/>
      <c r="AF1380" s="70"/>
      <c r="AG1380" s="70"/>
      <c r="AH1380" s="70"/>
      <c r="AI1380" s="70"/>
      <c r="AJ1380" s="70"/>
      <c r="AK1380" s="70"/>
      <c r="AL1380" s="70"/>
      <c r="AM1380" s="70"/>
      <c r="AN1380" s="70"/>
      <c r="AO1380" s="70"/>
      <c r="AP1380" s="70"/>
      <c r="AQ1380" s="70"/>
    </row>
    <row r="1381" spans="1:43">
      <c r="A1381" s="254"/>
      <c r="B1381" s="254"/>
      <c r="C1381" s="70"/>
      <c r="D1381" s="70"/>
      <c r="E1381" s="70"/>
      <c r="F1381" s="70"/>
      <c r="G1381" s="70"/>
      <c r="H1381" s="70"/>
      <c r="I1381" s="70"/>
      <c r="J1381" s="70"/>
      <c r="K1381" s="70"/>
      <c r="L1381" s="70"/>
      <c r="M1381" s="70"/>
      <c r="N1381" s="70"/>
      <c r="O1381" s="70"/>
      <c r="P1381" s="70"/>
      <c r="Q1381" s="70"/>
      <c r="R1381" s="70"/>
      <c r="S1381" s="70"/>
      <c r="T1381" s="70"/>
      <c r="U1381" s="70"/>
      <c r="V1381" s="70"/>
      <c r="W1381" s="70"/>
      <c r="X1381" s="70"/>
      <c r="Y1381" s="70"/>
      <c r="Z1381" s="70"/>
      <c r="AA1381" s="70"/>
      <c r="AB1381" s="70"/>
      <c r="AC1381" s="70"/>
      <c r="AD1381" s="70"/>
      <c r="AE1381" s="70"/>
      <c r="AF1381" s="70"/>
      <c r="AG1381" s="70"/>
      <c r="AH1381" s="70"/>
      <c r="AI1381" s="70"/>
      <c r="AJ1381" s="70"/>
      <c r="AK1381" s="70"/>
      <c r="AL1381" s="70"/>
      <c r="AM1381" s="70"/>
      <c r="AN1381" s="70"/>
      <c r="AO1381" s="70"/>
      <c r="AP1381" s="70"/>
      <c r="AQ1381" s="70"/>
    </row>
    <row r="1382" spans="1:43">
      <c r="A1382" s="254"/>
      <c r="B1382" s="254"/>
      <c r="C1382" s="70"/>
      <c r="D1382" s="70"/>
      <c r="E1382" s="70"/>
      <c r="F1382" s="70"/>
      <c r="G1382" s="70"/>
      <c r="H1382" s="70"/>
      <c r="I1382" s="70"/>
      <c r="J1382" s="70"/>
      <c r="K1382" s="70"/>
      <c r="L1382" s="70"/>
      <c r="M1382" s="70"/>
      <c r="N1382" s="70"/>
      <c r="O1382" s="70"/>
      <c r="P1382" s="70"/>
      <c r="Q1382" s="70"/>
      <c r="R1382" s="70"/>
      <c r="S1382" s="70"/>
      <c r="T1382" s="70"/>
      <c r="U1382" s="70"/>
      <c r="V1382" s="70"/>
      <c r="W1382" s="70"/>
      <c r="X1382" s="70"/>
      <c r="Y1382" s="70"/>
      <c r="Z1382" s="70"/>
      <c r="AA1382" s="70"/>
      <c r="AB1382" s="70"/>
      <c r="AC1382" s="70"/>
      <c r="AD1382" s="70"/>
      <c r="AE1382" s="70"/>
      <c r="AF1382" s="70"/>
      <c r="AG1382" s="70"/>
      <c r="AH1382" s="70"/>
      <c r="AI1382" s="70"/>
      <c r="AJ1382" s="70"/>
      <c r="AK1382" s="70"/>
      <c r="AL1382" s="70"/>
      <c r="AM1382" s="70"/>
      <c r="AN1382" s="70"/>
      <c r="AO1382" s="70"/>
      <c r="AP1382" s="70"/>
      <c r="AQ1382" s="70"/>
    </row>
    <row r="1383" spans="1:43">
      <c r="A1383" s="254"/>
      <c r="B1383" s="254"/>
      <c r="C1383" s="70"/>
      <c r="D1383" s="70"/>
      <c r="E1383" s="70"/>
      <c r="F1383" s="70"/>
      <c r="G1383" s="70"/>
      <c r="H1383" s="70"/>
      <c r="I1383" s="70"/>
      <c r="J1383" s="70"/>
      <c r="K1383" s="70"/>
      <c r="L1383" s="70"/>
      <c r="M1383" s="70"/>
      <c r="N1383" s="70"/>
      <c r="O1383" s="70"/>
      <c r="P1383" s="70"/>
      <c r="Q1383" s="70"/>
      <c r="R1383" s="70"/>
      <c r="S1383" s="70"/>
      <c r="T1383" s="70"/>
      <c r="U1383" s="70"/>
      <c r="V1383" s="70"/>
      <c r="W1383" s="70"/>
      <c r="X1383" s="70"/>
      <c r="Y1383" s="70"/>
      <c r="Z1383" s="70"/>
      <c r="AA1383" s="70"/>
      <c r="AB1383" s="70"/>
      <c r="AC1383" s="70"/>
      <c r="AD1383" s="70"/>
      <c r="AE1383" s="70"/>
      <c r="AF1383" s="70"/>
      <c r="AG1383" s="70"/>
      <c r="AH1383" s="70"/>
      <c r="AI1383" s="70"/>
      <c r="AJ1383" s="70"/>
      <c r="AK1383" s="70"/>
      <c r="AL1383" s="70"/>
      <c r="AM1383" s="70"/>
      <c r="AN1383" s="70"/>
      <c r="AO1383" s="70"/>
      <c r="AP1383" s="70"/>
      <c r="AQ1383" s="70"/>
    </row>
    <row r="1384" spans="1:43">
      <c r="A1384" s="254"/>
      <c r="B1384" s="254"/>
      <c r="C1384" s="70"/>
      <c r="D1384" s="70"/>
      <c r="E1384" s="70"/>
      <c r="F1384" s="70"/>
      <c r="G1384" s="70"/>
      <c r="H1384" s="70"/>
      <c r="I1384" s="70"/>
      <c r="J1384" s="70"/>
      <c r="K1384" s="70"/>
      <c r="L1384" s="70"/>
      <c r="M1384" s="70"/>
      <c r="N1384" s="70"/>
      <c r="O1384" s="70"/>
      <c r="P1384" s="70"/>
      <c r="Q1384" s="70"/>
      <c r="R1384" s="70"/>
      <c r="S1384" s="70"/>
      <c r="T1384" s="70"/>
      <c r="U1384" s="70"/>
      <c r="V1384" s="70"/>
      <c r="W1384" s="70"/>
      <c r="X1384" s="70"/>
      <c r="Y1384" s="70"/>
      <c r="Z1384" s="70"/>
      <c r="AA1384" s="70"/>
      <c r="AB1384" s="70"/>
      <c r="AC1384" s="70"/>
      <c r="AD1384" s="70"/>
      <c r="AE1384" s="70"/>
      <c r="AF1384" s="70"/>
      <c r="AG1384" s="70"/>
      <c r="AH1384" s="70"/>
      <c r="AI1384" s="70"/>
      <c r="AJ1384" s="70"/>
      <c r="AK1384" s="70"/>
      <c r="AL1384" s="70"/>
      <c r="AM1384" s="70"/>
      <c r="AN1384" s="70"/>
      <c r="AO1384" s="70"/>
      <c r="AP1384" s="70"/>
      <c r="AQ1384" s="70"/>
    </row>
    <row r="1385" spans="1:43">
      <c r="A1385" s="254"/>
      <c r="B1385" s="254"/>
      <c r="C1385" s="70"/>
      <c r="D1385" s="70"/>
      <c r="E1385" s="70"/>
      <c r="F1385" s="70"/>
      <c r="G1385" s="70"/>
      <c r="H1385" s="70"/>
      <c r="I1385" s="70"/>
      <c r="J1385" s="70"/>
      <c r="K1385" s="70"/>
      <c r="L1385" s="70"/>
      <c r="M1385" s="70"/>
      <c r="N1385" s="70"/>
      <c r="O1385" s="70"/>
      <c r="P1385" s="70"/>
      <c r="Q1385" s="70"/>
      <c r="R1385" s="70"/>
      <c r="S1385" s="70"/>
      <c r="T1385" s="70"/>
      <c r="U1385" s="70"/>
      <c r="V1385" s="70"/>
      <c r="W1385" s="70"/>
      <c r="X1385" s="70"/>
      <c r="Y1385" s="70"/>
      <c r="Z1385" s="70"/>
      <c r="AA1385" s="70"/>
      <c r="AB1385" s="70"/>
      <c r="AC1385" s="70"/>
      <c r="AD1385" s="70"/>
      <c r="AE1385" s="70"/>
      <c r="AF1385" s="70"/>
      <c r="AG1385" s="70"/>
      <c r="AH1385" s="70"/>
      <c r="AI1385" s="70"/>
      <c r="AJ1385" s="70"/>
      <c r="AK1385" s="70"/>
      <c r="AL1385" s="70"/>
      <c r="AM1385" s="70"/>
      <c r="AN1385" s="70"/>
      <c r="AO1385" s="70"/>
      <c r="AP1385" s="70"/>
      <c r="AQ1385" s="70"/>
    </row>
    <row r="1386" spans="1:43">
      <c r="A1386" s="254"/>
      <c r="B1386" s="254"/>
      <c r="C1386" s="70"/>
      <c r="D1386" s="70"/>
      <c r="E1386" s="70"/>
      <c r="F1386" s="70"/>
      <c r="G1386" s="70"/>
      <c r="H1386" s="70"/>
      <c r="I1386" s="70"/>
      <c r="J1386" s="70"/>
      <c r="K1386" s="70"/>
      <c r="L1386" s="70"/>
      <c r="M1386" s="70"/>
      <c r="N1386" s="70"/>
      <c r="O1386" s="70"/>
      <c r="P1386" s="70"/>
      <c r="Q1386" s="70"/>
      <c r="R1386" s="70"/>
      <c r="S1386" s="70"/>
      <c r="T1386" s="70"/>
      <c r="U1386" s="70"/>
      <c r="V1386" s="70"/>
      <c r="W1386" s="70"/>
      <c r="X1386" s="70"/>
      <c r="Y1386" s="70"/>
      <c r="Z1386" s="70"/>
      <c r="AA1386" s="70"/>
      <c r="AB1386" s="70"/>
      <c r="AC1386" s="70"/>
      <c r="AD1386" s="70"/>
      <c r="AE1386" s="70"/>
      <c r="AF1386" s="70"/>
      <c r="AG1386" s="70"/>
      <c r="AH1386" s="70"/>
      <c r="AI1386" s="70"/>
      <c r="AJ1386" s="70"/>
      <c r="AK1386" s="70"/>
      <c r="AL1386" s="70"/>
      <c r="AM1386" s="70"/>
      <c r="AN1386" s="70"/>
      <c r="AO1386" s="70"/>
      <c r="AP1386" s="70"/>
      <c r="AQ1386" s="70"/>
    </row>
    <row r="1387" spans="1:43">
      <c r="A1387" s="254"/>
      <c r="B1387" s="254"/>
      <c r="C1387" s="70"/>
      <c r="D1387" s="70"/>
      <c r="E1387" s="70"/>
      <c r="F1387" s="70"/>
      <c r="G1387" s="70"/>
      <c r="H1387" s="70"/>
      <c r="I1387" s="70"/>
      <c r="J1387" s="70"/>
      <c r="K1387" s="70"/>
      <c r="L1387" s="70"/>
      <c r="M1387" s="70"/>
      <c r="N1387" s="70"/>
      <c r="O1387" s="70"/>
      <c r="P1387" s="70"/>
      <c r="Q1387" s="70"/>
      <c r="R1387" s="70"/>
      <c r="S1387" s="70"/>
      <c r="T1387" s="70"/>
      <c r="U1387" s="70"/>
      <c r="V1387" s="70"/>
      <c r="W1387" s="70"/>
      <c r="X1387" s="70"/>
      <c r="Y1387" s="70"/>
      <c r="Z1387" s="70"/>
      <c r="AA1387" s="70"/>
      <c r="AB1387" s="70"/>
      <c r="AC1387" s="70"/>
      <c r="AD1387" s="70"/>
      <c r="AE1387" s="70"/>
      <c r="AF1387" s="70"/>
      <c r="AG1387" s="70"/>
      <c r="AH1387" s="70"/>
      <c r="AI1387" s="70"/>
      <c r="AJ1387" s="70"/>
      <c r="AK1387" s="70"/>
      <c r="AL1387" s="70"/>
      <c r="AM1387" s="70"/>
      <c r="AN1387" s="70"/>
      <c r="AO1387" s="70"/>
      <c r="AP1387" s="70"/>
      <c r="AQ1387" s="70"/>
    </row>
    <row r="1388" spans="1:43">
      <c r="A1388" s="254"/>
      <c r="B1388" s="254"/>
      <c r="C1388" s="70"/>
      <c r="D1388" s="70"/>
      <c r="E1388" s="70"/>
      <c r="F1388" s="70"/>
      <c r="G1388" s="70"/>
      <c r="H1388" s="70"/>
      <c r="I1388" s="70"/>
      <c r="J1388" s="70"/>
      <c r="K1388" s="70"/>
      <c r="L1388" s="70"/>
      <c r="M1388" s="70"/>
      <c r="N1388" s="70"/>
      <c r="O1388" s="70"/>
      <c r="P1388" s="70"/>
      <c r="Q1388" s="70"/>
      <c r="R1388" s="70"/>
      <c r="S1388" s="70"/>
      <c r="T1388" s="70"/>
      <c r="U1388" s="70"/>
      <c r="V1388" s="70"/>
      <c r="W1388" s="70"/>
      <c r="X1388" s="70"/>
      <c r="Y1388" s="70"/>
      <c r="Z1388" s="70"/>
      <c r="AA1388" s="70"/>
      <c r="AB1388" s="70"/>
      <c r="AC1388" s="70"/>
      <c r="AD1388" s="70"/>
      <c r="AE1388" s="70"/>
      <c r="AF1388" s="70"/>
      <c r="AG1388" s="70"/>
      <c r="AH1388" s="70"/>
      <c r="AI1388" s="70"/>
      <c r="AJ1388" s="70"/>
      <c r="AK1388" s="70"/>
      <c r="AL1388" s="70"/>
      <c r="AM1388" s="70"/>
      <c r="AN1388" s="70"/>
      <c r="AO1388" s="70"/>
      <c r="AP1388" s="70"/>
      <c r="AQ1388" s="70"/>
    </row>
    <row r="1389" spans="1:43">
      <c r="A1389" s="254"/>
      <c r="B1389" s="254"/>
      <c r="C1389" s="70"/>
      <c r="D1389" s="70"/>
      <c r="E1389" s="70"/>
      <c r="F1389" s="70"/>
      <c r="G1389" s="70"/>
      <c r="H1389" s="70"/>
      <c r="I1389" s="70"/>
      <c r="J1389" s="70"/>
      <c r="K1389" s="70"/>
      <c r="L1389" s="70"/>
      <c r="M1389" s="70"/>
      <c r="N1389" s="70"/>
      <c r="O1389" s="70"/>
      <c r="P1389" s="70"/>
      <c r="Q1389" s="70"/>
      <c r="R1389" s="70"/>
      <c r="S1389" s="70"/>
      <c r="T1389" s="70"/>
      <c r="U1389" s="70"/>
      <c r="V1389" s="70"/>
      <c r="W1389" s="70"/>
      <c r="X1389" s="70"/>
      <c r="Y1389" s="70"/>
      <c r="Z1389" s="70"/>
      <c r="AA1389" s="70"/>
      <c r="AB1389" s="70"/>
      <c r="AC1389" s="70"/>
      <c r="AD1389" s="70"/>
      <c r="AE1389" s="70"/>
      <c r="AF1389" s="70"/>
      <c r="AG1389" s="70"/>
      <c r="AH1389" s="70"/>
      <c r="AI1389" s="70"/>
      <c r="AJ1389" s="70"/>
      <c r="AK1389" s="70"/>
      <c r="AL1389" s="70"/>
      <c r="AM1389" s="70"/>
      <c r="AN1389" s="70"/>
      <c r="AO1389" s="70"/>
      <c r="AP1389" s="70"/>
      <c r="AQ1389" s="70"/>
    </row>
    <row r="1390" spans="1:43">
      <c r="A1390" s="254"/>
      <c r="B1390" s="254"/>
      <c r="C1390" s="70"/>
      <c r="D1390" s="70"/>
      <c r="E1390" s="70"/>
      <c r="F1390" s="70"/>
      <c r="G1390" s="70"/>
      <c r="H1390" s="70"/>
      <c r="I1390" s="70"/>
      <c r="J1390" s="70"/>
      <c r="K1390" s="70"/>
      <c r="L1390" s="70"/>
      <c r="M1390" s="70"/>
      <c r="N1390" s="70"/>
      <c r="O1390" s="70"/>
      <c r="P1390" s="70"/>
      <c r="Q1390" s="70"/>
      <c r="R1390" s="70"/>
      <c r="S1390" s="70"/>
      <c r="T1390" s="70"/>
      <c r="U1390" s="70"/>
      <c r="V1390" s="70"/>
      <c r="W1390" s="70"/>
      <c r="X1390" s="70"/>
      <c r="Y1390" s="70"/>
      <c r="Z1390" s="70"/>
      <c r="AA1390" s="70"/>
      <c r="AB1390" s="70"/>
      <c r="AC1390" s="70"/>
      <c r="AD1390" s="70"/>
      <c r="AE1390" s="70"/>
      <c r="AF1390" s="70"/>
      <c r="AG1390" s="70"/>
      <c r="AH1390" s="70"/>
      <c r="AI1390" s="70"/>
      <c r="AJ1390" s="70"/>
      <c r="AK1390" s="70"/>
      <c r="AL1390" s="70"/>
      <c r="AM1390" s="70"/>
      <c r="AN1390" s="70"/>
      <c r="AO1390" s="70"/>
      <c r="AP1390" s="70"/>
      <c r="AQ1390" s="70"/>
    </row>
    <row r="1391" spans="1:43">
      <c r="A1391" s="254"/>
      <c r="B1391" s="254"/>
      <c r="C1391" s="70"/>
      <c r="D1391" s="70"/>
      <c r="E1391" s="70"/>
      <c r="F1391" s="70"/>
      <c r="G1391" s="70"/>
      <c r="H1391" s="70"/>
      <c r="I1391" s="70"/>
      <c r="J1391" s="70"/>
      <c r="K1391" s="70"/>
      <c r="L1391" s="70"/>
      <c r="M1391" s="70"/>
      <c r="N1391" s="70"/>
      <c r="O1391" s="70"/>
      <c r="P1391" s="70"/>
      <c r="Q1391" s="70"/>
      <c r="R1391" s="70"/>
      <c r="S1391" s="70"/>
      <c r="T1391" s="70"/>
      <c r="U1391" s="70"/>
      <c r="V1391" s="70"/>
      <c r="W1391" s="70"/>
      <c r="X1391" s="70"/>
      <c r="Y1391" s="70"/>
      <c r="Z1391" s="70"/>
      <c r="AA1391" s="70"/>
      <c r="AB1391" s="70"/>
      <c r="AC1391" s="70"/>
      <c r="AD1391" s="70"/>
      <c r="AE1391" s="70"/>
      <c r="AF1391" s="70"/>
      <c r="AG1391" s="70"/>
      <c r="AH1391" s="70"/>
      <c r="AI1391" s="70"/>
      <c r="AJ1391" s="70"/>
      <c r="AK1391" s="70"/>
      <c r="AL1391" s="70"/>
      <c r="AM1391" s="70"/>
      <c r="AN1391" s="70"/>
      <c r="AO1391" s="70"/>
      <c r="AP1391" s="70"/>
      <c r="AQ1391" s="70"/>
    </row>
    <row r="1392" spans="1:43">
      <c r="A1392" s="254"/>
      <c r="B1392" s="254"/>
      <c r="C1392" s="70"/>
      <c r="D1392" s="70"/>
      <c r="E1392" s="70"/>
      <c r="F1392" s="70"/>
      <c r="G1392" s="70"/>
      <c r="H1392" s="70"/>
      <c r="I1392" s="70"/>
      <c r="J1392" s="70"/>
      <c r="K1392" s="70"/>
      <c r="L1392" s="70"/>
      <c r="M1392" s="70"/>
      <c r="N1392" s="70"/>
      <c r="O1392" s="70"/>
      <c r="P1392" s="70"/>
      <c r="Q1392" s="70"/>
      <c r="R1392" s="70"/>
      <c r="S1392" s="70"/>
      <c r="T1392" s="70"/>
      <c r="U1392" s="70"/>
      <c r="V1392" s="70"/>
      <c r="W1392" s="70"/>
      <c r="X1392" s="70"/>
      <c r="Y1392" s="70"/>
      <c r="Z1392" s="70"/>
      <c r="AA1392" s="70"/>
      <c r="AB1392" s="70"/>
      <c r="AC1392" s="70"/>
      <c r="AD1392" s="70"/>
      <c r="AE1392" s="70"/>
      <c r="AF1392" s="70"/>
      <c r="AG1392" s="70"/>
      <c r="AH1392" s="70"/>
      <c r="AI1392" s="70"/>
      <c r="AJ1392" s="70"/>
      <c r="AK1392" s="70"/>
      <c r="AL1392" s="70"/>
      <c r="AM1392" s="70"/>
      <c r="AN1392" s="70"/>
      <c r="AO1392" s="70"/>
      <c r="AP1392" s="70"/>
      <c r="AQ1392" s="70"/>
    </row>
    <row r="1393" spans="1:43">
      <c r="A1393" s="254"/>
      <c r="B1393" s="254"/>
      <c r="C1393" s="70"/>
      <c r="D1393" s="70"/>
      <c r="E1393" s="70"/>
      <c r="F1393" s="70"/>
      <c r="G1393" s="70"/>
      <c r="H1393" s="70"/>
      <c r="I1393" s="70"/>
      <c r="J1393" s="70"/>
      <c r="K1393" s="70"/>
      <c r="L1393" s="70"/>
      <c r="M1393" s="70"/>
      <c r="N1393" s="70"/>
      <c r="O1393" s="70"/>
      <c r="P1393" s="70"/>
      <c r="Q1393" s="70"/>
      <c r="R1393" s="70"/>
      <c r="S1393" s="70"/>
      <c r="T1393" s="70"/>
      <c r="U1393" s="70"/>
      <c r="V1393" s="70"/>
      <c r="W1393" s="70"/>
      <c r="X1393" s="70"/>
      <c r="Y1393" s="70"/>
      <c r="Z1393" s="70"/>
      <c r="AA1393" s="70"/>
      <c r="AB1393" s="70"/>
      <c r="AC1393" s="70"/>
      <c r="AD1393" s="70"/>
      <c r="AE1393" s="70"/>
      <c r="AF1393" s="70"/>
      <c r="AG1393" s="70"/>
      <c r="AH1393" s="70"/>
      <c r="AI1393" s="70"/>
      <c r="AJ1393" s="70"/>
      <c r="AK1393" s="70"/>
      <c r="AL1393" s="70"/>
      <c r="AM1393" s="70"/>
      <c r="AN1393" s="70"/>
      <c r="AO1393" s="70"/>
      <c r="AP1393" s="70"/>
      <c r="AQ1393" s="70"/>
    </row>
    <row r="1394" spans="1:43">
      <c r="A1394" s="254"/>
      <c r="B1394" s="254"/>
      <c r="C1394" s="70"/>
      <c r="D1394" s="70"/>
      <c r="E1394" s="70"/>
      <c r="F1394" s="70"/>
      <c r="G1394" s="70"/>
      <c r="H1394" s="70"/>
      <c r="I1394" s="70"/>
      <c r="J1394" s="70"/>
      <c r="K1394" s="70"/>
      <c r="L1394" s="70"/>
      <c r="M1394" s="70"/>
      <c r="N1394" s="70"/>
      <c r="O1394" s="70"/>
      <c r="P1394" s="70"/>
      <c r="Q1394" s="70"/>
      <c r="R1394" s="70"/>
      <c r="S1394" s="70"/>
      <c r="T1394" s="70"/>
      <c r="U1394" s="70"/>
      <c r="V1394" s="70"/>
      <c r="W1394" s="70"/>
      <c r="X1394" s="70"/>
      <c r="Y1394" s="70"/>
      <c r="Z1394" s="70"/>
      <c r="AA1394" s="70"/>
      <c r="AB1394" s="70"/>
      <c r="AC1394" s="70"/>
      <c r="AD1394" s="70"/>
      <c r="AE1394" s="70"/>
      <c r="AF1394" s="70"/>
      <c r="AG1394" s="70"/>
      <c r="AH1394" s="70"/>
      <c r="AI1394" s="70"/>
      <c r="AJ1394" s="70"/>
      <c r="AK1394" s="70"/>
      <c r="AL1394" s="70"/>
      <c r="AM1394" s="70"/>
      <c r="AN1394" s="70"/>
      <c r="AO1394" s="70"/>
      <c r="AP1394" s="70"/>
      <c r="AQ1394" s="70"/>
    </row>
    <row r="1395" spans="1:43">
      <c r="A1395" s="254"/>
      <c r="B1395" s="254"/>
      <c r="C1395" s="70"/>
      <c r="D1395" s="70"/>
      <c r="E1395" s="70"/>
      <c r="F1395" s="70"/>
      <c r="G1395" s="70"/>
      <c r="H1395" s="70"/>
      <c r="I1395" s="70"/>
      <c r="J1395" s="70"/>
      <c r="K1395" s="70"/>
      <c r="L1395" s="70"/>
      <c r="M1395" s="70"/>
      <c r="N1395" s="70"/>
      <c r="O1395" s="70"/>
      <c r="P1395" s="70"/>
      <c r="Q1395" s="70"/>
      <c r="R1395" s="70"/>
      <c r="S1395" s="70"/>
      <c r="T1395" s="70"/>
      <c r="U1395" s="70"/>
      <c r="V1395" s="70"/>
      <c r="W1395" s="70"/>
      <c r="X1395" s="70"/>
      <c r="Y1395" s="70"/>
      <c r="Z1395" s="70"/>
      <c r="AA1395" s="70"/>
      <c r="AB1395" s="70"/>
      <c r="AC1395" s="70"/>
      <c r="AD1395" s="70"/>
      <c r="AE1395" s="70"/>
      <c r="AF1395" s="70"/>
      <c r="AG1395" s="70"/>
      <c r="AH1395" s="70"/>
      <c r="AI1395" s="70"/>
      <c r="AJ1395" s="70"/>
      <c r="AK1395" s="70"/>
      <c r="AL1395" s="70"/>
      <c r="AM1395" s="70"/>
      <c r="AN1395" s="70"/>
      <c r="AO1395" s="70"/>
      <c r="AP1395" s="70"/>
      <c r="AQ1395" s="70"/>
    </row>
    <row r="1396" spans="1:43">
      <c r="A1396" s="254"/>
      <c r="B1396" s="254"/>
      <c r="C1396" s="70"/>
      <c r="D1396" s="70"/>
      <c r="E1396" s="70"/>
      <c r="F1396" s="70"/>
      <c r="G1396" s="70"/>
      <c r="H1396" s="70"/>
      <c r="I1396" s="70"/>
      <c r="J1396" s="70"/>
      <c r="K1396" s="70"/>
      <c r="L1396" s="70"/>
      <c r="M1396" s="70"/>
      <c r="N1396" s="70"/>
      <c r="O1396" s="70"/>
      <c r="P1396" s="70"/>
      <c r="Q1396" s="70"/>
      <c r="R1396" s="70"/>
      <c r="S1396" s="70"/>
      <c r="T1396" s="70"/>
      <c r="U1396" s="70"/>
      <c r="V1396" s="70"/>
      <c r="W1396" s="70"/>
      <c r="X1396" s="70"/>
      <c r="Y1396" s="70"/>
      <c r="Z1396" s="70"/>
      <c r="AA1396" s="70"/>
      <c r="AB1396" s="70"/>
      <c r="AC1396" s="70"/>
      <c r="AD1396" s="70"/>
      <c r="AE1396" s="70"/>
      <c r="AF1396" s="70"/>
      <c r="AG1396" s="70"/>
      <c r="AH1396" s="70"/>
      <c r="AI1396" s="70"/>
      <c r="AJ1396" s="70"/>
      <c r="AK1396" s="70"/>
      <c r="AL1396" s="70"/>
      <c r="AM1396" s="70"/>
      <c r="AN1396" s="70"/>
      <c r="AO1396" s="70"/>
      <c r="AP1396" s="70"/>
      <c r="AQ1396" s="70"/>
    </row>
    <row r="1397" spans="1:43">
      <c r="A1397" s="254"/>
      <c r="B1397" s="254"/>
      <c r="C1397" s="70"/>
      <c r="D1397" s="70"/>
      <c r="E1397" s="70"/>
      <c r="F1397" s="70"/>
      <c r="G1397" s="70"/>
      <c r="H1397" s="70"/>
      <c r="I1397" s="70"/>
      <c r="J1397" s="70"/>
      <c r="K1397" s="70"/>
      <c r="L1397" s="70"/>
      <c r="M1397" s="70"/>
      <c r="N1397" s="70"/>
      <c r="O1397" s="70"/>
      <c r="P1397" s="70"/>
      <c r="Q1397" s="70"/>
      <c r="R1397" s="70"/>
      <c r="S1397" s="70"/>
      <c r="T1397" s="70"/>
      <c r="U1397" s="70"/>
      <c r="V1397" s="70"/>
      <c r="W1397" s="70"/>
      <c r="X1397" s="70"/>
      <c r="Y1397" s="70"/>
      <c r="Z1397" s="70"/>
      <c r="AA1397" s="70"/>
      <c r="AB1397" s="70"/>
      <c r="AC1397" s="70"/>
      <c r="AD1397" s="70"/>
      <c r="AE1397" s="70"/>
      <c r="AF1397" s="70"/>
      <c r="AG1397" s="70"/>
      <c r="AH1397" s="70"/>
      <c r="AI1397" s="70"/>
      <c r="AJ1397" s="70"/>
      <c r="AK1397" s="70"/>
      <c r="AL1397" s="70"/>
      <c r="AM1397" s="70"/>
      <c r="AN1397" s="70"/>
      <c r="AO1397" s="70"/>
      <c r="AP1397" s="70"/>
      <c r="AQ1397" s="70"/>
    </row>
    <row r="1398" spans="1:43">
      <c r="A1398" s="254"/>
      <c r="B1398" s="254"/>
      <c r="C1398" s="70"/>
      <c r="D1398" s="70"/>
      <c r="E1398" s="70"/>
      <c r="F1398" s="70"/>
      <c r="G1398" s="70"/>
      <c r="H1398" s="70"/>
      <c r="I1398" s="70"/>
      <c r="J1398" s="70"/>
      <c r="K1398" s="70"/>
      <c r="L1398" s="70"/>
      <c r="M1398" s="70"/>
      <c r="N1398" s="70"/>
      <c r="O1398" s="70"/>
      <c r="P1398" s="70"/>
      <c r="Q1398" s="70"/>
      <c r="R1398" s="70"/>
      <c r="S1398" s="70"/>
      <c r="T1398" s="70"/>
      <c r="U1398" s="70"/>
      <c r="V1398" s="70"/>
      <c r="W1398" s="70"/>
      <c r="X1398" s="70"/>
      <c r="Y1398" s="70"/>
      <c r="Z1398" s="70"/>
      <c r="AA1398" s="70"/>
      <c r="AB1398" s="70"/>
      <c r="AC1398" s="70"/>
      <c r="AD1398" s="70"/>
      <c r="AE1398" s="70"/>
      <c r="AF1398" s="70"/>
      <c r="AG1398" s="70"/>
      <c r="AH1398" s="70"/>
      <c r="AI1398" s="70"/>
      <c r="AJ1398" s="70"/>
      <c r="AK1398" s="70"/>
      <c r="AL1398" s="70"/>
      <c r="AM1398" s="70"/>
      <c r="AN1398" s="70"/>
      <c r="AO1398" s="70"/>
      <c r="AP1398" s="70"/>
      <c r="AQ1398" s="70"/>
    </row>
    <row r="1399" spans="1:43">
      <c r="A1399" s="254"/>
      <c r="B1399" s="254"/>
      <c r="C1399" s="70"/>
      <c r="D1399" s="70"/>
      <c r="E1399" s="70"/>
      <c r="F1399" s="70"/>
      <c r="G1399" s="70"/>
      <c r="H1399" s="70"/>
      <c r="I1399" s="70"/>
      <c r="J1399" s="70"/>
      <c r="K1399" s="70"/>
      <c r="L1399" s="70"/>
      <c r="M1399" s="70"/>
      <c r="N1399" s="70"/>
      <c r="O1399" s="70"/>
      <c r="P1399" s="70"/>
      <c r="Q1399" s="70"/>
      <c r="R1399" s="70"/>
      <c r="S1399" s="70"/>
      <c r="T1399" s="70"/>
      <c r="U1399" s="70"/>
      <c r="V1399" s="70"/>
      <c r="W1399" s="70"/>
      <c r="X1399" s="70"/>
      <c r="Y1399" s="70"/>
      <c r="Z1399" s="70"/>
      <c r="AA1399" s="70"/>
      <c r="AB1399" s="70"/>
      <c r="AC1399" s="70"/>
      <c r="AD1399" s="70"/>
      <c r="AE1399" s="70"/>
      <c r="AF1399" s="70"/>
      <c r="AG1399" s="70"/>
      <c r="AH1399" s="70"/>
      <c r="AI1399" s="70"/>
      <c r="AJ1399" s="70"/>
      <c r="AK1399" s="70"/>
      <c r="AL1399" s="70"/>
      <c r="AM1399" s="70"/>
      <c r="AN1399" s="70"/>
      <c r="AO1399" s="70"/>
      <c r="AP1399" s="70"/>
      <c r="AQ1399" s="70"/>
    </row>
    <row r="1400" spans="1:43">
      <c r="A1400" s="254"/>
      <c r="B1400" s="254"/>
      <c r="C1400" s="70"/>
      <c r="D1400" s="70"/>
      <c r="E1400" s="70"/>
      <c r="F1400" s="70"/>
      <c r="G1400" s="70"/>
      <c r="H1400" s="70"/>
      <c r="I1400" s="70"/>
      <c r="J1400" s="70"/>
      <c r="K1400" s="70"/>
      <c r="L1400" s="70"/>
      <c r="M1400" s="70"/>
      <c r="N1400" s="70"/>
      <c r="O1400" s="70"/>
      <c r="P1400" s="70"/>
      <c r="Q1400" s="70"/>
      <c r="R1400" s="70"/>
      <c r="S1400" s="70"/>
      <c r="T1400" s="70"/>
      <c r="U1400" s="70"/>
      <c r="V1400" s="70"/>
      <c r="W1400" s="70"/>
      <c r="X1400" s="70"/>
      <c r="Y1400" s="70"/>
      <c r="Z1400" s="70"/>
      <c r="AA1400" s="70"/>
      <c r="AB1400" s="70"/>
      <c r="AC1400" s="70"/>
      <c r="AD1400" s="70"/>
      <c r="AE1400" s="70"/>
      <c r="AF1400" s="70"/>
      <c r="AG1400" s="70"/>
      <c r="AH1400" s="70"/>
      <c r="AI1400" s="70"/>
      <c r="AJ1400" s="70"/>
      <c r="AK1400" s="70"/>
      <c r="AL1400" s="70"/>
      <c r="AM1400" s="70"/>
      <c r="AN1400" s="70"/>
      <c r="AO1400" s="70"/>
      <c r="AP1400" s="70"/>
      <c r="AQ1400" s="70"/>
    </row>
    <row r="1401" spans="1:43">
      <c r="A1401" s="254"/>
      <c r="B1401" s="254"/>
      <c r="C1401" s="70"/>
      <c r="D1401" s="70"/>
      <c r="E1401" s="70"/>
      <c r="F1401" s="70"/>
      <c r="G1401" s="70"/>
      <c r="H1401" s="70"/>
      <c r="I1401" s="70"/>
      <c r="J1401" s="70"/>
      <c r="K1401" s="70"/>
      <c r="L1401" s="70"/>
      <c r="M1401" s="70"/>
      <c r="N1401" s="70"/>
      <c r="O1401" s="70"/>
      <c r="P1401" s="70"/>
      <c r="Q1401" s="70"/>
      <c r="R1401" s="70"/>
      <c r="S1401" s="70"/>
      <c r="T1401" s="70"/>
      <c r="U1401" s="70"/>
      <c r="V1401" s="70"/>
      <c r="W1401" s="70"/>
      <c r="X1401" s="70"/>
      <c r="Y1401" s="70"/>
      <c r="Z1401" s="70"/>
      <c r="AA1401" s="70"/>
      <c r="AB1401" s="70"/>
      <c r="AC1401" s="70"/>
      <c r="AD1401" s="70"/>
      <c r="AE1401" s="70"/>
      <c r="AF1401" s="70"/>
      <c r="AG1401" s="70"/>
      <c r="AH1401" s="70"/>
      <c r="AI1401" s="70"/>
      <c r="AJ1401" s="70"/>
      <c r="AK1401" s="70"/>
      <c r="AL1401" s="70"/>
      <c r="AM1401" s="70"/>
      <c r="AN1401" s="70"/>
      <c r="AO1401" s="70"/>
      <c r="AP1401" s="70"/>
      <c r="AQ1401" s="70"/>
    </row>
    <row r="1402" spans="1:43">
      <c r="A1402" s="254"/>
      <c r="B1402" s="254"/>
      <c r="C1402" s="70"/>
      <c r="D1402" s="70"/>
      <c r="E1402" s="70"/>
      <c r="F1402" s="70"/>
      <c r="G1402" s="70"/>
      <c r="H1402" s="70"/>
      <c r="I1402" s="70"/>
      <c r="J1402" s="70"/>
      <c r="K1402" s="70"/>
      <c r="L1402" s="70"/>
      <c r="M1402" s="70"/>
      <c r="N1402" s="70"/>
      <c r="O1402" s="70"/>
      <c r="P1402" s="70"/>
      <c r="Q1402" s="70"/>
      <c r="R1402" s="70"/>
      <c r="S1402" s="70"/>
      <c r="T1402" s="70"/>
      <c r="U1402" s="70"/>
      <c r="V1402" s="70"/>
      <c r="W1402" s="70"/>
      <c r="X1402" s="70"/>
      <c r="Y1402" s="70"/>
      <c r="Z1402" s="70"/>
      <c r="AA1402" s="70"/>
      <c r="AB1402" s="70"/>
      <c r="AC1402" s="70"/>
      <c r="AD1402" s="70"/>
      <c r="AE1402" s="70"/>
      <c r="AF1402" s="70"/>
      <c r="AG1402" s="70"/>
      <c r="AH1402" s="70"/>
      <c r="AI1402" s="70"/>
      <c r="AJ1402" s="70"/>
      <c r="AK1402" s="70"/>
      <c r="AL1402" s="70"/>
      <c r="AM1402" s="70"/>
      <c r="AN1402" s="70"/>
      <c r="AO1402" s="70"/>
      <c r="AP1402" s="70"/>
      <c r="AQ1402" s="70"/>
    </row>
    <row r="1403" spans="1:43">
      <c r="A1403" s="254"/>
      <c r="B1403" s="254"/>
      <c r="C1403" s="70"/>
      <c r="D1403" s="70"/>
      <c r="E1403" s="70"/>
      <c r="F1403" s="70"/>
      <c r="G1403" s="70"/>
      <c r="H1403" s="70"/>
      <c r="I1403" s="70"/>
      <c r="J1403" s="70"/>
      <c r="K1403" s="70"/>
      <c r="L1403" s="70"/>
      <c r="M1403" s="70"/>
      <c r="N1403" s="70"/>
      <c r="O1403" s="70"/>
      <c r="P1403" s="70"/>
      <c r="Q1403" s="70"/>
      <c r="R1403" s="70"/>
      <c r="S1403" s="70"/>
      <c r="T1403" s="70"/>
      <c r="U1403" s="70"/>
      <c r="V1403" s="70"/>
      <c r="W1403" s="70"/>
      <c r="X1403" s="70"/>
      <c r="Y1403" s="70"/>
      <c r="Z1403" s="70"/>
      <c r="AA1403" s="70"/>
      <c r="AB1403" s="70"/>
      <c r="AC1403" s="70"/>
      <c r="AD1403" s="70"/>
      <c r="AE1403" s="70"/>
      <c r="AF1403" s="70"/>
      <c r="AG1403" s="70"/>
      <c r="AH1403" s="70"/>
      <c r="AI1403" s="70"/>
      <c r="AJ1403" s="70"/>
      <c r="AK1403" s="70"/>
      <c r="AL1403" s="70"/>
      <c r="AM1403" s="70"/>
      <c r="AN1403" s="70"/>
      <c r="AO1403" s="70"/>
      <c r="AP1403" s="70"/>
      <c r="AQ1403" s="70"/>
    </row>
    <row r="1404" spans="1:43">
      <c r="A1404" s="254"/>
      <c r="B1404" s="254"/>
      <c r="C1404" s="70"/>
      <c r="D1404" s="70"/>
      <c r="E1404" s="70"/>
      <c r="F1404" s="70"/>
      <c r="G1404" s="70"/>
      <c r="H1404" s="70"/>
      <c r="I1404" s="70"/>
      <c r="J1404" s="70"/>
      <c r="K1404" s="70"/>
      <c r="L1404" s="70"/>
      <c r="M1404" s="70"/>
      <c r="N1404" s="70"/>
      <c r="O1404" s="70"/>
      <c r="P1404" s="70"/>
      <c r="Q1404" s="70"/>
      <c r="R1404" s="70"/>
      <c r="S1404" s="70"/>
      <c r="T1404" s="70"/>
      <c r="U1404" s="70"/>
      <c r="V1404" s="70"/>
      <c r="W1404" s="70"/>
      <c r="X1404" s="70"/>
      <c r="Y1404" s="70"/>
      <c r="Z1404" s="70"/>
      <c r="AA1404" s="70"/>
      <c r="AB1404" s="70"/>
      <c r="AC1404" s="70"/>
      <c r="AD1404" s="70"/>
      <c r="AE1404" s="70"/>
      <c r="AF1404" s="70"/>
      <c r="AG1404" s="70"/>
      <c r="AH1404" s="70"/>
      <c r="AI1404" s="70"/>
      <c r="AJ1404" s="70"/>
      <c r="AK1404" s="70"/>
      <c r="AL1404" s="70"/>
      <c r="AM1404" s="70"/>
      <c r="AN1404" s="70"/>
      <c r="AO1404" s="70"/>
      <c r="AP1404" s="70"/>
      <c r="AQ1404" s="70"/>
    </row>
    <row r="1405" spans="1:43">
      <c r="A1405" s="254"/>
      <c r="B1405" s="254"/>
      <c r="C1405" s="70"/>
      <c r="D1405" s="70"/>
      <c r="E1405" s="70"/>
      <c r="F1405" s="70"/>
      <c r="G1405" s="70"/>
      <c r="H1405" s="70"/>
      <c r="I1405" s="70"/>
      <c r="J1405" s="70"/>
      <c r="K1405" s="70"/>
      <c r="L1405" s="70"/>
      <c r="M1405" s="70"/>
      <c r="N1405" s="70"/>
      <c r="O1405" s="70"/>
      <c r="P1405" s="70"/>
      <c r="Q1405" s="70"/>
      <c r="R1405" s="70"/>
      <c r="S1405" s="70"/>
      <c r="T1405" s="70"/>
      <c r="U1405" s="70"/>
      <c r="V1405" s="70"/>
      <c r="W1405" s="70"/>
      <c r="X1405" s="70"/>
      <c r="Y1405" s="70"/>
      <c r="Z1405" s="70"/>
      <c r="AA1405" s="70"/>
      <c r="AB1405" s="70"/>
      <c r="AC1405" s="70"/>
      <c r="AD1405" s="70"/>
      <c r="AE1405" s="70"/>
      <c r="AF1405" s="70"/>
      <c r="AG1405" s="70"/>
      <c r="AH1405" s="70"/>
      <c r="AI1405" s="70"/>
      <c r="AJ1405" s="70"/>
      <c r="AK1405" s="70"/>
      <c r="AL1405" s="70"/>
      <c r="AM1405" s="70"/>
      <c r="AN1405" s="70"/>
      <c r="AO1405" s="70"/>
      <c r="AP1405" s="70"/>
      <c r="AQ1405" s="70"/>
    </row>
    <row r="1406" spans="1:43">
      <c r="A1406" s="254"/>
      <c r="B1406" s="254"/>
      <c r="C1406" s="70"/>
      <c r="D1406" s="70"/>
      <c r="E1406" s="70"/>
      <c r="F1406" s="70"/>
      <c r="G1406" s="70"/>
      <c r="H1406" s="70"/>
      <c r="I1406" s="70"/>
      <c r="J1406" s="70"/>
      <c r="K1406" s="70"/>
      <c r="L1406" s="70"/>
      <c r="M1406" s="70"/>
      <c r="N1406" s="70"/>
      <c r="O1406" s="70"/>
      <c r="P1406" s="70"/>
      <c r="Q1406" s="70"/>
      <c r="R1406" s="70"/>
      <c r="S1406" s="70"/>
      <c r="T1406" s="70"/>
      <c r="U1406" s="70"/>
      <c r="V1406" s="70"/>
      <c r="W1406" s="70"/>
      <c r="X1406" s="70"/>
      <c r="Y1406" s="70"/>
      <c r="Z1406" s="70"/>
      <c r="AA1406" s="70"/>
      <c r="AB1406" s="70"/>
      <c r="AC1406" s="70"/>
      <c r="AD1406" s="70"/>
      <c r="AE1406" s="70"/>
      <c r="AF1406" s="70"/>
      <c r="AG1406" s="70"/>
      <c r="AH1406" s="70"/>
      <c r="AI1406" s="70"/>
      <c r="AJ1406" s="70"/>
      <c r="AK1406" s="70"/>
      <c r="AL1406" s="70"/>
      <c r="AM1406" s="70"/>
      <c r="AN1406" s="70"/>
      <c r="AO1406" s="70"/>
      <c r="AP1406" s="70"/>
      <c r="AQ1406" s="70"/>
    </row>
    <row r="1407" spans="1:43">
      <c r="A1407" s="254"/>
      <c r="B1407" s="254"/>
      <c r="C1407" s="70"/>
      <c r="D1407" s="70"/>
      <c r="E1407" s="70"/>
      <c r="F1407" s="70"/>
      <c r="G1407" s="70"/>
      <c r="H1407" s="70"/>
      <c r="I1407" s="70"/>
      <c r="J1407" s="70"/>
      <c r="K1407" s="70"/>
      <c r="L1407" s="70"/>
      <c r="M1407" s="70"/>
      <c r="N1407" s="70"/>
      <c r="O1407" s="70"/>
      <c r="P1407" s="70"/>
      <c r="Q1407" s="70"/>
      <c r="R1407" s="70"/>
      <c r="S1407" s="70"/>
      <c r="T1407" s="70"/>
      <c r="U1407" s="70"/>
      <c r="V1407" s="70"/>
      <c r="W1407" s="70"/>
      <c r="X1407" s="70"/>
      <c r="Y1407" s="70"/>
      <c r="Z1407" s="70"/>
      <c r="AA1407" s="70"/>
      <c r="AB1407" s="70"/>
      <c r="AC1407" s="70"/>
      <c r="AD1407" s="70"/>
      <c r="AE1407" s="70"/>
      <c r="AF1407" s="70"/>
      <c r="AG1407" s="70"/>
      <c r="AH1407" s="70"/>
      <c r="AI1407" s="70"/>
      <c r="AJ1407" s="70"/>
      <c r="AK1407" s="70"/>
      <c r="AL1407" s="70"/>
      <c r="AM1407" s="70"/>
      <c r="AN1407" s="70"/>
      <c r="AO1407" s="70"/>
      <c r="AP1407" s="70"/>
      <c r="AQ1407" s="70"/>
    </row>
    <row r="1408" spans="1:43">
      <c r="A1408" s="254"/>
      <c r="B1408" s="254"/>
      <c r="C1408" s="70"/>
      <c r="D1408" s="70"/>
      <c r="E1408" s="70"/>
      <c r="F1408" s="70"/>
      <c r="G1408" s="70"/>
      <c r="H1408" s="70"/>
      <c r="I1408" s="70"/>
      <c r="J1408" s="70"/>
      <c r="K1408" s="70"/>
      <c r="L1408" s="70"/>
      <c r="M1408" s="70"/>
      <c r="N1408" s="70"/>
      <c r="O1408" s="70"/>
      <c r="P1408" s="70"/>
      <c r="Q1408" s="70"/>
      <c r="R1408" s="70"/>
      <c r="S1408" s="70"/>
      <c r="T1408" s="70"/>
      <c r="U1408" s="70"/>
      <c r="V1408" s="70"/>
      <c r="W1408" s="70"/>
      <c r="X1408" s="70"/>
      <c r="Y1408" s="70"/>
      <c r="Z1408" s="70"/>
      <c r="AA1408" s="70"/>
      <c r="AB1408" s="70"/>
      <c r="AC1408" s="70"/>
      <c r="AD1408" s="70"/>
      <c r="AE1408" s="70"/>
      <c r="AF1408" s="70"/>
      <c r="AG1408" s="70"/>
      <c r="AH1408" s="70"/>
      <c r="AI1408" s="70"/>
      <c r="AJ1408" s="70"/>
      <c r="AK1408" s="70"/>
      <c r="AL1408" s="70"/>
      <c r="AM1408" s="70"/>
      <c r="AN1408" s="70"/>
      <c r="AO1408" s="70"/>
      <c r="AP1408" s="70"/>
      <c r="AQ1408" s="70"/>
    </row>
    <row r="1409" spans="1:43">
      <c r="A1409" s="254"/>
      <c r="B1409" s="254"/>
      <c r="C1409" s="70"/>
      <c r="D1409" s="70"/>
      <c r="E1409" s="70"/>
      <c r="F1409" s="70"/>
      <c r="G1409" s="70"/>
      <c r="H1409" s="70"/>
      <c r="I1409" s="70"/>
      <c r="J1409" s="70"/>
      <c r="K1409" s="70"/>
      <c r="L1409" s="70"/>
      <c r="M1409" s="70"/>
      <c r="N1409" s="70"/>
      <c r="O1409" s="70"/>
      <c r="P1409" s="70"/>
      <c r="Q1409" s="70"/>
      <c r="R1409" s="70"/>
      <c r="S1409" s="70"/>
      <c r="T1409" s="70"/>
      <c r="U1409" s="70"/>
      <c r="V1409" s="70"/>
      <c r="W1409" s="70"/>
      <c r="X1409" s="70"/>
      <c r="Y1409" s="70"/>
      <c r="Z1409" s="70"/>
      <c r="AA1409" s="70"/>
      <c r="AB1409" s="70"/>
      <c r="AC1409" s="70"/>
      <c r="AD1409" s="70"/>
      <c r="AE1409" s="70"/>
      <c r="AF1409" s="70"/>
      <c r="AG1409" s="70"/>
      <c r="AH1409" s="70"/>
      <c r="AI1409" s="70"/>
      <c r="AJ1409" s="70"/>
      <c r="AK1409" s="70"/>
      <c r="AL1409" s="70"/>
      <c r="AM1409" s="70"/>
      <c r="AN1409" s="70"/>
      <c r="AO1409" s="70"/>
      <c r="AP1409" s="70"/>
      <c r="AQ1409" s="70"/>
    </row>
    <row r="1410" spans="1:43">
      <c r="A1410" s="254"/>
      <c r="B1410" s="254"/>
      <c r="C1410" s="70"/>
      <c r="D1410" s="70"/>
      <c r="E1410" s="70"/>
      <c r="F1410" s="70"/>
      <c r="G1410" s="70"/>
      <c r="H1410" s="70"/>
      <c r="I1410" s="70"/>
      <c r="J1410" s="70"/>
      <c r="K1410" s="70"/>
      <c r="L1410" s="70"/>
      <c r="M1410" s="70"/>
      <c r="N1410" s="70"/>
      <c r="O1410" s="70"/>
      <c r="P1410" s="70"/>
      <c r="Q1410" s="70"/>
      <c r="R1410" s="70"/>
      <c r="S1410" s="70"/>
      <c r="T1410" s="70"/>
      <c r="U1410" s="70"/>
      <c r="V1410" s="70"/>
      <c r="W1410" s="70"/>
      <c r="X1410" s="70"/>
      <c r="Y1410" s="70"/>
      <c r="Z1410" s="70"/>
      <c r="AA1410" s="70"/>
      <c r="AB1410" s="70"/>
      <c r="AC1410" s="70"/>
      <c r="AD1410" s="70"/>
      <c r="AE1410" s="70"/>
      <c r="AF1410" s="70"/>
      <c r="AG1410" s="70"/>
      <c r="AH1410" s="70"/>
      <c r="AI1410" s="70"/>
      <c r="AJ1410" s="70"/>
      <c r="AK1410" s="70"/>
      <c r="AL1410" s="70"/>
      <c r="AM1410" s="70"/>
      <c r="AN1410" s="70"/>
      <c r="AO1410" s="70"/>
      <c r="AP1410" s="70"/>
      <c r="AQ1410" s="70"/>
    </row>
    <row r="1411" spans="1:43">
      <c r="A1411" s="254"/>
      <c r="B1411" s="254"/>
      <c r="C1411" s="70"/>
      <c r="D1411" s="70"/>
      <c r="E1411" s="70"/>
      <c r="F1411" s="70"/>
      <c r="G1411" s="70"/>
      <c r="H1411" s="70"/>
      <c r="I1411" s="70"/>
      <c r="J1411" s="70"/>
      <c r="K1411" s="70"/>
      <c r="L1411" s="70"/>
      <c r="M1411" s="70"/>
      <c r="N1411" s="70"/>
      <c r="O1411" s="70"/>
      <c r="P1411" s="70"/>
      <c r="Q1411" s="70"/>
      <c r="R1411" s="70"/>
      <c r="S1411" s="70"/>
      <c r="T1411" s="70"/>
      <c r="U1411" s="70"/>
      <c r="V1411" s="70"/>
      <c r="W1411" s="70"/>
      <c r="X1411" s="70"/>
      <c r="Y1411" s="70"/>
      <c r="Z1411" s="70"/>
      <c r="AA1411" s="70"/>
      <c r="AB1411" s="70"/>
      <c r="AC1411" s="70"/>
      <c r="AD1411" s="70"/>
      <c r="AE1411" s="70"/>
      <c r="AF1411" s="70"/>
      <c r="AG1411" s="70"/>
      <c r="AH1411" s="70"/>
      <c r="AI1411" s="70"/>
      <c r="AJ1411" s="70"/>
      <c r="AK1411" s="70"/>
      <c r="AL1411" s="70"/>
      <c r="AM1411" s="70"/>
      <c r="AN1411" s="70"/>
      <c r="AO1411" s="70"/>
      <c r="AP1411" s="70"/>
      <c r="AQ1411" s="70"/>
    </row>
    <row r="1412" spans="1:43">
      <c r="A1412" s="254"/>
      <c r="B1412" s="254"/>
      <c r="C1412" s="70"/>
      <c r="D1412" s="70"/>
      <c r="E1412" s="70"/>
      <c r="F1412" s="70"/>
      <c r="G1412" s="70"/>
      <c r="H1412" s="70"/>
      <c r="I1412" s="70"/>
      <c r="J1412" s="70"/>
      <c r="K1412" s="70"/>
      <c r="L1412" s="70"/>
      <c r="M1412" s="70"/>
      <c r="N1412" s="70"/>
      <c r="O1412" s="70"/>
      <c r="P1412" s="70"/>
      <c r="Q1412" s="70"/>
      <c r="R1412" s="70"/>
      <c r="S1412" s="70"/>
      <c r="T1412" s="70"/>
      <c r="U1412" s="70"/>
      <c r="V1412" s="70"/>
      <c r="W1412" s="70"/>
      <c r="X1412" s="70"/>
      <c r="Y1412" s="70"/>
      <c r="Z1412" s="70"/>
      <c r="AA1412" s="70"/>
      <c r="AB1412" s="70"/>
      <c r="AC1412" s="70"/>
      <c r="AD1412" s="70"/>
      <c r="AE1412" s="70"/>
      <c r="AF1412" s="70"/>
      <c r="AG1412" s="70"/>
      <c r="AH1412" s="70"/>
      <c r="AI1412" s="70"/>
      <c r="AJ1412" s="70"/>
      <c r="AK1412" s="70"/>
      <c r="AL1412" s="70"/>
      <c r="AM1412" s="70"/>
      <c r="AN1412" s="70"/>
      <c r="AO1412" s="70"/>
      <c r="AP1412" s="70"/>
      <c r="AQ1412" s="70"/>
    </row>
    <row r="1413" spans="1:43">
      <c r="A1413" s="254"/>
      <c r="B1413" s="254"/>
      <c r="C1413" s="70"/>
      <c r="D1413" s="70"/>
      <c r="E1413" s="70"/>
      <c r="F1413" s="70"/>
      <c r="G1413" s="70"/>
      <c r="H1413" s="70"/>
      <c r="I1413" s="70"/>
      <c r="J1413" s="70"/>
      <c r="K1413" s="70"/>
      <c r="L1413" s="70"/>
      <c r="M1413" s="70"/>
      <c r="N1413" s="70"/>
      <c r="O1413" s="70"/>
      <c r="P1413" s="70"/>
      <c r="Q1413" s="70"/>
      <c r="R1413" s="70"/>
      <c r="S1413" s="70"/>
      <c r="T1413" s="70"/>
      <c r="U1413" s="70"/>
      <c r="V1413" s="70"/>
      <c r="W1413" s="70"/>
      <c r="X1413" s="70"/>
      <c r="Y1413" s="70"/>
      <c r="Z1413" s="70"/>
      <c r="AA1413" s="70"/>
      <c r="AB1413" s="70"/>
      <c r="AC1413" s="70"/>
      <c r="AD1413" s="70"/>
      <c r="AE1413" s="70"/>
      <c r="AF1413" s="70"/>
      <c r="AG1413" s="70"/>
      <c r="AH1413" s="70"/>
      <c r="AI1413" s="70"/>
      <c r="AJ1413" s="70"/>
      <c r="AK1413" s="70"/>
      <c r="AL1413" s="70"/>
      <c r="AM1413" s="70"/>
      <c r="AN1413" s="70"/>
      <c r="AO1413" s="70"/>
      <c r="AP1413" s="70"/>
      <c r="AQ1413" s="70"/>
    </row>
    <row r="1414" spans="1:43">
      <c r="A1414" s="254"/>
      <c r="B1414" s="254"/>
      <c r="C1414" s="70"/>
      <c r="D1414" s="70"/>
      <c r="E1414" s="70"/>
      <c r="F1414" s="70"/>
      <c r="G1414" s="70"/>
      <c r="H1414" s="70"/>
      <c r="I1414" s="70"/>
      <c r="J1414" s="70"/>
      <c r="K1414" s="70"/>
      <c r="L1414" s="70"/>
      <c r="M1414" s="70"/>
      <c r="N1414" s="70"/>
      <c r="O1414" s="70"/>
      <c r="P1414" s="70"/>
      <c r="Q1414" s="70"/>
      <c r="R1414" s="70"/>
      <c r="S1414" s="70"/>
      <c r="T1414" s="70"/>
      <c r="U1414" s="70"/>
      <c r="V1414" s="70"/>
      <c r="W1414" s="70"/>
      <c r="X1414" s="70"/>
      <c r="Y1414" s="70"/>
      <c r="Z1414" s="70"/>
      <c r="AA1414" s="70"/>
      <c r="AB1414" s="70"/>
      <c r="AC1414" s="70"/>
      <c r="AD1414" s="70"/>
      <c r="AE1414" s="70"/>
      <c r="AF1414" s="70"/>
      <c r="AG1414" s="70"/>
      <c r="AH1414" s="70"/>
      <c r="AI1414" s="70"/>
      <c r="AJ1414" s="70"/>
      <c r="AK1414" s="70"/>
      <c r="AL1414" s="70"/>
      <c r="AM1414" s="70"/>
      <c r="AN1414" s="70"/>
      <c r="AO1414" s="70"/>
      <c r="AP1414" s="70"/>
      <c r="AQ1414" s="70"/>
    </row>
    <row r="1415" spans="1:43">
      <c r="A1415" s="254"/>
      <c r="B1415" s="254"/>
      <c r="C1415" s="70"/>
      <c r="D1415" s="70"/>
      <c r="E1415" s="70"/>
      <c r="F1415" s="70"/>
      <c r="G1415" s="70"/>
      <c r="H1415" s="70"/>
      <c r="I1415" s="70"/>
      <c r="J1415" s="70"/>
      <c r="K1415" s="70"/>
      <c r="L1415" s="70"/>
      <c r="M1415" s="70"/>
      <c r="N1415" s="70"/>
      <c r="O1415" s="70"/>
      <c r="P1415" s="70"/>
      <c r="Q1415" s="70"/>
      <c r="R1415" s="70"/>
      <c r="S1415" s="70"/>
      <c r="T1415" s="70"/>
      <c r="U1415" s="70"/>
      <c r="V1415" s="70"/>
      <c r="W1415" s="70"/>
      <c r="X1415" s="70"/>
      <c r="Y1415" s="70"/>
      <c r="Z1415" s="70"/>
      <c r="AA1415" s="70"/>
      <c r="AB1415" s="70"/>
      <c r="AC1415" s="70"/>
      <c r="AD1415" s="70"/>
      <c r="AE1415" s="70"/>
      <c r="AF1415" s="70"/>
      <c r="AG1415" s="70"/>
      <c r="AH1415" s="70"/>
      <c r="AI1415" s="70"/>
      <c r="AJ1415" s="70"/>
      <c r="AK1415" s="70"/>
      <c r="AL1415" s="70"/>
      <c r="AM1415" s="70"/>
      <c r="AN1415" s="70"/>
      <c r="AO1415" s="70"/>
      <c r="AP1415" s="70"/>
      <c r="AQ1415" s="70"/>
    </row>
    <row r="1416" spans="1:43">
      <c r="A1416" s="254"/>
      <c r="B1416" s="254"/>
      <c r="C1416" s="70"/>
      <c r="D1416" s="70"/>
      <c r="E1416" s="70"/>
      <c r="F1416" s="70"/>
      <c r="G1416" s="70"/>
      <c r="H1416" s="70"/>
      <c r="I1416" s="70"/>
      <c r="J1416" s="70"/>
      <c r="K1416" s="70"/>
      <c r="L1416" s="70"/>
      <c r="M1416" s="70"/>
      <c r="N1416" s="70"/>
      <c r="O1416" s="70"/>
      <c r="P1416" s="70"/>
      <c r="Q1416" s="70"/>
      <c r="R1416" s="70"/>
      <c r="S1416" s="70"/>
      <c r="T1416" s="70"/>
      <c r="U1416" s="70"/>
      <c r="V1416" s="70"/>
      <c r="W1416" s="70"/>
      <c r="X1416" s="70"/>
      <c r="Y1416" s="70"/>
      <c r="Z1416" s="70"/>
      <c r="AA1416" s="70"/>
      <c r="AB1416" s="70"/>
      <c r="AC1416" s="70"/>
      <c r="AD1416" s="70"/>
      <c r="AE1416" s="70"/>
      <c r="AF1416" s="70"/>
      <c r="AG1416" s="70"/>
      <c r="AH1416" s="70"/>
      <c r="AI1416" s="70"/>
      <c r="AJ1416" s="70"/>
      <c r="AK1416" s="70"/>
      <c r="AL1416" s="70"/>
      <c r="AM1416" s="70"/>
      <c r="AN1416" s="70"/>
      <c r="AO1416" s="70"/>
      <c r="AP1416" s="70"/>
      <c r="AQ1416" s="70"/>
    </row>
    <row r="1417" spans="1:43">
      <c r="A1417" s="254"/>
      <c r="B1417" s="254"/>
      <c r="C1417" s="70"/>
      <c r="D1417" s="70"/>
      <c r="E1417" s="70"/>
      <c r="F1417" s="70"/>
      <c r="G1417" s="70"/>
      <c r="H1417" s="70"/>
      <c r="I1417" s="70"/>
      <c r="J1417" s="70"/>
      <c r="K1417" s="70"/>
      <c r="L1417" s="70"/>
      <c r="M1417" s="70"/>
      <c r="N1417" s="70"/>
      <c r="O1417" s="70"/>
      <c r="P1417" s="70"/>
      <c r="Q1417" s="70"/>
      <c r="R1417" s="70"/>
      <c r="S1417" s="70"/>
      <c r="T1417" s="70"/>
      <c r="U1417" s="70"/>
      <c r="V1417" s="70"/>
      <c r="W1417" s="70"/>
      <c r="X1417" s="70"/>
      <c r="Y1417" s="70"/>
      <c r="Z1417" s="70"/>
      <c r="AA1417" s="70"/>
      <c r="AB1417" s="70"/>
      <c r="AC1417" s="70"/>
      <c r="AD1417" s="70"/>
      <c r="AE1417" s="70"/>
      <c r="AF1417" s="70"/>
      <c r="AG1417" s="70"/>
      <c r="AH1417" s="70"/>
      <c r="AI1417" s="70"/>
      <c r="AJ1417" s="70"/>
      <c r="AK1417" s="70"/>
      <c r="AL1417" s="70"/>
      <c r="AM1417" s="70"/>
      <c r="AN1417" s="70"/>
      <c r="AO1417" s="70"/>
      <c r="AP1417" s="70"/>
      <c r="AQ1417" s="70"/>
    </row>
    <row r="1418" spans="1:43">
      <c r="A1418" s="254"/>
      <c r="B1418" s="254"/>
      <c r="C1418" s="70"/>
      <c r="D1418" s="70"/>
      <c r="E1418" s="70"/>
      <c r="F1418" s="70"/>
      <c r="G1418" s="70"/>
      <c r="H1418" s="70"/>
      <c r="I1418" s="70"/>
      <c r="J1418" s="70"/>
      <c r="K1418" s="70"/>
      <c r="L1418" s="70"/>
      <c r="M1418" s="70"/>
      <c r="N1418" s="70"/>
      <c r="O1418" s="70"/>
      <c r="P1418" s="70"/>
      <c r="Q1418" s="70"/>
      <c r="R1418" s="70"/>
      <c r="S1418" s="70"/>
      <c r="T1418" s="70"/>
      <c r="U1418" s="70"/>
      <c r="V1418" s="70"/>
      <c r="W1418" s="70"/>
      <c r="X1418" s="70"/>
      <c r="Y1418" s="70"/>
      <c r="Z1418" s="70"/>
      <c r="AA1418" s="70"/>
      <c r="AB1418" s="70"/>
      <c r="AC1418" s="70"/>
      <c r="AD1418" s="70"/>
      <c r="AE1418" s="70"/>
      <c r="AF1418" s="70"/>
      <c r="AG1418" s="70"/>
      <c r="AH1418" s="70"/>
      <c r="AI1418" s="70"/>
      <c r="AJ1418" s="70"/>
      <c r="AK1418" s="70"/>
      <c r="AL1418" s="70"/>
      <c r="AM1418" s="70"/>
      <c r="AN1418" s="70"/>
      <c r="AO1418" s="70"/>
      <c r="AP1418" s="70"/>
      <c r="AQ1418" s="70"/>
    </row>
    <row r="1419" spans="1:43">
      <c r="A1419" s="254"/>
      <c r="B1419" s="254"/>
      <c r="C1419" s="70"/>
      <c r="D1419" s="70"/>
      <c r="E1419" s="70"/>
      <c r="F1419" s="70"/>
      <c r="G1419" s="70"/>
      <c r="H1419" s="70"/>
      <c r="I1419" s="70"/>
      <c r="J1419" s="70"/>
      <c r="K1419" s="70"/>
      <c r="L1419" s="70"/>
      <c r="M1419" s="70"/>
      <c r="N1419" s="70"/>
      <c r="O1419" s="70"/>
      <c r="P1419" s="70"/>
      <c r="Q1419" s="70"/>
      <c r="R1419" s="70"/>
      <c r="S1419" s="70"/>
      <c r="T1419" s="70"/>
      <c r="U1419" s="70"/>
      <c r="V1419" s="70"/>
      <c r="W1419" s="70"/>
      <c r="X1419" s="70"/>
      <c r="Y1419" s="70"/>
      <c r="Z1419" s="70"/>
      <c r="AA1419" s="70"/>
      <c r="AB1419" s="70"/>
      <c r="AC1419" s="70"/>
      <c r="AD1419" s="70"/>
      <c r="AE1419" s="70"/>
      <c r="AF1419" s="70"/>
      <c r="AG1419" s="70"/>
      <c r="AH1419" s="70"/>
      <c r="AI1419" s="70"/>
      <c r="AJ1419" s="70"/>
      <c r="AK1419" s="70"/>
      <c r="AL1419" s="70"/>
      <c r="AM1419" s="70"/>
      <c r="AN1419" s="70"/>
      <c r="AO1419" s="70"/>
      <c r="AP1419" s="70"/>
      <c r="AQ1419" s="70"/>
    </row>
    <row r="1420" spans="1:43">
      <c r="A1420" s="254"/>
      <c r="B1420" s="254"/>
      <c r="C1420" s="70"/>
      <c r="D1420" s="70"/>
      <c r="E1420" s="70"/>
      <c r="F1420" s="70"/>
      <c r="G1420" s="70"/>
      <c r="H1420" s="70"/>
      <c r="I1420" s="70"/>
      <c r="J1420" s="70"/>
      <c r="K1420" s="70"/>
      <c r="L1420" s="70"/>
      <c r="M1420" s="70"/>
      <c r="N1420" s="70"/>
      <c r="O1420" s="70"/>
      <c r="P1420" s="70"/>
      <c r="Q1420" s="70"/>
      <c r="R1420" s="70"/>
      <c r="S1420" s="70"/>
      <c r="T1420" s="70"/>
      <c r="U1420" s="70"/>
      <c r="V1420" s="70"/>
      <c r="W1420" s="70"/>
      <c r="X1420" s="70"/>
      <c r="Y1420" s="70"/>
      <c r="Z1420" s="70"/>
      <c r="AA1420" s="70"/>
      <c r="AB1420" s="70"/>
      <c r="AC1420" s="70"/>
      <c r="AD1420" s="70"/>
      <c r="AE1420" s="70"/>
      <c r="AF1420" s="70"/>
      <c r="AG1420" s="70"/>
      <c r="AH1420" s="70"/>
      <c r="AI1420" s="70"/>
      <c r="AJ1420" s="70"/>
      <c r="AK1420" s="70"/>
      <c r="AL1420" s="70"/>
      <c r="AM1420" s="70"/>
      <c r="AN1420" s="70"/>
      <c r="AO1420" s="70"/>
      <c r="AP1420" s="70"/>
      <c r="AQ1420" s="70"/>
    </row>
    <row r="1421" spans="1:43">
      <c r="A1421" s="254"/>
      <c r="B1421" s="254"/>
      <c r="C1421" s="70"/>
      <c r="D1421" s="70"/>
      <c r="E1421" s="70"/>
      <c r="F1421" s="70"/>
      <c r="G1421" s="70"/>
      <c r="H1421" s="70"/>
      <c r="I1421" s="70"/>
      <c r="J1421" s="70"/>
      <c r="K1421" s="70"/>
      <c r="L1421" s="70"/>
      <c r="M1421" s="70"/>
      <c r="N1421" s="70"/>
      <c r="O1421" s="70"/>
      <c r="P1421" s="70"/>
      <c r="Q1421" s="70"/>
      <c r="R1421" s="70"/>
      <c r="S1421" s="70"/>
      <c r="T1421" s="70"/>
      <c r="U1421" s="70"/>
      <c r="V1421" s="70"/>
      <c r="W1421" s="70"/>
      <c r="X1421" s="70"/>
      <c r="Y1421" s="70"/>
      <c r="Z1421" s="70"/>
      <c r="AA1421" s="70"/>
      <c r="AB1421" s="70"/>
      <c r="AC1421" s="70"/>
      <c r="AD1421" s="70"/>
      <c r="AE1421" s="70"/>
      <c r="AF1421" s="70"/>
      <c r="AG1421" s="70"/>
      <c r="AH1421" s="70"/>
      <c r="AI1421" s="70"/>
      <c r="AJ1421" s="70"/>
      <c r="AK1421" s="70"/>
      <c r="AL1421" s="70"/>
      <c r="AM1421" s="70"/>
      <c r="AN1421" s="70"/>
      <c r="AO1421" s="70"/>
      <c r="AP1421" s="70"/>
      <c r="AQ1421" s="70"/>
    </row>
    <row r="1422" spans="1:43">
      <c r="A1422" s="254"/>
      <c r="B1422" s="254"/>
      <c r="C1422" s="70"/>
      <c r="D1422" s="70"/>
      <c r="E1422" s="70"/>
      <c r="F1422" s="70"/>
      <c r="G1422" s="70"/>
      <c r="H1422" s="70"/>
      <c r="I1422" s="70"/>
      <c r="J1422" s="70"/>
      <c r="K1422" s="70"/>
      <c r="L1422" s="70"/>
      <c r="M1422" s="70"/>
      <c r="N1422" s="70"/>
      <c r="O1422" s="70"/>
      <c r="P1422" s="70"/>
      <c r="Q1422" s="70"/>
      <c r="R1422" s="70"/>
      <c r="S1422" s="70"/>
      <c r="T1422" s="70"/>
      <c r="U1422" s="70"/>
      <c r="V1422" s="70"/>
      <c r="W1422" s="70"/>
      <c r="X1422" s="70"/>
      <c r="Y1422" s="70"/>
      <c r="Z1422" s="70"/>
      <c r="AA1422" s="70"/>
      <c r="AB1422" s="70"/>
      <c r="AC1422" s="70"/>
      <c r="AD1422" s="70"/>
      <c r="AE1422" s="70"/>
      <c r="AF1422" s="70"/>
      <c r="AG1422" s="70"/>
      <c r="AH1422" s="70"/>
      <c r="AI1422" s="70"/>
      <c r="AJ1422" s="70"/>
      <c r="AK1422" s="70"/>
      <c r="AL1422" s="70"/>
      <c r="AM1422" s="70"/>
      <c r="AN1422" s="70"/>
      <c r="AO1422" s="70"/>
      <c r="AP1422" s="70"/>
      <c r="AQ1422" s="70"/>
    </row>
    <row r="1423" spans="1:43">
      <c r="A1423" s="254"/>
      <c r="B1423" s="254"/>
      <c r="C1423" s="70"/>
      <c r="D1423" s="70"/>
      <c r="E1423" s="70"/>
      <c r="F1423" s="70"/>
      <c r="G1423" s="70"/>
      <c r="H1423" s="70"/>
      <c r="I1423" s="70"/>
      <c r="J1423" s="70"/>
      <c r="K1423" s="70"/>
      <c r="L1423" s="70"/>
      <c r="M1423" s="70"/>
      <c r="N1423" s="70"/>
      <c r="O1423" s="70"/>
      <c r="P1423" s="70"/>
      <c r="Q1423" s="70"/>
      <c r="R1423" s="70"/>
      <c r="S1423" s="70"/>
      <c r="T1423" s="70"/>
      <c r="U1423" s="70"/>
      <c r="V1423" s="70"/>
      <c r="W1423" s="70"/>
      <c r="X1423" s="70"/>
      <c r="Y1423" s="70"/>
      <c r="Z1423" s="70"/>
      <c r="AA1423" s="70"/>
      <c r="AB1423" s="70"/>
      <c r="AC1423" s="70"/>
      <c r="AD1423" s="70"/>
      <c r="AE1423" s="70"/>
      <c r="AF1423" s="70"/>
      <c r="AG1423" s="70"/>
      <c r="AH1423" s="70"/>
      <c r="AI1423" s="70"/>
      <c r="AJ1423" s="70"/>
      <c r="AK1423" s="70"/>
      <c r="AL1423" s="70"/>
      <c r="AM1423" s="70"/>
      <c r="AN1423" s="70"/>
      <c r="AO1423" s="70"/>
      <c r="AP1423" s="70"/>
      <c r="AQ1423" s="70"/>
    </row>
    <row r="1424" spans="1:43">
      <c r="A1424" s="254"/>
      <c r="B1424" s="254"/>
      <c r="C1424" s="70"/>
      <c r="D1424" s="70"/>
      <c r="E1424" s="70"/>
      <c r="F1424" s="70"/>
      <c r="G1424" s="70"/>
      <c r="H1424" s="70"/>
      <c r="I1424" s="70"/>
      <c r="J1424" s="70"/>
      <c r="K1424" s="70"/>
      <c r="L1424" s="70"/>
      <c r="M1424" s="70"/>
      <c r="N1424" s="70"/>
      <c r="O1424" s="70"/>
      <c r="P1424" s="70"/>
      <c r="Q1424" s="70"/>
      <c r="R1424" s="70"/>
      <c r="S1424" s="70"/>
      <c r="T1424" s="70"/>
      <c r="U1424" s="70"/>
      <c r="V1424" s="70"/>
      <c r="W1424" s="70"/>
      <c r="X1424" s="70"/>
      <c r="Y1424" s="70"/>
      <c r="Z1424" s="70"/>
      <c r="AA1424" s="70"/>
      <c r="AB1424" s="70"/>
      <c r="AC1424" s="70"/>
      <c r="AD1424" s="70"/>
      <c r="AE1424" s="70"/>
      <c r="AF1424" s="70"/>
      <c r="AG1424" s="70"/>
      <c r="AH1424" s="70"/>
      <c r="AI1424" s="70"/>
      <c r="AJ1424" s="70"/>
      <c r="AK1424" s="70"/>
      <c r="AL1424" s="70"/>
      <c r="AM1424" s="70"/>
      <c r="AN1424" s="70"/>
      <c r="AO1424" s="70"/>
      <c r="AP1424" s="70"/>
      <c r="AQ1424" s="70"/>
    </row>
    <row r="1425" spans="1:43">
      <c r="A1425" s="254"/>
      <c r="B1425" s="254"/>
      <c r="C1425" s="70"/>
      <c r="D1425" s="70"/>
      <c r="E1425" s="70"/>
      <c r="F1425" s="70"/>
      <c r="G1425" s="70"/>
      <c r="H1425" s="70"/>
      <c r="I1425" s="70"/>
      <c r="J1425" s="70"/>
      <c r="K1425" s="70"/>
      <c r="L1425" s="70"/>
      <c r="M1425" s="70"/>
      <c r="N1425" s="70"/>
      <c r="O1425" s="70"/>
      <c r="P1425" s="70"/>
      <c r="Q1425" s="70"/>
      <c r="R1425" s="70"/>
      <c r="S1425" s="70"/>
      <c r="T1425" s="70"/>
      <c r="U1425" s="70"/>
      <c r="V1425" s="70"/>
      <c r="W1425" s="70"/>
      <c r="X1425" s="70"/>
      <c r="Y1425" s="70"/>
      <c r="Z1425" s="70"/>
      <c r="AA1425" s="70"/>
      <c r="AB1425" s="70"/>
      <c r="AC1425" s="70"/>
      <c r="AD1425" s="70"/>
      <c r="AE1425" s="70"/>
      <c r="AF1425" s="70"/>
      <c r="AG1425" s="70"/>
      <c r="AH1425" s="70"/>
      <c r="AI1425" s="70"/>
      <c r="AJ1425" s="70"/>
      <c r="AK1425" s="70"/>
      <c r="AL1425" s="70"/>
      <c r="AM1425" s="70"/>
      <c r="AN1425" s="70"/>
      <c r="AO1425" s="70"/>
      <c r="AP1425" s="70"/>
      <c r="AQ1425" s="70"/>
    </row>
    <row r="1426" spans="1:43">
      <c r="A1426" s="254"/>
      <c r="B1426" s="254"/>
      <c r="C1426" s="70"/>
      <c r="D1426" s="70"/>
      <c r="E1426" s="70"/>
      <c r="F1426" s="70"/>
      <c r="G1426" s="70"/>
      <c r="H1426" s="70"/>
      <c r="I1426" s="70"/>
      <c r="J1426" s="70"/>
      <c r="K1426" s="70"/>
      <c r="L1426" s="70"/>
      <c r="M1426" s="70"/>
      <c r="N1426" s="70"/>
      <c r="O1426" s="70"/>
      <c r="P1426" s="70"/>
      <c r="Q1426" s="70"/>
      <c r="R1426" s="70"/>
      <c r="S1426" s="70"/>
      <c r="T1426" s="70"/>
      <c r="U1426" s="70"/>
      <c r="V1426" s="70"/>
      <c r="W1426" s="70"/>
      <c r="X1426" s="70"/>
      <c r="Y1426" s="70"/>
      <c r="Z1426" s="70"/>
      <c r="AA1426" s="70"/>
      <c r="AB1426" s="70"/>
      <c r="AC1426" s="70"/>
      <c r="AD1426" s="70"/>
      <c r="AE1426" s="70"/>
      <c r="AF1426" s="70"/>
      <c r="AG1426" s="70"/>
      <c r="AH1426" s="70"/>
      <c r="AI1426" s="70"/>
      <c r="AJ1426" s="70"/>
      <c r="AK1426" s="70"/>
      <c r="AL1426" s="70"/>
      <c r="AM1426" s="70"/>
      <c r="AN1426" s="70"/>
      <c r="AO1426" s="70"/>
      <c r="AP1426" s="70"/>
      <c r="AQ1426" s="70"/>
    </row>
    <row r="1427" spans="1:43">
      <c r="A1427" s="254"/>
      <c r="B1427" s="254"/>
      <c r="C1427" s="70"/>
      <c r="D1427" s="70"/>
      <c r="E1427" s="70"/>
      <c r="F1427" s="70"/>
      <c r="G1427" s="70"/>
      <c r="H1427" s="70"/>
      <c r="I1427" s="70"/>
      <c r="J1427" s="70"/>
      <c r="K1427" s="70"/>
      <c r="L1427" s="70"/>
      <c r="M1427" s="70"/>
      <c r="N1427" s="70"/>
      <c r="O1427" s="70"/>
      <c r="P1427" s="70"/>
      <c r="Q1427" s="70"/>
      <c r="R1427" s="70"/>
      <c r="S1427" s="70"/>
      <c r="T1427" s="70"/>
      <c r="U1427" s="70"/>
      <c r="V1427" s="70"/>
      <c r="W1427" s="70"/>
      <c r="X1427" s="70"/>
      <c r="Y1427" s="70"/>
      <c r="Z1427" s="70"/>
      <c r="AA1427" s="70"/>
      <c r="AB1427" s="70"/>
      <c r="AC1427" s="70"/>
      <c r="AD1427" s="70"/>
      <c r="AE1427" s="70"/>
      <c r="AF1427" s="70"/>
      <c r="AG1427" s="70"/>
      <c r="AH1427" s="70"/>
      <c r="AI1427" s="70"/>
      <c r="AJ1427" s="70"/>
      <c r="AK1427" s="70"/>
      <c r="AL1427" s="70"/>
      <c r="AM1427" s="70"/>
      <c r="AN1427" s="70"/>
      <c r="AO1427" s="70"/>
      <c r="AP1427" s="70"/>
      <c r="AQ1427" s="70"/>
    </row>
    <row r="1428" spans="1:43">
      <c r="A1428" s="254"/>
      <c r="B1428" s="254"/>
      <c r="C1428" s="70"/>
      <c r="D1428" s="70"/>
      <c r="E1428" s="70"/>
      <c r="F1428" s="70"/>
      <c r="G1428" s="70"/>
      <c r="H1428" s="70"/>
      <c r="I1428" s="70"/>
      <c r="J1428" s="70"/>
      <c r="K1428" s="70"/>
      <c r="L1428" s="70"/>
      <c r="M1428" s="70"/>
      <c r="N1428" s="70"/>
      <c r="O1428" s="70"/>
      <c r="P1428" s="70"/>
      <c r="Q1428" s="70"/>
      <c r="R1428" s="70"/>
      <c r="S1428" s="70"/>
      <c r="T1428" s="70"/>
      <c r="U1428" s="70"/>
      <c r="V1428" s="70"/>
      <c r="W1428" s="70"/>
      <c r="X1428" s="70"/>
      <c r="Y1428" s="70"/>
      <c r="Z1428" s="70"/>
      <c r="AA1428" s="70"/>
      <c r="AB1428" s="70"/>
      <c r="AC1428" s="70"/>
      <c r="AD1428" s="70"/>
      <c r="AE1428" s="70"/>
      <c r="AF1428" s="70"/>
      <c r="AG1428" s="70"/>
      <c r="AH1428" s="70"/>
      <c r="AI1428" s="70"/>
      <c r="AJ1428" s="70"/>
      <c r="AK1428" s="70"/>
      <c r="AL1428" s="70"/>
      <c r="AM1428" s="70"/>
      <c r="AN1428" s="70"/>
      <c r="AO1428" s="70"/>
      <c r="AP1428" s="70"/>
      <c r="AQ1428" s="70"/>
    </row>
    <row r="1429" spans="1:43">
      <c r="A1429" s="254"/>
      <c r="B1429" s="254"/>
      <c r="C1429" s="70"/>
      <c r="D1429" s="70"/>
      <c r="E1429" s="70"/>
      <c r="F1429" s="70"/>
      <c r="G1429" s="70"/>
      <c r="H1429" s="70"/>
      <c r="I1429" s="70"/>
      <c r="J1429" s="70"/>
      <c r="K1429" s="70"/>
      <c r="L1429" s="70"/>
      <c r="M1429" s="70"/>
      <c r="N1429" s="70"/>
      <c r="O1429" s="70"/>
      <c r="P1429" s="70"/>
      <c r="Q1429" s="70"/>
      <c r="R1429" s="70"/>
      <c r="S1429" s="70"/>
      <c r="T1429" s="70"/>
      <c r="U1429" s="70"/>
      <c r="V1429" s="70"/>
      <c r="W1429" s="70"/>
      <c r="X1429" s="70"/>
      <c r="Y1429" s="70"/>
      <c r="Z1429" s="70"/>
      <c r="AA1429" s="70"/>
      <c r="AB1429" s="70"/>
      <c r="AC1429" s="70"/>
      <c r="AD1429" s="70"/>
      <c r="AE1429" s="70"/>
      <c r="AF1429" s="70"/>
      <c r="AG1429" s="70"/>
      <c r="AH1429" s="70"/>
      <c r="AI1429" s="70"/>
      <c r="AJ1429" s="70"/>
      <c r="AK1429" s="70"/>
      <c r="AL1429" s="70"/>
      <c r="AM1429" s="70"/>
      <c r="AN1429" s="70"/>
      <c r="AO1429" s="70"/>
      <c r="AP1429" s="70"/>
      <c r="AQ1429" s="70"/>
    </row>
    <row r="1430" spans="1:43">
      <c r="A1430" s="254"/>
      <c r="B1430" s="254"/>
      <c r="C1430" s="70"/>
      <c r="D1430" s="70"/>
      <c r="E1430" s="70"/>
      <c r="F1430" s="70"/>
      <c r="G1430" s="70"/>
      <c r="H1430" s="70"/>
      <c r="I1430" s="70"/>
      <c r="J1430" s="70"/>
      <c r="K1430" s="70"/>
      <c r="L1430" s="70"/>
      <c r="M1430" s="70"/>
      <c r="N1430" s="70"/>
      <c r="O1430" s="70"/>
      <c r="P1430" s="70"/>
      <c r="Q1430" s="70"/>
      <c r="R1430" s="70"/>
      <c r="S1430" s="70"/>
      <c r="T1430" s="70"/>
      <c r="U1430" s="70"/>
      <c r="V1430" s="70"/>
      <c r="W1430" s="70"/>
      <c r="X1430" s="70"/>
      <c r="Y1430" s="70"/>
      <c r="Z1430" s="70"/>
      <c r="AA1430" s="70"/>
      <c r="AB1430" s="70"/>
      <c r="AC1430" s="70"/>
      <c r="AD1430" s="70"/>
      <c r="AE1430" s="70"/>
      <c r="AF1430" s="70"/>
      <c r="AG1430" s="70"/>
      <c r="AH1430" s="70"/>
      <c r="AI1430" s="70"/>
      <c r="AJ1430" s="70"/>
      <c r="AK1430" s="70"/>
      <c r="AL1430" s="70"/>
      <c r="AM1430" s="70"/>
      <c r="AN1430" s="70"/>
      <c r="AO1430" s="70"/>
      <c r="AP1430" s="70"/>
      <c r="AQ1430" s="70"/>
    </row>
    <row r="1431" spans="1:43">
      <c r="A1431" s="254"/>
      <c r="B1431" s="254"/>
      <c r="C1431" s="70"/>
      <c r="D1431" s="70"/>
      <c r="E1431" s="70"/>
      <c r="F1431" s="70"/>
      <c r="G1431" s="70"/>
      <c r="H1431" s="70"/>
      <c r="I1431" s="70"/>
      <c r="J1431" s="70"/>
      <c r="K1431" s="70"/>
      <c r="L1431" s="70"/>
      <c r="M1431" s="70"/>
      <c r="N1431" s="70"/>
      <c r="O1431" s="70"/>
      <c r="P1431" s="70"/>
      <c r="Q1431" s="70"/>
      <c r="R1431" s="70"/>
      <c r="S1431" s="70"/>
      <c r="T1431" s="70"/>
      <c r="U1431" s="70"/>
      <c r="V1431" s="70"/>
      <c r="W1431" s="70"/>
      <c r="X1431" s="70"/>
      <c r="Y1431" s="70"/>
      <c r="Z1431" s="70"/>
      <c r="AA1431" s="70"/>
      <c r="AB1431" s="70"/>
      <c r="AC1431" s="70"/>
      <c r="AD1431" s="70"/>
      <c r="AE1431" s="70"/>
      <c r="AF1431" s="70"/>
      <c r="AG1431" s="70"/>
      <c r="AH1431" s="70"/>
      <c r="AI1431" s="70"/>
      <c r="AJ1431" s="70"/>
      <c r="AK1431" s="70"/>
      <c r="AL1431" s="70"/>
      <c r="AM1431" s="70"/>
      <c r="AN1431" s="70"/>
      <c r="AO1431" s="70"/>
      <c r="AP1431" s="70"/>
      <c r="AQ1431" s="70"/>
    </row>
    <row r="1432" spans="1:43">
      <c r="A1432" s="254"/>
      <c r="B1432" s="254"/>
      <c r="C1432" s="70"/>
      <c r="D1432" s="70"/>
      <c r="E1432" s="70"/>
      <c r="F1432" s="70"/>
      <c r="G1432" s="70"/>
      <c r="H1432" s="70"/>
      <c r="I1432" s="70"/>
      <c r="J1432" s="70"/>
      <c r="K1432" s="70"/>
      <c r="L1432" s="70"/>
      <c r="M1432" s="70"/>
      <c r="N1432" s="70"/>
      <c r="O1432" s="70"/>
      <c r="P1432" s="70"/>
      <c r="Q1432" s="70"/>
      <c r="R1432" s="70"/>
      <c r="S1432" s="70"/>
      <c r="T1432" s="70"/>
      <c r="U1432" s="70"/>
      <c r="V1432" s="70"/>
      <c r="W1432" s="70"/>
      <c r="X1432" s="70"/>
      <c r="Y1432" s="70"/>
      <c r="Z1432" s="70"/>
      <c r="AA1432" s="70"/>
      <c r="AB1432" s="70"/>
      <c r="AC1432" s="70"/>
      <c r="AD1432" s="70"/>
      <c r="AE1432" s="70"/>
      <c r="AF1432" s="70"/>
      <c r="AG1432" s="70"/>
      <c r="AH1432" s="70"/>
      <c r="AI1432" s="70"/>
      <c r="AJ1432" s="70"/>
      <c r="AK1432" s="70"/>
      <c r="AL1432" s="70"/>
      <c r="AM1432" s="70"/>
      <c r="AN1432" s="70"/>
      <c r="AO1432" s="70"/>
      <c r="AP1432" s="70"/>
      <c r="AQ1432" s="70"/>
    </row>
    <row r="1433" spans="1:43">
      <c r="A1433" s="254"/>
      <c r="B1433" s="254"/>
      <c r="C1433" s="70"/>
      <c r="D1433" s="70"/>
      <c r="E1433" s="70"/>
      <c r="F1433" s="70"/>
      <c r="G1433" s="70"/>
      <c r="H1433" s="70"/>
      <c r="I1433" s="70"/>
      <c r="J1433" s="70"/>
      <c r="K1433" s="70"/>
      <c r="L1433" s="70"/>
      <c r="M1433" s="70"/>
      <c r="N1433" s="70"/>
      <c r="O1433" s="70"/>
      <c r="P1433" s="70"/>
      <c r="Q1433" s="70"/>
      <c r="R1433" s="70"/>
      <c r="S1433" s="70"/>
      <c r="T1433" s="70"/>
      <c r="U1433" s="70"/>
      <c r="V1433" s="70"/>
      <c r="W1433" s="70"/>
      <c r="X1433" s="70"/>
      <c r="Y1433" s="70"/>
      <c r="Z1433" s="70"/>
      <c r="AA1433" s="70"/>
      <c r="AB1433" s="70"/>
      <c r="AC1433" s="70"/>
      <c r="AD1433" s="70"/>
      <c r="AE1433" s="70"/>
      <c r="AF1433" s="70"/>
      <c r="AG1433" s="70"/>
      <c r="AH1433" s="70"/>
      <c r="AI1433" s="70"/>
      <c r="AJ1433" s="70"/>
      <c r="AK1433" s="70"/>
      <c r="AL1433" s="70"/>
      <c r="AM1433" s="70"/>
      <c r="AN1433" s="70"/>
      <c r="AO1433" s="70"/>
      <c r="AP1433" s="70"/>
      <c r="AQ1433" s="70"/>
    </row>
    <row r="1434" spans="1:43">
      <c r="A1434" s="254"/>
      <c r="B1434" s="254"/>
      <c r="C1434" s="70"/>
      <c r="D1434" s="70"/>
      <c r="E1434" s="70"/>
      <c r="F1434" s="70"/>
      <c r="G1434" s="70"/>
      <c r="H1434" s="70"/>
      <c r="I1434" s="70"/>
      <c r="J1434" s="70"/>
      <c r="K1434" s="70"/>
      <c r="L1434" s="70"/>
      <c r="M1434" s="70"/>
      <c r="N1434" s="70"/>
      <c r="O1434" s="70"/>
      <c r="P1434" s="70"/>
      <c r="Q1434" s="70"/>
      <c r="R1434" s="70"/>
      <c r="S1434" s="70"/>
      <c r="T1434" s="70"/>
      <c r="U1434" s="70"/>
      <c r="V1434" s="70"/>
      <c r="W1434" s="70"/>
      <c r="X1434" s="70"/>
      <c r="Y1434" s="70"/>
      <c r="Z1434" s="70"/>
      <c r="AA1434" s="70"/>
      <c r="AB1434" s="70"/>
      <c r="AC1434" s="70"/>
      <c r="AD1434" s="70"/>
      <c r="AE1434" s="70"/>
      <c r="AF1434" s="70"/>
      <c r="AG1434" s="70"/>
      <c r="AH1434" s="70"/>
      <c r="AI1434" s="70"/>
      <c r="AJ1434" s="70"/>
      <c r="AK1434" s="70"/>
      <c r="AL1434" s="70"/>
      <c r="AM1434" s="70"/>
      <c r="AN1434" s="70"/>
      <c r="AO1434" s="70"/>
      <c r="AP1434" s="70"/>
      <c r="AQ1434" s="70"/>
    </row>
    <row r="1435" spans="1:43">
      <c r="A1435" s="254"/>
      <c r="B1435" s="254"/>
      <c r="C1435" s="70"/>
      <c r="D1435" s="70"/>
      <c r="E1435" s="70"/>
      <c r="F1435" s="70"/>
      <c r="G1435" s="70"/>
      <c r="H1435" s="70"/>
      <c r="I1435" s="70"/>
      <c r="J1435" s="70"/>
      <c r="K1435" s="70"/>
      <c r="L1435" s="70"/>
      <c r="M1435" s="70"/>
      <c r="N1435" s="70"/>
      <c r="O1435" s="70"/>
      <c r="P1435" s="70"/>
      <c r="Q1435" s="70"/>
      <c r="R1435" s="70"/>
      <c r="S1435" s="70"/>
      <c r="T1435" s="70"/>
      <c r="U1435" s="70"/>
      <c r="V1435" s="70"/>
      <c r="W1435" s="70"/>
      <c r="X1435" s="70"/>
      <c r="Y1435" s="70"/>
      <c r="Z1435" s="70"/>
      <c r="AA1435" s="70"/>
      <c r="AB1435" s="70"/>
      <c r="AC1435" s="70"/>
      <c r="AD1435" s="70"/>
      <c r="AE1435" s="70"/>
      <c r="AF1435" s="70"/>
      <c r="AG1435" s="70"/>
      <c r="AH1435" s="70"/>
      <c r="AI1435" s="70"/>
      <c r="AJ1435" s="70"/>
      <c r="AK1435" s="70"/>
      <c r="AL1435" s="70"/>
      <c r="AM1435" s="70"/>
      <c r="AN1435" s="70"/>
      <c r="AO1435" s="70"/>
      <c r="AP1435" s="70"/>
      <c r="AQ1435" s="70"/>
    </row>
    <row r="1436" spans="1:43">
      <c r="A1436" s="254"/>
      <c r="B1436" s="254"/>
      <c r="C1436" s="70"/>
      <c r="D1436" s="70"/>
      <c r="E1436" s="70"/>
      <c r="F1436" s="70"/>
      <c r="G1436" s="70"/>
      <c r="H1436" s="70"/>
      <c r="I1436" s="70"/>
      <c r="J1436" s="70"/>
      <c r="K1436" s="70"/>
      <c r="L1436" s="70"/>
      <c r="M1436" s="70"/>
      <c r="N1436" s="70"/>
      <c r="O1436" s="70"/>
      <c r="P1436" s="70"/>
      <c r="Q1436" s="70"/>
      <c r="R1436" s="70"/>
      <c r="S1436" s="70"/>
      <c r="T1436" s="70"/>
      <c r="U1436" s="70"/>
      <c r="V1436" s="70"/>
      <c r="W1436" s="70"/>
      <c r="X1436" s="70"/>
      <c r="Y1436" s="70"/>
      <c r="Z1436" s="70"/>
      <c r="AA1436" s="70"/>
      <c r="AB1436" s="70"/>
      <c r="AC1436" s="70"/>
      <c r="AD1436" s="70"/>
      <c r="AE1436" s="70"/>
      <c r="AF1436" s="70"/>
      <c r="AG1436" s="70"/>
      <c r="AH1436" s="70"/>
      <c r="AI1436" s="70"/>
      <c r="AJ1436" s="70"/>
      <c r="AK1436" s="70"/>
      <c r="AL1436" s="70"/>
      <c r="AM1436" s="70"/>
      <c r="AN1436" s="70"/>
      <c r="AO1436" s="70"/>
      <c r="AP1436" s="70"/>
      <c r="AQ1436" s="70"/>
    </row>
    <row r="1437" spans="1:43">
      <c r="A1437" s="254"/>
      <c r="B1437" s="254"/>
      <c r="C1437" s="70"/>
      <c r="D1437" s="70"/>
      <c r="E1437" s="70"/>
      <c r="F1437" s="70"/>
      <c r="G1437" s="70"/>
      <c r="H1437" s="70"/>
      <c r="I1437" s="70"/>
      <c r="J1437" s="70"/>
      <c r="K1437" s="70"/>
      <c r="L1437" s="70"/>
      <c r="M1437" s="70"/>
      <c r="N1437" s="70"/>
      <c r="O1437" s="70"/>
      <c r="P1437" s="70"/>
      <c r="Q1437" s="70"/>
      <c r="R1437" s="70"/>
      <c r="S1437" s="70"/>
      <c r="T1437" s="70"/>
      <c r="U1437" s="70"/>
      <c r="V1437" s="70"/>
      <c r="W1437" s="70"/>
      <c r="X1437" s="70"/>
      <c r="Y1437" s="70"/>
      <c r="Z1437" s="70"/>
      <c r="AA1437" s="70"/>
      <c r="AB1437" s="70"/>
      <c r="AC1437" s="70"/>
      <c r="AD1437" s="70"/>
      <c r="AE1437" s="70"/>
      <c r="AF1437" s="70"/>
      <c r="AG1437" s="70"/>
      <c r="AH1437" s="70"/>
      <c r="AI1437" s="70"/>
      <c r="AJ1437" s="70"/>
      <c r="AK1437" s="70"/>
      <c r="AL1437" s="70"/>
      <c r="AM1437" s="70"/>
      <c r="AN1437" s="70"/>
      <c r="AO1437" s="70"/>
      <c r="AP1437" s="70"/>
      <c r="AQ1437" s="70"/>
    </row>
    <row r="1438" spans="1:43">
      <c r="A1438" s="254"/>
      <c r="B1438" s="254"/>
      <c r="C1438" s="70"/>
      <c r="D1438" s="70"/>
      <c r="E1438" s="70"/>
      <c r="F1438" s="70"/>
      <c r="G1438" s="70"/>
      <c r="H1438" s="70"/>
      <c r="I1438" s="70"/>
      <c r="J1438" s="70"/>
      <c r="K1438" s="70"/>
      <c r="L1438" s="70"/>
      <c r="M1438" s="70"/>
      <c r="N1438" s="70"/>
      <c r="O1438" s="70"/>
      <c r="P1438" s="70"/>
      <c r="Q1438" s="70"/>
      <c r="R1438" s="70"/>
      <c r="S1438" s="70"/>
      <c r="T1438" s="70"/>
      <c r="U1438" s="70"/>
      <c r="V1438" s="70"/>
      <c r="W1438" s="70"/>
      <c r="X1438" s="70"/>
      <c r="Y1438" s="70"/>
      <c r="Z1438" s="70"/>
      <c r="AA1438" s="70"/>
      <c r="AB1438" s="70"/>
      <c r="AC1438" s="70"/>
      <c r="AD1438" s="70"/>
      <c r="AE1438" s="70"/>
      <c r="AF1438" s="70"/>
      <c r="AG1438" s="70"/>
      <c r="AH1438" s="70"/>
      <c r="AI1438" s="70"/>
      <c r="AJ1438" s="70"/>
      <c r="AK1438" s="70"/>
      <c r="AL1438" s="70"/>
      <c r="AM1438" s="70"/>
      <c r="AN1438" s="70"/>
      <c r="AO1438" s="70"/>
      <c r="AP1438" s="70"/>
      <c r="AQ1438" s="70"/>
    </row>
    <row r="1439" spans="1:43">
      <c r="A1439" s="254"/>
      <c r="B1439" s="254"/>
      <c r="C1439" s="70"/>
      <c r="D1439" s="70"/>
      <c r="E1439" s="70"/>
      <c r="F1439" s="70"/>
      <c r="G1439" s="70"/>
      <c r="H1439" s="70"/>
      <c r="I1439" s="70"/>
      <c r="J1439" s="70"/>
      <c r="K1439" s="70"/>
      <c r="L1439" s="70"/>
      <c r="M1439" s="70"/>
      <c r="N1439" s="70"/>
      <c r="O1439" s="70"/>
      <c r="P1439" s="70"/>
      <c r="Q1439" s="70"/>
      <c r="R1439" s="70"/>
      <c r="S1439" s="70"/>
      <c r="T1439" s="70"/>
      <c r="U1439" s="70"/>
      <c r="V1439" s="70"/>
      <c r="W1439" s="70"/>
      <c r="X1439" s="70"/>
      <c r="Y1439" s="70"/>
      <c r="Z1439" s="70"/>
      <c r="AA1439" s="70"/>
      <c r="AB1439" s="70"/>
      <c r="AC1439" s="70"/>
      <c r="AD1439" s="70"/>
      <c r="AE1439" s="70"/>
      <c r="AF1439" s="70"/>
      <c r="AG1439" s="70"/>
      <c r="AH1439" s="70"/>
      <c r="AI1439" s="70"/>
      <c r="AJ1439" s="70"/>
      <c r="AK1439" s="70"/>
      <c r="AL1439" s="70"/>
      <c r="AM1439" s="70"/>
      <c r="AN1439" s="70"/>
      <c r="AO1439" s="70"/>
      <c r="AP1439" s="70"/>
      <c r="AQ1439" s="70"/>
    </row>
    <row r="1440" spans="1:43">
      <c r="A1440" s="254"/>
      <c r="B1440" s="254"/>
      <c r="C1440" s="70"/>
      <c r="D1440" s="70"/>
      <c r="E1440" s="70"/>
      <c r="F1440" s="70"/>
      <c r="G1440" s="70"/>
      <c r="H1440" s="70"/>
      <c r="I1440" s="70"/>
      <c r="J1440" s="70"/>
      <c r="K1440" s="70"/>
      <c r="L1440" s="70"/>
      <c r="M1440" s="70"/>
      <c r="N1440" s="70"/>
      <c r="O1440" s="70"/>
      <c r="P1440" s="70"/>
      <c r="Q1440" s="70"/>
      <c r="R1440" s="70"/>
      <c r="S1440" s="70"/>
      <c r="T1440" s="70"/>
      <c r="U1440" s="70"/>
      <c r="V1440" s="70"/>
      <c r="W1440" s="70"/>
      <c r="X1440" s="70"/>
      <c r="Y1440" s="70"/>
      <c r="Z1440" s="70"/>
      <c r="AA1440" s="70"/>
      <c r="AB1440" s="70"/>
      <c r="AC1440" s="70"/>
      <c r="AD1440" s="70"/>
      <c r="AE1440" s="70"/>
      <c r="AF1440" s="70"/>
      <c r="AG1440" s="70"/>
      <c r="AH1440" s="70"/>
      <c r="AI1440" s="70"/>
      <c r="AJ1440" s="70"/>
      <c r="AK1440" s="70"/>
      <c r="AL1440" s="70"/>
      <c r="AM1440" s="70"/>
      <c r="AN1440" s="70"/>
      <c r="AO1440" s="70"/>
      <c r="AP1440" s="70"/>
      <c r="AQ1440" s="70"/>
    </row>
    <row r="1441" spans="1:43">
      <c r="A1441" s="254"/>
      <c r="B1441" s="254"/>
      <c r="C1441" s="70"/>
      <c r="D1441" s="70"/>
      <c r="E1441" s="70"/>
      <c r="F1441" s="70"/>
      <c r="G1441" s="70"/>
      <c r="H1441" s="70"/>
      <c r="I1441" s="70"/>
      <c r="J1441" s="70"/>
      <c r="K1441" s="70"/>
      <c r="L1441" s="70"/>
      <c r="M1441" s="70"/>
      <c r="N1441" s="70"/>
      <c r="O1441" s="70"/>
      <c r="P1441" s="70"/>
      <c r="Q1441" s="70"/>
      <c r="R1441" s="70"/>
      <c r="S1441" s="70"/>
      <c r="T1441" s="70"/>
      <c r="U1441" s="70"/>
      <c r="V1441" s="70"/>
      <c r="W1441" s="70"/>
      <c r="X1441" s="70"/>
      <c r="Y1441" s="70"/>
      <c r="Z1441" s="70"/>
      <c r="AA1441" s="70"/>
      <c r="AB1441" s="70"/>
      <c r="AC1441" s="70"/>
      <c r="AD1441" s="70"/>
      <c r="AE1441" s="70"/>
      <c r="AF1441" s="70"/>
      <c r="AG1441" s="70"/>
      <c r="AH1441" s="70"/>
      <c r="AI1441" s="70"/>
      <c r="AJ1441" s="70"/>
      <c r="AK1441" s="70"/>
      <c r="AL1441" s="70"/>
      <c r="AM1441" s="70"/>
      <c r="AN1441" s="70"/>
      <c r="AO1441" s="70"/>
      <c r="AP1441" s="70"/>
      <c r="AQ1441" s="70"/>
    </row>
    <row r="1442" spans="1:43">
      <c r="A1442" s="254"/>
      <c r="B1442" s="254"/>
      <c r="C1442" s="70"/>
      <c r="D1442" s="70"/>
      <c r="E1442" s="70"/>
      <c r="F1442" s="70"/>
      <c r="G1442" s="70"/>
      <c r="H1442" s="70"/>
      <c r="I1442" s="70"/>
      <c r="J1442" s="70"/>
      <c r="K1442" s="70"/>
      <c r="L1442" s="70"/>
      <c r="M1442" s="70"/>
      <c r="N1442" s="70"/>
      <c r="O1442" s="70"/>
      <c r="P1442" s="70"/>
      <c r="Q1442" s="70"/>
      <c r="R1442" s="70"/>
      <c r="S1442" s="70"/>
      <c r="T1442" s="70"/>
      <c r="U1442" s="70"/>
      <c r="V1442" s="70"/>
      <c r="W1442" s="70"/>
      <c r="X1442" s="70"/>
      <c r="Y1442" s="70"/>
      <c r="Z1442" s="70"/>
      <c r="AA1442" s="70"/>
      <c r="AB1442" s="70"/>
      <c r="AC1442" s="70"/>
      <c r="AD1442" s="70"/>
      <c r="AE1442" s="70"/>
      <c r="AF1442" s="70"/>
      <c r="AG1442" s="70"/>
      <c r="AH1442" s="70"/>
      <c r="AI1442" s="70"/>
      <c r="AJ1442" s="70"/>
      <c r="AK1442" s="70"/>
      <c r="AL1442" s="70"/>
      <c r="AM1442" s="70"/>
      <c r="AN1442" s="70"/>
      <c r="AO1442" s="70"/>
      <c r="AP1442" s="70"/>
      <c r="AQ1442" s="70"/>
    </row>
    <row r="1443" spans="1:43">
      <c r="A1443" s="254"/>
      <c r="B1443" s="254"/>
      <c r="C1443" s="70"/>
      <c r="D1443" s="70"/>
      <c r="E1443" s="70"/>
      <c r="F1443" s="70"/>
      <c r="G1443" s="70"/>
      <c r="H1443" s="70"/>
      <c r="I1443" s="70"/>
      <c r="J1443" s="70"/>
      <c r="K1443" s="70"/>
      <c r="L1443" s="70"/>
      <c r="M1443" s="70"/>
      <c r="N1443" s="70"/>
      <c r="O1443" s="70"/>
      <c r="P1443" s="70"/>
      <c r="Q1443" s="70"/>
      <c r="R1443" s="70"/>
      <c r="S1443" s="70"/>
      <c r="T1443" s="70"/>
      <c r="U1443" s="70"/>
      <c r="V1443" s="70"/>
      <c r="W1443" s="70"/>
      <c r="X1443" s="70"/>
      <c r="Y1443" s="70"/>
      <c r="Z1443" s="70"/>
      <c r="AA1443" s="70"/>
      <c r="AB1443" s="70"/>
      <c r="AC1443" s="70"/>
      <c r="AD1443" s="70"/>
      <c r="AE1443" s="70"/>
      <c r="AF1443" s="70"/>
      <c r="AG1443" s="70"/>
      <c r="AH1443" s="70"/>
      <c r="AI1443" s="70"/>
      <c r="AJ1443" s="70"/>
      <c r="AK1443" s="70"/>
      <c r="AL1443" s="70"/>
      <c r="AM1443" s="70"/>
      <c r="AN1443" s="70"/>
      <c r="AO1443" s="70"/>
      <c r="AP1443" s="70"/>
      <c r="AQ1443" s="70"/>
    </row>
    <row r="1444" spans="1:43">
      <c r="A1444" s="254"/>
      <c r="B1444" s="254"/>
      <c r="C1444" s="70"/>
      <c r="D1444" s="70"/>
      <c r="E1444" s="70"/>
      <c r="F1444" s="70"/>
      <c r="G1444" s="70"/>
      <c r="H1444" s="70"/>
      <c r="I1444" s="70"/>
      <c r="J1444" s="70"/>
      <c r="K1444" s="70"/>
      <c r="L1444" s="70"/>
      <c r="M1444" s="70"/>
      <c r="N1444" s="70"/>
      <c r="O1444" s="70"/>
      <c r="P1444" s="70"/>
      <c r="Q1444" s="70"/>
      <c r="R1444" s="70"/>
      <c r="S1444" s="70"/>
      <c r="T1444" s="70"/>
      <c r="U1444" s="70"/>
      <c r="V1444" s="70"/>
      <c r="W1444" s="70"/>
      <c r="X1444" s="70"/>
      <c r="Y1444" s="70"/>
      <c r="Z1444" s="70"/>
      <c r="AA1444" s="70"/>
      <c r="AB1444" s="70"/>
      <c r="AC1444" s="70"/>
      <c r="AD1444" s="70"/>
      <c r="AE1444" s="70"/>
      <c r="AF1444" s="70"/>
      <c r="AG1444" s="70"/>
      <c r="AH1444" s="70"/>
      <c r="AI1444" s="70"/>
      <c r="AJ1444" s="70"/>
      <c r="AK1444" s="70"/>
      <c r="AL1444" s="70"/>
      <c r="AM1444" s="70"/>
      <c r="AN1444" s="70"/>
      <c r="AO1444" s="70"/>
      <c r="AP1444" s="70"/>
      <c r="AQ1444" s="70"/>
    </row>
    <row r="1445" spans="1:43">
      <c r="A1445" s="254"/>
      <c r="B1445" s="254"/>
      <c r="C1445" s="70"/>
      <c r="D1445" s="70"/>
      <c r="E1445" s="70"/>
      <c r="F1445" s="70"/>
      <c r="G1445" s="70"/>
      <c r="H1445" s="70"/>
      <c r="I1445" s="70"/>
      <c r="J1445" s="70"/>
      <c r="K1445" s="70"/>
      <c r="L1445" s="70"/>
      <c r="M1445" s="70"/>
      <c r="N1445" s="70"/>
      <c r="O1445" s="70"/>
      <c r="P1445" s="70"/>
      <c r="Q1445" s="70"/>
      <c r="R1445" s="70"/>
      <c r="S1445" s="70"/>
      <c r="T1445" s="70"/>
      <c r="U1445" s="70"/>
      <c r="V1445" s="70"/>
      <c r="W1445" s="70"/>
      <c r="X1445" s="70"/>
      <c r="Y1445" s="70"/>
      <c r="Z1445" s="70"/>
      <c r="AA1445" s="70"/>
      <c r="AB1445" s="70"/>
      <c r="AC1445" s="70"/>
      <c r="AD1445" s="70"/>
      <c r="AE1445" s="70"/>
      <c r="AF1445" s="70"/>
      <c r="AG1445" s="70"/>
      <c r="AH1445" s="70"/>
      <c r="AI1445" s="70"/>
      <c r="AJ1445" s="70"/>
      <c r="AK1445" s="70"/>
      <c r="AL1445" s="70"/>
      <c r="AM1445" s="70"/>
      <c r="AN1445" s="70"/>
      <c r="AO1445" s="70"/>
      <c r="AP1445" s="70"/>
      <c r="AQ1445" s="70"/>
    </row>
    <row r="1446" spans="1:43">
      <c r="A1446" s="254"/>
      <c r="B1446" s="254"/>
      <c r="C1446" s="70"/>
      <c r="D1446" s="70"/>
      <c r="E1446" s="70"/>
      <c r="F1446" s="70"/>
      <c r="G1446" s="70"/>
      <c r="H1446" s="70"/>
      <c r="I1446" s="70"/>
      <c r="J1446" s="70"/>
      <c r="K1446" s="70"/>
      <c r="L1446" s="70"/>
      <c r="M1446" s="70"/>
      <c r="N1446" s="70"/>
      <c r="O1446" s="70"/>
      <c r="P1446" s="70"/>
      <c r="Q1446" s="70"/>
      <c r="R1446" s="70"/>
      <c r="S1446" s="70"/>
      <c r="T1446" s="70"/>
      <c r="U1446" s="70"/>
      <c r="V1446" s="70"/>
      <c r="W1446" s="70"/>
      <c r="X1446" s="70"/>
      <c r="Y1446" s="70"/>
      <c r="Z1446" s="70"/>
      <c r="AA1446" s="70"/>
      <c r="AB1446" s="70"/>
      <c r="AC1446" s="70"/>
      <c r="AD1446" s="70"/>
      <c r="AE1446" s="70"/>
      <c r="AF1446" s="70"/>
      <c r="AG1446" s="70"/>
      <c r="AH1446" s="70"/>
      <c r="AI1446" s="70"/>
      <c r="AJ1446" s="70"/>
      <c r="AK1446" s="70"/>
      <c r="AL1446" s="70"/>
      <c r="AM1446" s="70"/>
      <c r="AN1446" s="70"/>
      <c r="AO1446" s="70"/>
      <c r="AP1446" s="70"/>
      <c r="AQ1446" s="70"/>
    </row>
    <row r="1447" spans="1:43">
      <c r="A1447" s="254"/>
      <c r="B1447" s="254"/>
      <c r="C1447" s="70"/>
      <c r="D1447" s="70"/>
      <c r="E1447" s="70"/>
      <c r="F1447" s="70"/>
      <c r="G1447" s="70"/>
      <c r="H1447" s="70"/>
      <c r="I1447" s="70"/>
      <c r="J1447" s="70"/>
      <c r="K1447" s="70"/>
      <c r="L1447" s="70"/>
      <c r="M1447" s="70"/>
      <c r="N1447" s="70"/>
      <c r="O1447" s="70"/>
      <c r="P1447" s="70"/>
      <c r="Q1447" s="70"/>
      <c r="R1447" s="70"/>
      <c r="S1447" s="70"/>
      <c r="T1447" s="70"/>
      <c r="U1447" s="70"/>
      <c r="V1447" s="70"/>
      <c r="W1447" s="70"/>
      <c r="X1447" s="70"/>
      <c r="Y1447" s="70"/>
      <c r="Z1447" s="70"/>
      <c r="AA1447" s="70"/>
      <c r="AB1447" s="70"/>
      <c r="AC1447" s="70"/>
      <c r="AD1447" s="70"/>
      <c r="AE1447" s="70"/>
      <c r="AF1447" s="70"/>
      <c r="AG1447" s="70"/>
      <c r="AH1447" s="70"/>
      <c r="AI1447" s="70"/>
      <c r="AJ1447" s="70"/>
      <c r="AK1447" s="70"/>
      <c r="AL1447" s="70"/>
      <c r="AM1447" s="70"/>
      <c r="AN1447" s="70"/>
      <c r="AO1447" s="70"/>
      <c r="AP1447" s="70"/>
      <c r="AQ1447" s="70"/>
    </row>
    <row r="1448" spans="1:43">
      <c r="A1448" s="254"/>
      <c r="B1448" s="254"/>
      <c r="C1448" s="70"/>
      <c r="D1448" s="70"/>
      <c r="E1448" s="70"/>
      <c r="F1448" s="70"/>
      <c r="G1448" s="70"/>
      <c r="H1448" s="70"/>
      <c r="I1448" s="70"/>
      <c r="J1448" s="70"/>
      <c r="K1448" s="70"/>
      <c r="L1448" s="70"/>
      <c r="M1448" s="70"/>
      <c r="N1448" s="70"/>
      <c r="O1448" s="70"/>
      <c r="P1448" s="70"/>
      <c r="Q1448" s="70"/>
      <c r="R1448" s="70"/>
      <c r="S1448" s="70"/>
      <c r="T1448" s="70"/>
      <c r="U1448" s="70"/>
      <c r="V1448" s="70"/>
      <c r="W1448" s="70"/>
      <c r="X1448" s="70"/>
      <c r="Y1448" s="70"/>
      <c r="Z1448" s="70"/>
      <c r="AA1448" s="70"/>
      <c r="AB1448" s="70"/>
      <c r="AC1448" s="70"/>
      <c r="AD1448" s="70"/>
      <c r="AE1448" s="70"/>
      <c r="AF1448" s="70"/>
      <c r="AG1448" s="70"/>
      <c r="AH1448" s="70"/>
      <c r="AI1448" s="70"/>
      <c r="AJ1448" s="70"/>
      <c r="AK1448" s="70"/>
      <c r="AL1448" s="70"/>
      <c r="AM1448" s="70"/>
      <c r="AN1448" s="70"/>
      <c r="AO1448" s="70"/>
      <c r="AP1448" s="70"/>
      <c r="AQ1448" s="70"/>
    </row>
    <row r="1449" spans="1:43">
      <c r="A1449" s="254"/>
      <c r="B1449" s="254"/>
      <c r="C1449" s="70"/>
      <c r="D1449" s="70"/>
      <c r="E1449" s="70"/>
      <c r="F1449" s="70"/>
      <c r="G1449" s="70"/>
      <c r="H1449" s="70"/>
      <c r="I1449" s="70"/>
      <c r="J1449" s="70"/>
      <c r="K1449" s="70"/>
      <c r="L1449" s="70"/>
      <c r="M1449" s="70"/>
      <c r="N1449" s="70"/>
      <c r="O1449" s="70"/>
      <c r="P1449" s="70"/>
      <c r="Q1449" s="70"/>
      <c r="R1449" s="70"/>
      <c r="S1449" s="70"/>
      <c r="T1449" s="70"/>
      <c r="U1449" s="70"/>
      <c r="V1449" s="70"/>
      <c r="W1449" s="70"/>
      <c r="X1449" s="70"/>
      <c r="Y1449" s="70"/>
      <c r="Z1449" s="70"/>
      <c r="AA1449" s="70"/>
      <c r="AB1449" s="70"/>
      <c r="AC1449" s="70"/>
      <c r="AD1449" s="70"/>
      <c r="AE1449" s="70"/>
      <c r="AF1449" s="70"/>
      <c r="AG1449" s="70"/>
      <c r="AH1449" s="70"/>
      <c r="AI1449" s="70"/>
      <c r="AJ1449" s="70"/>
      <c r="AK1449" s="70"/>
      <c r="AL1449" s="70"/>
      <c r="AM1449" s="70"/>
      <c r="AN1449" s="70"/>
      <c r="AO1449" s="70"/>
      <c r="AP1449" s="70"/>
      <c r="AQ1449" s="70"/>
    </row>
    <row r="1450" spans="1:43">
      <c r="A1450" s="254"/>
      <c r="B1450" s="254"/>
      <c r="C1450" s="70"/>
      <c r="D1450" s="70"/>
      <c r="E1450" s="70"/>
      <c r="F1450" s="70"/>
      <c r="G1450" s="70"/>
      <c r="H1450" s="70"/>
      <c r="I1450" s="70"/>
      <c r="J1450" s="70"/>
      <c r="K1450" s="70"/>
      <c r="L1450" s="70"/>
      <c r="M1450" s="70"/>
      <c r="N1450" s="70"/>
      <c r="O1450" s="70"/>
      <c r="P1450" s="70"/>
      <c r="Q1450" s="70"/>
      <c r="R1450" s="70"/>
      <c r="S1450" s="70"/>
      <c r="T1450" s="70"/>
      <c r="U1450" s="70"/>
      <c r="V1450" s="70"/>
      <c r="W1450" s="70"/>
      <c r="X1450" s="70"/>
      <c r="Y1450" s="70"/>
      <c r="Z1450" s="70"/>
      <c r="AA1450" s="70"/>
      <c r="AB1450" s="70"/>
      <c r="AC1450" s="70"/>
      <c r="AD1450" s="70"/>
      <c r="AE1450" s="70"/>
      <c r="AF1450" s="70"/>
      <c r="AG1450" s="70"/>
      <c r="AH1450" s="70"/>
      <c r="AI1450" s="70"/>
      <c r="AJ1450" s="70"/>
      <c r="AK1450" s="70"/>
      <c r="AL1450" s="70"/>
      <c r="AM1450" s="70"/>
      <c r="AN1450" s="70"/>
      <c r="AO1450" s="70"/>
      <c r="AP1450" s="70"/>
      <c r="AQ1450" s="70"/>
    </row>
    <row r="1451" spans="1:43">
      <c r="A1451" s="254"/>
      <c r="B1451" s="254"/>
      <c r="C1451" s="70"/>
      <c r="D1451" s="70"/>
      <c r="E1451" s="70"/>
      <c r="F1451" s="70"/>
      <c r="G1451" s="70"/>
      <c r="H1451" s="70"/>
      <c r="I1451" s="70"/>
      <c r="J1451" s="70"/>
      <c r="K1451" s="70"/>
      <c r="L1451" s="70"/>
      <c r="M1451" s="70"/>
      <c r="N1451" s="70"/>
      <c r="O1451" s="70"/>
      <c r="P1451" s="70"/>
      <c r="Q1451" s="70"/>
      <c r="R1451" s="70"/>
      <c r="S1451" s="70"/>
      <c r="T1451" s="70"/>
      <c r="U1451" s="70"/>
      <c r="V1451" s="70"/>
      <c r="W1451" s="70"/>
      <c r="X1451" s="70"/>
      <c r="Y1451" s="70"/>
      <c r="Z1451" s="70"/>
      <c r="AA1451" s="70"/>
      <c r="AB1451" s="70"/>
      <c r="AC1451" s="70"/>
      <c r="AD1451" s="70"/>
      <c r="AE1451" s="70"/>
      <c r="AF1451" s="70"/>
      <c r="AG1451" s="70"/>
      <c r="AH1451" s="70"/>
      <c r="AI1451" s="70"/>
      <c r="AJ1451" s="70"/>
      <c r="AK1451" s="70"/>
      <c r="AL1451" s="70"/>
      <c r="AM1451" s="70"/>
      <c r="AN1451" s="70"/>
      <c r="AO1451" s="70"/>
      <c r="AP1451" s="70"/>
      <c r="AQ1451" s="70"/>
    </row>
    <row r="1452" spans="1:43">
      <c r="A1452" s="254"/>
      <c r="B1452" s="254"/>
      <c r="C1452" s="70"/>
      <c r="D1452" s="70"/>
      <c r="E1452" s="70"/>
      <c r="F1452" s="70"/>
      <c r="G1452" s="70"/>
      <c r="H1452" s="70"/>
      <c r="I1452" s="70"/>
      <c r="J1452" s="70"/>
      <c r="K1452" s="70"/>
      <c r="L1452" s="70"/>
      <c r="M1452" s="70"/>
      <c r="N1452" s="70"/>
      <c r="O1452" s="70"/>
      <c r="P1452" s="70"/>
      <c r="Q1452" s="70"/>
      <c r="R1452" s="70"/>
      <c r="S1452" s="70"/>
      <c r="T1452" s="70"/>
      <c r="U1452" s="70"/>
      <c r="V1452" s="70"/>
      <c r="W1452" s="70"/>
      <c r="X1452" s="70"/>
      <c r="Y1452" s="70"/>
      <c r="Z1452" s="70"/>
      <c r="AA1452" s="70"/>
      <c r="AB1452" s="70"/>
      <c r="AC1452" s="70"/>
      <c r="AD1452" s="70"/>
      <c r="AE1452" s="70"/>
      <c r="AF1452" s="70"/>
      <c r="AG1452" s="70"/>
      <c r="AH1452" s="70"/>
      <c r="AI1452" s="70"/>
      <c r="AJ1452" s="70"/>
      <c r="AK1452" s="70"/>
      <c r="AL1452" s="70"/>
      <c r="AM1452" s="70"/>
      <c r="AN1452" s="70"/>
      <c r="AO1452" s="70"/>
      <c r="AP1452" s="70"/>
      <c r="AQ1452" s="70"/>
    </row>
    <row r="1453" spans="1:43">
      <c r="A1453" s="254"/>
      <c r="B1453" s="254"/>
      <c r="C1453" s="70"/>
      <c r="D1453" s="70"/>
      <c r="E1453" s="70"/>
      <c r="F1453" s="70"/>
      <c r="G1453" s="70"/>
      <c r="H1453" s="70"/>
      <c r="I1453" s="70"/>
      <c r="J1453" s="70"/>
      <c r="K1453" s="70"/>
      <c r="L1453" s="70"/>
      <c r="M1453" s="70"/>
      <c r="N1453" s="70"/>
      <c r="O1453" s="70"/>
      <c r="P1453" s="70"/>
      <c r="Q1453" s="70"/>
      <c r="R1453" s="70"/>
      <c r="S1453" s="70"/>
      <c r="T1453" s="70"/>
      <c r="U1453" s="70"/>
      <c r="V1453" s="70"/>
      <c r="W1453" s="70"/>
      <c r="X1453" s="70"/>
      <c r="Y1453" s="70"/>
      <c r="Z1453" s="70"/>
      <c r="AA1453" s="70"/>
      <c r="AB1453" s="70"/>
      <c r="AC1453" s="70"/>
      <c r="AD1453" s="70"/>
      <c r="AE1453" s="70"/>
      <c r="AF1453" s="70"/>
      <c r="AG1453" s="70"/>
      <c r="AH1453" s="70"/>
      <c r="AI1453" s="70"/>
      <c r="AJ1453" s="70"/>
      <c r="AK1453" s="70"/>
      <c r="AL1453" s="70"/>
      <c r="AM1453" s="70"/>
      <c r="AN1453" s="70"/>
      <c r="AO1453" s="70"/>
      <c r="AP1453" s="70"/>
      <c r="AQ1453" s="70"/>
    </row>
    <row r="1454" spans="1:43">
      <c r="A1454" s="254"/>
      <c r="B1454" s="254"/>
      <c r="C1454" s="70"/>
      <c r="D1454" s="70"/>
      <c r="E1454" s="70"/>
      <c r="F1454" s="70"/>
      <c r="G1454" s="70"/>
      <c r="H1454" s="70"/>
      <c r="I1454" s="70"/>
      <c r="J1454" s="70"/>
      <c r="K1454" s="70"/>
      <c r="L1454" s="70"/>
      <c r="M1454" s="70"/>
      <c r="N1454" s="70"/>
      <c r="O1454" s="70"/>
      <c r="P1454" s="70"/>
      <c r="Q1454" s="70"/>
      <c r="R1454" s="70"/>
      <c r="S1454" s="70"/>
      <c r="T1454" s="70"/>
      <c r="U1454" s="70"/>
      <c r="V1454" s="70"/>
      <c r="W1454" s="70"/>
      <c r="X1454" s="70"/>
      <c r="Y1454" s="70"/>
      <c r="Z1454" s="70"/>
      <c r="AA1454" s="70"/>
      <c r="AB1454" s="70"/>
      <c r="AC1454" s="70"/>
      <c r="AD1454" s="70"/>
      <c r="AE1454" s="70"/>
      <c r="AF1454" s="70"/>
      <c r="AG1454" s="70"/>
      <c r="AH1454" s="70"/>
      <c r="AI1454" s="70"/>
      <c r="AJ1454" s="70"/>
      <c r="AK1454" s="70"/>
      <c r="AL1454" s="70"/>
      <c r="AM1454" s="70"/>
      <c r="AN1454" s="70"/>
      <c r="AO1454" s="70"/>
      <c r="AP1454" s="70"/>
      <c r="AQ1454" s="70"/>
    </row>
    <row r="1455" spans="1:43">
      <c r="A1455" s="254"/>
      <c r="B1455" s="254"/>
      <c r="C1455" s="70"/>
      <c r="D1455" s="70"/>
      <c r="E1455" s="70"/>
      <c r="F1455" s="70"/>
      <c r="G1455" s="70"/>
      <c r="H1455" s="70"/>
      <c r="I1455" s="70"/>
      <c r="J1455" s="70"/>
      <c r="K1455" s="70"/>
      <c r="L1455" s="70"/>
      <c r="M1455" s="70"/>
      <c r="N1455" s="70"/>
      <c r="O1455" s="70"/>
      <c r="P1455" s="70"/>
      <c r="Q1455" s="70"/>
      <c r="R1455" s="70"/>
      <c r="S1455" s="70"/>
      <c r="T1455" s="70"/>
      <c r="U1455" s="70"/>
      <c r="V1455" s="70"/>
      <c r="W1455" s="70"/>
      <c r="X1455" s="70"/>
      <c r="Y1455" s="70"/>
      <c r="Z1455" s="70"/>
      <c r="AA1455" s="70"/>
      <c r="AB1455" s="70"/>
      <c r="AC1455" s="70"/>
      <c r="AD1455" s="70"/>
      <c r="AE1455" s="70"/>
      <c r="AF1455" s="70"/>
      <c r="AG1455" s="70"/>
      <c r="AH1455" s="70"/>
      <c r="AI1455" s="70"/>
      <c r="AJ1455" s="70"/>
      <c r="AK1455" s="70"/>
      <c r="AL1455" s="70"/>
      <c r="AM1455" s="70"/>
      <c r="AN1455" s="70"/>
      <c r="AO1455" s="70"/>
      <c r="AP1455" s="70"/>
      <c r="AQ1455" s="70"/>
    </row>
    <row r="1456" spans="1:43">
      <c r="A1456" s="254"/>
      <c r="B1456" s="254"/>
      <c r="C1456" s="70"/>
      <c r="D1456" s="70"/>
      <c r="E1456" s="70"/>
      <c r="F1456" s="70"/>
      <c r="G1456" s="70"/>
      <c r="H1456" s="70"/>
      <c r="I1456" s="70"/>
      <c r="J1456" s="70"/>
      <c r="K1456" s="70"/>
      <c r="L1456" s="70"/>
      <c r="M1456" s="70"/>
      <c r="N1456" s="70"/>
      <c r="O1456" s="70"/>
      <c r="P1456" s="70"/>
      <c r="Q1456" s="70"/>
      <c r="R1456" s="70"/>
      <c r="S1456" s="70"/>
      <c r="T1456" s="70"/>
      <c r="U1456" s="70"/>
      <c r="V1456" s="70"/>
      <c r="W1456" s="70"/>
      <c r="X1456" s="70"/>
      <c r="Y1456" s="70"/>
      <c r="Z1456" s="70"/>
      <c r="AA1456" s="70"/>
      <c r="AB1456" s="70"/>
      <c r="AC1456" s="70"/>
      <c r="AD1456" s="70"/>
      <c r="AE1456" s="70"/>
      <c r="AF1456" s="70"/>
      <c r="AG1456" s="70"/>
      <c r="AH1456" s="70"/>
      <c r="AI1456" s="70"/>
      <c r="AJ1456" s="70"/>
      <c r="AK1456" s="70"/>
      <c r="AL1456" s="70"/>
      <c r="AM1456" s="70"/>
      <c r="AN1456" s="70"/>
      <c r="AO1456" s="70"/>
      <c r="AP1456" s="70"/>
      <c r="AQ1456" s="70"/>
    </row>
    <row r="1457" spans="1:43">
      <c r="A1457" s="254"/>
      <c r="B1457" s="254"/>
      <c r="C1457" s="70"/>
      <c r="D1457" s="70"/>
      <c r="E1457" s="70"/>
      <c r="F1457" s="70"/>
      <c r="G1457" s="70"/>
      <c r="H1457" s="70"/>
      <c r="I1457" s="70"/>
      <c r="J1457" s="70"/>
      <c r="K1457" s="70"/>
      <c r="L1457" s="70"/>
      <c r="M1457" s="70"/>
      <c r="N1457" s="70"/>
      <c r="O1457" s="70"/>
      <c r="P1457" s="70"/>
      <c r="Q1457" s="70"/>
      <c r="R1457" s="70"/>
      <c r="S1457" s="70"/>
      <c r="T1457" s="70"/>
      <c r="U1457" s="70"/>
      <c r="V1457" s="70"/>
      <c r="W1457" s="70"/>
      <c r="X1457" s="70"/>
      <c r="Y1457" s="70"/>
      <c r="Z1457" s="70"/>
      <c r="AA1457" s="70"/>
      <c r="AB1457" s="70"/>
      <c r="AC1457" s="70"/>
      <c r="AD1457" s="70"/>
      <c r="AE1457" s="70"/>
      <c r="AF1457" s="70"/>
      <c r="AG1457" s="70"/>
      <c r="AH1457" s="70"/>
      <c r="AI1457" s="70"/>
      <c r="AJ1457" s="70"/>
      <c r="AK1457" s="70"/>
      <c r="AL1457" s="70"/>
      <c r="AM1457" s="70"/>
      <c r="AN1457" s="70"/>
      <c r="AO1457" s="70"/>
      <c r="AP1457" s="70"/>
      <c r="AQ1457" s="70"/>
    </row>
    <row r="1458" spans="1:43">
      <c r="A1458" s="254"/>
      <c r="B1458" s="254"/>
      <c r="C1458" s="70"/>
      <c r="D1458" s="70"/>
      <c r="E1458" s="70"/>
      <c r="F1458" s="70"/>
      <c r="G1458" s="70"/>
      <c r="H1458" s="70"/>
      <c r="I1458" s="70"/>
      <c r="J1458" s="70"/>
      <c r="K1458" s="70"/>
      <c r="L1458" s="70"/>
      <c r="M1458" s="70"/>
      <c r="N1458" s="70"/>
      <c r="O1458" s="70"/>
      <c r="P1458" s="70"/>
      <c r="Q1458" s="70"/>
      <c r="R1458" s="70"/>
      <c r="S1458" s="70"/>
      <c r="T1458" s="70"/>
      <c r="U1458" s="70"/>
      <c r="V1458" s="70"/>
      <c r="W1458" s="70"/>
      <c r="X1458" s="70"/>
      <c r="Y1458" s="70"/>
      <c r="Z1458" s="70"/>
      <c r="AA1458" s="70"/>
      <c r="AB1458" s="70"/>
      <c r="AC1458" s="70"/>
      <c r="AD1458" s="70"/>
      <c r="AE1458" s="70"/>
      <c r="AF1458" s="70"/>
      <c r="AG1458" s="70"/>
      <c r="AH1458" s="70"/>
      <c r="AI1458" s="70"/>
      <c r="AJ1458" s="70"/>
      <c r="AK1458" s="70"/>
      <c r="AL1458" s="70"/>
      <c r="AM1458" s="70"/>
      <c r="AN1458" s="70"/>
      <c r="AO1458" s="70"/>
      <c r="AP1458" s="70"/>
      <c r="AQ1458" s="70"/>
    </row>
    <row r="1459" spans="1:43">
      <c r="A1459" s="254"/>
      <c r="B1459" s="254"/>
      <c r="C1459" s="70"/>
      <c r="D1459" s="70"/>
      <c r="E1459" s="70"/>
      <c r="F1459" s="70"/>
      <c r="G1459" s="70"/>
      <c r="H1459" s="70"/>
      <c r="I1459" s="70"/>
      <c r="J1459" s="70"/>
      <c r="K1459" s="70"/>
      <c r="L1459" s="70"/>
      <c r="M1459" s="70"/>
      <c r="N1459" s="70"/>
      <c r="O1459" s="70"/>
      <c r="P1459" s="70"/>
      <c r="Q1459" s="70"/>
      <c r="R1459" s="70"/>
      <c r="S1459" s="70"/>
      <c r="T1459" s="70"/>
      <c r="U1459" s="70"/>
      <c r="V1459" s="70"/>
      <c r="W1459" s="70"/>
      <c r="X1459" s="70"/>
      <c r="Y1459" s="70"/>
      <c r="Z1459" s="70"/>
      <c r="AA1459" s="70"/>
      <c r="AB1459" s="70"/>
      <c r="AC1459" s="70"/>
      <c r="AD1459" s="70"/>
      <c r="AE1459" s="70"/>
      <c r="AF1459" s="70"/>
      <c r="AG1459" s="70"/>
      <c r="AH1459" s="70"/>
      <c r="AI1459" s="70"/>
      <c r="AJ1459" s="70"/>
      <c r="AK1459" s="70"/>
      <c r="AL1459" s="70"/>
      <c r="AM1459" s="70"/>
      <c r="AN1459" s="70"/>
      <c r="AO1459" s="70"/>
      <c r="AP1459" s="70"/>
      <c r="AQ1459" s="70"/>
    </row>
    <row r="1460" spans="1:43">
      <c r="A1460" s="254"/>
      <c r="B1460" s="254"/>
      <c r="C1460" s="70"/>
      <c r="D1460" s="70"/>
      <c r="E1460" s="70"/>
      <c r="F1460" s="70"/>
      <c r="G1460" s="70"/>
      <c r="H1460" s="70"/>
      <c r="I1460" s="70"/>
      <c r="J1460" s="70"/>
      <c r="K1460" s="70"/>
      <c r="L1460" s="70"/>
      <c r="M1460" s="70"/>
      <c r="N1460" s="70"/>
      <c r="O1460" s="70"/>
      <c r="P1460" s="70"/>
      <c r="Q1460" s="70"/>
      <c r="R1460" s="70"/>
      <c r="S1460" s="70"/>
      <c r="T1460" s="70"/>
      <c r="U1460" s="70"/>
      <c r="V1460" s="70"/>
      <c r="W1460" s="70"/>
      <c r="X1460" s="70"/>
      <c r="Y1460" s="70"/>
      <c r="Z1460" s="70"/>
      <c r="AA1460" s="70"/>
      <c r="AB1460" s="70"/>
      <c r="AC1460" s="70"/>
      <c r="AD1460" s="70"/>
      <c r="AE1460" s="70"/>
      <c r="AF1460" s="70"/>
      <c r="AG1460" s="70"/>
      <c r="AH1460" s="70"/>
      <c r="AI1460" s="70"/>
      <c r="AJ1460" s="70"/>
      <c r="AK1460" s="70"/>
      <c r="AL1460" s="70"/>
      <c r="AM1460" s="70"/>
      <c r="AN1460" s="70"/>
      <c r="AO1460" s="70"/>
      <c r="AP1460" s="70"/>
      <c r="AQ1460" s="70"/>
    </row>
    <row r="1461" spans="1:43">
      <c r="A1461" s="254"/>
      <c r="B1461" s="254"/>
      <c r="C1461" s="70"/>
      <c r="D1461" s="70"/>
      <c r="E1461" s="70"/>
      <c r="F1461" s="70"/>
      <c r="G1461" s="70"/>
      <c r="H1461" s="70"/>
      <c r="I1461" s="70"/>
      <c r="J1461" s="70"/>
      <c r="K1461" s="70"/>
      <c r="L1461" s="70"/>
      <c r="M1461" s="70"/>
      <c r="N1461" s="70"/>
      <c r="O1461" s="70"/>
      <c r="P1461" s="70"/>
      <c r="Q1461" s="70"/>
      <c r="R1461" s="70"/>
      <c r="S1461" s="70"/>
      <c r="T1461" s="70"/>
      <c r="U1461" s="70"/>
      <c r="V1461" s="70"/>
      <c r="W1461" s="70"/>
      <c r="X1461" s="70"/>
      <c r="Y1461" s="70"/>
      <c r="Z1461" s="70"/>
      <c r="AA1461" s="70"/>
      <c r="AB1461" s="70"/>
      <c r="AC1461" s="70"/>
      <c r="AD1461" s="70"/>
      <c r="AE1461" s="70"/>
      <c r="AF1461" s="70"/>
      <c r="AG1461" s="70"/>
      <c r="AH1461" s="70"/>
      <c r="AI1461" s="70"/>
      <c r="AJ1461" s="70"/>
      <c r="AK1461" s="70"/>
      <c r="AL1461" s="70"/>
      <c r="AM1461" s="70"/>
      <c r="AN1461" s="70"/>
      <c r="AO1461" s="70"/>
      <c r="AP1461" s="70"/>
      <c r="AQ1461" s="70"/>
    </row>
    <row r="1462" spans="1:43">
      <c r="A1462" s="254"/>
      <c r="B1462" s="254"/>
      <c r="C1462" s="70"/>
      <c r="D1462" s="70"/>
      <c r="E1462" s="70"/>
      <c r="F1462" s="70"/>
      <c r="G1462" s="70"/>
      <c r="H1462" s="70"/>
      <c r="I1462" s="70"/>
      <c r="J1462" s="70"/>
      <c r="K1462" s="70"/>
      <c r="L1462" s="70"/>
      <c r="M1462" s="70"/>
      <c r="N1462" s="70"/>
      <c r="O1462" s="70"/>
      <c r="P1462" s="70"/>
      <c r="Q1462" s="70"/>
      <c r="R1462" s="70"/>
      <c r="S1462" s="70"/>
      <c r="T1462" s="70"/>
      <c r="U1462" s="70"/>
      <c r="V1462" s="70"/>
      <c r="W1462" s="70"/>
      <c r="X1462" s="70"/>
      <c r="Y1462" s="70"/>
      <c r="Z1462" s="70"/>
      <c r="AA1462" s="70"/>
      <c r="AB1462" s="70"/>
      <c r="AC1462" s="70"/>
      <c r="AD1462" s="70"/>
      <c r="AE1462" s="70"/>
      <c r="AF1462" s="70"/>
      <c r="AG1462" s="70"/>
      <c r="AH1462" s="70"/>
      <c r="AI1462" s="70"/>
      <c r="AJ1462" s="70"/>
      <c r="AK1462" s="70"/>
      <c r="AL1462" s="70"/>
      <c r="AM1462" s="70"/>
      <c r="AN1462" s="70"/>
      <c r="AO1462" s="70"/>
      <c r="AP1462" s="70"/>
      <c r="AQ1462" s="70"/>
    </row>
    <row r="1463" spans="1:43">
      <c r="A1463" s="254"/>
      <c r="B1463" s="254"/>
      <c r="C1463" s="70"/>
      <c r="D1463" s="70"/>
      <c r="E1463" s="70"/>
      <c r="F1463" s="70"/>
      <c r="G1463" s="70"/>
      <c r="H1463" s="70"/>
      <c r="I1463" s="70"/>
      <c r="J1463" s="70"/>
      <c r="K1463" s="70"/>
      <c r="L1463" s="70"/>
      <c r="M1463" s="70"/>
      <c r="N1463" s="70"/>
      <c r="O1463" s="70"/>
      <c r="P1463" s="70"/>
      <c r="Q1463" s="70"/>
      <c r="R1463" s="70"/>
      <c r="S1463" s="70"/>
      <c r="T1463" s="70"/>
      <c r="U1463" s="70"/>
      <c r="V1463" s="70"/>
      <c r="W1463" s="70"/>
      <c r="X1463" s="70"/>
      <c r="Y1463" s="70"/>
      <c r="Z1463" s="70"/>
      <c r="AA1463" s="70"/>
      <c r="AB1463" s="70"/>
      <c r="AC1463" s="70"/>
      <c r="AD1463" s="70"/>
      <c r="AE1463" s="70"/>
      <c r="AF1463" s="70"/>
      <c r="AG1463" s="70"/>
      <c r="AH1463" s="70"/>
      <c r="AI1463" s="70"/>
      <c r="AJ1463" s="70"/>
      <c r="AK1463" s="70"/>
      <c r="AL1463" s="70"/>
      <c r="AM1463" s="70"/>
      <c r="AN1463" s="70"/>
      <c r="AO1463" s="70"/>
      <c r="AP1463" s="70"/>
      <c r="AQ1463" s="70"/>
    </row>
    <row r="1464" spans="1:43">
      <c r="A1464" s="254"/>
      <c r="B1464" s="254"/>
      <c r="C1464" s="70"/>
      <c r="D1464" s="70"/>
      <c r="E1464" s="70"/>
      <c r="F1464" s="70"/>
      <c r="G1464" s="70"/>
      <c r="H1464" s="70"/>
      <c r="I1464" s="70"/>
      <c r="J1464" s="70"/>
      <c r="K1464" s="70"/>
      <c r="L1464" s="70"/>
      <c r="M1464" s="70"/>
      <c r="N1464" s="70"/>
      <c r="O1464" s="70"/>
      <c r="P1464" s="70"/>
      <c r="Q1464" s="70"/>
      <c r="R1464" s="70"/>
      <c r="S1464" s="70"/>
      <c r="T1464" s="70"/>
      <c r="U1464" s="70"/>
      <c r="V1464" s="70"/>
      <c r="W1464" s="70"/>
      <c r="X1464" s="70"/>
      <c r="Y1464" s="70"/>
      <c r="Z1464" s="70"/>
      <c r="AA1464" s="70"/>
      <c r="AB1464" s="70"/>
      <c r="AC1464" s="70"/>
      <c r="AD1464" s="70"/>
      <c r="AE1464" s="70"/>
      <c r="AF1464" s="70"/>
      <c r="AG1464" s="70"/>
      <c r="AH1464" s="70"/>
      <c r="AI1464" s="70"/>
      <c r="AJ1464" s="70"/>
      <c r="AK1464" s="70"/>
      <c r="AL1464" s="70"/>
      <c r="AM1464" s="70"/>
      <c r="AN1464" s="70"/>
      <c r="AO1464" s="70"/>
      <c r="AP1464" s="70"/>
      <c r="AQ1464" s="70"/>
    </row>
    <row r="1465" spans="1:43">
      <c r="A1465" s="254"/>
      <c r="B1465" s="254"/>
      <c r="C1465" s="70"/>
      <c r="D1465" s="70"/>
      <c r="E1465" s="70"/>
      <c r="F1465" s="70"/>
      <c r="G1465" s="70"/>
      <c r="H1465" s="70"/>
      <c r="I1465" s="70"/>
      <c r="J1465" s="70"/>
      <c r="K1465" s="70"/>
      <c r="L1465" s="70"/>
      <c r="M1465" s="70"/>
      <c r="N1465" s="70"/>
      <c r="O1465" s="70"/>
      <c r="P1465" s="70"/>
      <c r="Q1465" s="70"/>
      <c r="R1465" s="70"/>
      <c r="S1465" s="70"/>
      <c r="T1465" s="70"/>
      <c r="U1465" s="70"/>
      <c r="V1465" s="70"/>
      <c r="W1465" s="70"/>
      <c r="X1465" s="70"/>
      <c r="Y1465" s="70"/>
      <c r="Z1465" s="70"/>
      <c r="AA1465" s="70"/>
      <c r="AB1465" s="70"/>
      <c r="AC1465" s="70"/>
      <c r="AD1465" s="70"/>
      <c r="AE1465" s="70"/>
      <c r="AF1465" s="70"/>
      <c r="AG1465" s="70"/>
      <c r="AH1465" s="70"/>
      <c r="AI1465" s="70"/>
      <c r="AJ1465" s="70"/>
      <c r="AK1465" s="70"/>
      <c r="AL1465" s="70"/>
      <c r="AM1465" s="70"/>
      <c r="AN1465" s="70"/>
      <c r="AO1465" s="70"/>
      <c r="AP1465" s="70"/>
      <c r="AQ1465" s="70"/>
    </row>
    <row r="1466" spans="1:43">
      <c r="A1466" s="254"/>
      <c r="B1466" s="254"/>
      <c r="C1466" s="70"/>
      <c r="D1466" s="70"/>
      <c r="E1466" s="70"/>
      <c r="F1466" s="70"/>
      <c r="G1466" s="70"/>
      <c r="H1466" s="70"/>
      <c r="I1466" s="70"/>
      <c r="J1466" s="70"/>
      <c r="K1466" s="70"/>
      <c r="L1466" s="70"/>
      <c r="M1466" s="70"/>
      <c r="N1466" s="70"/>
      <c r="O1466" s="70"/>
      <c r="P1466" s="70"/>
      <c r="Q1466" s="70"/>
      <c r="R1466" s="70"/>
      <c r="S1466" s="70"/>
      <c r="T1466" s="70"/>
      <c r="U1466" s="70"/>
      <c r="V1466" s="70"/>
      <c r="W1466" s="70"/>
      <c r="X1466" s="70"/>
      <c r="Y1466" s="70"/>
      <c r="Z1466" s="70"/>
      <c r="AA1466" s="70"/>
      <c r="AB1466" s="70"/>
      <c r="AC1466" s="70"/>
      <c r="AD1466" s="70"/>
      <c r="AE1466" s="70"/>
      <c r="AF1466" s="70"/>
      <c r="AG1466" s="70"/>
      <c r="AH1466" s="70"/>
      <c r="AI1466" s="70"/>
      <c r="AJ1466" s="70"/>
      <c r="AK1466" s="70"/>
      <c r="AL1466" s="70"/>
      <c r="AM1466" s="70"/>
      <c r="AN1466" s="70"/>
      <c r="AO1466" s="70"/>
      <c r="AP1466" s="70"/>
      <c r="AQ1466" s="70"/>
    </row>
    <row r="1467" spans="1:43">
      <c r="A1467" s="254"/>
      <c r="B1467" s="254"/>
      <c r="C1467" s="70"/>
      <c r="D1467" s="70"/>
      <c r="E1467" s="70"/>
      <c r="F1467" s="70"/>
      <c r="G1467" s="70"/>
      <c r="H1467" s="70"/>
      <c r="I1467" s="70"/>
      <c r="J1467" s="70"/>
      <c r="K1467" s="70"/>
      <c r="L1467" s="70"/>
      <c r="M1467" s="70"/>
      <c r="N1467" s="70"/>
      <c r="O1467" s="70"/>
      <c r="P1467" s="70"/>
      <c r="Q1467" s="70"/>
      <c r="R1467" s="70"/>
      <c r="S1467" s="70"/>
      <c r="T1467" s="70"/>
      <c r="U1467" s="70"/>
      <c r="V1467" s="70"/>
      <c r="W1467" s="70"/>
      <c r="X1467" s="70"/>
      <c r="Y1467" s="70"/>
      <c r="Z1467" s="70"/>
      <c r="AA1467" s="70"/>
      <c r="AB1467" s="70"/>
      <c r="AC1467" s="70"/>
      <c r="AD1467" s="70"/>
      <c r="AE1467" s="70"/>
      <c r="AF1467" s="70"/>
      <c r="AG1467" s="70"/>
      <c r="AH1467" s="70"/>
      <c r="AI1467" s="70"/>
      <c r="AJ1467" s="70"/>
      <c r="AK1467" s="70"/>
      <c r="AL1467" s="70"/>
      <c r="AM1467" s="70"/>
      <c r="AN1467" s="70"/>
      <c r="AO1467" s="70"/>
      <c r="AP1467" s="70"/>
      <c r="AQ1467" s="70"/>
    </row>
    <row r="1468" spans="1:43">
      <c r="A1468" s="254"/>
      <c r="B1468" s="254"/>
      <c r="C1468" s="70"/>
      <c r="D1468" s="70"/>
      <c r="E1468" s="70"/>
      <c r="F1468" s="70"/>
      <c r="G1468" s="70"/>
      <c r="H1468" s="70"/>
      <c r="I1468" s="70"/>
      <c r="J1468" s="70"/>
      <c r="K1468" s="70"/>
      <c r="L1468" s="70"/>
      <c r="M1468" s="70"/>
      <c r="N1468" s="70"/>
      <c r="O1468" s="70"/>
      <c r="P1468" s="70"/>
      <c r="Q1468" s="70"/>
      <c r="R1468" s="70"/>
      <c r="S1468" s="70"/>
      <c r="T1468" s="70"/>
      <c r="U1468" s="70"/>
      <c r="V1468" s="70"/>
      <c r="W1468" s="70"/>
      <c r="X1468" s="70"/>
      <c r="Y1468" s="70"/>
      <c r="Z1468" s="70"/>
      <c r="AA1468" s="70"/>
      <c r="AB1468" s="70"/>
      <c r="AC1468" s="70"/>
      <c r="AD1468" s="70"/>
      <c r="AE1468" s="70"/>
      <c r="AF1468" s="70"/>
      <c r="AG1468" s="70"/>
      <c r="AH1468" s="70"/>
      <c r="AI1468" s="70"/>
      <c r="AJ1468" s="70"/>
      <c r="AK1468" s="70"/>
      <c r="AL1468" s="70"/>
      <c r="AM1468" s="70"/>
      <c r="AN1468" s="70"/>
      <c r="AO1468" s="70"/>
      <c r="AP1468" s="70"/>
      <c r="AQ1468" s="70"/>
    </row>
    <row r="1469" spans="1:43">
      <c r="A1469" s="254"/>
      <c r="B1469" s="254"/>
      <c r="C1469" s="70"/>
      <c r="D1469" s="70"/>
      <c r="E1469" s="70"/>
      <c r="F1469" s="70"/>
      <c r="G1469" s="70"/>
      <c r="H1469" s="70"/>
      <c r="I1469" s="70"/>
      <c r="J1469" s="70"/>
      <c r="K1469" s="70"/>
      <c r="L1469" s="70"/>
      <c r="M1469" s="70"/>
      <c r="N1469" s="70"/>
      <c r="O1469" s="70"/>
      <c r="P1469" s="70"/>
      <c r="Q1469" s="70"/>
      <c r="R1469" s="70"/>
      <c r="S1469" s="70"/>
      <c r="T1469" s="70"/>
      <c r="U1469" s="70"/>
      <c r="V1469" s="70"/>
      <c r="W1469" s="70"/>
      <c r="X1469" s="70"/>
      <c r="Y1469" s="70"/>
      <c r="Z1469" s="70"/>
      <c r="AA1469" s="70"/>
      <c r="AB1469" s="70"/>
      <c r="AC1469" s="70"/>
      <c r="AD1469" s="70"/>
      <c r="AE1469" s="70"/>
      <c r="AF1469" s="70"/>
      <c r="AG1469" s="70"/>
      <c r="AH1469" s="70"/>
      <c r="AI1469" s="70"/>
      <c r="AJ1469" s="70"/>
      <c r="AK1469" s="70"/>
      <c r="AL1469" s="70"/>
      <c r="AM1469" s="70"/>
      <c r="AN1469" s="70"/>
      <c r="AO1469" s="70"/>
      <c r="AP1469" s="70"/>
      <c r="AQ1469" s="70"/>
    </row>
    <row r="1470" spans="1:43">
      <c r="A1470" s="254"/>
      <c r="B1470" s="254"/>
      <c r="C1470" s="70"/>
      <c r="D1470" s="70"/>
      <c r="E1470" s="70"/>
      <c r="F1470" s="70"/>
      <c r="G1470" s="70"/>
      <c r="H1470" s="70"/>
      <c r="I1470" s="70"/>
      <c r="J1470" s="70"/>
      <c r="K1470" s="70"/>
      <c r="L1470" s="70"/>
      <c r="M1470" s="70"/>
      <c r="N1470" s="70"/>
      <c r="O1470" s="70"/>
      <c r="P1470" s="70"/>
      <c r="Q1470" s="70"/>
      <c r="R1470" s="70"/>
      <c r="S1470" s="70"/>
      <c r="T1470" s="70"/>
      <c r="U1470" s="70"/>
      <c r="V1470" s="70"/>
      <c r="W1470" s="70"/>
      <c r="X1470" s="70"/>
      <c r="Y1470" s="70"/>
      <c r="Z1470" s="70"/>
      <c r="AA1470" s="70"/>
      <c r="AB1470" s="70"/>
      <c r="AC1470" s="70"/>
      <c r="AD1470" s="70"/>
      <c r="AE1470" s="70"/>
      <c r="AF1470" s="70"/>
      <c r="AG1470" s="70"/>
      <c r="AH1470" s="70"/>
      <c r="AI1470" s="70"/>
      <c r="AJ1470" s="70"/>
      <c r="AK1470" s="70"/>
      <c r="AL1470" s="70"/>
      <c r="AM1470" s="70"/>
      <c r="AN1470" s="70"/>
      <c r="AO1470" s="70"/>
      <c r="AP1470" s="70"/>
      <c r="AQ1470" s="70"/>
    </row>
    <row r="1471" spans="1:43">
      <c r="A1471" s="254"/>
      <c r="B1471" s="254"/>
      <c r="C1471" s="70"/>
      <c r="D1471" s="70"/>
      <c r="E1471" s="70"/>
      <c r="F1471" s="70"/>
      <c r="G1471" s="70"/>
      <c r="H1471" s="70"/>
      <c r="I1471" s="70"/>
      <c r="J1471" s="70"/>
      <c r="K1471" s="70"/>
      <c r="L1471" s="70"/>
      <c r="M1471" s="70"/>
      <c r="N1471" s="70"/>
      <c r="O1471" s="70"/>
      <c r="P1471" s="70"/>
      <c r="Q1471" s="70"/>
      <c r="R1471" s="70"/>
      <c r="S1471" s="70"/>
      <c r="T1471" s="70"/>
      <c r="U1471" s="70"/>
      <c r="V1471" s="70"/>
      <c r="W1471" s="70"/>
      <c r="X1471" s="70"/>
      <c r="Y1471" s="70"/>
      <c r="Z1471" s="70"/>
      <c r="AA1471" s="70"/>
      <c r="AB1471" s="70"/>
      <c r="AC1471" s="70"/>
      <c r="AD1471" s="70"/>
      <c r="AE1471" s="70"/>
      <c r="AF1471" s="70"/>
      <c r="AG1471" s="70"/>
      <c r="AH1471" s="70"/>
      <c r="AI1471" s="70"/>
      <c r="AJ1471" s="70"/>
      <c r="AK1471" s="70"/>
      <c r="AL1471" s="70"/>
      <c r="AM1471" s="70"/>
      <c r="AN1471" s="70"/>
      <c r="AO1471" s="70"/>
      <c r="AP1471" s="70"/>
      <c r="AQ1471" s="70"/>
    </row>
    <row r="1472" spans="1:43">
      <c r="A1472" s="254"/>
      <c r="B1472" s="254"/>
      <c r="C1472" s="70"/>
      <c r="D1472" s="70"/>
      <c r="E1472" s="70"/>
      <c r="F1472" s="70"/>
      <c r="G1472" s="70"/>
      <c r="H1472" s="70"/>
      <c r="I1472" s="70"/>
      <c r="J1472" s="70"/>
      <c r="K1472" s="70"/>
      <c r="L1472" s="70"/>
      <c r="M1472" s="70"/>
      <c r="N1472" s="70"/>
      <c r="O1472" s="70"/>
      <c r="P1472" s="70"/>
      <c r="Q1472" s="70"/>
      <c r="R1472" s="70"/>
      <c r="S1472" s="70"/>
      <c r="T1472" s="70"/>
      <c r="U1472" s="70"/>
      <c r="V1472" s="70"/>
      <c r="W1472" s="70"/>
      <c r="X1472" s="70"/>
      <c r="Y1472" s="70"/>
      <c r="Z1472" s="70"/>
      <c r="AA1472" s="70"/>
      <c r="AB1472" s="70"/>
      <c r="AC1472" s="70"/>
      <c r="AD1472" s="70"/>
      <c r="AE1472" s="70"/>
      <c r="AF1472" s="70"/>
      <c r="AG1472" s="70"/>
      <c r="AH1472" s="70"/>
      <c r="AI1472" s="70"/>
      <c r="AJ1472" s="70"/>
      <c r="AK1472" s="70"/>
      <c r="AL1472" s="70"/>
      <c r="AM1472" s="70"/>
      <c r="AN1472" s="70"/>
      <c r="AO1472" s="70"/>
      <c r="AP1472" s="70"/>
      <c r="AQ1472" s="70"/>
    </row>
    <row r="1473" spans="1:43">
      <c r="A1473" s="254"/>
      <c r="B1473" s="254"/>
      <c r="C1473" s="70"/>
      <c r="D1473" s="70"/>
      <c r="E1473" s="70"/>
      <c r="F1473" s="70"/>
      <c r="G1473" s="70"/>
      <c r="H1473" s="70"/>
      <c r="I1473" s="70"/>
      <c r="J1473" s="70"/>
      <c r="K1473" s="70"/>
      <c r="L1473" s="70"/>
      <c r="M1473" s="70"/>
      <c r="N1473" s="70"/>
      <c r="O1473" s="70"/>
      <c r="P1473" s="70"/>
      <c r="Q1473" s="70"/>
      <c r="R1473" s="70"/>
      <c r="S1473" s="70"/>
      <c r="T1473" s="70"/>
      <c r="U1473" s="70"/>
      <c r="V1473" s="70"/>
      <c r="W1473" s="70"/>
      <c r="X1473" s="70"/>
      <c r="Y1473" s="70"/>
      <c r="Z1473" s="70"/>
      <c r="AA1473" s="70"/>
      <c r="AB1473" s="70"/>
      <c r="AC1473" s="70"/>
      <c r="AD1473" s="70"/>
      <c r="AE1473" s="70"/>
      <c r="AF1473" s="70"/>
      <c r="AG1473" s="70"/>
      <c r="AH1473" s="70"/>
      <c r="AI1473" s="70"/>
      <c r="AJ1473" s="70"/>
      <c r="AK1473" s="70"/>
      <c r="AL1473" s="70"/>
      <c r="AM1473" s="70"/>
      <c r="AN1473" s="70"/>
      <c r="AO1473" s="70"/>
      <c r="AP1473" s="70"/>
      <c r="AQ1473" s="70"/>
    </row>
    <row r="1474" spans="1:43">
      <c r="A1474" s="254"/>
      <c r="B1474" s="254"/>
      <c r="C1474" s="70"/>
      <c r="D1474" s="70"/>
      <c r="E1474" s="70"/>
      <c r="F1474" s="70"/>
      <c r="G1474" s="70"/>
      <c r="H1474" s="70"/>
      <c r="I1474" s="70"/>
      <c r="J1474" s="70"/>
      <c r="K1474" s="70"/>
      <c r="L1474" s="70"/>
      <c r="M1474" s="70"/>
      <c r="N1474" s="70"/>
      <c r="O1474" s="70"/>
      <c r="P1474" s="70"/>
      <c r="Q1474" s="70"/>
      <c r="R1474" s="70"/>
      <c r="S1474" s="70"/>
      <c r="T1474" s="70"/>
      <c r="U1474" s="70"/>
      <c r="V1474" s="70"/>
      <c r="W1474" s="70"/>
      <c r="X1474" s="70"/>
      <c r="Y1474" s="70"/>
      <c r="Z1474" s="70"/>
      <c r="AA1474" s="70"/>
      <c r="AB1474" s="70"/>
      <c r="AC1474" s="70"/>
      <c r="AD1474" s="70"/>
      <c r="AE1474" s="70"/>
      <c r="AF1474" s="70"/>
      <c r="AG1474" s="70"/>
      <c r="AH1474" s="70"/>
      <c r="AI1474" s="70"/>
      <c r="AJ1474" s="70"/>
      <c r="AK1474" s="70"/>
      <c r="AL1474" s="70"/>
      <c r="AM1474" s="70"/>
      <c r="AN1474" s="70"/>
      <c r="AO1474" s="70"/>
      <c r="AP1474" s="70"/>
      <c r="AQ1474" s="70"/>
    </row>
    <row r="1475" spans="1:43">
      <c r="A1475" s="254"/>
      <c r="B1475" s="254"/>
      <c r="C1475" s="70"/>
      <c r="D1475" s="70"/>
      <c r="E1475" s="70"/>
      <c r="F1475" s="70"/>
      <c r="G1475" s="70"/>
      <c r="H1475" s="70"/>
      <c r="I1475" s="70"/>
      <c r="J1475" s="70"/>
      <c r="K1475" s="70"/>
      <c r="L1475" s="70"/>
      <c r="M1475" s="70"/>
      <c r="N1475" s="70"/>
      <c r="O1475" s="70"/>
      <c r="P1475" s="70"/>
      <c r="Q1475" s="70"/>
      <c r="R1475" s="70"/>
      <c r="S1475" s="70"/>
      <c r="T1475" s="70"/>
      <c r="U1475" s="70"/>
      <c r="V1475" s="70"/>
      <c r="W1475" s="70"/>
      <c r="X1475" s="70"/>
      <c r="Y1475" s="70"/>
      <c r="Z1475" s="70"/>
      <c r="AA1475" s="70"/>
      <c r="AB1475" s="70"/>
      <c r="AC1475" s="70"/>
      <c r="AD1475" s="70"/>
      <c r="AE1475" s="70"/>
      <c r="AF1475" s="70"/>
      <c r="AG1475" s="70"/>
      <c r="AH1475" s="70"/>
      <c r="AI1475" s="70"/>
      <c r="AJ1475" s="70"/>
      <c r="AK1475" s="70"/>
      <c r="AL1475" s="70"/>
      <c r="AM1475" s="70"/>
      <c r="AN1475" s="70"/>
      <c r="AO1475" s="70"/>
      <c r="AP1475" s="70"/>
      <c r="AQ1475" s="70"/>
    </row>
    <row r="1476" spans="1:43">
      <c r="A1476" s="254"/>
      <c r="B1476" s="254"/>
      <c r="C1476" s="70"/>
      <c r="D1476" s="70"/>
      <c r="E1476" s="70"/>
      <c r="F1476" s="70"/>
      <c r="G1476" s="70"/>
      <c r="H1476" s="70"/>
      <c r="I1476" s="70"/>
      <c r="J1476" s="70"/>
      <c r="K1476" s="70"/>
      <c r="L1476" s="70"/>
      <c r="M1476" s="70"/>
      <c r="N1476" s="70"/>
      <c r="O1476" s="70"/>
      <c r="P1476" s="70"/>
      <c r="Q1476" s="70"/>
      <c r="R1476" s="70"/>
      <c r="S1476" s="70"/>
      <c r="T1476" s="70"/>
      <c r="U1476" s="70"/>
      <c r="V1476" s="70"/>
      <c r="W1476" s="70"/>
      <c r="X1476" s="70"/>
      <c r="Y1476" s="70"/>
      <c r="Z1476" s="70"/>
      <c r="AA1476" s="70"/>
      <c r="AB1476" s="70"/>
      <c r="AC1476" s="70"/>
      <c r="AD1476" s="70"/>
      <c r="AE1476" s="70"/>
      <c r="AF1476" s="70"/>
      <c r="AG1476" s="70"/>
      <c r="AH1476" s="70"/>
      <c r="AI1476" s="70"/>
      <c r="AJ1476" s="70"/>
      <c r="AK1476" s="70"/>
      <c r="AL1476" s="70"/>
      <c r="AM1476" s="70"/>
      <c r="AN1476" s="70"/>
      <c r="AO1476" s="70"/>
      <c r="AP1476" s="70"/>
      <c r="AQ1476" s="70"/>
    </row>
    <row r="1477" spans="1:43">
      <c r="A1477" s="254"/>
      <c r="B1477" s="254"/>
      <c r="C1477" s="70"/>
      <c r="D1477" s="70"/>
      <c r="E1477" s="70"/>
      <c r="F1477" s="70"/>
      <c r="G1477" s="70"/>
      <c r="H1477" s="70"/>
      <c r="I1477" s="70"/>
      <c r="J1477" s="70"/>
      <c r="K1477" s="70"/>
      <c r="L1477" s="70"/>
      <c r="M1477" s="70"/>
      <c r="N1477" s="70"/>
      <c r="O1477" s="70"/>
      <c r="P1477" s="70"/>
      <c r="Q1477" s="70"/>
      <c r="R1477" s="70"/>
      <c r="S1477" s="70"/>
      <c r="T1477" s="70"/>
      <c r="U1477" s="70"/>
      <c r="V1477" s="70"/>
      <c r="W1477" s="70"/>
      <c r="X1477" s="70"/>
      <c r="Y1477" s="70"/>
      <c r="Z1477" s="70"/>
      <c r="AA1477" s="70"/>
      <c r="AB1477" s="70"/>
      <c r="AC1477" s="70"/>
      <c r="AD1477" s="70"/>
      <c r="AE1477" s="70"/>
      <c r="AF1477" s="70"/>
      <c r="AG1477" s="70"/>
      <c r="AH1477" s="70"/>
      <c r="AI1477" s="70"/>
      <c r="AJ1477" s="70"/>
      <c r="AK1477" s="70"/>
      <c r="AL1477" s="70"/>
      <c r="AM1477" s="70"/>
      <c r="AN1477" s="70"/>
      <c r="AO1477" s="70"/>
      <c r="AP1477" s="70"/>
      <c r="AQ1477" s="70"/>
    </row>
    <row r="1478" spans="1:43">
      <c r="A1478" s="254"/>
      <c r="B1478" s="254"/>
      <c r="C1478" s="70"/>
      <c r="D1478" s="70"/>
      <c r="E1478" s="70"/>
      <c r="F1478" s="70"/>
      <c r="G1478" s="70"/>
      <c r="H1478" s="70"/>
      <c r="I1478" s="70"/>
      <c r="J1478" s="70"/>
      <c r="K1478" s="70"/>
      <c r="L1478" s="70"/>
      <c r="M1478" s="70"/>
      <c r="N1478" s="70"/>
      <c r="O1478" s="70"/>
      <c r="P1478" s="70"/>
      <c r="Q1478" s="70"/>
      <c r="R1478" s="70"/>
      <c r="S1478" s="70"/>
      <c r="T1478" s="70"/>
      <c r="U1478" s="70"/>
      <c r="V1478" s="70"/>
      <c r="W1478" s="70"/>
      <c r="X1478" s="70"/>
      <c r="Y1478" s="70"/>
      <c r="Z1478" s="70"/>
      <c r="AA1478" s="70"/>
      <c r="AB1478" s="70"/>
      <c r="AC1478" s="70"/>
      <c r="AD1478" s="70"/>
      <c r="AE1478" s="70"/>
      <c r="AF1478" s="70"/>
      <c r="AG1478" s="70"/>
      <c r="AH1478" s="70"/>
      <c r="AI1478" s="70"/>
      <c r="AJ1478" s="70"/>
      <c r="AK1478" s="70"/>
      <c r="AL1478" s="70"/>
      <c r="AM1478" s="70"/>
      <c r="AN1478" s="70"/>
      <c r="AO1478" s="70"/>
      <c r="AP1478" s="70"/>
      <c r="AQ1478" s="70"/>
    </row>
    <row r="1479" spans="1:43">
      <c r="A1479" s="254"/>
      <c r="B1479" s="254"/>
      <c r="C1479" s="70"/>
      <c r="D1479" s="70"/>
      <c r="E1479" s="70"/>
      <c r="F1479" s="70"/>
      <c r="G1479" s="70"/>
      <c r="H1479" s="70"/>
      <c r="I1479" s="70"/>
      <c r="J1479" s="70"/>
      <c r="K1479" s="70"/>
      <c r="L1479" s="70"/>
      <c r="M1479" s="70"/>
      <c r="N1479" s="70"/>
      <c r="O1479" s="70"/>
      <c r="P1479" s="70"/>
      <c r="Q1479" s="70"/>
      <c r="R1479" s="70"/>
      <c r="S1479" s="70"/>
      <c r="T1479" s="70"/>
      <c r="U1479" s="70"/>
      <c r="V1479" s="70"/>
      <c r="W1479" s="70"/>
      <c r="X1479" s="70"/>
      <c r="Y1479" s="70"/>
      <c r="Z1479" s="70"/>
      <c r="AA1479" s="70"/>
      <c r="AB1479" s="70"/>
      <c r="AC1479" s="70"/>
      <c r="AD1479" s="70"/>
      <c r="AE1479" s="70"/>
      <c r="AF1479" s="70"/>
      <c r="AG1479" s="70"/>
      <c r="AH1479" s="70"/>
      <c r="AI1479" s="70"/>
      <c r="AJ1479" s="70"/>
      <c r="AK1479" s="70"/>
      <c r="AL1479" s="70"/>
      <c r="AM1479" s="70"/>
      <c r="AN1479" s="70"/>
      <c r="AO1479" s="70"/>
      <c r="AP1479" s="70"/>
      <c r="AQ1479" s="70"/>
    </row>
    <row r="1480" spans="1:43">
      <c r="A1480" s="254"/>
      <c r="B1480" s="254"/>
      <c r="C1480" s="70"/>
      <c r="D1480" s="70"/>
      <c r="E1480" s="70"/>
      <c r="F1480" s="70"/>
      <c r="G1480" s="70"/>
      <c r="H1480" s="70"/>
      <c r="I1480" s="70"/>
      <c r="J1480" s="70"/>
      <c r="K1480" s="70"/>
      <c r="L1480" s="70"/>
      <c r="M1480" s="70"/>
      <c r="N1480" s="70"/>
      <c r="O1480" s="70"/>
      <c r="P1480" s="70"/>
      <c r="Q1480" s="70"/>
      <c r="R1480" s="70"/>
      <c r="S1480" s="70"/>
      <c r="T1480" s="70"/>
      <c r="U1480" s="70"/>
      <c r="V1480" s="70"/>
      <c r="W1480" s="70"/>
      <c r="X1480" s="70"/>
      <c r="Y1480" s="70"/>
      <c r="Z1480" s="70"/>
      <c r="AA1480" s="70"/>
      <c r="AB1480" s="70"/>
      <c r="AC1480" s="70"/>
      <c r="AD1480" s="70"/>
      <c r="AE1480" s="70"/>
      <c r="AF1480" s="70"/>
      <c r="AG1480" s="70"/>
      <c r="AH1480" s="70"/>
      <c r="AI1480" s="70"/>
      <c r="AJ1480" s="70"/>
      <c r="AK1480" s="70"/>
      <c r="AL1480" s="70"/>
      <c r="AM1480" s="70"/>
      <c r="AN1480" s="70"/>
      <c r="AO1480" s="70"/>
      <c r="AP1480" s="70"/>
      <c r="AQ1480" s="70"/>
    </row>
    <row r="1481" spans="1:43">
      <c r="A1481" s="254"/>
      <c r="B1481" s="254"/>
      <c r="C1481" s="70"/>
      <c r="D1481" s="70"/>
      <c r="E1481" s="70"/>
      <c r="F1481" s="70"/>
      <c r="G1481" s="70"/>
      <c r="H1481" s="70"/>
      <c r="I1481" s="70"/>
      <c r="J1481" s="70"/>
      <c r="K1481" s="70"/>
      <c r="L1481" s="70"/>
      <c r="M1481" s="70"/>
      <c r="N1481" s="70"/>
      <c r="O1481" s="70"/>
      <c r="P1481" s="70"/>
      <c r="Q1481" s="70"/>
      <c r="R1481" s="70"/>
      <c r="S1481" s="70"/>
      <c r="T1481" s="70"/>
      <c r="U1481" s="70"/>
      <c r="V1481" s="70"/>
      <c r="W1481" s="70"/>
      <c r="X1481" s="70"/>
      <c r="Y1481" s="70"/>
      <c r="Z1481" s="70"/>
      <c r="AA1481" s="70"/>
      <c r="AB1481" s="70"/>
      <c r="AC1481" s="70"/>
      <c r="AD1481" s="70"/>
      <c r="AE1481" s="70"/>
      <c r="AF1481" s="70"/>
      <c r="AG1481" s="70"/>
      <c r="AH1481" s="70"/>
      <c r="AI1481" s="70"/>
      <c r="AJ1481" s="70"/>
      <c r="AK1481" s="70"/>
      <c r="AL1481" s="70"/>
      <c r="AM1481" s="70"/>
      <c r="AN1481" s="70"/>
      <c r="AO1481" s="70"/>
      <c r="AP1481" s="70"/>
      <c r="AQ1481" s="70"/>
    </row>
    <row r="1482" spans="1:43">
      <c r="A1482" s="254"/>
      <c r="B1482" s="254"/>
      <c r="C1482" s="70"/>
      <c r="D1482" s="70"/>
      <c r="E1482" s="70"/>
      <c r="F1482" s="70"/>
      <c r="G1482" s="70"/>
      <c r="H1482" s="70"/>
      <c r="I1482" s="70"/>
      <c r="J1482" s="70"/>
      <c r="K1482" s="70"/>
      <c r="L1482" s="70"/>
      <c r="M1482" s="70"/>
      <c r="N1482" s="70"/>
      <c r="O1482" s="70"/>
      <c r="P1482" s="70"/>
      <c r="Q1482" s="70"/>
      <c r="R1482" s="70"/>
      <c r="S1482" s="70"/>
      <c r="T1482" s="70"/>
      <c r="U1482" s="70"/>
      <c r="V1482" s="70"/>
      <c r="W1482" s="70"/>
      <c r="X1482" s="70"/>
      <c r="Y1482" s="70"/>
      <c r="Z1482" s="70"/>
      <c r="AA1482" s="70"/>
      <c r="AB1482" s="70"/>
      <c r="AC1482" s="70"/>
      <c r="AD1482" s="70"/>
      <c r="AE1482" s="70"/>
      <c r="AF1482" s="70"/>
      <c r="AG1482" s="70"/>
      <c r="AH1482" s="70"/>
      <c r="AI1482" s="70"/>
      <c r="AJ1482" s="70"/>
      <c r="AK1482" s="70"/>
      <c r="AL1482" s="70"/>
      <c r="AM1482" s="70"/>
      <c r="AN1482" s="70"/>
      <c r="AO1482" s="70"/>
      <c r="AP1482" s="70"/>
      <c r="AQ1482" s="70"/>
    </row>
    <row r="1483" spans="1:43">
      <c r="A1483" s="254"/>
      <c r="B1483" s="254"/>
      <c r="C1483" s="70"/>
      <c r="D1483" s="70"/>
      <c r="E1483" s="70"/>
      <c r="F1483" s="70"/>
      <c r="G1483" s="70"/>
      <c r="H1483" s="70"/>
      <c r="I1483" s="70"/>
      <c r="J1483" s="70"/>
      <c r="K1483" s="70"/>
      <c r="L1483" s="70"/>
      <c r="M1483" s="70"/>
      <c r="N1483" s="70"/>
      <c r="O1483" s="70"/>
      <c r="P1483" s="70"/>
      <c r="Q1483" s="70"/>
      <c r="R1483" s="70"/>
      <c r="S1483" s="70"/>
      <c r="T1483" s="70"/>
      <c r="U1483" s="70"/>
      <c r="V1483" s="70"/>
      <c r="W1483" s="70"/>
      <c r="X1483" s="70"/>
      <c r="Y1483" s="70"/>
      <c r="Z1483" s="70"/>
      <c r="AA1483" s="70"/>
      <c r="AB1483" s="70"/>
      <c r="AC1483" s="70"/>
      <c r="AD1483" s="70"/>
      <c r="AE1483" s="70"/>
      <c r="AF1483" s="70"/>
      <c r="AG1483" s="70"/>
      <c r="AH1483" s="70"/>
      <c r="AI1483" s="70"/>
      <c r="AJ1483" s="70"/>
      <c r="AK1483" s="70"/>
      <c r="AL1483" s="70"/>
      <c r="AM1483" s="70"/>
      <c r="AN1483" s="70"/>
      <c r="AO1483" s="70"/>
      <c r="AP1483" s="70"/>
      <c r="AQ1483" s="70"/>
    </row>
    <row r="1484" spans="1:43">
      <c r="A1484" s="254"/>
      <c r="B1484" s="254"/>
      <c r="C1484" s="70"/>
      <c r="D1484" s="70"/>
      <c r="E1484" s="70"/>
      <c r="F1484" s="70"/>
      <c r="G1484" s="70"/>
      <c r="H1484" s="70"/>
      <c r="I1484" s="70"/>
      <c r="J1484" s="70"/>
      <c r="K1484" s="70"/>
      <c r="L1484" s="70"/>
      <c r="M1484" s="70"/>
      <c r="N1484" s="70"/>
      <c r="O1484" s="70"/>
      <c r="P1484" s="70"/>
      <c r="Q1484" s="70"/>
      <c r="R1484" s="70"/>
      <c r="S1484" s="70"/>
      <c r="T1484" s="70"/>
      <c r="U1484" s="70"/>
      <c r="V1484" s="70"/>
      <c r="W1484" s="70"/>
      <c r="X1484" s="70"/>
      <c r="Y1484" s="70"/>
      <c r="Z1484" s="70"/>
      <c r="AA1484" s="70"/>
      <c r="AB1484" s="70"/>
      <c r="AC1484" s="70"/>
      <c r="AD1484" s="70"/>
      <c r="AE1484" s="70"/>
      <c r="AF1484" s="70"/>
      <c r="AG1484" s="70"/>
      <c r="AH1484" s="70"/>
      <c r="AI1484" s="70"/>
      <c r="AJ1484" s="70"/>
      <c r="AK1484" s="70"/>
      <c r="AL1484" s="70"/>
      <c r="AM1484" s="70"/>
      <c r="AN1484" s="70"/>
      <c r="AO1484" s="70"/>
      <c r="AP1484" s="70"/>
      <c r="AQ1484" s="70"/>
    </row>
    <row r="1485" spans="1:43">
      <c r="A1485" s="254"/>
      <c r="B1485" s="254"/>
      <c r="C1485" s="70"/>
      <c r="D1485" s="70"/>
      <c r="E1485" s="70"/>
      <c r="F1485" s="70"/>
      <c r="G1485" s="70"/>
      <c r="H1485" s="70"/>
      <c r="I1485" s="70"/>
      <c r="J1485" s="70"/>
      <c r="K1485" s="70"/>
      <c r="L1485" s="70"/>
      <c r="M1485" s="70"/>
      <c r="N1485" s="70"/>
      <c r="O1485" s="70"/>
      <c r="P1485" s="70"/>
      <c r="Q1485" s="70"/>
      <c r="R1485" s="70"/>
      <c r="S1485" s="70"/>
      <c r="T1485" s="70"/>
      <c r="U1485" s="70"/>
      <c r="V1485" s="70"/>
      <c r="W1485" s="70"/>
      <c r="X1485" s="70"/>
      <c r="Y1485" s="70"/>
      <c r="Z1485" s="70"/>
      <c r="AA1485" s="70"/>
      <c r="AB1485" s="70"/>
      <c r="AC1485" s="70"/>
      <c r="AD1485" s="70"/>
      <c r="AE1485" s="70"/>
      <c r="AF1485" s="70"/>
      <c r="AG1485" s="70"/>
      <c r="AH1485" s="70"/>
      <c r="AI1485" s="70"/>
      <c r="AJ1485" s="70"/>
      <c r="AK1485" s="70"/>
      <c r="AL1485" s="70"/>
      <c r="AM1485" s="70"/>
      <c r="AN1485" s="70"/>
      <c r="AO1485" s="70"/>
      <c r="AP1485" s="70"/>
      <c r="AQ1485" s="70"/>
    </row>
    <row r="1486" spans="1:43">
      <c r="A1486" s="254"/>
      <c r="B1486" s="254"/>
      <c r="C1486" s="70"/>
      <c r="D1486" s="70"/>
      <c r="E1486" s="70"/>
      <c r="F1486" s="70"/>
      <c r="G1486" s="70"/>
      <c r="H1486" s="70"/>
      <c r="I1486" s="70"/>
      <c r="J1486" s="70"/>
      <c r="K1486" s="70"/>
      <c r="L1486" s="70"/>
      <c r="M1486" s="70"/>
      <c r="N1486" s="70"/>
      <c r="O1486" s="70"/>
      <c r="P1486" s="70"/>
      <c r="Q1486" s="70"/>
      <c r="R1486" s="70"/>
      <c r="S1486" s="70"/>
      <c r="T1486" s="70"/>
      <c r="U1486" s="70"/>
      <c r="V1486" s="70"/>
      <c r="W1486" s="70"/>
      <c r="X1486" s="70"/>
      <c r="Y1486" s="70"/>
      <c r="Z1486" s="70"/>
      <c r="AA1486" s="70"/>
      <c r="AB1486" s="70"/>
      <c r="AC1486" s="70"/>
      <c r="AD1486" s="70"/>
      <c r="AE1486" s="70"/>
      <c r="AF1486" s="70"/>
      <c r="AG1486" s="70"/>
      <c r="AH1486" s="70"/>
      <c r="AI1486" s="70"/>
      <c r="AJ1486" s="70"/>
      <c r="AK1486" s="70"/>
      <c r="AL1486" s="70"/>
      <c r="AM1486" s="70"/>
      <c r="AN1486" s="70"/>
      <c r="AO1486" s="70"/>
      <c r="AP1486" s="70"/>
      <c r="AQ1486" s="70"/>
    </row>
    <row r="1487" spans="1:43">
      <c r="A1487" s="254"/>
      <c r="B1487" s="254"/>
      <c r="C1487" s="70"/>
      <c r="D1487" s="70"/>
      <c r="E1487" s="70"/>
      <c r="F1487" s="70"/>
      <c r="G1487" s="70"/>
      <c r="H1487" s="70"/>
      <c r="I1487" s="70"/>
      <c r="J1487" s="70"/>
      <c r="K1487" s="70"/>
      <c r="L1487" s="70"/>
      <c r="M1487" s="70"/>
      <c r="N1487" s="70"/>
      <c r="O1487" s="70"/>
      <c r="P1487" s="70"/>
      <c r="Q1487" s="70"/>
      <c r="R1487" s="70"/>
      <c r="S1487" s="70"/>
      <c r="T1487" s="70"/>
      <c r="U1487" s="70"/>
      <c r="V1487" s="70"/>
      <c r="W1487" s="70"/>
      <c r="X1487" s="70"/>
      <c r="Y1487" s="70"/>
      <c r="Z1487" s="70"/>
      <c r="AA1487" s="70"/>
      <c r="AB1487" s="70"/>
      <c r="AC1487" s="70"/>
      <c r="AD1487" s="70"/>
      <c r="AE1487" s="70"/>
      <c r="AF1487" s="70"/>
      <c r="AG1487" s="70"/>
      <c r="AH1487" s="70"/>
      <c r="AI1487" s="70"/>
      <c r="AJ1487" s="70"/>
      <c r="AK1487" s="70"/>
      <c r="AL1487" s="70"/>
      <c r="AM1487" s="70"/>
      <c r="AN1487" s="70"/>
      <c r="AO1487" s="70"/>
      <c r="AP1487" s="70"/>
      <c r="AQ1487" s="70"/>
    </row>
    <row r="1488" spans="1:43">
      <c r="A1488" s="254"/>
      <c r="B1488" s="254"/>
      <c r="C1488" s="70"/>
      <c r="D1488" s="70"/>
      <c r="E1488" s="70"/>
      <c r="F1488" s="70"/>
      <c r="G1488" s="70"/>
      <c r="H1488" s="70"/>
      <c r="I1488" s="70"/>
      <c r="J1488" s="70"/>
      <c r="K1488" s="70"/>
      <c r="L1488" s="70"/>
      <c r="M1488" s="70"/>
      <c r="N1488" s="70"/>
      <c r="O1488" s="70"/>
      <c r="P1488" s="70"/>
      <c r="Q1488" s="70"/>
      <c r="R1488" s="70"/>
      <c r="S1488" s="70"/>
      <c r="T1488" s="70"/>
      <c r="U1488" s="70"/>
      <c r="V1488" s="70"/>
      <c r="W1488" s="70"/>
      <c r="X1488" s="70"/>
      <c r="Y1488" s="70"/>
      <c r="Z1488" s="70"/>
      <c r="AA1488" s="70"/>
      <c r="AB1488" s="70"/>
      <c r="AC1488" s="70"/>
      <c r="AD1488" s="70"/>
      <c r="AE1488" s="70"/>
      <c r="AF1488" s="70"/>
      <c r="AG1488" s="70"/>
      <c r="AH1488" s="70"/>
      <c r="AI1488" s="70"/>
      <c r="AJ1488" s="70"/>
      <c r="AK1488" s="70"/>
      <c r="AL1488" s="70"/>
      <c r="AM1488" s="70"/>
      <c r="AN1488" s="70"/>
      <c r="AO1488" s="70"/>
      <c r="AP1488" s="70"/>
      <c r="AQ1488" s="70"/>
    </row>
    <row r="1489" spans="1:43">
      <c r="A1489" s="254"/>
      <c r="B1489" s="254"/>
      <c r="C1489" s="70"/>
      <c r="D1489" s="70"/>
      <c r="E1489" s="70"/>
      <c r="F1489" s="70"/>
      <c r="G1489" s="70"/>
      <c r="H1489" s="70"/>
      <c r="I1489" s="70"/>
      <c r="J1489" s="70"/>
      <c r="K1489" s="70"/>
      <c r="L1489" s="70"/>
      <c r="M1489" s="70"/>
      <c r="N1489" s="70"/>
      <c r="O1489" s="70"/>
      <c r="P1489" s="70"/>
      <c r="Q1489" s="70"/>
      <c r="R1489" s="70"/>
      <c r="S1489" s="70"/>
      <c r="T1489" s="70"/>
      <c r="U1489" s="70"/>
      <c r="V1489" s="70"/>
      <c r="W1489" s="70"/>
      <c r="X1489" s="70"/>
      <c r="Y1489" s="70"/>
      <c r="Z1489" s="70"/>
      <c r="AA1489" s="70"/>
      <c r="AB1489" s="70"/>
      <c r="AC1489" s="70"/>
      <c r="AD1489" s="70"/>
      <c r="AE1489" s="70"/>
      <c r="AF1489" s="70"/>
      <c r="AG1489" s="70"/>
      <c r="AH1489" s="70"/>
      <c r="AI1489" s="70"/>
      <c r="AJ1489" s="70"/>
      <c r="AK1489" s="70"/>
      <c r="AL1489" s="70"/>
      <c r="AM1489" s="70"/>
      <c r="AN1489" s="70"/>
      <c r="AO1489" s="70"/>
      <c r="AP1489" s="70"/>
      <c r="AQ1489" s="70"/>
    </row>
    <row r="1490" spans="1:43">
      <c r="A1490" s="254"/>
      <c r="B1490" s="254"/>
      <c r="C1490" s="70"/>
      <c r="D1490" s="70"/>
      <c r="E1490" s="70"/>
      <c r="F1490" s="70"/>
      <c r="G1490" s="70"/>
      <c r="H1490" s="70"/>
      <c r="I1490" s="70"/>
      <c r="J1490" s="70"/>
      <c r="K1490" s="70"/>
      <c r="L1490" s="70"/>
      <c r="M1490" s="70"/>
      <c r="N1490" s="70"/>
      <c r="O1490" s="70"/>
      <c r="P1490" s="70"/>
      <c r="Q1490" s="70"/>
      <c r="R1490" s="70"/>
      <c r="S1490" s="70"/>
      <c r="T1490" s="70"/>
      <c r="U1490" s="70"/>
      <c r="V1490" s="70"/>
      <c r="W1490" s="70"/>
      <c r="X1490" s="70"/>
      <c r="Y1490" s="70"/>
      <c r="Z1490" s="70"/>
      <c r="AA1490" s="70"/>
      <c r="AB1490" s="70"/>
      <c r="AC1490" s="70"/>
      <c r="AD1490" s="70"/>
      <c r="AE1490" s="70"/>
      <c r="AF1490" s="70"/>
      <c r="AG1490" s="70"/>
      <c r="AH1490" s="70"/>
      <c r="AI1490" s="70"/>
      <c r="AJ1490" s="70"/>
      <c r="AK1490" s="70"/>
      <c r="AL1490" s="70"/>
      <c r="AM1490" s="70"/>
      <c r="AN1490" s="70"/>
      <c r="AO1490" s="70"/>
      <c r="AP1490" s="70"/>
      <c r="AQ1490" s="70"/>
    </row>
    <row r="1491" spans="1:43">
      <c r="A1491" s="254"/>
      <c r="B1491" s="254"/>
      <c r="C1491" s="70"/>
      <c r="D1491" s="70"/>
      <c r="E1491" s="70"/>
      <c r="F1491" s="70"/>
      <c r="G1491" s="70"/>
      <c r="H1491" s="70"/>
      <c r="I1491" s="70"/>
      <c r="J1491" s="70"/>
      <c r="K1491" s="70"/>
      <c r="L1491" s="70"/>
      <c r="M1491" s="70"/>
      <c r="N1491" s="70"/>
      <c r="O1491" s="70"/>
      <c r="P1491" s="70"/>
      <c r="Q1491" s="70"/>
      <c r="R1491" s="70"/>
      <c r="S1491" s="70"/>
      <c r="T1491" s="70"/>
      <c r="U1491" s="70"/>
      <c r="V1491" s="70"/>
      <c r="W1491" s="70"/>
      <c r="X1491" s="70"/>
      <c r="Y1491" s="70"/>
      <c r="Z1491" s="70"/>
      <c r="AA1491" s="70"/>
      <c r="AB1491" s="70"/>
      <c r="AC1491" s="70"/>
      <c r="AD1491" s="70"/>
      <c r="AE1491" s="70"/>
      <c r="AF1491" s="70"/>
      <c r="AG1491" s="70"/>
      <c r="AH1491" s="70"/>
      <c r="AI1491" s="70"/>
      <c r="AJ1491" s="70"/>
      <c r="AK1491" s="70"/>
      <c r="AL1491" s="70"/>
      <c r="AM1491" s="70"/>
      <c r="AN1491" s="70"/>
      <c r="AO1491" s="70"/>
      <c r="AP1491" s="70"/>
      <c r="AQ1491" s="70"/>
    </row>
    <row r="1492" spans="1:43">
      <c r="A1492" s="254"/>
      <c r="B1492" s="254"/>
      <c r="C1492" s="70"/>
      <c r="D1492" s="70"/>
      <c r="E1492" s="70"/>
      <c r="F1492" s="70"/>
      <c r="G1492" s="70"/>
      <c r="H1492" s="70"/>
      <c r="I1492" s="70"/>
      <c r="J1492" s="70"/>
      <c r="K1492" s="70"/>
      <c r="L1492" s="70"/>
      <c r="M1492" s="70"/>
      <c r="N1492" s="70"/>
      <c r="O1492" s="70"/>
      <c r="P1492" s="70"/>
      <c r="Q1492" s="70"/>
      <c r="R1492" s="70"/>
      <c r="S1492" s="70"/>
      <c r="T1492" s="70"/>
      <c r="U1492" s="70"/>
      <c r="V1492" s="70"/>
      <c r="W1492" s="70"/>
      <c r="X1492" s="70"/>
      <c r="Y1492" s="70"/>
      <c r="Z1492" s="70"/>
      <c r="AA1492" s="70"/>
      <c r="AB1492" s="70"/>
      <c r="AC1492" s="70"/>
      <c r="AD1492" s="70"/>
      <c r="AE1492" s="70"/>
      <c r="AF1492" s="70"/>
      <c r="AG1492" s="70"/>
      <c r="AH1492" s="70"/>
      <c r="AI1492" s="70"/>
      <c r="AJ1492" s="70"/>
      <c r="AK1492" s="70"/>
      <c r="AL1492" s="70"/>
      <c r="AM1492" s="70"/>
      <c r="AN1492" s="70"/>
      <c r="AO1492" s="70"/>
      <c r="AP1492" s="70"/>
      <c r="AQ1492" s="70"/>
    </row>
    <row r="1493" spans="1:43">
      <c r="A1493" s="254"/>
      <c r="B1493" s="254"/>
      <c r="C1493" s="70"/>
      <c r="D1493" s="70"/>
      <c r="E1493" s="70"/>
      <c r="F1493" s="70"/>
      <c r="G1493" s="70"/>
      <c r="H1493" s="70"/>
      <c r="I1493" s="70"/>
      <c r="J1493" s="70"/>
      <c r="K1493" s="70"/>
      <c r="L1493" s="70"/>
      <c r="M1493" s="70"/>
      <c r="N1493" s="70"/>
      <c r="O1493" s="70"/>
      <c r="P1493" s="70"/>
      <c r="Q1493" s="70"/>
      <c r="R1493" s="70"/>
      <c r="S1493" s="70"/>
      <c r="T1493" s="70"/>
      <c r="U1493" s="70"/>
      <c r="V1493" s="70"/>
      <c r="W1493" s="70"/>
      <c r="X1493" s="70"/>
      <c r="Y1493" s="70"/>
      <c r="Z1493" s="70"/>
      <c r="AA1493" s="70"/>
      <c r="AB1493" s="70"/>
      <c r="AC1493" s="70"/>
      <c r="AD1493" s="70"/>
      <c r="AE1493" s="70"/>
      <c r="AF1493" s="70"/>
      <c r="AG1493" s="70"/>
      <c r="AH1493" s="70"/>
      <c r="AI1493" s="70"/>
      <c r="AJ1493" s="70"/>
      <c r="AK1493" s="70"/>
      <c r="AL1493" s="70"/>
      <c r="AM1493" s="70"/>
      <c r="AN1493" s="70"/>
      <c r="AO1493" s="70"/>
      <c r="AP1493" s="70"/>
      <c r="AQ1493" s="70"/>
    </row>
    <row r="1494" spans="1:43">
      <c r="A1494" s="254"/>
      <c r="B1494" s="254"/>
      <c r="C1494" s="70"/>
      <c r="D1494" s="70"/>
      <c r="E1494" s="70"/>
      <c r="F1494" s="70"/>
      <c r="G1494" s="70"/>
      <c r="H1494" s="70"/>
      <c r="I1494" s="70"/>
      <c r="J1494" s="70"/>
      <c r="K1494" s="70"/>
      <c r="L1494" s="70"/>
      <c r="M1494" s="70"/>
      <c r="N1494" s="70"/>
      <c r="O1494" s="70"/>
      <c r="P1494" s="70"/>
      <c r="Q1494" s="70"/>
      <c r="R1494" s="70"/>
      <c r="S1494" s="70"/>
      <c r="T1494" s="70"/>
      <c r="U1494" s="70"/>
      <c r="V1494" s="70"/>
      <c r="W1494" s="70"/>
      <c r="X1494" s="70"/>
      <c r="Y1494" s="70"/>
      <c r="Z1494" s="70"/>
      <c r="AA1494" s="70"/>
      <c r="AB1494" s="70"/>
      <c r="AC1494" s="70"/>
      <c r="AD1494" s="70"/>
      <c r="AE1494" s="70"/>
      <c r="AF1494" s="70"/>
      <c r="AG1494" s="70"/>
      <c r="AH1494" s="70"/>
      <c r="AI1494" s="70"/>
      <c r="AJ1494" s="70"/>
      <c r="AK1494" s="70"/>
      <c r="AL1494" s="70"/>
      <c r="AM1494" s="70"/>
      <c r="AN1494" s="70"/>
      <c r="AO1494" s="70"/>
      <c r="AP1494" s="70"/>
      <c r="AQ1494" s="70"/>
    </row>
    <row r="1495" spans="1:43">
      <c r="A1495" s="254"/>
      <c r="B1495" s="254"/>
      <c r="C1495" s="70"/>
      <c r="D1495" s="70"/>
      <c r="E1495" s="70"/>
      <c r="F1495" s="70"/>
      <c r="G1495" s="70"/>
      <c r="H1495" s="70"/>
      <c r="I1495" s="70"/>
      <c r="J1495" s="70"/>
      <c r="K1495" s="70"/>
      <c r="L1495" s="70"/>
      <c r="M1495" s="70"/>
      <c r="N1495" s="70"/>
      <c r="O1495" s="70"/>
      <c r="P1495" s="70"/>
      <c r="Q1495" s="70"/>
      <c r="R1495" s="70"/>
      <c r="S1495" s="70"/>
      <c r="T1495" s="70"/>
      <c r="U1495" s="70"/>
      <c r="V1495" s="70"/>
      <c r="W1495" s="70"/>
      <c r="X1495" s="70"/>
      <c r="Y1495" s="70"/>
      <c r="Z1495" s="70"/>
      <c r="AA1495" s="70"/>
      <c r="AB1495" s="70"/>
      <c r="AC1495" s="70"/>
      <c r="AD1495" s="70"/>
      <c r="AE1495" s="70"/>
      <c r="AF1495" s="70"/>
      <c r="AG1495" s="70"/>
      <c r="AH1495" s="70"/>
      <c r="AI1495" s="70"/>
      <c r="AJ1495" s="70"/>
      <c r="AK1495" s="70"/>
      <c r="AL1495" s="70"/>
      <c r="AM1495" s="70"/>
      <c r="AN1495" s="70"/>
      <c r="AO1495" s="70"/>
      <c r="AP1495" s="70"/>
      <c r="AQ1495" s="70"/>
    </row>
    <row r="1496" spans="1:43">
      <c r="A1496" s="254"/>
      <c r="B1496" s="254"/>
      <c r="C1496" s="70"/>
      <c r="D1496" s="70"/>
      <c r="E1496" s="70"/>
      <c r="F1496" s="70"/>
      <c r="G1496" s="70"/>
      <c r="H1496" s="70"/>
      <c r="I1496" s="70"/>
      <c r="J1496" s="70"/>
      <c r="K1496" s="70"/>
      <c r="L1496" s="70"/>
      <c r="M1496" s="70"/>
      <c r="N1496" s="70"/>
      <c r="O1496" s="70"/>
      <c r="P1496" s="70"/>
      <c r="Q1496" s="70"/>
      <c r="R1496" s="70"/>
      <c r="S1496" s="70"/>
      <c r="T1496" s="70"/>
      <c r="U1496" s="70"/>
      <c r="V1496" s="70"/>
      <c r="W1496" s="70"/>
      <c r="X1496" s="70"/>
      <c r="Y1496" s="70"/>
      <c r="Z1496" s="70"/>
      <c r="AA1496" s="70"/>
      <c r="AB1496" s="70"/>
      <c r="AC1496" s="70"/>
      <c r="AD1496" s="70"/>
      <c r="AE1496" s="70"/>
      <c r="AF1496" s="70"/>
      <c r="AG1496" s="70"/>
      <c r="AH1496" s="70"/>
      <c r="AI1496" s="70"/>
      <c r="AJ1496" s="70"/>
      <c r="AK1496" s="70"/>
      <c r="AL1496" s="70"/>
      <c r="AM1496" s="70"/>
      <c r="AN1496" s="70"/>
      <c r="AO1496" s="70"/>
      <c r="AP1496" s="70"/>
      <c r="AQ1496" s="70"/>
    </row>
    <row r="1497" spans="1:43">
      <c r="A1497" s="254"/>
      <c r="B1497" s="254"/>
      <c r="C1497" s="70"/>
      <c r="D1497" s="70"/>
      <c r="E1497" s="70"/>
      <c r="F1497" s="70"/>
      <c r="G1497" s="70"/>
      <c r="H1497" s="70"/>
      <c r="I1497" s="70"/>
      <c r="J1497" s="70"/>
      <c r="K1497" s="70"/>
      <c r="L1497" s="70"/>
      <c r="M1497" s="70"/>
      <c r="N1497" s="70"/>
      <c r="O1497" s="70"/>
      <c r="P1497" s="70"/>
      <c r="Q1497" s="70"/>
      <c r="R1497" s="70"/>
      <c r="S1497" s="70"/>
      <c r="T1497" s="70"/>
      <c r="U1497" s="70"/>
      <c r="V1497" s="70"/>
      <c r="W1497" s="70"/>
      <c r="X1497" s="70"/>
      <c r="Y1497" s="70"/>
      <c r="Z1497" s="70"/>
      <c r="AA1497" s="70"/>
      <c r="AB1497" s="70"/>
      <c r="AC1497" s="70"/>
      <c r="AD1497" s="70"/>
      <c r="AE1497" s="70"/>
      <c r="AF1497" s="70"/>
      <c r="AG1497" s="70"/>
      <c r="AH1497" s="70"/>
      <c r="AI1497" s="70"/>
      <c r="AJ1497" s="70"/>
      <c r="AK1497" s="70"/>
      <c r="AL1497" s="70"/>
      <c r="AM1497" s="70"/>
      <c r="AN1497" s="70"/>
      <c r="AO1497" s="70"/>
      <c r="AP1497" s="70"/>
      <c r="AQ1497" s="70"/>
    </row>
    <row r="1498" spans="1:43">
      <c r="A1498" s="254"/>
      <c r="B1498" s="254"/>
      <c r="C1498" s="70"/>
      <c r="D1498" s="70"/>
      <c r="E1498" s="70"/>
      <c r="F1498" s="70"/>
      <c r="G1498" s="70"/>
      <c r="H1498" s="70"/>
      <c r="I1498" s="70"/>
      <c r="J1498" s="70"/>
      <c r="K1498" s="70"/>
      <c r="L1498" s="70"/>
      <c r="M1498" s="70"/>
      <c r="N1498" s="70"/>
      <c r="O1498" s="70"/>
      <c r="P1498" s="70"/>
      <c r="Q1498" s="70"/>
      <c r="R1498" s="70"/>
      <c r="S1498" s="70"/>
      <c r="T1498" s="70"/>
      <c r="U1498" s="70"/>
      <c r="V1498" s="70"/>
      <c r="W1498" s="70"/>
      <c r="X1498" s="70"/>
      <c r="Y1498" s="70"/>
      <c r="Z1498" s="70"/>
      <c r="AA1498" s="70"/>
      <c r="AB1498" s="70"/>
      <c r="AC1498" s="70"/>
      <c r="AD1498" s="70"/>
      <c r="AE1498" s="70"/>
      <c r="AF1498" s="70"/>
      <c r="AG1498" s="70"/>
      <c r="AH1498" s="70"/>
      <c r="AI1498" s="70"/>
      <c r="AJ1498" s="70"/>
      <c r="AK1498" s="70"/>
      <c r="AL1498" s="70"/>
      <c r="AM1498" s="70"/>
      <c r="AN1498" s="70"/>
      <c r="AO1498" s="70"/>
      <c r="AP1498" s="70"/>
      <c r="AQ1498" s="70"/>
    </row>
    <row r="1499" spans="1:43">
      <c r="A1499" s="254"/>
      <c r="B1499" s="254"/>
      <c r="C1499" s="70"/>
      <c r="D1499" s="70"/>
      <c r="E1499" s="70"/>
      <c r="F1499" s="70"/>
      <c r="G1499" s="70"/>
      <c r="H1499" s="70"/>
      <c r="I1499" s="70"/>
      <c r="J1499" s="70"/>
      <c r="K1499" s="70"/>
      <c r="L1499" s="70"/>
      <c r="M1499" s="70"/>
      <c r="N1499" s="70"/>
      <c r="O1499" s="70"/>
      <c r="P1499" s="70"/>
      <c r="Q1499" s="70"/>
      <c r="R1499" s="70"/>
      <c r="S1499" s="70"/>
      <c r="T1499" s="70"/>
      <c r="U1499" s="70"/>
      <c r="V1499" s="70"/>
      <c r="W1499" s="70"/>
      <c r="X1499" s="70"/>
      <c r="Y1499" s="70"/>
      <c r="Z1499" s="70"/>
      <c r="AA1499" s="70"/>
      <c r="AB1499" s="70"/>
      <c r="AC1499" s="70"/>
      <c r="AD1499" s="70"/>
      <c r="AE1499" s="70"/>
      <c r="AF1499" s="70"/>
      <c r="AG1499" s="70"/>
      <c r="AH1499" s="70"/>
      <c r="AI1499" s="70"/>
      <c r="AJ1499" s="70"/>
      <c r="AK1499" s="70"/>
      <c r="AL1499" s="70"/>
      <c r="AM1499" s="70"/>
      <c r="AN1499" s="70"/>
      <c r="AO1499" s="70"/>
      <c r="AP1499" s="70"/>
      <c r="AQ1499" s="70"/>
    </row>
    <row r="1500" spans="1:43">
      <c r="A1500" s="254"/>
      <c r="B1500" s="254"/>
      <c r="C1500" s="70"/>
      <c r="D1500" s="70"/>
      <c r="E1500" s="70"/>
      <c r="F1500" s="70"/>
      <c r="G1500" s="70"/>
      <c r="H1500" s="70"/>
      <c r="I1500" s="70"/>
      <c r="J1500" s="70"/>
      <c r="K1500" s="70"/>
      <c r="L1500" s="70"/>
      <c r="M1500" s="70"/>
      <c r="N1500" s="70"/>
      <c r="O1500" s="70"/>
      <c r="P1500" s="70"/>
      <c r="Q1500" s="70"/>
      <c r="R1500" s="70"/>
      <c r="S1500" s="70"/>
      <c r="T1500" s="70"/>
      <c r="U1500" s="70"/>
      <c r="V1500" s="70"/>
      <c r="W1500" s="70"/>
      <c r="X1500" s="70"/>
      <c r="Y1500" s="70"/>
      <c r="Z1500" s="70"/>
      <c r="AA1500" s="70"/>
      <c r="AB1500" s="70"/>
      <c r="AC1500" s="70"/>
      <c r="AD1500" s="70"/>
      <c r="AE1500" s="70"/>
      <c r="AF1500" s="70"/>
      <c r="AG1500" s="70"/>
      <c r="AH1500" s="70"/>
      <c r="AI1500" s="70"/>
      <c r="AJ1500" s="70"/>
      <c r="AK1500" s="70"/>
      <c r="AL1500" s="70"/>
      <c r="AM1500" s="70"/>
      <c r="AN1500" s="70"/>
      <c r="AO1500" s="70"/>
      <c r="AP1500" s="70"/>
      <c r="AQ1500" s="70"/>
    </row>
    <row r="1501" spans="1:43">
      <c r="A1501" s="254"/>
      <c r="B1501" s="254"/>
      <c r="C1501" s="70"/>
      <c r="D1501" s="70"/>
      <c r="E1501" s="70"/>
      <c r="F1501" s="70"/>
      <c r="G1501" s="70"/>
      <c r="H1501" s="70"/>
      <c r="I1501" s="70"/>
      <c r="J1501" s="70"/>
      <c r="K1501" s="70"/>
      <c r="L1501" s="70"/>
      <c r="M1501" s="70"/>
      <c r="N1501" s="70"/>
      <c r="O1501" s="70"/>
      <c r="P1501" s="70"/>
      <c r="Q1501" s="70"/>
      <c r="R1501" s="70"/>
      <c r="S1501" s="70"/>
      <c r="T1501" s="70"/>
      <c r="U1501" s="70"/>
      <c r="V1501" s="70"/>
      <c r="W1501" s="70"/>
      <c r="X1501" s="70"/>
      <c r="Y1501" s="70"/>
      <c r="Z1501" s="70"/>
      <c r="AA1501" s="70"/>
      <c r="AB1501" s="70"/>
      <c r="AC1501" s="70"/>
      <c r="AD1501" s="70"/>
      <c r="AE1501" s="70"/>
      <c r="AF1501" s="70"/>
      <c r="AG1501" s="70"/>
      <c r="AH1501" s="70"/>
      <c r="AI1501" s="70"/>
      <c r="AJ1501" s="70"/>
      <c r="AK1501" s="70"/>
      <c r="AL1501" s="70"/>
      <c r="AM1501" s="70"/>
      <c r="AN1501" s="70"/>
      <c r="AO1501" s="70"/>
      <c r="AP1501" s="70"/>
      <c r="AQ1501" s="70"/>
    </row>
    <row r="1502" spans="1:43">
      <c r="A1502" s="254"/>
      <c r="B1502" s="254"/>
      <c r="C1502" s="70"/>
      <c r="D1502" s="70"/>
      <c r="E1502" s="70"/>
      <c r="F1502" s="70"/>
      <c r="G1502" s="70"/>
      <c r="H1502" s="70"/>
      <c r="I1502" s="70"/>
      <c r="J1502" s="70"/>
      <c r="K1502" s="70"/>
      <c r="L1502" s="70"/>
      <c r="M1502" s="70"/>
      <c r="N1502" s="70"/>
      <c r="O1502" s="70"/>
      <c r="P1502" s="70"/>
      <c r="Q1502" s="70"/>
      <c r="R1502" s="70"/>
      <c r="S1502" s="70"/>
      <c r="T1502" s="70"/>
      <c r="U1502" s="70"/>
      <c r="V1502" s="70"/>
      <c r="W1502" s="70"/>
      <c r="X1502" s="70"/>
      <c r="Y1502" s="70"/>
      <c r="Z1502" s="70"/>
      <c r="AA1502" s="70"/>
      <c r="AB1502" s="70"/>
      <c r="AC1502" s="70"/>
      <c r="AD1502" s="70"/>
      <c r="AE1502" s="70"/>
      <c r="AF1502" s="70"/>
      <c r="AG1502" s="70"/>
      <c r="AH1502" s="70"/>
      <c r="AI1502" s="70"/>
      <c r="AJ1502" s="70"/>
      <c r="AK1502" s="70"/>
      <c r="AL1502" s="70"/>
      <c r="AM1502" s="70"/>
      <c r="AN1502" s="70"/>
      <c r="AO1502" s="70"/>
      <c r="AP1502" s="70"/>
      <c r="AQ1502" s="70"/>
    </row>
    <row r="1503" spans="1:43">
      <c r="A1503" s="254"/>
      <c r="B1503" s="254"/>
      <c r="C1503" s="70"/>
      <c r="D1503" s="70"/>
      <c r="E1503" s="70"/>
      <c r="F1503" s="70"/>
      <c r="G1503" s="70"/>
      <c r="H1503" s="70"/>
      <c r="I1503" s="70"/>
      <c r="J1503" s="70"/>
      <c r="K1503" s="70"/>
      <c r="L1503" s="70"/>
      <c r="M1503" s="70"/>
      <c r="N1503" s="70"/>
      <c r="O1503" s="70"/>
      <c r="P1503" s="70"/>
      <c r="Q1503" s="70"/>
      <c r="R1503" s="70"/>
      <c r="S1503" s="70"/>
      <c r="T1503" s="70"/>
      <c r="U1503" s="70"/>
      <c r="V1503" s="70"/>
      <c r="W1503" s="70"/>
      <c r="X1503" s="70"/>
      <c r="Y1503" s="70"/>
      <c r="Z1503" s="70"/>
      <c r="AA1503" s="70"/>
      <c r="AB1503" s="70"/>
      <c r="AC1503" s="70"/>
      <c r="AD1503" s="70"/>
      <c r="AE1503" s="70"/>
      <c r="AF1503" s="70"/>
      <c r="AG1503" s="70"/>
      <c r="AH1503" s="70"/>
      <c r="AI1503" s="70"/>
      <c r="AJ1503" s="70"/>
      <c r="AK1503" s="70"/>
      <c r="AL1503" s="70"/>
      <c r="AM1503" s="70"/>
      <c r="AN1503" s="70"/>
      <c r="AO1503" s="70"/>
      <c r="AP1503" s="70"/>
      <c r="AQ1503" s="70"/>
    </row>
  </sheetData>
  <sheetProtection sheet="1" objects="1" scenarios="1"/>
  <mergeCells count="61">
    <mergeCell ref="L67:AP67"/>
    <mergeCell ref="M68:AP68"/>
    <mergeCell ref="M69:O69"/>
    <mergeCell ref="P69:R69"/>
    <mergeCell ref="S69:U69"/>
    <mergeCell ref="V69:X69"/>
    <mergeCell ref="Y69:AA69"/>
    <mergeCell ref="AB69:AD69"/>
    <mergeCell ref="AE69:AG69"/>
    <mergeCell ref="AH69:AJ69"/>
    <mergeCell ref="AK69:AM69"/>
    <mergeCell ref="AN69:AP69"/>
    <mergeCell ref="D5:J5"/>
    <mergeCell ref="D6:E6"/>
    <mergeCell ref="F6:G6"/>
    <mergeCell ref="H6:J6"/>
    <mergeCell ref="A1:E1"/>
    <mergeCell ref="L88:M88"/>
    <mergeCell ref="L1:AP1"/>
    <mergeCell ref="M2:AP2"/>
    <mergeCell ref="M3:O3"/>
    <mergeCell ref="P3:R3"/>
    <mergeCell ref="S3:U3"/>
    <mergeCell ref="V3:X3"/>
    <mergeCell ref="Y3:AA3"/>
    <mergeCell ref="AB3:AD3"/>
    <mergeCell ref="AE3:AG3"/>
    <mergeCell ref="AH3:AJ3"/>
    <mergeCell ref="AK3:AM3"/>
    <mergeCell ref="AN3:AP3"/>
    <mergeCell ref="L23:AP23"/>
    <mergeCell ref="M24:AP24"/>
    <mergeCell ref="M25:O25"/>
    <mergeCell ref="N90:O90"/>
    <mergeCell ref="N89:O89"/>
    <mergeCell ref="N95:O95"/>
    <mergeCell ref="N94:O94"/>
    <mergeCell ref="N93:O93"/>
    <mergeCell ref="N92:O92"/>
    <mergeCell ref="N91:O91"/>
    <mergeCell ref="AE25:AG25"/>
    <mergeCell ref="AH25:AJ25"/>
    <mergeCell ref="AK25:AM25"/>
    <mergeCell ref="AN25:AP25"/>
    <mergeCell ref="L45:AP45"/>
    <mergeCell ref="P25:R25"/>
    <mergeCell ref="S25:U25"/>
    <mergeCell ref="V25:X25"/>
    <mergeCell ref="Y25:AA25"/>
    <mergeCell ref="AB25:AD25"/>
    <mergeCell ref="M46:AP46"/>
    <mergeCell ref="M47:O47"/>
    <mergeCell ref="P47:R47"/>
    <mergeCell ref="S47:U47"/>
    <mergeCell ref="V47:X47"/>
    <mergeCell ref="Y47:AA47"/>
    <mergeCell ref="AB47:AD47"/>
    <mergeCell ref="AE47:AG47"/>
    <mergeCell ref="AH47:AJ47"/>
    <mergeCell ref="AK47:AM47"/>
    <mergeCell ref="AN47:AP47"/>
  </mergeCells>
  <phoneticPr fontId="29" type="noConversion"/>
  <conditionalFormatting sqref="D11:J1000">
    <cfRule type="expression" dxfId="14" priority="1">
      <formula>MOD(ROW(),2)=0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8148-4D30-40F3-B505-F64AF8E03739}">
  <sheetPr codeName="Sheet5"/>
  <dimension ref="A1:R77"/>
  <sheetViews>
    <sheetView zoomScale="55" zoomScaleNormal="55" workbookViewId="0">
      <selection sqref="A1:XFD35"/>
    </sheetView>
  </sheetViews>
  <sheetFormatPr defaultColWidth="0" defaultRowHeight="14.4" zeroHeight="1"/>
  <cols>
    <col min="1" max="18" width="9.109375" style="237" customWidth="1"/>
    <col min="19" max="16384" width="9.109375" hidden="1"/>
  </cols>
  <sheetData>
    <row r="1" spans="1:18">
      <c r="A1" s="119"/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</row>
    <row r="2" spans="1:18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</row>
    <row r="3" spans="1:18">
      <c r="A3" s="119"/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</row>
    <row r="4" spans="1:18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</row>
    <row r="5" spans="1:18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</row>
    <row r="6" spans="1:18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</row>
    <row r="7" spans="1:18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</row>
    <row r="8" spans="1:18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</row>
    <row r="9" spans="1:18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</row>
    <row r="10" spans="1:18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</row>
    <row r="11" spans="1:18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</row>
    <row r="12" spans="1:18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</row>
    <row r="13" spans="1:18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</row>
    <row r="14" spans="1:18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</row>
    <row r="15" spans="1:18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</row>
    <row r="16" spans="1:18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</row>
    <row r="17" spans="1:18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</row>
    <row r="18" spans="1:18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</row>
    <row r="19" spans="1:18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</row>
    <row r="20" spans="1:18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</row>
    <row r="21" spans="1:18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</row>
    <row r="22" spans="1:18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</row>
    <row r="23" spans="1:18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</row>
    <row r="24" spans="1:18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</row>
    <row r="25" spans="1:18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</row>
    <row r="26" spans="1:18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</row>
    <row r="27" spans="1:18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</row>
    <row r="28" spans="1:18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</row>
    <row r="29" spans="1:18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</row>
    <row r="30" spans="1:18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</row>
    <row r="31" spans="1:18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</row>
    <row r="32" spans="1:18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</row>
    <row r="33" spans="1:18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</row>
    <row r="34" spans="1:18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</row>
    <row r="35" spans="1:18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</row>
    <row r="36" spans="1:18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</row>
    <row r="37" spans="1:18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</row>
    <row r="38" spans="1:18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</row>
    <row r="39" spans="1:18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</row>
    <row r="40" spans="1:18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</row>
    <row r="41" spans="1:18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</row>
    <row r="42" spans="1:18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</row>
    <row r="43" spans="1:18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</row>
    <row r="44" spans="1:18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</row>
    <row r="45" spans="1:18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</row>
    <row r="46" spans="1:18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</row>
    <row r="47" spans="1:18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</row>
    <row r="48" spans="1:18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</row>
    <row r="49" spans="1:18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</row>
    <row r="50" spans="1:18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</row>
    <row r="51" spans="1:18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</row>
    <row r="52" spans="1:18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</row>
    <row r="53" spans="1:18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</row>
    <row r="54" spans="1:18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</row>
    <row r="55" spans="1:18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</row>
    <row r="56" spans="1:18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</row>
    <row r="57" spans="1:18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</row>
    <row r="58" spans="1:18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</row>
    <row r="59" spans="1:18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</row>
    <row r="60" spans="1:18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</row>
    <row r="61" spans="1:18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</row>
    <row r="62" spans="1:18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</row>
    <row r="63" spans="1:18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</row>
    <row r="64" spans="1:18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</row>
    <row r="65" spans="1:18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</row>
    <row r="66" spans="1:18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</row>
    <row r="67" spans="1:18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</row>
    <row r="68" spans="1:18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</row>
    <row r="69" spans="1:18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</row>
    <row r="70" spans="1:18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</row>
    <row r="71" spans="1:18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</row>
    <row r="72" spans="1:18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</row>
    <row r="73" spans="1:18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</row>
    <row r="74" spans="1:18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</row>
    <row r="75" spans="1:18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</row>
    <row r="76" spans="1:18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</row>
    <row r="77" spans="1:18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A5D55-0AEC-4047-B92F-4F76CC42045B}">
  <sheetPr codeName="Sheet8"/>
  <dimension ref="A1"/>
  <sheetViews>
    <sheetView zoomScale="70" zoomScaleNormal="70" workbookViewId="0">
      <selection activeCell="T64" sqref="T64"/>
    </sheetView>
  </sheetViews>
  <sheetFormatPr defaultRowHeight="14.4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F52D2-2B0F-41BB-8534-14820988D32D}">
  <sheetPr codeName="Sheet4"/>
  <dimension ref="A1:AG88"/>
  <sheetViews>
    <sheetView tabSelected="1" zoomScale="94" zoomScaleNormal="94" workbookViewId="0">
      <selection activeCell="C6" sqref="C6:E18"/>
    </sheetView>
  </sheetViews>
  <sheetFormatPr defaultColWidth="0" defaultRowHeight="14.4" zeroHeight="1"/>
  <cols>
    <col min="1" max="1" width="7.109375" customWidth="1"/>
    <col min="2" max="2" width="9.109375" customWidth="1"/>
    <col min="3" max="32" width="10.6640625" customWidth="1"/>
    <col min="33" max="33" width="7.33203125" customWidth="1"/>
    <col min="34" max="16384" width="9.109375" hidden="1"/>
  </cols>
  <sheetData>
    <row r="1" spans="1:33">
      <c r="A1" s="119"/>
      <c r="B1" s="486" t="s">
        <v>191</v>
      </c>
      <c r="C1" s="487"/>
      <c r="D1" s="487"/>
      <c r="E1" s="487"/>
      <c r="F1" s="487"/>
      <c r="G1" s="487"/>
      <c r="H1" s="487"/>
      <c r="I1" s="487"/>
      <c r="J1" s="487"/>
      <c r="K1" s="487"/>
      <c r="L1" s="487"/>
      <c r="M1" s="487"/>
      <c r="N1" s="487"/>
      <c r="O1" s="487"/>
      <c r="P1" s="487"/>
      <c r="Q1" s="487"/>
      <c r="R1" s="487"/>
      <c r="S1" s="487"/>
      <c r="T1" s="487"/>
      <c r="U1" s="487"/>
      <c r="V1" s="487"/>
      <c r="W1" s="487"/>
      <c r="X1" s="487"/>
      <c r="Y1" s="487"/>
      <c r="Z1" s="487"/>
      <c r="AA1" s="487"/>
      <c r="AB1" s="487"/>
      <c r="AC1" s="487"/>
      <c r="AD1" s="487"/>
      <c r="AE1" s="487"/>
      <c r="AF1" s="488"/>
      <c r="AG1" s="119"/>
    </row>
    <row r="2" spans="1:33" ht="16.2" thickBot="1">
      <c r="A2" s="119"/>
      <c r="B2" s="168"/>
      <c r="C2" s="489" t="s">
        <v>25</v>
      </c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490"/>
      <c r="P2" s="490"/>
      <c r="Q2" s="490"/>
      <c r="R2" s="490"/>
      <c r="S2" s="490"/>
      <c r="T2" s="490"/>
      <c r="U2" s="490"/>
      <c r="V2" s="490"/>
      <c r="W2" s="490"/>
      <c r="X2" s="490"/>
      <c r="Y2" s="490"/>
      <c r="Z2" s="490"/>
      <c r="AA2" s="490"/>
      <c r="AB2" s="490"/>
      <c r="AC2" s="490"/>
      <c r="AD2" s="490"/>
      <c r="AE2" s="490"/>
      <c r="AF2" s="491"/>
      <c r="AG2" s="119"/>
    </row>
    <row r="3" spans="1:33">
      <c r="A3" s="119"/>
      <c r="B3" s="169"/>
      <c r="C3" s="492">
        <f>IF(ISBLANK(Parameters!C15),"",Parameters!C15)</f>
        <v>1.524</v>
      </c>
      <c r="D3" s="493"/>
      <c r="E3" s="494"/>
      <c r="F3" s="495">
        <f>IF(ISBLANK(Parameters!C16),"",Parameters!C16)</f>
        <v>1.321</v>
      </c>
      <c r="G3" s="493"/>
      <c r="H3" s="494"/>
      <c r="I3" s="495" t="str">
        <f>IF(ISBLANK(Parameters!C17),"",Parameters!C17)</f>
        <v/>
      </c>
      <c r="J3" s="493"/>
      <c r="K3" s="494"/>
      <c r="L3" s="495" t="str">
        <f>IF(ISBLANK(Parameters!C18),"",Parameters!C18)</f>
        <v/>
      </c>
      <c r="M3" s="493"/>
      <c r="N3" s="494"/>
      <c r="O3" s="495" t="str">
        <f>IF(ISBLANK(Parameters!C19),"",Parameters!C19)</f>
        <v/>
      </c>
      <c r="P3" s="493"/>
      <c r="Q3" s="496"/>
      <c r="R3" s="492" t="str">
        <f>IF(ISBLANK(Parameters!C20),"",Parameters!C20)</f>
        <v/>
      </c>
      <c r="S3" s="493"/>
      <c r="T3" s="494"/>
      <c r="U3" s="492" t="str">
        <f>IF(ISBLANK(Parameters!C21),"",Parameters!C21)</f>
        <v/>
      </c>
      <c r="V3" s="493"/>
      <c r="W3" s="494"/>
      <c r="X3" s="492" t="str">
        <f>IF(ISBLANK(Parameters!C22),"",Parameters!C22)</f>
        <v/>
      </c>
      <c r="Y3" s="493"/>
      <c r="Z3" s="494"/>
      <c r="AA3" s="492" t="str">
        <f>IF(ISBLANK(Parameters!C23),"",Parameters!C23)</f>
        <v/>
      </c>
      <c r="AB3" s="493"/>
      <c r="AC3" s="494"/>
      <c r="AD3" s="492" t="str">
        <f>IF(ISBLANK(Parameters!C24),"",Parameters!C24)</f>
        <v/>
      </c>
      <c r="AE3" s="493"/>
      <c r="AF3" s="494"/>
      <c r="AG3" s="119"/>
    </row>
    <row r="4" spans="1:33">
      <c r="A4" s="119"/>
      <c r="B4" s="170" t="s">
        <v>18</v>
      </c>
      <c r="C4" s="165" t="s">
        <v>113</v>
      </c>
      <c r="D4" s="7" t="s">
        <v>104</v>
      </c>
      <c r="E4" s="8" t="s">
        <v>112</v>
      </c>
      <c r="F4" s="13" t="s">
        <v>113</v>
      </c>
      <c r="G4" s="7" t="s">
        <v>104</v>
      </c>
      <c r="H4" s="8" t="s">
        <v>112</v>
      </c>
      <c r="I4" s="13" t="s">
        <v>113</v>
      </c>
      <c r="J4" s="7" t="s">
        <v>104</v>
      </c>
      <c r="K4" s="8" t="s">
        <v>112</v>
      </c>
      <c r="L4" s="13" t="s">
        <v>113</v>
      </c>
      <c r="M4" s="7" t="s">
        <v>104</v>
      </c>
      <c r="N4" s="8" t="s">
        <v>112</v>
      </c>
      <c r="O4" s="13" t="s">
        <v>113</v>
      </c>
      <c r="P4" s="7" t="s">
        <v>104</v>
      </c>
      <c r="Q4" s="166" t="s">
        <v>112</v>
      </c>
      <c r="R4" s="165" t="s">
        <v>113</v>
      </c>
      <c r="S4" s="7" t="s">
        <v>104</v>
      </c>
      <c r="T4" s="8" t="s">
        <v>112</v>
      </c>
      <c r="U4" s="13" t="s">
        <v>113</v>
      </c>
      <c r="V4" s="7" t="s">
        <v>104</v>
      </c>
      <c r="W4" s="8" t="s">
        <v>112</v>
      </c>
      <c r="X4" s="13" t="s">
        <v>113</v>
      </c>
      <c r="Y4" s="7" t="s">
        <v>104</v>
      </c>
      <c r="Z4" s="8" t="s">
        <v>112</v>
      </c>
      <c r="AA4" s="13" t="s">
        <v>113</v>
      </c>
      <c r="AB4" s="7" t="s">
        <v>104</v>
      </c>
      <c r="AC4" s="8" t="s">
        <v>112</v>
      </c>
      <c r="AD4" s="13" t="s">
        <v>113</v>
      </c>
      <c r="AE4" s="7" t="s">
        <v>104</v>
      </c>
      <c r="AF4" s="166" t="s">
        <v>112</v>
      </c>
      <c r="AG4" s="119"/>
    </row>
    <row r="5" spans="1:33">
      <c r="A5" s="119"/>
      <c r="B5" s="169" t="s">
        <v>2</v>
      </c>
      <c r="C5" s="5" t="s">
        <v>24</v>
      </c>
      <c r="D5" s="89" t="s">
        <v>24</v>
      </c>
      <c r="E5" s="90" t="s">
        <v>24</v>
      </c>
      <c r="F5" s="91" t="s">
        <v>24</v>
      </c>
      <c r="G5" s="89" t="s">
        <v>24</v>
      </c>
      <c r="H5" s="90" t="s">
        <v>24</v>
      </c>
      <c r="I5" s="91" t="s">
        <v>24</v>
      </c>
      <c r="J5" s="89" t="s">
        <v>24</v>
      </c>
      <c r="K5" s="90" t="s">
        <v>24</v>
      </c>
      <c r="L5" s="91" t="s">
        <v>24</v>
      </c>
      <c r="M5" s="89" t="s">
        <v>24</v>
      </c>
      <c r="N5" s="90" t="s">
        <v>24</v>
      </c>
      <c r="O5" s="91" t="s">
        <v>24</v>
      </c>
      <c r="P5" s="89" t="s">
        <v>24</v>
      </c>
      <c r="Q5" s="167" t="s">
        <v>24</v>
      </c>
      <c r="R5" s="5" t="s">
        <v>24</v>
      </c>
      <c r="S5" s="89" t="s">
        <v>24</v>
      </c>
      <c r="T5" s="90" t="s">
        <v>24</v>
      </c>
      <c r="U5" s="91" t="s">
        <v>24</v>
      </c>
      <c r="V5" s="89" t="s">
        <v>24</v>
      </c>
      <c r="W5" s="90" t="s">
        <v>24</v>
      </c>
      <c r="X5" s="91" t="s">
        <v>24</v>
      </c>
      <c r="Y5" s="89" t="s">
        <v>24</v>
      </c>
      <c r="Z5" s="90" t="s">
        <v>24</v>
      </c>
      <c r="AA5" s="91" t="s">
        <v>24</v>
      </c>
      <c r="AB5" s="89" t="s">
        <v>24</v>
      </c>
      <c r="AC5" s="90" t="s">
        <v>24</v>
      </c>
      <c r="AD5" s="91" t="s">
        <v>24</v>
      </c>
      <c r="AE5" s="89" t="s">
        <v>24</v>
      </c>
      <c r="AF5" s="167" t="s">
        <v>24</v>
      </c>
      <c r="AG5" s="119"/>
    </row>
    <row r="6" spans="1:33">
      <c r="A6" s="119"/>
      <c r="B6" s="171">
        <f>IF(ISBLANK(Parameters!B15),"",Parameters!B15)</f>
        <v>20</v>
      </c>
      <c r="C6" s="24">
        <v>3555.7800184870421</v>
      </c>
      <c r="D6" s="53">
        <v>1599.5035204443482</v>
      </c>
      <c r="E6" s="9">
        <f>IF(AND(OR(C6=0,C6=""),OR(D6=0,D6="")),NA(),SUM(C6,D6))</f>
        <v>5155.2835389313905</v>
      </c>
      <c r="F6" s="53">
        <v>5247.7454497847075</v>
      </c>
      <c r="G6" s="53">
        <v>2579.6179343273207</v>
      </c>
      <c r="H6" s="9">
        <f>IF(AND(OR(F6=0,F6=""),OR(G6=0,G6="")),NA(),SUM(F6,G6))</f>
        <v>7827.3633841120281</v>
      </c>
      <c r="I6" s="53"/>
      <c r="J6" s="53"/>
      <c r="K6" s="9" t="e">
        <f>IF(AND(OR(I6=0,I6=""),OR(J6=0,J6="")),NA(),SUM(I6,J6))</f>
        <v>#N/A</v>
      </c>
      <c r="L6" s="53"/>
      <c r="M6" s="53"/>
      <c r="N6" s="9" t="e">
        <f>IF(AND(OR(L6=0,L6=""),OR(M6=0,M6="")),NA(),SUM(L6,M6))</f>
        <v>#N/A</v>
      </c>
      <c r="O6" s="53"/>
      <c r="P6" s="53"/>
      <c r="Q6" s="23" t="e">
        <f>IF(AND(OR(O6=0,O6=""),OR(P6=0,P6="")),NA(),SUM(O6,P6))</f>
        <v>#N/A</v>
      </c>
      <c r="R6" s="24"/>
      <c r="S6" s="53"/>
      <c r="T6" s="9" t="e">
        <f>IF(AND(OR(R6=0,R6=""),OR(S6=0,S6="")),NA(),SUM(R6,S6))</f>
        <v>#N/A</v>
      </c>
      <c r="U6" s="92"/>
      <c r="V6" s="53"/>
      <c r="W6" s="9" t="e">
        <f>IF(AND(OR(U6=0,U6=""),OR(V6=0,V6="")),NA(),SUM(U6,V6))</f>
        <v>#N/A</v>
      </c>
      <c r="X6" s="92"/>
      <c r="Y6" s="53"/>
      <c r="Z6" s="9" t="e">
        <f>IF(AND(OR(X6=0,X6=""),OR(Y6=0,Y6="")),NA(),SUM(X6,Y6))</f>
        <v>#N/A</v>
      </c>
      <c r="AA6" s="92"/>
      <c r="AB6" s="53"/>
      <c r="AC6" s="9" t="e">
        <f>IF(AND(OR(AA6=0,AA6=""),OR(AB6=0,AB6="")),NA(),SUM(AA6,AB6))</f>
        <v>#N/A</v>
      </c>
      <c r="AD6" s="92"/>
      <c r="AE6" s="53"/>
      <c r="AF6" s="23" t="e">
        <f>IF(AND(OR(AD6=0,AD6=""),OR(AE6=0,AE6="")),NA(),SUM(AD6,AE6))</f>
        <v>#N/A</v>
      </c>
      <c r="AG6" s="119"/>
    </row>
    <row r="7" spans="1:33">
      <c r="A7" s="119"/>
      <c r="B7" s="171">
        <f>IF(ISBLANK(Parameters!B16),"",Parameters!B16)</f>
        <v>25</v>
      </c>
      <c r="C7" s="24">
        <v>4999.4290198855579</v>
      </c>
      <c r="D7" s="53">
        <v>2667.853400082357</v>
      </c>
      <c r="E7" s="9">
        <f t="shared" ref="E7:E20" si="0">IF(AND(OR(C7=0,C7=""),OR(D7=0,D7="")),NA(),SUM(C7,D7))</f>
        <v>7667.2824199679144</v>
      </c>
      <c r="F7" s="53">
        <v>7549.7427006050975</v>
      </c>
      <c r="G7" s="53">
        <v>5552.7372072281241</v>
      </c>
      <c r="H7" s="9">
        <f t="shared" ref="H7:H20" si="1">IF(AND(OR(F7=0,F7=""),OR(G7=0,G7="")),NA(),SUM(F7,G7))</f>
        <v>13102.479907833222</v>
      </c>
      <c r="I7" s="53"/>
      <c r="J7" s="53"/>
      <c r="K7" s="9" t="e">
        <f t="shared" ref="K7:K20" si="2">IF(AND(OR(I7=0,I7=""),OR(J7=0,J7="")),NA(),SUM(I7,J7))</f>
        <v>#N/A</v>
      </c>
      <c r="L7" s="53"/>
      <c r="M7" s="53"/>
      <c r="N7" s="9" t="e">
        <f t="shared" ref="N7:N20" si="3">IF(AND(OR(L7=0,L7=""),OR(M7=0,M7="")),NA(),SUM(L7,M7))</f>
        <v>#N/A</v>
      </c>
      <c r="O7" s="53"/>
      <c r="P7" s="53"/>
      <c r="Q7" s="23" t="e">
        <f t="shared" ref="Q7:Q20" si="4">IF(AND(OR(O7=0,O7=""),OR(P7=0,P7="")),NA(),SUM(O7,P7))</f>
        <v>#N/A</v>
      </c>
      <c r="R7" s="24"/>
      <c r="S7" s="53"/>
      <c r="T7" s="9" t="e">
        <f t="shared" ref="T7:T20" si="5">IF(AND(OR(R7=0,R7=""),OR(S7=0,S7="")),NA(),SUM(R7,S7))</f>
        <v>#N/A</v>
      </c>
      <c r="U7" s="92"/>
      <c r="V7" s="53"/>
      <c r="W7" s="9" t="e">
        <f t="shared" ref="W7:W20" si="6">IF(AND(OR(U7=0,U7=""),OR(V7=0,V7="")),NA(),SUM(U7,V7))</f>
        <v>#N/A</v>
      </c>
      <c r="X7" s="92"/>
      <c r="Y7" s="53"/>
      <c r="Z7" s="9" t="e">
        <f t="shared" ref="Z7:Z20" si="7">IF(AND(OR(X7=0,X7=""),OR(Y7=0,Y7="")),NA(),SUM(X7,Y7))</f>
        <v>#N/A</v>
      </c>
      <c r="AA7" s="92"/>
      <c r="AB7" s="53"/>
      <c r="AC7" s="9" t="e">
        <f t="shared" ref="AC7:AC20" si="8">IF(AND(OR(AA7=0,AA7=""),OR(AB7=0,AB7="")),NA(),SUM(AA7,AB7))</f>
        <v>#N/A</v>
      </c>
      <c r="AD7" s="92"/>
      <c r="AE7" s="53"/>
      <c r="AF7" s="23" t="e">
        <f t="shared" ref="AF7:AF20" si="9">IF(AND(OR(AD7=0,AD7=""),OR(AE7=0,AE7="")),NA(),SUM(AD7,AE7))</f>
        <v>#N/A</v>
      </c>
      <c r="AG7" s="119"/>
    </row>
    <row r="8" spans="1:33">
      <c r="A8" s="119"/>
      <c r="B8" s="171">
        <f>IF(ISBLANK(Parameters!B17),"",Parameters!B17)</f>
        <v>30</v>
      </c>
      <c r="C8" s="24">
        <v>7628.2880036789938</v>
      </c>
      <c r="D8" s="53">
        <v>870.78655101004426</v>
      </c>
      <c r="E8" s="9">
        <f t="shared" si="0"/>
        <v>8499.0745546890375</v>
      </c>
      <c r="F8" s="53">
        <v>11583.353304407585</v>
      </c>
      <c r="G8" s="53">
        <v>1530.3518009342431</v>
      </c>
      <c r="H8" s="9">
        <f t="shared" si="1"/>
        <v>13113.705105341827</v>
      </c>
      <c r="I8" s="53"/>
      <c r="J8" s="53"/>
      <c r="K8" s="9" t="e">
        <f t="shared" si="2"/>
        <v>#N/A</v>
      </c>
      <c r="L8" s="53"/>
      <c r="M8" s="53"/>
      <c r="N8" s="9" t="e">
        <f t="shared" si="3"/>
        <v>#N/A</v>
      </c>
      <c r="O8" s="53"/>
      <c r="P8" s="53"/>
      <c r="Q8" s="23" t="e">
        <f t="shared" si="4"/>
        <v>#N/A</v>
      </c>
      <c r="R8" s="24"/>
      <c r="S8" s="53"/>
      <c r="T8" s="9" t="e">
        <f t="shared" si="5"/>
        <v>#N/A</v>
      </c>
      <c r="U8" s="92"/>
      <c r="V8" s="53"/>
      <c r="W8" s="9" t="e">
        <f t="shared" si="6"/>
        <v>#N/A</v>
      </c>
      <c r="X8" s="92"/>
      <c r="Y8" s="53"/>
      <c r="Z8" s="9" t="e">
        <f t="shared" si="7"/>
        <v>#N/A</v>
      </c>
      <c r="AA8" s="92"/>
      <c r="AB8" s="53"/>
      <c r="AC8" s="9" t="e">
        <f t="shared" si="8"/>
        <v>#N/A</v>
      </c>
      <c r="AD8" s="92"/>
      <c r="AE8" s="53"/>
      <c r="AF8" s="23" t="e">
        <f t="shared" si="9"/>
        <v>#N/A</v>
      </c>
      <c r="AG8" s="119"/>
    </row>
    <row r="9" spans="1:33">
      <c r="A9" s="119"/>
      <c r="B9" s="171">
        <f>IF(ISBLANK(Parameters!B18),"",Parameters!B18)</f>
        <v>35</v>
      </c>
      <c r="C9" s="24">
        <v>8152.7699925534243</v>
      </c>
      <c r="D9" s="53">
        <v>1400.0954475295061</v>
      </c>
      <c r="E9" s="9">
        <f t="shared" si="0"/>
        <v>9552.8654400829309</v>
      </c>
      <c r="F9" s="53">
        <v>11286.830381387139</v>
      </c>
      <c r="G9" s="53">
        <v>2475.8466367609021</v>
      </c>
      <c r="H9" s="9">
        <f t="shared" si="1"/>
        <v>13762.677018148041</v>
      </c>
      <c r="I9" s="53"/>
      <c r="J9" s="53"/>
      <c r="K9" s="9" t="e">
        <f t="shared" si="2"/>
        <v>#N/A</v>
      </c>
      <c r="L9" s="53"/>
      <c r="M9" s="53"/>
      <c r="N9" s="9" t="e">
        <f t="shared" si="3"/>
        <v>#N/A</v>
      </c>
      <c r="O9" s="53"/>
      <c r="P9" s="53"/>
      <c r="Q9" s="23" t="e">
        <f t="shared" si="4"/>
        <v>#N/A</v>
      </c>
      <c r="R9" s="24"/>
      <c r="S9" s="53"/>
      <c r="T9" s="9" t="e">
        <f t="shared" si="5"/>
        <v>#N/A</v>
      </c>
      <c r="U9" s="92"/>
      <c r="V9" s="53"/>
      <c r="W9" s="9" t="e">
        <f t="shared" si="6"/>
        <v>#N/A</v>
      </c>
      <c r="X9" s="92"/>
      <c r="Y9" s="53"/>
      <c r="Z9" s="9" t="e">
        <f t="shared" si="7"/>
        <v>#N/A</v>
      </c>
      <c r="AA9" s="92"/>
      <c r="AB9" s="53"/>
      <c r="AC9" s="9" t="e">
        <f t="shared" si="8"/>
        <v>#N/A</v>
      </c>
      <c r="AD9" s="92"/>
      <c r="AE9" s="53"/>
      <c r="AF9" s="23" t="e">
        <f t="shared" si="9"/>
        <v>#N/A</v>
      </c>
      <c r="AG9" s="119"/>
    </row>
    <row r="10" spans="1:33">
      <c r="A10" s="119"/>
      <c r="B10" s="171">
        <f>IF(ISBLANK(Parameters!B19),"",Parameters!B19)</f>
        <v>40</v>
      </c>
      <c r="C10" s="24">
        <v>9026.9751643940508</v>
      </c>
      <c r="D10" s="53">
        <v>1333.0639489108137</v>
      </c>
      <c r="E10" s="9">
        <f t="shared" si="0"/>
        <v>10360.039113304865</v>
      </c>
      <c r="F10" s="53">
        <v>12016.740434710373</v>
      </c>
      <c r="G10" s="53">
        <v>2406.6019732350173</v>
      </c>
      <c r="H10" s="9">
        <f t="shared" si="1"/>
        <v>14423.342407945391</v>
      </c>
      <c r="I10" s="53"/>
      <c r="J10" s="53"/>
      <c r="K10" s="9" t="e">
        <f t="shared" si="2"/>
        <v>#N/A</v>
      </c>
      <c r="L10" s="53"/>
      <c r="M10" s="53"/>
      <c r="N10" s="9" t="e">
        <f t="shared" si="3"/>
        <v>#N/A</v>
      </c>
      <c r="O10" s="53"/>
      <c r="P10" s="53"/>
      <c r="Q10" s="23" t="e">
        <f t="shared" si="4"/>
        <v>#N/A</v>
      </c>
      <c r="R10" s="24"/>
      <c r="S10" s="53"/>
      <c r="T10" s="9" t="e">
        <f t="shared" si="5"/>
        <v>#N/A</v>
      </c>
      <c r="U10" s="92"/>
      <c r="V10" s="53"/>
      <c r="W10" s="9" t="e">
        <f t="shared" si="6"/>
        <v>#N/A</v>
      </c>
      <c r="X10" s="92"/>
      <c r="Y10" s="53"/>
      <c r="Z10" s="9" t="e">
        <f t="shared" si="7"/>
        <v>#N/A</v>
      </c>
      <c r="AA10" s="92"/>
      <c r="AB10" s="53"/>
      <c r="AC10" s="9" t="e">
        <f t="shared" si="8"/>
        <v>#N/A</v>
      </c>
      <c r="AD10" s="92"/>
      <c r="AE10" s="53"/>
      <c r="AF10" s="23" t="e">
        <f t="shared" si="9"/>
        <v>#N/A</v>
      </c>
      <c r="AG10" s="119"/>
    </row>
    <row r="11" spans="1:33">
      <c r="A11" s="119"/>
      <c r="B11" s="171">
        <f>IF(ISBLANK(Parameters!B20),"",Parameters!B20)</f>
        <v>45</v>
      </c>
      <c r="C11" s="24">
        <v>11351.57272004247</v>
      </c>
      <c r="D11" s="53">
        <v>1184.3474315712451</v>
      </c>
      <c r="E11" s="9">
        <f t="shared" si="0"/>
        <v>12535.920151613715</v>
      </c>
      <c r="F11" s="53">
        <v>13628.020068218379</v>
      </c>
      <c r="G11" s="53">
        <v>2084.5317903800033</v>
      </c>
      <c r="H11" s="9">
        <f t="shared" si="1"/>
        <v>15712.551858598381</v>
      </c>
      <c r="I11" s="53"/>
      <c r="J11" s="53"/>
      <c r="K11" s="9" t="e">
        <f t="shared" si="2"/>
        <v>#N/A</v>
      </c>
      <c r="L11" s="53"/>
      <c r="M11" s="53"/>
      <c r="N11" s="9" t="e">
        <f t="shared" si="3"/>
        <v>#N/A</v>
      </c>
      <c r="O11" s="53"/>
      <c r="P11" s="53"/>
      <c r="Q11" s="23" t="e">
        <f t="shared" si="4"/>
        <v>#N/A</v>
      </c>
      <c r="R11" s="24"/>
      <c r="S11" s="53"/>
      <c r="T11" s="9" t="e">
        <f t="shared" si="5"/>
        <v>#N/A</v>
      </c>
      <c r="U11" s="92"/>
      <c r="V11" s="53"/>
      <c r="W11" s="9" t="e">
        <f t="shared" si="6"/>
        <v>#N/A</v>
      </c>
      <c r="X11" s="92"/>
      <c r="Y11" s="53"/>
      <c r="Z11" s="9" t="e">
        <f t="shared" si="7"/>
        <v>#N/A</v>
      </c>
      <c r="AA11" s="92"/>
      <c r="AB11" s="53"/>
      <c r="AC11" s="9" t="e">
        <f t="shared" si="8"/>
        <v>#N/A</v>
      </c>
      <c r="AD11" s="92"/>
      <c r="AE11" s="53"/>
      <c r="AF11" s="23" t="e">
        <f t="shared" si="9"/>
        <v>#N/A</v>
      </c>
      <c r="AG11" s="119"/>
    </row>
    <row r="12" spans="1:33">
      <c r="A12" s="119"/>
      <c r="B12" s="171">
        <f>IF(ISBLANK(Parameters!B21),"",Parameters!B21)</f>
        <v>50</v>
      </c>
      <c r="C12" s="24">
        <v>13584.50141030039</v>
      </c>
      <c r="D12" s="53">
        <v>2575.1853111902215</v>
      </c>
      <c r="E12" s="9">
        <f t="shared" si="0"/>
        <v>16159.686721490612</v>
      </c>
      <c r="F12" s="53">
        <v>15712.793646362177</v>
      </c>
      <c r="G12" s="53">
        <v>4582.2328089329831</v>
      </c>
      <c r="H12" s="9">
        <f t="shared" si="1"/>
        <v>20295.026455295159</v>
      </c>
      <c r="I12" s="53"/>
      <c r="J12" s="53"/>
      <c r="K12" s="9" t="e">
        <f t="shared" si="2"/>
        <v>#N/A</v>
      </c>
      <c r="L12" s="53"/>
      <c r="M12" s="53"/>
      <c r="N12" s="9" t="e">
        <f t="shared" si="3"/>
        <v>#N/A</v>
      </c>
      <c r="O12" s="53"/>
      <c r="P12" s="53"/>
      <c r="Q12" s="23" t="e">
        <f t="shared" si="4"/>
        <v>#N/A</v>
      </c>
      <c r="R12" s="24"/>
      <c r="S12" s="53"/>
      <c r="T12" s="9" t="e">
        <f t="shared" si="5"/>
        <v>#N/A</v>
      </c>
      <c r="U12" s="92"/>
      <c r="V12" s="53"/>
      <c r="W12" s="9" t="e">
        <f t="shared" si="6"/>
        <v>#N/A</v>
      </c>
      <c r="X12" s="92"/>
      <c r="Y12" s="53"/>
      <c r="Z12" s="9" t="e">
        <f t="shared" si="7"/>
        <v>#N/A</v>
      </c>
      <c r="AA12" s="92"/>
      <c r="AB12" s="53"/>
      <c r="AC12" s="9" t="e">
        <f t="shared" si="8"/>
        <v>#N/A</v>
      </c>
      <c r="AD12" s="92"/>
      <c r="AE12" s="53"/>
      <c r="AF12" s="23" t="e">
        <f t="shared" si="9"/>
        <v>#N/A</v>
      </c>
      <c r="AG12" s="119"/>
    </row>
    <row r="13" spans="1:33">
      <c r="A13" s="119"/>
      <c r="B13" s="171">
        <f>IF(ISBLANK(Parameters!B22),"",Parameters!B22)</f>
        <v>55</v>
      </c>
      <c r="C13" s="24">
        <v>14879.329823064694</v>
      </c>
      <c r="D13" s="53">
        <v>2686.4751968381033</v>
      </c>
      <c r="E13" s="9">
        <f t="shared" si="0"/>
        <v>17565.805019902797</v>
      </c>
      <c r="F13" s="53">
        <v>17561.99935055069</v>
      </c>
      <c r="G13" s="53">
        <v>4781.5527613019422</v>
      </c>
      <c r="H13" s="9">
        <f t="shared" si="1"/>
        <v>22343.55211185263</v>
      </c>
      <c r="I13" s="53"/>
      <c r="J13" s="53"/>
      <c r="K13" s="9" t="e">
        <f t="shared" si="2"/>
        <v>#N/A</v>
      </c>
      <c r="L13" s="53"/>
      <c r="M13" s="53"/>
      <c r="N13" s="9" t="e">
        <f t="shared" si="3"/>
        <v>#N/A</v>
      </c>
      <c r="O13" s="53"/>
      <c r="P13" s="53"/>
      <c r="Q13" s="23" t="e">
        <f t="shared" si="4"/>
        <v>#N/A</v>
      </c>
      <c r="R13" s="24"/>
      <c r="S13" s="53"/>
      <c r="T13" s="9" t="e">
        <f t="shared" si="5"/>
        <v>#N/A</v>
      </c>
      <c r="U13" s="92"/>
      <c r="V13" s="53"/>
      <c r="W13" s="9" t="e">
        <f t="shared" si="6"/>
        <v>#N/A</v>
      </c>
      <c r="X13" s="92"/>
      <c r="Y13" s="53"/>
      <c r="Z13" s="9" t="e">
        <f t="shared" si="7"/>
        <v>#N/A</v>
      </c>
      <c r="AA13" s="92"/>
      <c r="AB13" s="53"/>
      <c r="AC13" s="9" t="e">
        <f t="shared" si="8"/>
        <v>#N/A</v>
      </c>
      <c r="AD13" s="92"/>
      <c r="AE13" s="53"/>
      <c r="AF13" s="23" t="e">
        <f t="shared" si="9"/>
        <v>#N/A</v>
      </c>
      <c r="AG13" s="119"/>
    </row>
    <row r="14" spans="1:33">
      <c r="A14" s="119"/>
      <c r="B14" s="171">
        <f>IF(ISBLANK(Parameters!B23),"",Parameters!B23)</f>
        <v>60</v>
      </c>
      <c r="C14" s="24">
        <v>16756.935442191418</v>
      </c>
      <c r="D14" s="53">
        <v>2290.8809237933588</v>
      </c>
      <c r="E14" s="9">
        <f t="shared" si="0"/>
        <v>19047.816365984778</v>
      </c>
      <c r="F14" s="53">
        <v>20236.532044783718</v>
      </c>
      <c r="G14" s="53">
        <v>4026.0771299698745</v>
      </c>
      <c r="H14" s="9">
        <f t="shared" si="1"/>
        <v>24262.609174753594</v>
      </c>
      <c r="I14" s="53"/>
      <c r="J14" s="53"/>
      <c r="K14" s="9" t="e">
        <f t="shared" si="2"/>
        <v>#N/A</v>
      </c>
      <c r="L14" s="53"/>
      <c r="M14" s="53"/>
      <c r="N14" s="9" t="e">
        <f t="shared" si="3"/>
        <v>#N/A</v>
      </c>
      <c r="O14" s="53"/>
      <c r="P14" s="53"/>
      <c r="Q14" s="23" t="e">
        <f t="shared" si="4"/>
        <v>#N/A</v>
      </c>
      <c r="R14" s="24"/>
      <c r="S14" s="53"/>
      <c r="T14" s="9" t="e">
        <f t="shared" si="5"/>
        <v>#N/A</v>
      </c>
      <c r="U14" s="92"/>
      <c r="V14" s="53"/>
      <c r="W14" s="9" t="e">
        <f t="shared" si="6"/>
        <v>#N/A</v>
      </c>
      <c r="X14" s="92"/>
      <c r="Y14" s="53"/>
      <c r="Z14" s="9" t="e">
        <f t="shared" si="7"/>
        <v>#N/A</v>
      </c>
      <c r="AA14" s="92"/>
      <c r="AB14" s="53"/>
      <c r="AC14" s="9" t="e">
        <f t="shared" si="8"/>
        <v>#N/A</v>
      </c>
      <c r="AD14" s="92"/>
      <c r="AE14" s="53"/>
      <c r="AF14" s="23" t="e">
        <f t="shared" si="9"/>
        <v>#N/A</v>
      </c>
      <c r="AG14" s="119"/>
    </row>
    <row r="15" spans="1:33">
      <c r="A15" s="119"/>
      <c r="B15" s="171">
        <f>IF(ISBLANK(Parameters!B24),"",Parameters!B24)</f>
        <v>65</v>
      </c>
      <c r="C15" s="24">
        <v>18661.678614930592</v>
      </c>
      <c r="D15" s="53">
        <v>2005.9450324074101</v>
      </c>
      <c r="E15" s="9">
        <f t="shared" si="0"/>
        <v>20667.623647338001</v>
      </c>
      <c r="F15" s="92">
        <v>21962.402390411069</v>
      </c>
      <c r="G15" s="53">
        <v>3525.3203940587159</v>
      </c>
      <c r="H15" s="9">
        <f t="shared" si="1"/>
        <v>25487.722784469785</v>
      </c>
      <c r="I15" s="92"/>
      <c r="J15" s="53"/>
      <c r="K15" s="9" t="e">
        <f t="shared" si="2"/>
        <v>#N/A</v>
      </c>
      <c r="L15" s="92"/>
      <c r="M15" s="53"/>
      <c r="N15" s="9" t="e">
        <f t="shared" si="3"/>
        <v>#N/A</v>
      </c>
      <c r="O15" s="92"/>
      <c r="P15" s="53"/>
      <c r="Q15" s="23" t="e">
        <f t="shared" si="4"/>
        <v>#N/A</v>
      </c>
      <c r="R15" s="24"/>
      <c r="S15" s="53"/>
      <c r="T15" s="9" t="e">
        <f t="shared" si="5"/>
        <v>#N/A</v>
      </c>
      <c r="U15" s="92"/>
      <c r="V15" s="53"/>
      <c r="W15" s="9" t="e">
        <f t="shared" si="6"/>
        <v>#N/A</v>
      </c>
      <c r="X15" s="92"/>
      <c r="Y15" s="53"/>
      <c r="Z15" s="9" t="e">
        <f t="shared" si="7"/>
        <v>#N/A</v>
      </c>
      <c r="AA15" s="92"/>
      <c r="AB15" s="53"/>
      <c r="AC15" s="9" t="e">
        <f t="shared" si="8"/>
        <v>#N/A</v>
      </c>
      <c r="AD15" s="92"/>
      <c r="AE15" s="53"/>
      <c r="AF15" s="23" t="e">
        <f t="shared" si="9"/>
        <v>#N/A</v>
      </c>
      <c r="AG15" s="119"/>
    </row>
    <row r="16" spans="1:33">
      <c r="A16" s="119"/>
      <c r="B16" s="171">
        <f>IF(ISBLANK(Parameters!B25),"",Parameters!B25)</f>
        <v>70</v>
      </c>
      <c r="C16" s="24">
        <v>21666.592658431589</v>
      </c>
      <c r="D16" s="53">
        <v>2985.9846682937668</v>
      </c>
      <c r="E16" s="9">
        <f t="shared" si="0"/>
        <v>24652.577326725357</v>
      </c>
      <c r="F16" s="92">
        <v>24222.349388549184</v>
      </c>
      <c r="G16" s="53">
        <v>5252.0258525746731</v>
      </c>
      <c r="H16" s="9">
        <f t="shared" si="1"/>
        <v>29474.375241123857</v>
      </c>
      <c r="I16" s="92"/>
      <c r="J16" s="53"/>
      <c r="K16" s="9" t="e">
        <f t="shared" si="2"/>
        <v>#N/A</v>
      </c>
      <c r="L16" s="92"/>
      <c r="M16" s="53"/>
      <c r="N16" s="9" t="e">
        <f t="shared" si="3"/>
        <v>#N/A</v>
      </c>
      <c r="O16" s="92"/>
      <c r="P16" s="53"/>
      <c r="Q16" s="23" t="e">
        <f t="shared" si="4"/>
        <v>#N/A</v>
      </c>
      <c r="R16" s="24"/>
      <c r="S16" s="53"/>
      <c r="T16" s="9" t="e">
        <f t="shared" si="5"/>
        <v>#N/A</v>
      </c>
      <c r="U16" s="92"/>
      <c r="V16" s="53"/>
      <c r="W16" s="9" t="e">
        <f t="shared" si="6"/>
        <v>#N/A</v>
      </c>
      <c r="X16" s="92"/>
      <c r="Y16" s="53"/>
      <c r="Z16" s="9" t="e">
        <f t="shared" si="7"/>
        <v>#N/A</v>
      </c>
      <c r="AA16" s="92"/>
      <c r="AB16" s="53"/>
      <c r="AC16" s="9" t="e">
        <f t="shared" si="8"/>
        <v>#N/A</v>
      </c>
      <c r="AD16" s="92"/>
      <c r="AE16" s="53"/>
      <c r="AF16" s="23" t="e">
        <f t="shared" si="9"/>
        <v>#N/A</v>
      </c>
      <c r="AG16" s="119"/>
    </row>
    <row r="17" spans="1:33">
      <c r="A17" s="119"/>
      <c r="B17" s="171">
        <f>IF(ISBLANK(Parameters!B26),"",Parameters!B26)</f>
        <v>75</v>
      </c>
      <c r="C17" s="24">
        <v>24363.173360812667</v>
      </c>
      <c r="D17" s="53">
        <v>4340.7998769584292</v>
      </c>
      <c r="E17" s="9">
        <f t="shared" si="0"/>
        <v>28703.973237771097</v>
      </c>
      <c r="F17" s="92">
        <v>27906.57853935676</v>
      </c>
      <c r="G17" s="53">
        <v>7594.0171404573612</v>
      </c>
      <c r="H17" s="9">
        <f t="shared" si="1"/>
        <v>35500.59567981412</v>
      </c>
      <c r="I17" s="92"/>
      <c r="J17" s="53"/>
      <c r="K17" s="9" t="e">
        <f t="shared" si="2"/>
        <v>#N/A</v>
      </c>
      <c r="L17" s="92"/>
      <c r="M17" s="53"/>
      <c r="N17" s="9" t="e">
        <f t="shared" si="3"/>
        <v>#N/A</v>
      </c>
      <c r="O17" s="92"/>
      <c r="P17" s="53"/>
      <c r="Q17" s="23" t="e">
        <f t="shared" si="4"/>
        <v>#N/A</v>
      </c>
      <c r="R17" s="24"/>
      <c r="S17" s="53"/>
      <c r="T17" s="9" t="e">
        <f t="shared" si="5"/>
        <v>#N/A</v>
      </c>
      <c r="U17" s="92"/>
      <c r="V17" s="53"/>
      <c r="W17" s="9" t="e">
        <f t="shared" si="6"/>
        <v>#N/A</v>
      </c>
      <c r="X17" s="92"/>
      <c r="Y17" s="53"/>
      <c r="Z17" s="9" t="e">
        <f t="shared" si="7"/>
        <v>#N/A</v>
      </c>
      <c r="AA17" s="92"/>
      <c r="AB17" s="53"/>
      <c r="AC17" s="9" t="e">
        <f t="shared" si="8"/>
        <v>#N/A</v>
      </c>
      <c r="AD17" s="92"/>
      <c r="AE17" s="53"/>
      <c r="AF17" s="23" t="e">
        <f t="shared" si="9"/>
        <v>#N/A</v>
      </c>
      <c r="AG17" s="119"/>
    </row>
    <row r="18" spans="1:33">
      <c r="A18" s="119"/>
      <c r="B18" s="171">
        <f>IF(ISBLANK(Parameters!B27),"",Parameters!B27)</f>
        <v>80</v>
      </c>
      <c r="C18" s="24">
        <v>25938.393025605055</v>
      </c>
      <c r="D18" s="53">
        <v>5447.8339407487611</v>
      </c>
      <c r="E18" s="9">
        <f t="shared" si="0"/>
        <v>31386.226966353817</v>
      </c>
      <c r="F18" s="92">
        <v>30091.400347341852</v>
      </c>
      <c r="G18" s="53">
        <v>9815.7809705046911</v>
      </c>
      <c r="H18" s="9">
        <f t="shared" si="1"/>
        <v>39907.181317846545</v>
      </c>
      <c r="I18" s="92"/>
      <c r="J18" s="53"/>
      <c r="K18" s="9" t="e">
        <f t="shared" si="2"/>
        <v>#N/A</v>
      </c>
      <c r="L18" s="92"/>
      <c r="M18" s="53"/>
      <c r="N18" s="9" t="e">
        <f>IF(AND(OR(L18=0,L18=""),OR(M18=0,M18="")),NA(),SUM(L18,M18))</f>
        <v>#N/A</v>
      </c>
      <c r="O18" s="92"/>
      <c r="P18" s="53"/>
      <c r="Q18" s="23" t="e">
        <f t="shared" si="4"/>
        <v>#N/A</v>
      </c>
      <c r="R18" s="24"/>
      <c r="S18" s="53"/>
      <c r="T18" s="9" t="e">
        <f t="shared" si="5"/>
        <v>#N/A</v>
      </c>
      <c r="U18" s="92"/>
      <c r="V18" s="53"/>
      <c r="W18" s="9" t="e">
        <f t="shared" si="6"/>
        <v>#N/A</v>
      </c>
      <c r="X18" s="92"/>
      <c r="Y18" s="53"/>
      <c r="Z18" s="9" t="e">
        <f t="shared" si="7"/>
        <v>#N/A</v>
      </c>
      <c r="AA18" s="92"/>
      <c r="AB18" s="53"/>
      <c r="AC18" s="9" t="e">
        <f t="shared" si="8"/>
        <v>#N/A</v>
      </c>
      <c r="AD18" s="92"/>
      <c r="AE18" s="53"/>
      <c r="AF18" s="23" t="e">
        <f t="shared" si="9"/>
        <v>#N/A</v>
      </c>
      <c r="AG18" s="119"/>
    </row>
    <row r="19" spans="1:33">
      <c r="A19" s="119"/>
      <c r="B19" s="171" t="str">
        <f>IF(ISBLANK(Parameters!B28),"",Parameters!B28)</f>
        <v/>
      </c>
      <c r="C19" s="24"/>
      <c r="D19" s="53"/>
      <c r="E19" s="9" t="e">
        <f t="shared" si="0"/>
        <v>#N/A</v>
      </c>
      <c r="F19" s="92"/>
      <c r="G19" s="53"/>
      <c r="H19" s="9" t="e">
        <f t="shared" si="1"/>
        <v>#N/A</v>
      </c>
      <c r="I19" s="92"/>
      <c r="J19" s="53"/>
      <c r="K19" s="9" t="e">
        <f t="shared" si="2"/>
        <v>#N/A</v>
      </c>
      <c r="L19" s="92"/>
      <c r="M19" s="53"/>
      <c r="N19" s="9" t="e">
        <f t="shared" si="3"/>
        <v>#N/A</v>
      </c>
      <c r="O19" s="92"/>
      <c r="P19" s="53"/>
      <c r="Q19" s="23" t="e">
        <f t="shared" si="4"/>
        <v>#N/A</v>
      </c>
      <c r="R19" s="24"/>
      <c r="S19" s="53"/>
      <c r="T19" s="9" t="e">
        <f t="shared" si="5"/>
        <v>#N/A</v>
      </c>
      <c r="U19" s="92"/>
      <c r="V19" s="53"/>
      <c r="W19" s="9" t="e">
        <f t="shared" si="6"/>
        <v>#N/A</v>
      </c>
      <c r="X19" s="92"/>
      <c r="Y19" s="53"/>
      <c r="Z19" s="9" t="e">
        <f t="shared" si="7"/>
        <v>#N/A</v>
      </c>
      <c r="AA19" s="92"/>
      <c r="AB19" s="53"/>
      <c r="AC19" s="9" t="e">
        <f t="shared" si="8"/>
        <v>#N/A</v>
      </c>
      <c r="AD19" s="92"/>
      <c r="AE19" s="53"/>
      <c r="AF19" s="23" t="e">
        <f t="shared" si="9"/>
        <v>#N/A</v>
      </c>
      <c r="AG19" s="119"/>
    </row>
    <row r="20" spans="1:33" ht="15" thickBot="1">
      <c r="A20" s="119"/>
      <c r="B20" s="172" t="str">
        <f>IF(ISBLANK(Parameters!B29),"",Parameters!B29)</f>
        <v/>
      </c>
      <c r="C20" s="24"/>
      <c r="D20" s="53"/>
      <c r="E20" s="9" t="e">
        <f t="shared" si="0"/>
        <v>#N/A</v>
      </c>
      <c r="F20" s="92"/>
      <c r="G20" s="53"/>
      <c r="H20" s="9" t="e">
        <f t="shared" si="1"/>
        <v>#N/A</v>
      </c>
      <c r="I20" s="92"/>
      <c r="J20" s="53"/>
      <c r="K20" s="9" t="e">
        <f t="shared" si="2"/>
        <v>#N/A</v>
      </c>
      <c r="L20" s="92"/>
      <c r="M20" s="53"/>
      <c r="N20" s="9" t="e">
        <f t="shared" si="3"/>
        <v>#N/A</v>
      </c>
      <c r="O20" s="92"/>
      <c r="P20" s="53"/>
      <c r="Q20" s="23" t="e">
        <f t="shared" si="4"/>
        <v>#N/A</v>
      </c>
      <c r="R20" s="24"/>
      <c r="S20" s="53"/>
      <c r="T20" s="9" t="e">
        <f t="shared" si="5"/>
        <v>#N/A</v>
      </c>
      <c r="U20" s="92"/>
      <c r="V20" s="53"/>
      <c r="W20" s="9" t="e">
        <f t="shared" si="6"/>
        <v>#N/A</v>
      </c>
      <c r="X20" s="92"/>
      <c r="Y20" s="53"/>
      <c r="Z20" s="9" t="e">
        <f t="shared" si="7"/>
        <v>#N/A</v>
      </c>
      <c r="AA20" s="92"/>
      <c r="AB20" s="53"/>
      <c r="AC20" s="9" t="e">
        <f t="shared" si="8"/>
        <v>#N/A</v>
      </c>
      <c r="AD20" s="92"/>
      <c r="AE20" s="53"/>
      <c r="AF20" s="23" t="e">
        <f t="shared" si="9"/>
        <v>#N/A</v>
      </c>
      <c r="AG20" s="119"/>
    </row>
    <row r="21" spans="1:33" ht="15" thickBot="1">
      <c r="A21" s="119"/>
      <c r="B21" s="158"/>
      <c r="C21" s="342"/>
      <c r="D21" s="266"/>
      <c r="E21" s="266"/>
      <c r="F21" s="266"/>
      <c r="G21" s="266"/>
      <c r="H21" s="266"/>
      <c r="I21" s="266"/>
      <c r="J21" s="266"/>
      <c r="K21" s="266"/>
      <c r="L21" s="266"/>
      <c r="M21" s="266"/>
      <c r="N21" s="266"/>
      <c r="O21" s="266"/>
      <c r="P21" s="266"/>
      <c r="Q21" s="266"/>
      <c r="R21" s="266"/>
      <c r="S21" s="266"/>
      <c r="T21" s="266"/>
      <c r="U21" s="266"/>
      <c r="V21" s="266"/>
      <c r="W21" s="266"/>
      <c r="X21" s="266"/>
      <c r="Y21" s="266"/>
      <c r="Z21" s="266"/>
      <c r="AA21" s="266"/>
      <c r="AB21" s="266"/>
      <c r="AC21" s="266"/>
      <c r="AD21" s="266"/>
      <c r="AE21" s="266"/>
      <c r="AF21" s="342"/>
      <c r="AG21" s="119"/>
    </row>
    <row r="22" spans="1:33">
      <c r="A22" s="119"/>
      <c r="B22" s="486" t="s">
        <v>190</v>
      </c>
      <c r="C22" s="487"/>
      <c r="D22" s="487"/>
      <c r="E22" s="487"/>
      <c r="F22" s="487"/>
      <c r="G22" s="487"/>
      <c r="H22" s="487"/>
      <c r="I22" s="487"/>
      <c r="J22" s="487"/>
      <c r="K22" s="487"/>
      <c r="L22" s="487"/>
      <c r="M22" s="487"/>
      <c r="N22" s="487"/>
      <c r="O22" s="487"/>
      <c r="P22" s="487"/>
      <c r="Q22" s="487"/>
      <c r="R22" s="487"/>
      <c r="S22" s="487"/>
      <c r="T22" s="487"/>
      <c r="U22" s="487"/>
      <c r="V22" s="487"/>
      <c r="W22" s="487"/>
      <c r="X22" s="487"/>
      <c r="Y22" s="487"/>
      <c r="Z22" s="487"/>
      <c r="AA22" s="487"/>
      <c r="AB22" s="487"/>
      <c r="AC22" s="487"/>
      <c r="AD22" s="487"/>
      <c r="AE22" s="487"/>
      <c r="AF22" s="488"/>
      <c r="AG22" s="119"/>
    </row>
    <row r="23" spans="1:33" ht="16.2" thickBot="1">
      <c r="A23" s="119"/>
      <c r="B23" s="168"/>
      <c r="C23" s="489" t="s">
        <v>25</v>
      </c>
      <c r="D23" s="490"/>
      <c r="E23" s="490"/>
      <c r="F23" s="490"/>
      <c r="G23" s="490"/>
      <c r="H23" s="490"/>
      <c r="I23" s="490"/>
      <c r="J23" s="490"/>
      <c r="K23" s="490"/>
      <c r="L23" s="490"/>
      <c r="M23" s="490"/>
      <c r="N23" s="490"/>
      <c r="O23" s="490"/>
      <c r="P23" s="490"/>
      <c r="Q23" s="490"/>
      <c r="R23" s="490"/>
      <c r="S23" s="490"/>
      <c r="T23" s="490"/>
      <c r="U23" s="490"/>
      <c r="V23" s="490"/>
      <c r="W23" s="490"/>
      <c r="X23" s="490"/>
      <c r="Y23" s="490"/>
      <c r="Z23" s="490"/>
      <c r="AA23" s="490"/>
      <c r="AB23" s="490"/>
      <c r="AC23" s="490"/>
      <c r="AD23" s="490"/>
      <c r="AE23" s="490"/>
      <c r="AF23" s="491"/>
      <c r="AG23" s="119"/>
    </row>
    <row r="24" spans="1:33">
      <c r="A24" s="119"/>
      <c r="B24" s="169"/>
      <c r="C24" s="492">
        <f>C3</f>
        <v>1.524</v>
      </c>
      <c r="D24" s="493"/>
      <c r="E24" s="494"/>
      <c r="F24" s="492">
        <f t="shared" ref="F24" si="10">F3</f>
        <v>1.321</v>
      </c>
      <c r="G24" s="493"/>
      <c r="H24" s="494"/>
      <c r="I24" s="492" t="str">
        <f t="shared" ref="I24" si="11">I3</f>
        <v/>
      </c>
      <c r="J24" s="493"/>
      <c r="K24" s="494"/>
      <c r="L24" s="492" t="str">
        <f t="shared" ref="L24" si="12">L3</f>
        <v/>
      </c>
      <c r="M24" s="493"/>
      <c r="N24" s="494"/>
      <c r="O24" s="492" t="str">
        <f t="shared" ref="O24" si="13">O3</f>
        <v/>
      </c>
      <c r="P24" s="493"/>
      <c r="Q24" s="494"/>
      <c r="R24" s="492" t="str">
        <f t="shared" ref="R24" si="14">R3</f>
        <v/>
      </c>
      <c r="S24" s="493"/>
      <c r="T24" s="494"/>
      <c r="U24" s="492" t="str">
        <f t="shared" ref="U24" si="15">U3</f>
        <v/>
      </c>
      <c r="V24" s="493"/>
      <c r="W24" s="494"/>
      <c r="X24" s="492" t="str">
        <f t="shared" ref="X24" si="16">X3</f>
        <v/>
      </c>
      <c r="Y24" s="493"/>
      <c r="Z24" s="494"/>
      <c r="AA24" s="492" t="str">
        <f t="shared" ref="AA24" si="17">AA3</f>
        <v/>
      </c>
      <c r="AB24" s="493"/>
      <c r="AC24" s="494"/>
      <c r="AD24" s="492" t="str">
        <f t="shared" ref="AD24" si="18">AD3</f>
        <v/>
      </c>
      <c r="AE24" s="493"/>
      <c r="AF24" s="496"/>
      <c r="AG24" s="119"/>
    </row>
    <row r="25" spans="1:33">
      <c r="A25" s="119"/>
      <c r="B25" s="170" t="s">
        <v>18</v>
      </c>
      <c r="C25" s="165" t="s">
        <v>113</v>
      </c>
      <c r="D25" s="7" t="s">
        <v>104</v>
      </c>
      <c r="E25" s="8" t="s">
        <v>112</v>
      </c>
      <c r="F25" s="13" t="s">
        <v>113</v>
      </c>
      <c r="G25" s="7" t="s">
        <v>104</v>
      </c>
      <c r="H25" s="8" t="s">
        <v>112</v>
      </c>
      <c r="I25" s="13" t="s">
        <v>113</v>
      </c>
      <c r="J25" s="7" t="s">
        <v>104</v>
      </c>
      <c r="K25" s="8" t="s">
        <v>112</v>
      </c>
      <c r="L25" s="13" t="s">
        <v>113</v>
      </c>
      <c r="M25" s="7" t="s">
        <v>104</v>
      </c>
      <c r="N25" s="8" t="s">
        <v>112</v>
      </c>
      <c r="O25" s="13" t="s">
        <v>113</v>
      </c>
      <c r="P25" s="7" t="s">
        <v>104</v>
      </c>
      <c r="Q25" s="166" t="s">
        <v>112</v>
      </c>
      <c r="R25" s="165" t="s">
        <v>113</v>
      </c>
      <c r="S25" s="7" t="s">
        <v>104</v>
      </c>
      <c r="T25" s="8" t="s">
        <v>112</v>
      </c>
      <c r="U25" s="13" t="s">
        <v>113</v>
      </c>
      <c r="V25" s="7" t="s">
        <v>104</v>
      </c>
      <c r="W25" s="8" t="s">
        <v>112</v>
      </c>
      <c r="X25" s="13" t="s">
        <v>113</v>
      </c>
      <c r="Y25" s="7" t="s">
        <v>104</v>
      </c>
      <c r="Z25" s="8" t="s">
        <v>112</v>
      </c>
      <c r="AA25" s="13" t="s">
        <v>113</v>
      </c>
      <c r="AB25" s="7" t="s">
        <v>104</v>
      </c>
      <c r="AC25" s="8" t="s">
        <v>112</v>
      </c>
      <c r="AD25" s="13" t="s">
        <v>113</v>
      </c>
      <c r="AE25" s="7" t="s">
        <v>104</v>
      </c>
      <c r="AF25" s="166" t="s">
        <v>112</v>
      </c>
      <c r="AG25" s="119"/>
    </row>
    <row r="26" spans="1:33">
      <c r="A26" s="119"/>
      <c r="B26" s="169" t="s">
        <v>2</v>
      </c>
      <c r="C26" s="5" t="s">
        <v>24</v>
      </c>
      <c r="D26" s="89" t="s">
        <v>24</v>
      </c>
      <c r="E26" s="90" t="s">
        <v>24</v>
      </c>
      <c r="F26" s="91" t="s">
        <v>24</v>
      </c>
      <c r="G26" s="89" t="s">
        <v>24</v>
      </c>
      <c r="H26" s="90" t="s">
        <v>24</v>
      </c>
      <c r="I26" s="91" t="s">
        <v>24</v>
      </c>
      <c r="J26" s="89" t="s">
        <v>24</v>
      </c>
      <c r="K26" s="90" t="s">
        <v>24</v>
      </c>
      <c r="L26" s="91" t="s">
        <v>24</v>
      </c>
      <c r="M26" s="89" t="s">
        <v>24</v>
      </c>
      <c r="N26" s="90" t="s">
        <v>24</v>
      </c>
      <c r="O26" s="91" t="s">
        <v>24</v>
      </c>
      <c r="P26" s="89" t="s">
        <v>24</v>
      </c>
      <c r="Q26" s="167" t="s">
        <v>24</v>
      </c>
      <c r="R26" s="5" t="s">
        <v>24</v>
      </c>
      <c r="S26" s="89" t="s">
        <v>24</v>
      </c>
      <c r="T26" s="90" t="s">
        <v>24</v>
      </c>
      <c r="U26" s="91" t="s">
        <v>24</v>
      </c>
      <c r="V26" s="89" t="s">
        <v>24</v>
      </c>
      <c r="W26" s="90" t="s">
        <v>24</v>
      </c>
      <c r="X26" s="91" t="s">
        <v>24</v>
      </c>
      <c r="Y26" s="89" t="s">
        <v>24</v>
      </c>
      <c r="Z26" s="90" t="s">
        <v>24</v>
      </c>
      <c r="AA26" s="91" t="s">
        <v>24</v>
      </c>
      <c r="AB26" s="89" t="s">
        <v>24</v>
      </c>
      <c r="AC26" s="90" t="s">
        <v>24</v>
      </c>
      <c r="AD26" s="91" t="s">
        <v>24</v>
      </c>
      <c r="AE26" s="89" t="s">
        <v>24</v>
      </c>
      <c r="AF26" s="167" t="s">
        <v>24</v>
      </c>
      <c r="AG26" s="119"/>
    </row>
    <row r="27" spans="1:33">
      <c r="A27" s="119"/>
      <c r="B27" s="171">
        <f>B6</f>
        <v>20</v>
      </c>
      <c r="C27" s="24"/>
      <c r="D27" s="53"/>
      <c r="E27" s="9" t="e">
        <f>IF(AND(OR(C27=0,C27=""),OR(D27=0,D27="")),NA(),SUM(C27,D27))</f>
        <v>#N/A</v>
      </c>
      <c r="F27" s="53"/>
      <c r="G27" s="53"/>
      <c r="H27" s="9" t="e">
        <f>IF(AND(OR(F27=0,F27=""),OR(G27=0,G27="")),NA(),SUM(F27,G27))</f>
        <v>#N/A</v>
      </c>
      <c r="I27" s="53"/>
      <c r="J27" s="53"/>
      <c r="K27" s="9" t="e">
        <f>IF(AND(OR(I27=0,I27=""),OR(J27=0,J27="")),NA(),SUM(I27,J27))</f>
        <v>#N/A</v>
      </c>
      <c r="L27" s="53"/>
      <c r="M27" s="53"/>
      <c r="N27" s="9" t="e">
        <f>IF(AND(OR(L27=0,L27=""),OR(M27=0,M27="")),NA(),SUM(L27,M27))</f>
        <v>#N/A</v>
      </c>
      <c r="O27" s="53"/>
      <c r="P27" s="53"/>
      <c r="Q27" s="23" t="e">
        <f>IF(AND(OR(O27=0,O27=""),OR(P27=0,P27="")),NA(),SUM(O27,P27))</f>
        <v>#N/A</v>
      </c>
      <c r="R27" s="24"/>
      <c r="S27" s="53"/>
      <c r="T27" s="9" t="e">
        <f>IF(AND(OR(R27=0,R27=""),OR(S27=0,S27="")),NA(),SUM(R27,S27))</f>
        <v>#N/A</v>
      </c>
      <c r="U27" s="92"/>
      <c r="V27" s="53"/>
      <c r="W27" s="9" t="e">
        <f>IF(AND(OR(U27=0,U27=""),OR(V27=0,V27="")),NA(),SUM(U27,V27))</f>
        <v>#N/A</v>
      </c>
      <c r="X27" s="92"/>
      <c r="Y27" s="53"/>
      <c r="Z27" s="9" t="e">
        <f>IF(AND(OR(X27=0,X27=""),OR(Y27=0,Y27="")),NA(),SUM(X27,Y27))</f>
        <v>#N/A</v>
      </c>
      <c r="AA27" s="92"/>
      <c r="AB27" s="53"/>
      <c r="AC27" s="9" t="e">
        <f>IF(AND(OR(AA27=0,AA27=""),OR(AB27=0,AB27="")),NA(),SUM(AA27,AB27))</f>
        <v>#N/A</v>
      </c>
      <c r="AD27" s="92"/>
      <c r="AE27" s="53"/>
      <c r="AF27" s="23" t="e">
        <f>IF(AND(OR(AD27=0,AD27=""),OR(AE27=0,AE27="")),NA(),SUM(AD27,AE27))</f>
        <v>#N/A</v>
      </c>
      <c r="AG27" s="119"/>
    </row>
    <row r="28" spans="1:33">
      <c r="A28" s="119"/>
      <c r="B28" s="171">
        <f t="shared" ref="B28:B41" si="19">B7</f>
        <v>25</v>
      </c>
      <c r="C28" s="24"/>
      <c r="D28" s="53"/>
      <c r="E28" s="9" t="e">
        <f t="shared" ref="E28:E41" si="20">IF(AND(OR(C28=0,C28=""),OR(D28=0,D28="")),NA(),SUM(C28,D28))</f>
        <v>#N/A</v>
      </c>
      <c r="F28" s="53"/>
      <c r="G28" s="53"/>
      <c r="H28" s="9" t="e">
        <f t="shared" ref="H28:H41" si="21">IF(AND(OR(F28=0,F28=""),OR(G28=0,G28="")),NA(),SUM(F28,G28))</f>
        <v>#N/A</v>
      </c>
      <c r="I28" s="53"/>
      <c r="J28" s="53"/>
      <c r="K28" s="9" t="e">
        <f t="shared" ref="K28:K41" si="22">IF(AND(OR(I28=0,I28=""),OR(J28=0,J28="")),NA(),SUM(I28,J28))</f>
        <v>#N/A</v>
      </c>
      <c r="L28" s="53"/>
      <c r="M28" s="53"/>
      <c r="N28" s="9" t="e">
        <f t="shared" ref="N28:N38" si="23">IF(AND(OR(L28=0,L28=""),OR(M28=0,M28="")),NA(),SUM(L28,M28))</f>
        <v>#N/A</v>
      </c>
      <c r="O28" s="53"/>
      <c r="P28" s="53"/>
      <c r="Q28" s="23" t="e">
        <f t="shared" ref="Q28:Q41" si="24">IF(AND(OR(O28=0,O28=""),OR(P28=0,P28="")),NA(),SUM(O28,P28))</f>
        <v>#N/A</v>
      </c>
      <c r="R28" s="24"/>
      <c r="S28" s="53"/>
      <c r="T28" s="9" t="e">
        <f t="shared" ref="T28:T41" si="25">IF(AND(OR(R28=0,R28=""),OR(S28=0,S28="")),NA(),SUM(R28,S28))</f>
        <v>#N/A</v>
      </c>
      <c r="U28" s="92"/>
      <c r="V28" s="53"/>
      <c r="W28" s="9" t="e">
        <f t="shared" ref="W28:W41" si="26">IF(AND(OR(U28=0,U28=""),OR(V28=0,V28="")),NA(),SUM(U28,V28))</f>
        <v>#N/A</v>
      </c>
      <c r="X28" s="92"/>
      <c r="Y28" s="53"/>
      <c r="Z28" s="9" t="e">
        <f t="shared" ref="Z28:Z41" si="27">IF(AND(OR(X28=0,X28=""),OR(Y28=0,Y28="")),NA(),SUM(X28,Y28))</f>
        <v>#N/A</v>
      </c>
      <c r="AA28" s="92"/>
      <c r="AB28" s="53"/>
      <c r="AC28" s="9" t="e">
        <f t="shared" ref="AC28:AC41" si="28">IF(AND(OR(AA28=0,AA28=""),OR(AB28=0,AB28="")),NA(),SUM(AA28,AB28))</f>
        <v>#N/A</v>
      </c>
      <c r="AD28" s="92"/>
      <c r="AE28" s="53"/>
      <c r="AF28" s="23" t="e">
        <f t="shared" ref="AF28:AF41" si="29">IF(AND(OR(AD28=0,AD28=""),OR(AE28=0,AE28="")),NA(),SUM(AD28,AE28))</f>
        <v>#N/A</v>
      </c>
      <c r="AG28" s="119"/>
    </row>
    <row r="29" spans="1:33">
      <c r="A29" s="119"/>
      <c r="B29" s="171">
        <f t="shared" si="19"/>
        <v>30</v>
      </c>
      <c r="C29" s="24"/>
      <c r="D29" s="53"/>
      <c r="E29" s="9" t="e">
        <f t="shared" si="20"/>
        <v>#N/A</v>
      </c>
      <c r="F29" s="53"/>
      <c r="G29" s="53"/>
      <c r="H29" s="9" t="e">
        <f t="shared" si="21"/>
        <v>#N/A</v>
      </c>
      <c r="I29" s="53"/>
      <c r="J29" s="53"/>
      <c r="K29" s="9" t="e">
        <f t="shared" si="22"/>
        <v>#N/A</v>
      </c>
      <c r="L29" s="53"/>
      <c r="M29" s="53"/>
      <c r="N29" s="9" t="e">
        <f t="shared" si="23"/>
        <v>#N/A</v>
      </c>
      <c r="O29" s="53"/>
      <c r="P29" s="53"/>
      <c r="Q29" s="23" t="e">
        <f t="shared" si="24"/>
        <v>#N/A</v>
      </c>
      <c r="R29" s="24"/>
      <c r="S29" s="53"/>
      <c r="T29" s="9" t="e">
        <f t="shared" si="25"/>
        <v>#N/A</v>
      </c>
      <c r="U29" s="92"/>
      <c r="V29" s="53"/>
      <c r="W29" s="9" t="e">
        <f t="shared" si="26"/>
        <v>#N/A</v>
      </c>
      <c r="X29" s="92"/>
      <c r="Y29" s="53"/>
      <c r="Z29" s="9" t="e">
        <f t="shared" si="27"/>
        <v>#N/A</v>
      </c>
      <c r="AA29" s="92"/>
      <c r="AB29" s="53"/>
      <c r="AC29" s="9" t="e">
        <f t="shared" si="28"/>
        <v>#N/A</v>
      </c>
      <c r="AD29" s="92"/>
      <c r="AE29" s="53"/>
      <c r="AF29" s="23" t="e">
        <f t="shared" si="29"/>
        <v>#N/A</v>
      </c>
      <c r="AG29" s="119"/>
    </row>
    <row r="30" spans="1:33">
      <c r="A30" s="119"/>
      <c r="B30" s="171">
        <f t="shared" si="19"/>
        <v>35</v>
      </c>
      <c r="C30" s="24"/>
      <c r="D30" s="53"/>
      <c r="E30" s="9" t="e">
        <f t="shared" si="20"/>
        <v>#N/A</v>
      </c>
      <c r="F30" s="53"/>
      <c r="G30" s="53"/>
      <c r="H30" s="9" t="e">
        <f t="shared" si="21"/>
        <v>#N/A</v>
      </c>
      <c r="I30" s="53"/>
      <c r="J30" s="53"/>
      <c r="K30" s="9" t="e">
        <f t="shared" si="22"/>
        <v>#N/A</v>
      </c>
      <c r="L30" s="53"/>
      <c r="M30" s="53"/>
      <c r="N30" s="9" t="e">
        <f t="shared" si="23"/>
        <v>#N/A</v>
      </c>
      <c r="O30" s="53"/>
      <c r="P30" s="53"/>
      <c r="Q30" s="23" t="e">
        <f t="shared" si="24"/>
        <v>#N/A</v>
      </c>
      <c r="R30" s="24"/>
      <c r="S30" s="53"/>
      <c r="T30" s="9" t="e">
        <f t="shared" si="25"/>
        <v>#N/A</v>
      </c>
      <c r="U30" s="92"/>
      <c r="V30" s="53"/>
      <c r="W30" s="9" t="e">
        <f t="shared" si="26"/>
        <v>#N/A</v>
      </c>
      <c r="X30" s="92"/>
      <c r="Y30" s="53"/>
      <c r="Z30" s="9" t="e">
        <f t="shared" si="27"/>
        <v>#N/A</v>
      </c>
      <c r="AA30" s="92"/>
      <c r="AB30" s="53"/>
      <c r="AC30" s="9" t="e">
        <f t="shared" si="28"/>
        <v>#N/A</v>
      </c>
      <c r="AD30" s="92"/>
      <c r="AE30" s="53"/>
      <c r="AF30" s="23" t="e">
        <f t="shared" si="29"/>
        <v>#N/A</v>
      </c>
      <c r="AG30" s="119"/>
    </row>
    <row r="31" spans="1:33">
      <c r="A31" s="119"/>
      <c r="B31" s="171">
        <f t="shared" si="19"/>
        <v>40</v>
      </c>
      <c r="C31" s="24"/>
      <c r="D31" s="53"/>
      <c r="E31" s="9" t="e">
        <f t="shared" si="20"/>
        <v>#N/A</v>
      </c>
      <c r="F31" s="53"/>
      <c r="G31" s="53"/>
      <c r="H31" s="9" t="e">
        <f t="shared" si="21"/>
        <v>#N/A</v>
      </c>
      <c r="I31" s="53"/>
      <c r="J31" s="53"/>
      <c r="K31" s="9" t="e">
        <f t="shared" si="22"/>
        <v>#N/A</v>
      </c>
      <c r="L31" s="53"/>
      <c r="M31" s="53"/>
      <c r="N31" s="9" t="e">
        <f t="shared" si="23"/>
        <v>#N/A</v>
      </c>
      <c r="O31" s="53"/>
      <c r="P31" s="53"/>
      <c r="Q31" s="23" t="e">
        <f t="shared" si="24"/>
        <v>#N/A</v>
      </c>
      <c r="R31" s="24"/>
      <c r="S31" s="53"/>
      <c r="T31" s="9" t="e">
        <f t="shared" si="25"/>
        <v>#N/A</v>
      </c>
      <c r="U31" s="92"/>
      <c r="V31" s="53"/>
      <c r="W31" s="9" t="e">
        <f t="shared" si="26"/>
        <v>#N/A</v>
      </c>
      <c r="X31" s="92"/>
      <c r="Y31" s="53"/>
      <c r="Z31" s="9" t="e">
        <f t="shared" si="27"/>
        <v>#N/A</v>
      </c>
      <c r="AA31" s="92"/>
      <c r="AB31" s="53"/>
      <c r="AC31" s="9" t="e">
        <f t="shared" si="28"/>
        <v>#N/A</v>
      </c>
      <c r="AD31" s="92"/>
      <c r="AE31" s="53"/>
      <c r="AF31" s="23" t="e">
        <f t="shared" si="29"/>
        <v>#N/A</v>
      </c>
      <c r="AG31" s="119"/>
    </row>
    <row r="32" spans="1:33">
      <c r="A32" s="119"/>
      <c r="B32" s="171">
        <f t="shared" si="19"/>
        <v>45</v>
      </c>
      <c r="C32" s="24"/>
      <c r="D32" s="53"/>
      <c r="E32" s="9" t="e">
        <f t="shared" si="20"/>
        <v>#N/A</v>
      </c>
      <c r="F32" s="53"/>
      <c r="G32" s="53"/>
      <c r="H32" s="9" t="e">
        <f t="shared" si="21"/>
        <v>#N/A</v>
      </c>
      <c r="I32" s="53"/>
      <c r="J32" s="53"/>
      <c r="K32" s="9" t="e">
        <f t="shared" si="22"/>
        <v>#N/A</v>
      </c>
      <c r="L32" s="53"/>
      <c r="M32" s="53"/>
      <c r="N32" s="9" t="e">
        <f t="shared" si="23"/>
        <v>#N/A</v>
      </c>
      <c r="O32" s="53"/>
      <c r="P32" s="53"/>
      <c r="Q32" s="23" t="e">
        <f t="shared" si="24"/>
        <v>#N/A</v>
      </c>
      <c r="R32" s="24"/>
      <c r="S32" s="53"/>
      <c r="T32" s="9" t="e">
        <f t="shared" si="25"/>
        <v>#N/A</v>
      </c>
      <c r="U32" s="92"/>
      <c r="V32" s="53"/>
      <c r="W32" s="9" t="e">
        <f t="shared" si="26"/>
        <v>#N/A</v>
      </c>
      <c r="X32" s="92"/>
      <c r="Y32" s="53"/>
      <c r="Z32" s="9" t="e">
        <f t="shared" si="27"/>
        <v>#N/A</v>
      </c>
      <c r="AA32" s="92"/>
      <c r="AB32" s="53"/>
      <c r="AC32" s="9" t="e">
        <f t="shared" si="28"/>
        <v>#N/A</v>
      </c>
      <c r="AD32" s="92"/>
      <c r="AE32" s="53"/>
      <c r="AF32" s="23" t="e">
        <f t="shared" si="29"/>
        <v>#N/A</v>
      </c>
      <c r="AG32" s="119"/>
    </row>
    <row r="33" spans="1:33">
      <c r="A33" s="119"/>
      <c r="B33" s="171">
        <f t="shared" si="19"/>
        <v>50</v>
      </c>
      <c r="C33" s="24"/>
      <c r="D33" s="53"/>
      <c r="E33" s="9" t="e">
        <f t="shared" si="20"/>
        <v>#N/A</v>
      </c>
      <c r="F33" s="53"/>
      <c r="G33" s="53"/>
      <c r="H33" s="9" t="e">
        <f t="shared" si="21"/>
        <v>#N/A</v>
      </c>
      <c r="I33" s="53"/>
      <c r="J33" s="53"/>
      <c r="K33" s="9" t="e">
        <f t="shared" si="22"/>
        <v>#N/A</v>
      </c>
      <c r="L33" s="53"/>
      <c r="M33" s="53"/>
      <c r="N33" s="9" t="e">
        <f t="shared" si="23"/>
        <v>#N/A</v>
      </c>
      <c r="O33" s="53"/>
      <c r="P33" s="53"/>
      <c r="Q33" s="23" t="e">
        <f t="shared" si="24"/>
        <v>#N/A</v>
      </c>
      <c r="R33" s="24"/>
      <c r="S33" s="53"/>
      <c r="T33" s="9" t="e">
        <f t="shared" si="25"/>
        <v>#N/A</v>
      </c>
      <c r="U33" s="92"/>
      <c r="V33" s="53"/>
      <c r="W33" s="9" t="e">
        <f t="shared" si="26"/>
        <v>#N/A</v>
      </c>
      <c r="X33" s="92"/>
      <c r="Y33" s="53"/>
      <c r="Z33" s="9" t="e">
        <f t="shared" si="27"/>
        <v>#N/A</v>
      </c>
      <c r="AA33" s="92"/>
      <c r="AB33" s="53"/>
      <c r="AC33" s="9" t="e">
        <f t="shared" si="28"/>
        <v>#N/A</v>
      </c>
      <c r="AD33" s="92"/>
      <c r="AE33" s="53"/>
      <c r="AF33" s="23" t="e">
        <f t="shared" si="29"/>
        <v>#N/A</v>
      </c>
      <c r="AG33" s="119"/>
    </row>
    <row r="34" spans="1:33">
      <c r="A34" s="119"/>
      <c r="B34" s="171">
        <f t="shared" si="19"/>
        <v>55</v>
      </c>
      <c r="C34" s="24"/>
      <c r="D34" s="53"/>
      <c r="E34" s="9" t="e">
        <f t="shared" si="20"/>
        <v>#N/A</v>
      </c>
      <c r="F34" s="53"/>
      <c r="G34" s="53"/>
      <c r="H34" s="9" t="e">
        <f t="shared" si="21"/>
        <v>#N/A</v>
      </c>
      <c r="I34" s="53"/>
      <c r="J34" s="53"/>
      <c r="K34" s="9" t="e">
        <f t="shared" si="22"/>
        <v>#N/A</v>
      </c>
      <c r="L34" s="53"/>
      <c r="M34" s="53"/>
      <c r="N34" s="9" t="e">
        <f t="shared" si="23"/>
        <v>#N/A</v>
      </c>
      <c r="O34" s="53"/>
      <c r="P34" s="53"/>
      <c r="Q34" s="23" t="e">
        <f t="shared" si="24"/>
        <v>#N/A</v>
      </c>
      <c r="R34" s="24"/>
      <c r="S34" s="53"/>
      <c r="T34" s="9" t="e">
        <f t="shared" si="25"/>
        <v>#N/A</v>
      </c>
      <c r="U34" s="92"/>
      <c r="V34" s="53"/>
      <c r="W34" s="9" t="e">
        <f t="shared" si="26"/>
        <v>#N/A</v>
      </c>
      <c r="X34" s="92"/>
      <c r="Y34" s="53"/>
      <c r="Z34" s="9" t="e">
        <f t="shared" si="27"/>
        <v>#N/A</v>
      </c>
      <c r="AA34" s="92"/>
      <c r="AB34" s="53"/>
      <c r="AC34" s="9" t="e">
        <f t="shared" si="28"/>
        <v>#N/A</v>
      </c>
      <c r="AD34" s="92"/>
      <c r="AE34" s="53"/>
      <c r="AF34" s="23" t="e">
        <f t="shared" si="29"/>
        <v>#N/A</v>
      </c>
      <c r="AG34" s="119"/>
    </row>
    <row r="35" spans="1:33">
      <c r="A35" s="119"/>
      <c r="B35" s="171">
        <f t="shared" si="19"/>
        <v>60</v>
      </c>
      <c r="C35" s="24"/>
      <c r="D35" s="53"/>
      <c r="E35" s="9" t="e">
        <f t="shared" si="20"/>
        <v>#N/A</v>
      </c>
      <c r="F35" s="53"/>
      <c r="G35" s="53"/>
      <c r="H35" s="9" t="e">
        <f t="shared" si="21"/>
        <v>#N/A</v>
      </c>
      <c r="I35" s="53"/>
      <c r="J35" s="53"/>
      <c r="K35" s="9" t="e">
        <f t="shared" si="22"/>
        <v>#N/A</v>
      </c>
      <c r="L35" s="53"/>
      <c r="M35" s="53"/>
      <c r="N35" s="9" t="e">
        <f t="shared" si="23"/>
        <v>#N/A</v>
      </c>
      <c r="O35" s="53"/>
      <c r="P35" s="53"/>
      <c r="Q35" s="23" t="e">
        <f t="shared" si="24"/>
        <v>#N/A</v>
      </c>
      <c r="R35" s="24"/>
      <c r="S35" s="53"/>
      <c r="T35" s="9" t="e">
        <f t="shared" si="25"/>
        <v>#N/A</v>
      </c>
      <c r="U35" s="92"/>
      <c r="V35" s="53"/>
      <c r="W35" s="9" t="e">
        <f t="shared" si="26"/>
        <v>#N/A</v>
      </c>
      <c r="X35" s="92"/>
      <c r="Y35" s="53"/>
      <c r="Z35" s="9" t="e">
        <f t="shared" si="27"/>
        <v>#N/A</v>
      </c>
      <c r="AA35" s="92"/>
      <c r="AB35" s="53"/>
      <c r="AC35" s="9" t="e">
        <f t="shared" si="28"/>
        <v>#N/A</v>
      </c>
      <c r="AD35" s="92"/>
      <c r="AE35" s="53"/>
      <c r="AF35" s="23" t="e">
        <f t="shared" si="29"/>
        <v>#N/A</v>
      </c>
      <c r="AG35" s="119"/>
    </row>
    <row r="36" spans="1:33">
      <c r="A36" s="119"/>
      <c r="B36" s="171">
        <f t="shared" si="19"/>
        <v>65</v>
      </c>
      <c r="C36" s="24"/>
      <c r="D36" s="53"/>
      <c r="E36" s="9" t="e">
        <f t="shared" si="20"/>
        <v>#N/A</v>
      </c>
      <c r="F36" s="92"/>
      <c r="G36" s="53"/>
      <c r="H36" s="9" t="e">
        <f t="shared" si="21"/>
        <v>#N/A</v>
      </c>
      <c r="I36" s="92"/>
      <c r="J36" s="53"/>
      <c r="K36" s="9" t="e">
        <f t="shared" si="22"/>
        <v>#N/A</v>
      </c>
      <c r="L36" s="92"/>
      <c r="M36" s="53"/>
      <c r="N36" s="9" t="e">
        <f t="shared" si="23"/>
        <v>#N/A</v>
      </c>
      <c r="O36" s="92"/>
      <c r="P36" s="53"/>
      <c r="Q36" s="23" t="e">
        <f t="shared" si="24"/>
        <v>#N/A</v>
      </c>
      <c r="R36" s="24"/>
      <c r="S36" s="53"/>
      <c r="T36" s="9" t="e">
        <f t="shared" si="25"/>
        <v>#N/A</v>
      </c>
      <c r="U36" s="92"/>
      <c r="V36" s="53"/>
      <c r="W36" s="9" t="e">
        <f t="shared" si="26"/>
        <v>#N/A</v>
      </c>
      <c r="X36" s="92"/>
      <c r="Y36" s="53"/>
      <c r="Z36" s="9" t="e">
        <f t="shared" si="27"/>
        <v>#N/A</v>
      </c>
      <c r="AA36" s="92"/>
      <c r="AB36" s="53"/>
      <c r="AC36" s="9" t="e">
        <f t="shared" si="28"/>
        <v>#N/A</v>
      </c>
      <c r="AD36" s="92"/>
      <c r="AE36" s="53"/>
      <c r="AF36" s="23" t="e">
        <f t="shared" si="29"/>
        <v>#N/A</v>
      </c>
      <c r="AG36" s="119"/>
    </row>
    <row r="37" spans="1:33">
      <c r="A37" s="119"/>
      <c r="B37" s="171">
        <f t="shared" si="19"/>
        <v>70</v>
      </c>
      <c r="C37" s="24"/>
      <c r="D37" s="53"/>
      <c r="E37" s="9" t="e">
        <f t="shared" si="20"/>
        <v>#N/A</v>
      </c>
      <c r="F37" s="92"/>
      <c r="G37" s="53"/>
      <c r="H37" s="9" t="e">
        <f t="shared" si="21"/>
        <v>#N/A</v>
      </c>
      <c r="I37" s="92"/>
      <c r="J37" s="53"/>
      <c r="K37" s="9" t="e">
        <f t="shared" si="22"/>
        <v>#N/A</v>
      </c>
      <c r="L37" s="92"/>
      <c r="M37" s="53"/>
      <c r="N37" s="9" t="e">
        <f t="shared" si="23"/>
        <v>#N/A</v>
      </c>
      <c r="O37" s="92"/>
      <c r="P37" s="53"/>
      <c r="Q37" s="23" t="e">
        <f t="shared" si="24"/>
        <v>#N/A</v>
      </c>
      <c r="R37" s="24"/>
      <c r="S37" s="53"/>
      <c r="T37" s="9" t="e">
        <f t="shared" si="25"/>
        <v>#N/A</v>
      </c>
      <c r="U37" s="92"/>
      <c r="V37" s="53"/>
      <c r="W37" s="9" t="e">
        <f t="shared" si="26"/>
        <v>#N/A</v>
      </c>
      <c r="X37" s="92"/>
      <c r="Y37" s="53"/>
      <c r="Z37" s="9" t="e">
        <f t="shared" si="27"/>
        <v>#N/A</v>
      </c>
      <c r="AA37" s="92"/>
      <c r="AB37" s="53"/>
      <c r="AC37" s="9" t="e">
        <f t="shared" si="28"/>
        <v>#N/A</v>
      </c>
      <c r="AD37" s="92"/>
      <c r="AE37" s="53"/>
      <c r="AF37" s="23" t="e">
        <f t="shared" si="29"/>
        <v>#N/A</v>
      </c>
      <c r="AG37" s="119"/>
    </row>
    <row r="38" spans="1:33">
      <c r="A38" s="119"/>
      <c r="B38" s="171">
        <f t="shared" si="19"/>
        <v>75</v>
      </c>
      <c r="C38" s="24"/>
      <c r="D38" s="53"/>
      <c r="E38" s="9" t="e">
        <f t="shared" si="20"/>
        <v>#N/A</v>
      </c>
      <c r="F38" s="92"/>
      <c r="G38" s="53"/>
      <c r="H38" s="9" t="e">
        <f t="shared" si="21"/>
        <v>#N/A</v>
      </c>
      <c r="I38" s="92"/>
      <c r="J38" s="53"/>
      <c r="K38" s="9" t="e">
        <f t="shared" si="22"/>
        <v>#N/A</v>
      </c>
      <c r="L38" s="92"/>
      <c r="M38" s="53"/>
      <c r="N38" s="9" t="e">
        <f t="shared" si="23"/>
        <v>#N/A</v>
      </c>
      <c r="O38" s="92"/>
      <c r="P38" s="53"/>
      <c r="Q38" s="23" t="e">
        <f t="shared" si="24"/>
        <v>#N/A</v>
      </c>
      <c r="R38" s="24"/>
      <c r="S38" s="53"/>
      <c r="T38" s="9" t="e">
        <f t="shared" si="25"/>
        <v>#N/A</v>
      </c>
      <c r="U38" s="92"/>
      <c r="V38" s="53"/>
      <c r="W38" s="9" t="e">
        <f t="shared" si="26"/>
        <v>#N/A</v>
      </c>
      <c r="X38" s="92"/>
      <c r="Y38" s="53"/>
      <c r="Z38" s="9" t="e">
        <f t="shared" si="27"/>
        <v>#N/A</v>
      </c>
      <c r="AA38" s="92"/>
      <c r="AB38" s="53"/>
      <c r="AC38" s="9" t="e">
        <f t="shared" si="28"/>
        <v>#N/A</v>
      </c>
      <c r="AD38" s="92"/>
      <c r="AE38" s="53"/>
      <c r="AF38" s="23" t="e">
        <f t="shared" si="29"/>
        <v>#N/A</v>
      </c>
      <c r="AG38" s="119"/>
    </row>
    <row r="39" spans="1:33">
      <c r="A39" s="119"/>
      <c r="B39" s="171">
        <f t="shared" si="19"/>
        <v>80</v>
      </c>
      <c r="C39" s="24"/>
      <c r="D39" s="53"/>
      <c r="E39" s="9" t="e">
        <f t="shared" si="20"/>
        <v>#N/A</v>
      </c>
      <c r="F39" s="92"/>
      <c r="G39" s="53"/>
      <c r="H39" s="9" t="e">
        <f t="shared" si="21"/>
        <v>#N/A</v>
      </c>
      <c r="I39" s="92"/>
      <c r="J39" s="53"/>
      <c r="K39" s="9" t="e">
        <f t="shared" si="22"/>
        <v>#N/A</v>
      </c>
      <c r="L39" s="92"/>
      <c r="M39" s="53"/>
      <c r="N39" s="9" t="e">
        <f>IF(AND(OR(L39=0,L39=""),OR(M39=0,M39="")),NA(),SUM(L39,M39))</f>
        <v>#N/A</v>
      </c>
      <c r="O39" s="92"/>
      <c r="P39" s="53"/>
      <c r="Q39" s="23" t="e">
        <f t="shared" si="24"/>
        <v>#N/A</v>
      </c>
      <c r="R39" s="24"/>
      <c r="S39" s="53"/>
      <c r="T39" s="9" t="e">
        <f t="shared" si="25"/>
        <v>#N/A</v>
      </c>
      <c r="U39" s="92"/>
      <c r="V39" s="53"/>
      <c r="W39" s="9" t="e">
        <f t="shared" si="26"/>
        <v>#N/A</v>
      </c>
      <c r="X39" s="92"/>
      <c r="Y39" s="53"/>
      <c r="Z39" s="9" t="e">
        <f t="shared" si="27"/>
        <v>#N/A</v>
      </c>
      <c r="AA39" s="92"/>
      <c r="AB39" s="53"/>
      <c r="AC39" s="9" t="e">
        <f t="shared" si="28"/>
        <v>#N/A</v>
      </c>
      <c r="AD39" s="92"/>
      <c r="AE39" s="53"/>
      <c r="AF39" s="23" t="e">
        <f t="shared" si="29"/>
        <v>#N/A</v>
      </c>
      <c r="AG39" s="119"/>
    </row>
    <row r="40" spans="1:33">
      <c r="A40" s="119"/>
      <c r="B40" s="171" t="str">
        <f t="shared" si="19"/>
        <v/>
      </c>
      <c r="C40" s="24"/>
      <c r="D40" s="53"/>
      <c r="E40" s="9" t="e">
        <f t="shared" si="20"/>
        <v>#N/A</v>
      </c>
      <c r="F40" s="92"/>
      <c r="G40" s="53"/>
      <c r="H40" s="9" t="e">
        <f t="shared" si="21"/>
        <v>#N/A</v>
      </c>
      <c r="I40" s="92"/>
      <c r="J40" s="53"/>
      <c r="K40" s="9" t="e">
        <f t="shared" si="22"/>
        <v>#N/A</v>
      </c>
      <c r="L40" s="92"/>
      <c r="M40" s="53"/>
      <c r="N40" s="9" t="e">
        <f t="shared" ref="N40:N41" si="30">IF(AND(OR(L40=0,L40=""),OR(M40=0,M40="")),NA(),SUM(L40,M40))</f>
        <v>#N/A</v>
      </c>
      <c r="O40" s="92"/>
      <c r="P40" s="53"/>
      <c r="Q40" s="23" t="e">
        <f t="shared" si="24"/>
        <v>#N/A</v>
      </c>
      <c r="R40" s="24"/>
      <c r="S40" s="53"/>
      <c r="T40" s="9" t="e">
        <f t="shared" si="25"/>
        <v>#N/A</v>
      </c>
      <c r="U40" s="92"/>
      <c r="V40" s="53"/>
      <c r="W40" s="9" t="e">
        <f t="shared" si="26"/>
        <v>#N/A</v>
      </c>
      <c r="X40" s="92"/>
      <c r="Y40" s="53"/>
      <c r="Z40" s="9" t="e">
        <f t="shared" si="27"/>
        <v>#N/A</v>
      </c>
      <c r="AA40" s="92"/>
      <c r="AB40" s="53"/>
      <c r="AC40" s="9" t="e">
        <f t="shared" si="28"/>
        <v>#N/A</v>
      </c>
      <c r="AD40" s="92"/>
      <c r="AE40" s="53"/>
      <c r="AF40" s="23" t="e">
        <f t="shared" si="29"/>
        <v>#N/A</v>
      </c>
      <c r="AG40" s="119"/>
    </row>
    <row r="41" spans="1:33" ht="15" thickBot="1">
      <c r="A41" s="119"/>
      <c r="B41" s="172" t="str">
        <f t="shared" si="19"/>
        <v/>
      </c>
      <c r="C41" s="344"/>
      <c r="D41" s="345"/>
      <c r="E41" s="346" t="e">
        <f t="shared" si="20"/>
        <v>#N/A</v>
      </c>
      <c r="F41" s="347"/>
      <c r="G41" s="345"/>
      <c r="H41" s="346" t="e">
        <f t="shared" si="21"/>
        <v>#N/A</v>
      </c>
      <c r="I41" s="347"/>
      <c r="J41" s="345"/>
      <c r="K41" s="346" t="e">
        <f t="shared" si="22"/>
        <v>#N/A</v>
      </c>
      <c r="L41" s="347"/>
      <c r="M41" s="345"/>
      <c r="N41" s="346" t="e">
        <f t="shared" si="30"/>
        <v>#N/A</v>
      </c>
      <c r="O41" s="347"/>
      <c r="P41" s="345"/>
      <c r="Q41" s="348" t="e">
        <f t="shared" si="24"/>
        <v>#N/A</v>
      </c>
      <c r="R41" s="344"/>
      <c r="S41" s="345"/>
      <c r="T41" s="346" t="e">
        <f t="shared" si="25"/>
        <v>#N/A</v>
      </c>
      <c r="U41" s="347"/>
      <c r="V41" s="345"/>
      <c r="W41" s="346" t="e">
        <f t="shared" si="26"/>
        <v>#N/A</v>
      </c>
      <c r="X41" s="347"/>
      <c r="Y41" s="345"/>
      <c r="Z41" s="346" t="e">
        <f t="shared" si="27"/>
        <v>#N/A</v>
      </c>
      <c r="AA41" s="347"/>
      <c r="AB41" s="345"/>
      <c r="AC41" s="346" t="e">
        <f t="shared" si="28"/>
        <v>#N/A</v>
      </c>
      <c r="AD41" s="347"/>
      <c r="AE41" s="345"/>
      <c r="AF41" s="348" t="e">
        <f t="shared" si="29"/>
        <v>#N/A</v>
      </c>
      <c r="AG41" s="119"/>
    </row>
    <row r="42" spans="1:33" ht="15" thickBot="1">
      <c r="A42" s="119"/>
      <c r="B42" s="158"/>
      <c r="C42" s="343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158"/>
      <c r="AB42" s="158"/>
      <c r="AC42" s="158"/>
      <c r="AD42" s="158"/>
      <c r="AE42" s="158"/>
      <c r="AF42" s="343"/>
      <c r="AG42" s="119"/>
    </row>
    <row r="43" spans="1:33">
      <c r="A43" s="119"/>
      <c r="B43" s="486" t="s">
        <v>189</v>
      </c>
      <c r="C43" s="487"/>
      <c r="D43" s="487"/>
      <c r="E43" s="487"/>
      <c r="F43" s="487"/>
      <c r="G43" s="487"/>
      <c r="H43" s="487"/>
      <c r="I43" s="487"/>
      <c r="J43" s="487"/>
      <c r="K43" s="487"/>
      <c r="L43" s="487"/>
      <c r="M43" s="487"/>
      <c r="N43" s="487"/>
      <c r="O43" s="487"/>
      <c r="P43" s="487"/>
      <c r="Q43" s="487"/>
      <c r="R43" s="487"/>
      <c r="S43" s="487"/>
      <c r="T43" s="487"/>
      <c r="U43" s="487"/>
      <c r="V43" s="487"/>
      <c r="W43" s="487"/>
      <c r="X43" s="487"/>
      <c r="Y43" s="487"/>
      <c r="Z43" s="487"/>
      <c r="AA43" s="487"/>
      <c r="AB43" s="487"/>
      <c r="AC43" s="487"/>
      <c r="AD43" s="487"/>
      <c r="AE43" s="487"/>
      <c r="AF43" s="488"/>
      <c r="AG43" s="119"/>
    </row>
    <row r="44" spans="1:33" ht="16.2" thickBot="1">
      <c r="A44" s="119"/>
      <c r="B44" s="168"/>
      <c r="C44" s="489" t="s">
        <v>25</v>
      </c>
      <c r="D44" s="490"/>
      <c r="E44" s="490"/>
      <c r="F44" s="490"/>
      <c r="G44" s="490"/>
      <c r="H44" s="490"/>
      <c r="I44" s="490"/>
      <c r="J44" s="490"/>
      <c r="K44" s="490"/>
      <c r="L44" s="490"/>
      <c r="M44" s="490"/>
      <c r="N44" s="490"/>
      <c r="O44" s="490"/>
      <c r="P44" s="490"/>
      <c r="Q44" s="490"/>
      <c r="R44" s="490"/>
      <c r="S44" s="490"/>
      <c r="T44" s="490"/>
      <c r="U44" s="490"/>
      <c r="V44" s="490"/>
      <c r="W44" s="490"/>
      <c r="X44" s="490"/>
      <c r="Y44" s="490"/>
      <c r="Z44" s="490"/>
      <c r="AA44" s="490"/>
      <c r="AB44" s="490"/>
      <c r="AC44" s="490"/>
      <c r="AD44" s="490"/>
      <c r="AE44" s="490"/>
      <c r="AF44" s="491"/>
      <c r="AG44" s="119"/>
    </row>
    <row r="45" spans="1:33">
      <c r="A45" s="119"/>
      <c r="B45" s="169"/>
      <c r="C45" s="492">
        <f>C3</f>
        <v>1.524</v>
      </c>
      <c r="D45" s="493"/>
      <c r="E45" s="494"/>
      <c r="F45" s="492">
        <f t="shared" ref="F45" si="31">F3</f>
        <v>1.321</v>
      </c>
      <c r="G45" s="493"/>
      <c r="H45" s="494"/>
      <c r="I45" s="492" t="str">
        <f t="shared" ref="I45" si="32">I3</f>
        <v/>
      </c>
      <c r="J45" s="493"/>
      <c r="K45" s="494"/>
      <c r="L45" s="492" t="str">
        <f t="shared" ref="L45" si="33">L3</f>
        <v/>
      </c>
      <c r="M45" s="493"/>
      <c r="N45" s="494"/>
      <c r="O45" s="492" t="str">
        <f t="shared" ref="O45" si="34">O3</f>
        <v/>
      </c>
      <c r="P45" s="493"/>
      <c r="Q45" s="494"/>
      <c r="R45" s="492" t="str">
        <f t="shared" ref="R45" si="35">R3</f>
        <v/>
      </c>
      <c r="S45" s="493"/>
      <c r="T45" s="494"/>
      <c r="U45" s="492" t="str">
        <f t="shared" ref="U45" si="36">U3</f>
        <v/>
      </c>
      <c r="V45" s="493"/>
      <c r="W45" s="494"/>
      <c r="X45" s="492" t="str">
        <f t="shared" ref="X45" si="37">X3</f>
        <v/>
      </c>
      <c r="Y45" s="493"/>
      <c r="Z45" s="494"/>
      <c r="AA45" s="492" t="str">
        <f t="shared" ref="AA45" si="38">AA3</f>
        <v/>
      </c>
      <c r="AB45" s="493"/>
      <c r="AC45" s="494"/>
      <c r="AD45" s="492" t="str">
        <f t="shared" ref="AD45" si="39">AD3</f>
        <v/>
      </c>
      <c r="AE45" s="493"/>
      <c r="AF45" s="496"/>
      <c r="AG45" s="119"/>
    </row>
    <row r="46" spans="1:33">
      <c r="A46" s="119"/>
      <c r="B46" s="170" t="s">
        <v>18</v>
      </c>
      <c r="C46" s="165" t="s">
        <v>113</v>
      </c>
      <c r="D46" s="7" t="s">
        <v>104</v>
      </c>
      <c r="E46" s="8" t="s">
        <v>112</v>
      </c>
      <c r="F46" s="13" t="s">
        <v>113</v>
      </c>
      <c r="G46" s="7" t="s">
        <v>104</v>
      </c>
      <c r="H46" s="8" t="s">
        <v>112</v>
      </c>
      <c r="I46" s="13" t="s">
        <v>113</v>
      </c>
      <c r="J46" s="7" t="s">
        <v>104</v>
      </c>
      <c r="K46" s="8" t="s">
        <v>112</v>
      </c>
      <c r="L46" s="13" t="s">
        <v>113</v>
      </c>
      <c r="M46" s="7" t="s">
        <v>104</v>
      </c>
      <c r="N46" s="8" t="s">
        <v>112</v>
      </c>
      <c r="O46" s="13" t="s">
        <v>113</v>
      </c>
      <c r="P46" s="7" t="s">
        <v>104</v>
      </c>
      <c r="Q46" s="166" t="s">
        <v>112</v>
      </c>
      <c r="R46" s="165" t="s">
        <v>113</v>
      </c>
      <c r="S46" s="7" t="s">
        <v>104</v>
      </c>
      <c r="T46" s="8" t="s">
        <v>112</v>
      </c>
      <c r="U46" s="13" t="s">
        <v>113</v>
      </c>
      <c r="V46" s="7" t="s">
        <v>104</v>
      </c>
      <c r="W46" s="8" t="s">
        <v>112</v>
      </c>
      <c r="X46" s="13" t="s">
        <v>113</v>
      </c>
      <c r="Y46" s="7" t="s">
        <v>104</v>
      </c>
      <c r="Z46" s="8" t="s">
        <v>112</v>
      </c>
      <c r="AA46" s="13" t="s">
        <v>113</v>
      </c>
      <c r="AB46" s="7" t="s">
        <v>104</v>
      </c>
      <c r="AC46" s="8" t="s">
        <v>112</v>
      </c>
      <c r="AD46" s="13" t="s">
        <v>113</v>
      </c>
      <c r="AE46" s="7" t="s">
        <v>104</v>
      </c>
      <c r="AF46" s="166" t="s">
        <v>112</v>
      </c>
      <c r="AG46" s="119"/>
    </row>
    <row r="47" spans="1:33">
      <c r="A47" s="119"/>
      <c r="B47" s="169" t="s">
        <v>2</v>
      </c>
      <c r="C47" s="5" t="s">
        <v>24</v>
      </c>
      <c r="D47" s="89" t="s">
        <v>24</v>
      </c>
      <c r="E47" s="90" t="s">
        <v>24</v>
      </c>
      <c r="F47" s="91" t="s">
        <v>24</v>
      </c>
      <c r="G47" s="89" t="s">
        <v>24</v>
      </c>
      <c r="H47" s="90" t="s">
        <v>24</v>
      </c>
      <c r="I47" s="91" t="s">
        <v>24</v>
      </c>
      <c r="J47" s="89" t="s">
        <v>24</v>
      </c>
      <c r="K47" s="90" t="s">
        <v>24</v>
      </c>
      <c r="L47" s="91" t="s">
        <v>24</v>
      </c>
      <c r="M47" s="89" t="s">
        <v>24</v>
      </c>
      <c r="N47" s="90" t="s">
        <v>24</v>
      </c>
      <c r="O47" s="91" t="s">
        <v>24</v>
      </c>
      <c r="P47" s="89" t="s">
        <v>24</v>
      </c>
      <c r="Q47" s="167" t="s">
        <v>24</v>
      </c>
      <c r="R47" s="5" t="s">
        <v>24</v>
      </c>
      <c r="S47" s="89" t="s">
        <v>24</v>
      </c>
      <c r="T47" s="90" t="s">
        <v>24</v>
      </c>
      <c r="U47" s="91" t="s">
        <v>24</v>
      </c>
      <c r="V47" s="89" t="s">
        <v>24</v>
      </c>
      <c r="W47" s="90" t="s">
        <v>24</v>
      </c>
      <c r="X47" s="91" t="s">
        <v>24</v>
      </c>
      <c r="Y47" s="89" t="s">
        <v>24</v>
      </c>
      <c r="Z47" s="90" t="s">
        <v>24</v>
      </c>
      <c r="AA47" s="91" t="s">
        <v>24</v>
      </c>
      <c r="AB47" s="89" t="s">
        <v>24</v>
      </c>
      <c r="AC47" s="90" t="s">
        <v>24</v>
      </c>
      <c r="AD47" s="91" t="s">
        <v>24</v>
      </c>
      <c r="AE47" s="89" t="s">
        <v>24</v>
      </c>
      <c r="AF47" s="167" t="s">
        <v>24</v>
      </c>
      <c r="AG47" s="119"/>
    </row>
    <row r="48" spans="1:33">
      <c r="A48" s="119"/>
      <c r="B48" s="171">
        <f>B6</f>
        <v>20</v>
      </c>
      <c r="C48" s="24"/>
      <c r="D48" s="53"/>
      <c r="E48" s="9" t="e">
        <f>IF(AND(OR(C48=0,C48=""),OR(D48=0,D48="")),NA(),SUM(C48,D48))</f>
        <v>#N/A</v>
      </c>
      <c r="F48" s="53"/>
      <c r="G48" s="53"/>
      <c r="H48" s="9" t="e">
        <f>IF(AND(OR(F48=0,F48=""),OR(G48=0,G48="")),NA(),SUM(F48,G48))</f>
        <v>#N/A</v>
      </c>
      <c r="I48" s="53"/>
      <c r="J48" s="53"/>
      <c r="K48" s="9" t="e">
        <f>IF(AND(OR(I48=0,I48=""),OR(J48=0,J48="")),NA(),SUM(I48,J48))</f>
        <v>#N/A</v>
      </c>
      <c r="L48" s="53"/>
      <c r="M48" s="53"/>
      <c r="N48" s="9" t="e">
        <f>IF(AND(OR(L48=0,L48=""),OR(M48=0,M48="")),NA(),SUM(L48,M48))</f>
        <v>#N/A</v>
      </c>
      <c r="O48" s="53"/>
      <c r="P48" s="53"/>
      <c r="Q48" s="23" t="e">
        <f>IF(AND(OR(O48=0,O48=""),OR(P48=0,P48="")),NA(),SUM(O48,P48))</f>
        <v>#N/A</v>
      </c>
      <c r="R48" s="24"/>
      <c r="S48" s="53"/>
      <c r="T48" s="9" t="e">
        <f>IF(AND(OR(R48=0,R48=""),OR(S48=0,S48="")),NA(),SUM(R48,S48))</f>
        <v>#N/A</v>
      </c>
      <c r="U48" s="92"/>
      <c r="V48" s="53"/>
      <c r="W48" s="9" t="e">
        <f>IF(AND(OR(U48=0,U48=""),OR(V48=0,V48="")),NA(),SUM(U48,V48))</f>
        <v>#N/A</v>
      </c>
      <c r="X48" s="92"/>
      <c r="Y48" s="53"/>
      <c r="Z48" s="9" t="e">
        <f>IF(AND(OR(X48=0,X48=""),OR(Y48=0,Y48="")),NA(),SUM(X48,Y48))</f>
        <v>#N/A</v>
      </c>
      <c r="AA48" s="92"/>
      <c r="AB48" s="53"/>
      <c r="AC48" s="9" t="e">
        <f>IF(AND(OR(AA48=0,AA48=""),OR(AB48=0,AB48="")),NA(),SUM(AA48,AB48))</f>
        <v>#N/A</v>
      </c>
      <c r="AD48" s="92"/>
      <c r="AE48" s="53"/>
      <c r="AF48" s="23" t="e">
        <f>IF(AND(OR(AD48=0,AD48=""),OR(AE48=0,AE48="")),NA(),SUM(AD48,AE48))</f>
        <v>#N/A</v>
      </c>
      <c r="AG48" s="119"/>
    </row>
    <row r="49" spans="1:33">
      <c r="A49" s="119"/>
      <c r="B49" s="171">
        <f t="shared" ref="B49:B62" si="40">B7</f>
        <v>25</v>
      </c>
      <c r="C49" s="24"/>
      <c r="D49" s="53"/>
      <c r="E49" s="9" t="e">
        <f t="shared" ref="E49:E62" si="41">IF(AND(OR(C49=0,C49=""),OR(D49=0,D49="")),NA(),SUM(C49,D49))</f>
        <v>#N/A</v>
      </c>
      <c r="F49" s="53"/>
      <c r="G49" s="53"/>
      <c r="H49" s="9" t="e">
        <f t="shared" ref="H49:H62" si="42">IF(AND(OR(F49=0,F49=""),OR(G49=0,G49="")),NA(),SUM(F49,G49))</f>
        <v>#N/A</v>
      </c>
      <c r="I49" s="53"/>
      <c r="J49" s="53"/>
      <c r="K49" s="9" t="e">
        <f t="shared" ref="K49:K62" si="43">IF(AND(OR(I49=0,I49=""),OR(J49=0,J49="")),NA(),SUM(I49,J49))</f>
        <v>#N/A</v>
      </c>
      <c r="L49" s="53"/>
      <c r="M49" s="53"/>
      <c r="N49" s="9" t="e">
        <f t="shared" ref="N49:N59" si="44">IF(AND(OR(L49=0,L49=""),OR(M49=0,M49="")),NA(),SUM(L49,M49))</f>
        <v>#N/A</v>
      </c>
      <c r="O49" s="53"/>
      <c r="P49" s="53"/>
      <c r="Q49" s="23" t="e">
        <f t="shared" ref="Q49:Q62" si="45">IF(AND(OR(O49=0,O49=""),OR(P49=0,P49="")),NA(),SUM(O49,P49))</f>
        <v>#N/A</v>
      </c>
      <c r="R49" s="24"/>
      <c r="S49" s="53"/>
      <c r="T49" s="9" t="e">
        <f t="shared" ref="T49:T62" si="46">IF(AND(OR(R49=0,R49=""),OR(S49=0,S49="")),NA(),SUM(R49,S49))</f>
        <v>#N/A</v>
      </c>
      <c r="U49" s="92"/>
      <c r="V49" s="53"/>
      <c r="W49" s="9" t="e">
        <f t="shared" ref="W49:W62" si="47">IF(AND(OR(U49=0,U49=""),OR(V49=0,V49="")),NA(),SUM(U49,V49))</f>
        <v>#N/A</v>
      </c>
      <c r="X49" s="92"/>
      <c r="Y49" s="53"/>
      <c r="Z49" s="9" t="e">
        <f t="shared" ref="Z49:Z62" si="48">IF(AND(OR(X49=0,X49=""),OR(Y49=0,Y49="")),NA(),SUM(X49,Y49))</f>
        <v>#N/A</v>
      </c>
      <c r="AA49" s="92"/>
      <c r="AB49" s="53"/>
      <c r="AC49" s="9" t="e">
        <f t="shared" ref="AC49:AC62" si="49">IF(AND(OR(AA49=0,AA49=""),OR(AB49=0,AB49="")),NA(),SUM(AA49,AB49))</f>
        <v>#N/A</v>
      </c>
      <c r="AD49" s="92"/>
      <c r="AE49" s="53"/>
      <c r="AF49" s="23" t="e">
        <f t="shared" ref="AF49:AF62" si="50">IF(AND(OR(AD49=0,AD49=""),OR(AE49=0,AE49="")),NA(),SUM(AD49,AE49))</f>
        <v>#N/A</v>
      </c>
      <c r="AG49" s="119"/>
    </row>
    <row r="50" spans="1:33">
      <c r="A50" s="119"/>
      <c r="B50" s="171">
        <f t="shared" si="40"/>
        <v>30</v>
      </c>
      <c r="C50" s="24"/>
      <c r="D50" s="53"/>
      <c r="E50" s="9" t="e">
        <f t="shared" si="41"/>
        <v>#N/A</v>
      </c>
      <c r="F50" s="53"/>
      <c r="G50" s="53"/>
      <c r="H50" s="9" t="e">
        <f t="shared" si="42"/>
        <v>#N/A</v>
      </c>
      <c r="I50" s="53"/>
      <c r="J50" s="53"/>
      <c r="K50" s="9" t="e">
        <f t="shared" si="43"/>
        <v>#N/A</v>
      </c>
      <c r="L50" s="53"/>
      <c r="M50" s="53"/>
      <c r="N50" s="9" t="e">
        <f t="shared" si="44"/>
        <v>#N/A</v>
      </c>
      <c r="O50" s="53"/>
      <c r="P50" s="53"/>
      <c r="Q50" s="23" t="e">
        <f t="shared" si="45"/>
        <v>#N/A</v>
      </c>
      <c r="R50" s="24"/>
      <c r="S50" s="53"/>
      <c r="T50" s="9" t="e">
        <f t="shared" si="46"/>
        <v>#N/A</v>
      </c>
      <c r="U50" s="92"/>
      <c r="V50" s="53"/>
      <c r="W50" s="9" t="e">
        <f t="shared" si="47"/>
        <v>#N/A</v>
      </c>
      <c r="X50" s="92"/>
      <c r="Y50" s="53"/>
      <c r="Z50" s="9" t="e">
        <f t="shared" si="48"/>
        <v>#N/A</v>
      </c>
      <c r="AA50" s="92"/>
      <c r="AB50" s="53"/>
      <c r="AC50" s="9" t="e">
        <f t="shared" si="49"/>
        <v>#N/A</v>
      </c>
      <c r="AD50" s="92"/>
      <c r="AE50" s="53"/>
      <c r="AF50" s="23" t="e">
        <f t="shared" si="50"/>
        <v>#N/A</v>
      </c>
      <c r="AG50" s="119"/>
    </row>
    <row r="51" spans="1:33">
      <c r="A51" s="119"/>
      <c r="B51" s="171">
        <f t="shared" si="40"/>
        <v>35</v>
      </c>
      <c r="C51" s="24"/>
      <c r="D51" s="53"/>
      <c r="E51" s="9" t="e">
        <f t="shared" si="41"/>
        <v>#N/A</v>
      </c>
      <c r="F51" s="53"/>
      <c r="G51" s="53"/>
      <c r="H51" s="9" t="e">
        <f t="shared" si="42"/>
        <v>#N/A</v>
      </c>
      <c r="I51" s="53"/>
      <c r="J51" s="53"/>
      <c r="K51" s="9" t="e">
        <f t="shared" si="43"/>
        <v>#N/A</v>
      </c>
      <c r="L51" s="53"/>
      <c r="M51" s="53"/>
      <c r="N51" s="9" t="e">
        <f t="shared" si="44"/>
        <v>#N/A</v>
      </c>
      <c r="O51" s="53"/>
      <c r="P51" s="53"/>
      <c r="Q51" s="23" t="e">
        <f t="shared" si="45"/>
        <v>#N/A</v>
      </c>
      <c r="R51" s="24"/>
      <c r="S51" s="53"/>
      <c r="T51" s="9" t="e">
        <f t="shared" si="46"/>
        <v>#N/A</v>
      </c>
      <c r="U51" s="92"/>
      <c r="V51" s="53"/>
      <c r="W51" s="9" t="e">
        <f t="shared" si="47"/>
        <v>#N/A</v>
      </c>
      <c r="X51" s="92"/>
      <c r="Y51" s="53"/>
      <c r="Z51" s="9" t="e">
        <f t="shared" si="48"/>
        <v>#N/A</v>
      </c>
      <c r="AA51" s="92"/>
      <c r="AB51" s="53"/>
      <c r="AC51" s="9" t="e">
        <f t="shared" si="49"/>
        <v>#N/A</v>
      </c>
      <c r="AD51" s="92"/>
      <c r="AE51" s="53"/>
      <c r="AF51" s="23" t="e">
        <f t="shared" si="50"/>
        <v>#N/A</v>
      </c>
      <c r="AG51" s="119"/>
    </row>
    <row r="52" spans="1:33">
      <c r="A52" s="119"/>
      <c r="B52" s="171">
        <f t="shared" si="40"/>
        <v>40</v>
      </c>
      <c r="C52" s="24"/>
      <c r="D52" s="53"/>
      <c r="E52" s="9" t="e">
        <f t="shared" si="41"/>
        <v>#N/A</v>
      </c>
      <c r="F52" s="53"/>
      <c r="G52" s="53"/>
      <c r="H52" s="9" t="e">
        <f t="shared" si="42"/>
        <v>#N/A</v>
      </c>
      <c r="I52" s="53"/>
      <c r="J52" s="53"/>
      <c r="K52" s="9" t="e">
        <f t="shared" si="43"/>
        <v>#N/A</v>
      </c>
      <c r="L52" s="53"/>
      <c r="M52" s="53"/>
      <c r="N52" s="9" t="e">
        <f t="shared" si="44"/>
        <v>#N/A</v>
      </c>
      <c r="O52" s="53"/>
      <c r="P52" s="53"/>
      <c r="Q52" s="23" t="e">
        <f t="shared" si="45"/>
        <v>#N/A</v>
      </c>
      <c r="R52" s="24"/>
      <c r="S52" s="53"/>
      <c r="T52" s="9" t="e">
        <f t="shared" si="46"/>
        <v>#N/A</v>
      </c>
      <c r="U52" s="92"/>
      <c r="V52" s="53"/>
      <c r="W52" s="9" t="e">
        <f t="shared" si="47"/>
        <v>#N/A</v>
      </c>
      <c r="X52" s="92"/>
      <c r="Y52" s="53"/>
      <c r="Z52" s="9" t="e">
        <f t="shared" si="48"/>
        <v>#N/A</v>
      </c>
      <c r="AA52" s="92"/>
      <c r="AB52" s="53"/>
      <c r="AC52" s="9" t="e">
        <f t="shared" si="49"/>
        <v>#N/A</v>
      </c>
      <c r="AD52" s="92"/>
      <c r="AE52" s="53"/>
      <c r="AF52" s="23" t="e">
        <f t="shared" si="50"/>
        <v>#N/A</v>
      </c>
      <c r="AG52" s="119"/>
    </row>
    <row r="53" spans="1:33">
      <c r="A53" s="119"/>
      <c r="B53" s="171">
        <f t="shared" si="40"/>
        <v>45</v>
      </c>
      <c r="C53" s="24"/>
      <c r="D53" s="53"/>
      <c r="E53" s="9" t="e">
        <f t="shared" si="41"/>
        <v>#N/A</v>
      </c>
      <c r="F53" s="53"/>
      <c r="G53" s="53"/>
      <c r="H53" s="9" t="e">
        <f t="shared" si="42"/>
        <v>#N/A</v>
      </c>
      <c r="I53" s="53"/>
      <c r="J53" s="53"/>
      <c r="K53" s="9" t="e">
        <f t="shared" si="43"/>
        <v>#N/A</v>
      </c>
      <c r="L53" s="53"/>
      <c r="M53" s="53"/>
      <c r="N53" s="9" t="e">
        <f t="shared" si="44"/>
        <v>#N/A</v>
      </c>
      <c r="O53" s="53"/>
      <c r="P53" s="53"/>
      <c r="Q53" s="23" t="e">
        <f t="shared" si="45"/>
        <v>#N/A</v>
      </c>
      <c r="R53" s="24"/>
      <c r="S53" s="53"/>
      <c r="T53" s="9" t="e">
        <f t="shared" si="46"/>
        <v>#N/A</v>
      </c>
      <c r="U53" s="92"/>
      <c r="V53" s="53"/>
      <c r="W53" s="9" t="e">
        <f t="shared" si="47"/>
        <v>#N/A</v>
      </c>
      <c r="X53" s="92"/>
      <c r="Y53" s="53"/>
      <c r="Z53" s="9" t="e">
        <f t="shared" si="48"/>
        <v>#N/A</v>
      </c>
      <c r="AA53" s="92"/>
      <c r="AB53" s="53"/>
      <c r="AC53" s="9" t="e">
        <f t="shared" si="49"/>
        <v>#N/A</v>
      </c>
      <c r="AD53" s="92"/>
      <c r="AE53" s="53"/>
      <c r="AF53" s="23" t="e">
        <f t="shared" si="50"/>
        <v>#N/A</v>
      </c>
      <c r="AG53" s="119"/>
    </row>
    <row r="54" spans="1:33">
      <c r="A54" s="119"/>
      <c r="B54" s="171">
        <f t="shared" si="40"/>
        <v>50</v>
      </c>
      <c r="C54" s="24"/>
      <c r="D54" s="53"/>
      <c r="E54" s="9" t="e">
        <f t="shared" si="41"/>
        <v>#N/A</v>
      </c>
      <c r="F54" s="53"/>
      <c r="G54" s="53"/>
      <c r="H54" s="9" t="e">
        <f t="shared" si="42"/>
        <v>#N/A</v>
      </c>
      <c r="I54" s="53"/>
      <c r="J54" s="53"/>
      <c r="K54" s="9" t="e">
        <f t="shared" si="43"/>
        <v>#N/A</v>
      </c>
      <c r="L54" s="53"/>
      <c r="M54" s="53"/>
      <c r="N54" s="9" t="e">
        <f t="shared" si="44"/>
        <v>#N/A</v>
      </c>
      <c r="O54" s="53"/>
      <c r="P54" s="53"/>
      <c r="Q54" s="23" t="e">
        <f t="shared" si="45"/>
        <v>#N/A</v>
      </c>
      <c r="R54" s="24"/>
      <c r="S54" s="53"/>
      <c r="T54" s="9" t="e">
        <f t="shared" si="46"/>
        <v>#N/A</v>
      </c>
      <c r="U54" s="92"/>
      <c r="V54" s="53"/>
      <c r="W54" s="9" t="e">
        <f t="shared" si="47"/>
        <v>#N/A</v>
      </c>
      <c r="X54" s="92"/>
      <c r="Y54" s="53"/>
      <c r="Z54" s="9" t="e">
        <f t="shared" si="48"/>
        <v>#N/A</v>
      </c>
      <c r="AA54" s="92"/>
      <c r="AB54" s="53"/>
      <c r="AC54" s="9" t="e">
        <f t="shared" si="49"/>
        <v>#N/A</v>
      </c>
      <c r="AD54" s="92"/>
      <c r="AE54" s="53"/>
      <c r="AF54" s="23" t="e">
        <f t="shared" si="50"/>
        <v>#N/A</v>
      </c>
      <c r="AG54" s="119"/>
    </row>
    <row r="55" spans="1:33">
      <c r="A55" s="119"/>
      <c r="B55" s="171">
        <f t="shared" si="40"/>
        <v>55</v>
      </c>
      <c r="C55" s="24"/>
      <c r="D55" s="53"/>
      <c r="E55" s="9" t="e">
        <f t="shared" si="41"/>
        <v>#N/A</v>
      </c>
      <c r="F55" s="53"/>
      <c r="G55" s="53"/>
      <c r="H55" s="9" t="e">
        <f t="shared" si="42"/>
        <v>#N/A</v>
      </c>
      <c r="I55" s="53"/>
      <c r="J55" s="53"/>
      <c r="K55" s="9" t="e">
        <f t="shared" si="43"/>
        <v>#N/A</v>
      </c>
      <c r="L55" s="53"/>
      <c r="M55" s="53"/>
      <c r="N55" s="9" t="e">
        <f t="shared" si="44"/>
        <v>#N/A</v>
      </c>
      <c r="O55" s="53"/>
      <c r="P55" s="53"/>
      <c r="Q55" s="23" t="e">
        <f t="shared" si="45"/>
        <v>#N/A</v>
      </c>
      <c r="R55" s="24"/>
      <c r="S55" s="53"/>
      <c r="T55" s="9" t="e">
        <f t="shared" si="46"/>
        <v>#N/A</v>
      </c>
      <c r="U55" s="92"/>
      <c r="V55" s="53"/>
      <c r="W55" s="9" t="e">
        <f t="shared" si="47"/>
        <v>#N/A</v>
      </c>
      <c r="X55" s="92"/>
      <c r="Y55" s="53"/>
      <c r="Z55" s="9" t="e">
        <f t="shared" si="48"/>
        <v>#N/A</v>
      </c>
      <c r="AA55" s="92"/>
      <c r="AB55" s="53"/>
      <c r="AC55" s="9" t="e">
        <f t="shared" si="49"/>
        <v>#N/A</v>
      </c>
      <c r="AD55" s="92"/>
      <c r="AE55" s="53"/>
      <c r="AF55" s="23" t="e">
        <f t="shared" si="50"/>
        <v>#N/A</v>
      </c>
      <c r="AG55" s="119"/>
    </row>
    <row r="56" spans="1:33">
      <c r="A56" s="119"/>
      <c r="B56" s="171">
        <f t="shared" si="40"/>
        <v>60</v>
      </c>
      <c r="C56" s="24"/>
      <c r="D56" s="53"/>
      <c r="E56" s="9" t="e">
        <f t="shared" si="41"/>
        <v>#N/A</v>
      </c>
      <c r="F56" s="53"/>
      <c r="G56" s="53"/>
      <c r="H56" s="9" t="e">
        <f t="shared" si="42"/>
        <v>#N/A</v>
      </c>
      <c r="I56" s="53"/>
      <c r="J56" s="53"/>
      <c r="K56" s="9" t="e">
        <f t="shared" si="43"/>
        <v>#N/A</v>
      </c>
      <c r="L56" s="53"/>
      <c r="M56" s="53"/>
      <c r="N56" s="9" t="e">
        <f t="shared" si="44"/>
        <v>#N/A</v>
      </c>
      <c r="O56" s="53"/>
      <c r="P56" s="53"/>
      <c r="Q56" s="23" t="e">
        <f t="shared" si="45"/>
        <v>#N/A</v>
      </c>
      <c r="R56" s="24"/>
      <c r="S56" s="53"/>
      <c r="T56" s="9" t="e">
        <f t="shared" si="46"/>
        <v>#N/A</v>
      </c>
      <c r="U56" s="92"/>
      <c r="V56" s="53"/>
      <c r="W56" s="9" t="e">
        <f t="shared" si="47"/>
        <v>#N/A</v>
      </c>
      <c r="X56" s="92"/>
      <c r="Y56" s="53"/>
      <c r="Z56" s="9" t="e">
        <f t="shared" si="48"/>
        <v>#N/A</v>
      </c>
      <c r="AA56" s="92"/>
      <c r="AB56" s="53"/>
      <c r="AC56" s="9" t="e">
        <f t="shared" si="49"/>
        <v>#N/A</v>
      </c>
      <c r="AD56" s="92"/>
      <c r="AE56" s="53"/>
      <c r="AF56" s="23" t="e">
        <f t="shared" si="50"/>
        <v>#N/A</v>
      </c>
      <c r="AG56" s="119"/>
    </row>
    <row r="57" spans="1:33">
      <c r="A57" s="119"/>
      <c r="B57" s="171">
        <f t="shared" si="40"/>
        <v>65</v>
      </c>
      <c r="C57" s="24"/>
      <c r="D57" s="53"/>
      <c r="E57" s="9" t="e">
        <f t="shared" si="41"/>
        <v>#N/A</v>
      </c>
      <c r="F57" s="92"/>
      <c r="G57" s="53"/>
      <c r="H57" s="9" t="e">
        <f t="shared" si="42"/>
        <v>#N/A</v>
      </c>
      <c r="I57" s="92"/>
      <c r="J57" s="53"/>
      <c r="K57" s="9" t="e">
        <f t="shared" si="43"/>
        <v>#N/A</v>
      </c>
      <c r="L57" s="92"/>
      <c r="M57" s="53"/>
      <c r="N57" s="9" t="e">
        <f t="shared" si="44"/>
        <v>#N/A</v>
      </c>
      <c r="O57" s="92"/>
      <c r="P57" s="53"/>
      <c r="Q57" s="23" t="e">
        <f t="shared" si="45"/>
        <v>#N/A</v>
      </c>
      <c r="R57" s="24"/>
      <c r="S57" s="53"/>
      <c r="T57" s="9" t="e">
        <f t="shared" si="46"/>
        <v>#N/A</v>
      </c>
      <c r="U57" s="92"/>
      <c r="V57" s="53"/>
      <c r="W57" s="9" t="e">
        <f t="shared" si="47"/>
        <v>#N/A</v>
      </c>
      <c r="X57" s="92"/>
      <c r="Y57" s="53"/>
      <c r="Z57" s="9" t="e">
        <f t="shared" si="48"/>
        <v>#N/A</v>
      </c>
      <c r="AA57" s="92"/>
      <c r="AB57" s="53"/>
      <c r="AC57" s="9" t="e">
        <f t="shared" si="49"/>
        <v>#N/A</v>
      </c>
      <c r="AD57" s="92"/>
      <c r="AE57" s="53"/>
      <c r="AF57" s="23" t="e">
        <f t="shared" si="50"/>
        <v>#N/A</v>
      </c>
      <c r="AG57" s="119"/>
    </row>
    <row r="58" spans="1:33">
      <c r="A58" s="119"/>
      <c r="B58" s="171">
        <f t="shared" si="40"/>
        <v>70</v>
      </c>
      <c r="C58" s="24"/>
      <c r="D58" s="53"/>
      <c r="E58" s="9" t="e">
        <f t="shared" si="41"/>
        <v>#N/A</v>
      </c>
      <c r="F58" s="92"/>
      <c r="G58" s="53"/>
      <c r="H58" s="9" t="e">
        <f t="shared" si="42"/>
        <v>#N/A</v>
      </c>
      <c r="I58" s="92"/>
      <c r="J58" s="53"/>
      <c r="K58" s="9" t="e">
        <f t="shared" si="43"/>
        <v>#N/A</v>
      </c>
      <c r="L58" s="92"/>
      <c r="M58" s="53"/>
      <c r="N58" s="9" t="e">
        <f t="shared" si="44"/>
        <v>#N/A</v>
      </c>
      <c r="O58" s="92"/>
      <c r="P58" s="53"/>
      <c r="Q58" s="23" t="e">
        <f t="shared" si="45"/>
        <v>#N/A</v>
      </c>
      <c r="R58" s="24"/>
      <c r="S58" s="53"/>
      <c r="T58" s="9" t="e">
        <f t="shared" si="46"/>
        <v>#N/A</v>
      </c>
      <c r="U58" s="92"/>
      <c r="V58" s="53"/>
      <c r="W58" s="9" t="e">
        <f t="shared" si="47"/>
        <v>#N/A</v>
      </c>
      <c r="X58" s="92"/>
      <c r="Y58" s="53"/>
      <c r="Z58" s="9" t="e">
        <f t="shared" si="48"/>
        <v>#N/A</v>
      </c>
      <c r="AA58" s="92"/>
      <c r="AB58" s="53"/>
      <c r="AC58" s="9" t="e">
        <f t="shared" si="49"/>
        <v>#N/A</v>
      </c>
      <c r="AD58" s="92"/>
      <c r="AE58" s="53"/>
      <c r="AF58" s="23" t="e">
        <f t="shared" si="50"/>
        <v>#N/A</v>
      </c>
      <c r="AG58" s="119"/>
    </row>
    <row r="59" spans="1:33">
      <c r="A59" s="119"/>
      <c r="B59" s="171">
        <f t="shared" si="40"/>
        <v>75</v>
      </c>
      <c r="C59" s="24"/>
      <c r="D59" s="53"/>
      <c r="E59" s="9" t="e">
        <f t="shared" si="41"/>
        <v>#N/A</v>
      </c>
      <c r="F59" s="92"/>
      <c r="G59" s="53"/>
      <c r="H59" s="9" t="e">
        <f t="shared" si="42"/>
        <v>#N/A</v>
      </c>
      <c r="I59" s="92"/>
      <c r="J59" s="53"/>
      <c r="K59" s="9" t="e">
        <f t="shared" si="43"/>
        <v>#N/A</v>
      </c>
      <c r="L59" s="92"/>
      <c r="M59" s="53"/>
      <c r="N59" s="9" t="e">
        <f t="shared" si="44"/>
        <v>#N/A</v>
      </c>
      <c r="O59" s="92"/>
      <c r="P59" s="53"/>
      <c r="Q59" s="23" t="e">
        <f t="shared" si="45"/>
        <v>#N/A</v>
      </c>
      <c r="R59" s="24"/>
      <c r="S59" s="53"/>
      <c r="T59" s="9" t="e">
        <f t="shared" si="46"/>
        <v>#N/A</v>
      </c>
      <c r="U59" s="92"/>
      <c r="V59" s="53"/>
      <c r="W59" s="9" t="e">
        <f t="shared" si="47"/>
        <v>#N/A</v>
      </c>
      <c r="X59" s="92"/>
      <c r="Y59" s="53"/>
      <c r="Z59" s="9" t="e">
        <f t="shared" si="48"/>
        <v>#N/A</v>
      </c>
      <c r="AA59" s="92"/>
      <c r="AB59" s="53"/>
      <c r="AC59" s="9" t="e">
        <f t="shared" si="49"/>
        <v>#N/A</v>
      </c>
      <c r="AD59" s="92"/>
      <c r="AE59" s="53"/>
      <c r="AF59" s="23" t="e">
        <f t="shared" si="50"/>
        <v>#N/A</v>
      </c>
      <c r="AG59" s="119"/>
    </row>
    <row r="60" spans="1:33">
      <c r="A60" s="119"/>
      <c r="B60" s="171">
        <f t="shared" si="40"/>
        <v>80</v>
      </c>
      <c r="C60" s="24"/>
      <c r="D60" s="53"/>
      <c r="E60" s="9" t="e">
        <f t="shared" si="41"/>
        <v>#N/A</v>
      </c>
      <c r="F60" s="92"/>
      <c r="G60" s="53"/>
      <c r="H60" s="9" t="e">
        <f t="shared" si="42"/>
        <v>#N/A</v>
      </c>
      <c r="I60" s="92"/>
      <c r="J60" s="53"/>
      <c r="K60" s="9" t="e">
        <f t="shared" si="43"/>
        <v>#N/A</v>
      </c>
      <c r="L60" s="92"/>
      <c r="M60" s="53"/>
      <c r="N60" s="9" t="e">
        <f>IF(AND(OR(L60=0,L60=""),OR(M60=0,M60="")),NA(),SUM(L60,M60))</f>
        <v>#N/A</v>
      </c>
      <c r="O60" s="92"/>
      <c r="P60" s="53"/>
      <c r="Q60" s="23" t="e">
        <f t="shared" si="45"/>
        <v>#N/A</v>
      </c>
      <c r="R60" s="24"/>
      <c r="S60" s="53"/>
      <c r="T60" s="9" t="e">
        <f t="shared" si="46"/>
        <v>#N/A</v>
      </c>
      <c r="U60" s="92"/>
      <c r="V60" s="53"/>
      <c r="W60" s="9" t="e">
        <f t="shared" si="47"/>
        <v>#N/A</v>
      </c>
      <c r="X60" s="92"/>
      <c r="Y60" s="53"/>
      <c r="Z60" s="9" t="e">
        <f t="shared" si="48"/>
        <v>#N/A</v>
      </c>
      <c r="AA60" s="92"/>
      <c r="AB60" s="53"/>
      <c r="AC60" s="9" t="e">
        <f t="shared" si="49"/>
        <v>#N/A</v>
      </c>
      <c r="AD60" s="92"/>
      <c r="AE60" s="53"/>
      <c r="AF60" s="23" t="e">
        <f t="shared" si="50"/>
        <v>#N/A</v>
      </c>
      <c r="AG60" s="119"/>
    </row>
    <row r="61" spans="1:33">
      <c r="A61" s="119"/>
      <c r="B61" s="171" t="str">
        <f t="shared" si="40"/>
        <v/>
      </c>
      <c r="C61" s="24"/>
      <c r="D61" s="53"/>
      <c r="E61" s="9" t="e">
        <f t="shared" si="41"/>
        <v>#N/A</v>
      </c>
      <c r="F61" s="92"/>
      <c r="G61" s="53"/>
      <c r="H61" s="9" t="e">
        <f t="shared" si="42"/>
        <v>#N/A</v>
      </c>
      <c r="I61" s="92"/>
      <c r="J61" s="53"/>
      <c r="K61" s="9" t="e">
        <f t="shared" si="43"/>
        <v>#N/A</v>
      </c>
      <c r="L61" s="92"/>
      <c r="M61" s="53"/>
      <c r="N61" s="9" t="e">
        <f t="shared" ref="N61:N62" si="51">IF(AND(OR(L61=0,L61=""),OR(M61=0,M61="")),NA(),SUM(L61,M61))</f>
        <v>#N/A</v>
      </c>
      <c r="O61" s="92"/>
      <c r="P61" s="53"/>
      <c r="Q61" s="23" t="e">
        <f t="shared" si="45"/>
        <v>#N/A</v>
      </c>
      <c r="R61" s="24"/>
      <c r="S61" s="53"/>
      <c r="T61" s="9" t="e">
        <f t="shared" si="46"/>
        <v>#N/A</v>
      </c>
      <c r="U61" s="92"/>
      <c r="V61" s="53"/>
      <c r="W61" s="9" t="e">
        <f t="shared" si="47"/>
        <v>#N/A</v>
      </c>
      <c r="X61" s="92"/>
      <c r="Y61" s="53"/>
      <c r="Z61" s="9" t="e">
        <f t="shared" si="48"/>
        <v>#N/A</v>
      </c>
      <c r="AA61" s="92"/>
      <c r="AB61" s="53"/>
      <c r="AC61" s="9" t="e">
        <f t="shared" si="49"/>
        <v>#N/A</v>
      </c>
      <c r="AD61" s="92"/>
      <c r="AE61" s="53"/>
      <c r="AF61" s="23" t="e">
        <f t="shared" si="50"/>
        <v>#N/A</v>
      </c>
      <c r="AG61" s="119"/>
    </row>
    <row r="62" spans="1:33" ht="15" thickBot="1">
      <c r="A62" s="119"/>
      <c r="B62" s="172" t="str">
        <f t="shared" si="40"/>
        <v/>
      </c>
      <c r="C62" s="344"/>
      <c r="D62" s="345"/>
      <c r="E62" s="346" t="e">
        <f t="shared" si="41"/>
        <v>#N/A</v>
      </c>
      <c r="F62" s="347"/>
      <c r="G62" s="345"/>
      <c r="H62" s="346" t="e">
        <f t="shared" si="42"/>
        <v>#N/A</v>
      </c>
      <c r="I62" s="347"/>
      <c r="J62" s="345"/>
      <c r="K62" s="346" t="e">
        <f t="shared" si="43"/>
        <v>#N/A</v>
      </c>
      <c r="L62" s="347"/>
      <c r="M62" s="345"/>
      <c r="N62" s="346" t="e">
        <f t="shared" si="51"/>
        <v>#N/A</v>
      </c>
      <c r="O62" s="347"/>
      <c r="P62" s="345"/>
      <c r="Q62" s="348" t="e">
        <f t="shared" si="45"/>
        <v>#N/A</v>
      </c>
      <c r="R62" s="344"/>
      <c r="S62" s="345"/>
      <c r="T62" s="346" t="e">
        <f t="shared" si="46"/>
        <v>#N/A</v>
      </c>
      <c r="U62" s="347"/>
      <c r="V62" s="345"/>
      <c r="W62" s="346" t="e">
        <f t="shared" si="47"/>
        <v>#N/A</v>
      </c>
      <c r="X62" s="347"/>
      <c r="Y62" s="345"/>
      <c r="Z62" s="346" t="e">
        <f t="shared" si="48"/>
        <v>#N/A</v>
      </c>
      <c r="AA62" s="347"/>
      <c r="AB62" s="345"/>
      <c r="AC62" s="346" t="e">
        <f t="shared" si="49"/>
        <v>#N/A</v>
      </c>
      <c r="AD62" s="347"/>
      <c r="AE62" s="345"/>
      <c r="AF62" s="348" t="e">
        <f t="shared" si="50"/>
        <v>#N/A</v>
      </c>
      <c r="AG62" s="119"/>
    </row>
    <row r="63" spans="1:33" ht="15" thickBot="1">
      <c r="A63" s="119"/>
      <c r="B63" s="158"/>
      <c r="C63" s="343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343"/>
      <c r="AG63" s="119"/>
    </row>
    <row r="64" spans="1:33">
      <c r="A64" s="119"/>
      <c r="B64" s="486" t="s">
        <v>188</v>
      </c>
      <c r="C64" s="487"/>
      <c r="D64" s="487"/>
      <c r="E64" s="487"/>
      <c r="F64" s="487"/>
      <c r="G64" s="487"/>
      <c r="H64" s="487"/>
      <c r="I64" s="487"/>
      <c r="J64" s="487"/>
      <c r="K64" s="487"/>
      <c r="L64" s="487"/>
      <c r="M64" s="487"/>
      <c r="N64" s="487"/>
      <c r="O64" s="487"/>
      <c r="P64" s="487"/>
      <c r="Q64" s="487"/>
      <c r="R64" s="487"/>
      <c r="S64" s="487"/>
      <c r="T64" s="487"/>
      <c r="U64" s="487"/>
      <c r="V64" s="487"/>
      <c r="W64" s="487"/>
      <c r="X64" s="487"/>
      <c r="Y64" s="487"/>
      <c r="Z64" s="487"/>
      <c r="AA64" s="487"/>
      <c r="AB64" s="487"/>
      <c r="AC64" s="487"/>
      <c r="AD64" s="487"/>
      <c r="AE64" s="487"/>
      <c r="AF64" s="488"/>
      <c r="AG64" s="119"/>
    </row>
    <row r="65" spans="1:33" ht="16.2" thickBot="1">
      <c r="A65" s="119"/>
      <c r="B65" s="168"/>
      <c r="C65" s="489" t="s">
        <v>25</v>
      </c>
      <c r="D65" s="490"/>
      <c r="E65" s="490"/>
      <c r="F65" s="490"/>
      <c r="G65" s="490"/>
      <c r="H65" s="490"/>
      <c r="I65" s="490"/>
      <c r="J65" s="490"/>
      <c r="K65" s="490"/>
      <c r="L65" s="490"/>
      <c r="M65" s="490"/>
      <c r="N65" s="490"/>
      <c r="O65" s="490"/>
      <c r="P65" s="490"/>
      <c r="Q65" s="490"/>
      <c r="R65" s="490"/>
      <c r="S65" s="490"/>
      <c r="T65" s="490"/>
      <c r="U65" s="490"/>
      <c r="V65" s="490"/>
      <c r="W65" s="490"/>
      <c r="X65" s="490"/>
      <c r="Y65" s="490"/>
      <c r="Z65" s="490"/>
      <c r="AA65" s="490"/>
      <c r="AB65" s="490"/>
      <c r="AC65" s="490"/>
      <c r="AD65" s="490"/>
      <c r="AE65" s="490"/>
      <c r="AF65" s="491"/>
      <c r="AG65" s="119"/>
    </row>
    <row r="66" spans="1:33" ht="15" thickBot="1">
      <c r="A66" s="119"/>
      <c r="B66" s="169"/>
      <c r="C66" s="497">
        <f>C3</f>
        <v>1.524</v>
      </c>
      <c r="D66" s="498"/>
      <c r="E66" s="499"/>
      <c r="F66" s="497">
        <f>F3</f>
        <v>1.321</v>
      </c>
      <c r="G66" s="498"/>
      <c r="H66" s="499"/>
      <c r="I66" s="497" t="str">
        <f>I3</f>
        <v/>
      </c>
      <c r="J66" s="498"/>
      <c r="K66" s="499"/>
      <c r="L66" s="497" t="str">
        <f>L3</f>
        <v/>
      </c>
      <c r="M66" s="498"/>
      <c r="N66" s="499"/>
      <c r="O66" s="497" t="str">
        <f>O3</f>
        <v/>
      </c>
      <c r="P66" s="498"/>
      <c r="Q66" s="499"/>
      <c r="R66" s="497" t="str">
        <f>R3</f>
        <v/>
      </c>
      <c r="S66" s="498"/>
      <c r="T66" s="499"/>
      <c r="U66" s="497" t="str">
        <f>U3</f>
        <v/>
      </c>
      <c r="V66" s="498"/>
      <c r="W66" s="499"/>
      <c r="X66" s="497" t="str">
        <f>X3</f>
        <v/>
      </c>
      <c r="Y66" s="498"/>
      <c r="Z66" s="499"/>
      <c r="AA66" s="497" t="str">
        <f>AA3</f>
        <v/>
      </c>
      <c r="AB66" s="498"/>
      <c r="AC66" s="499"/>
      <c r="AD66" s="497" t="str">
        <f>AD3</f>
        <v/>
      </c>
      <c r="AE66" s="498"/>
      <c r="AF66" s="500"/>
      <c r="AG66" s="119"/>
    </row>
    <row r="67" spans="1:33">
      <c r="A67" s="119"/>
      <c r="B67" s="170" t="s">
        <v>18</v>
      </c>
      <c r="C67" s="367" t="s">
        <v>113</v>
      </c>
      <c r="D67" s="368" t="s">
        <v>104</v>
      </c>
      <c r="E67" s="369" t="s">
        <v>112</v>
      </c>
      <c r="F67" s="12" t="s">
        <v>113</v>
      </c>
      <c r="G67" s="368" t="s">
        <v>104</v>
      </c>
      <c r="H67" s="369" t="s">
        <v>112</v>
      </c>
      <c r="I67" s="12" t="s">
        <v>113</v>
      </c>
      <c r="J67" s="368" t="s">
        <v>104</v>
      </c>
      <c r="K67" s="369" t="s">
        <v>112</v>
      </c>
      <c r="L67" s="12" t="s">
        <v>113</v>
      </c>
      <c r="M67" s="368" t="s">
        <v>104</v>
      </c>
      <c r="N67" s="369" t="s">
        <v>112</v>
      </c>
      <c r="O67" s="12" t="s">
        <v>113</v>
      </c>
      <c r="P67" s="368" t="s">
        <v>104</v>
      </c>
      <c r="Q67" s="370" t="s">
        <v>112</v>
      </c>
      <c r="R67" s="367" t="s">
        <v>113</v>
      </c>
      <c r="S67" s="368" t="s">
        <v>104</v>
      </c>
      <c r="T67" s="369" t="s">
        <v>112</v>
      </c>
      <c r="U67" s="12" t="s">
        <v>113</v>
      </c>
      <c r="V67" s="368" t="s">
        <v>104</v>
      </c>
      <c r="W67" s="369" t="s">
        <v>112</v>
      </c>
      <c r="X67" s="12" t="s">
        <v>113</v>
      </c>
      <c r="Y67" s="368" t="s">
        <v>104</v>
      </c>
      <c r="Z67" s="369" t="s">
        <v>112</v>
      </c>
      <c r="AA67" s="12" t="s">
        <v>113</v>
      </c>
      <c r="AB67" s="368" t="s">
        <v>104</v>
      </c>
      <c r="AC67" s="369" t="s">
        <v>112</v>
      </c>
      <c r="AD67" s="12" t="s">
        <v>113</v>
      </c>
      <c r="AE67" s="368" t="s">
        <v>104</v>
      </c>
      <c r="AF67" s="370" t="s">
        <v>112</v>
      </c>
      <c r="AG67" s="119"/>
    </row>
    <row r="68" spans="1:33">
      <c r="A68" s="119"/>
      <c r="B68" s="169" t="s">
        <v>2</v>
      </c>
      <c r="C68" s="5" t="s">
        <v>24</v>
      </c>
      <c r="D68" s="89" t="s">
        <v>24</v>
      </c>
      <c r="E68" s="90" t="s">
        <v>24</v>
      </c>
      <c r="F68" s="91" t="s">
        <v>24</v>
      </c>
      <c r="G68" s="89" t="s">
        <v>24</v>
      </c>
      <c r="H68" s="90" t="s">
        <v>24</v>
      </c>
      <c r="I68" s="91" t="s">
        <v>24</v>
      </c>
      <c r="J68" s="89" t="s">
        <v>24</v>
      </c>
      <c r="K68" s="90" t="s">
        <v>24</v>
      </c>
      <c r="L68" s="91" t="s">
        <v>24</v>
      </c>
      <c r="M68" s="89" t="s">
        <v>24</v>
      </c>
      <c r="N68" s="90" t="s">
        <v>24</v>
      </c>
      <c r="O68" s="91" t="s">
        <v>24</v>
      </c>
      <c r="P68" s="89" t="s">
        <v>24</v>
      </c>
      <c r="Q68" s="167" t="s">
        <v>24</v>
      </c>
      <c r="R68" s="5" t="s">
        <v>24</v>
      </c>
      <c r="S68" s="89" t="s">
        <v>24</v>
      </c>
      <c r="T68" s="90" t="s">
        <v>24</v>
      </c>
      <c r="U68" s="91" t="s">
        <v>24</v>
      </c>
      <c r="V68" s="89" t="s">
        <v>24</v>
      </c>
      <c r="W68" s="90" t="s">
        <v>24</v>
      </c>
      <c r="X68" s="91" t="s">
        <v>24</v>
      </c>
      <c r="Y68" s="89" t="s">
        <v>24</v>
      </c>
      <c r="Z68" s="90" t="s">
        <v>24</v>
      </c>
      <c r="AA68" s="91" t="s">
        <v>24</v>
      </c>
      <c r="AB68" s="89" t="s">
        <v>24</v>
      </c>
      <c r="AC68" s="90" t="s">
        <v>24</v>
      </c>
      <c r="AD68" s="91" t="s">
        <v>24</v>
      </c>
      <c r="AE68" s="89" t="s">
        <v>24</v>
      </c>
      <c r="AF68" s="167" t="s">
        <v>24</v>
      </c>
      <c r="AG68" s="119"/>
    </row>
    <row r="69" spans="1:33">
      <c r="A69" s="119"/>
      <c r="B69" s="171">
        <f t="shared" ref="B69:B83" si="52">B6</f>
        <v>20</v>
      </c>
      <c r="C69" s="24"/>
      <c r="D69" s="53"/>
      <c r="E69" s="9" t="e">
        <f>IF(AND(OR(C69=0,C69=""),OR(D69=0,D69="")),NA(),SUM(C69,D69))</f>
        <v>#N/A</v>
      </c>
      <c r="F69" s="53"/>
      <c r="G69" s="53"/>
      <c r="H69" s="9" t="e">
        <f>IF(AND(OR(F69=0,F69=""),OR(G69=0,G69="")),NA(),SUM(F69,G69))</f>
        <v>#N/A</v>
      </c>
      <c r="I69" s="53"/>
      <c r="J69" s="53"/>
      <c r="K69" s="9" t="e">
        <f>IF(AND(OR(I69=0,I69=""),OR(J69=0,J69="")),NA(),SUM(I69,J69))</f>
        <v>#N/A</v>
      </c>
      <c r="L69" s="53"/>
      <c r="M69" s="53"/>
      <c r="N69" s="9" t="e">
        <f>IF(AND(OR(L69=0,L69=""),OR(M69=0,M69="")),NA(),SUM(L69,M69))</f>
        <v>#N/A</v>
      </c>
      <c r="O69" s="53"/>
      <c r="P69" s="53"/>
      <c r="Q69" s="23" t="e">
        <f>IF(AND(OR(O69=0,O69=""),OR(P69=0,P69="")),NA(),SUM(O69,P69))</f>
        <v>#N/A</v>
      </c>
      <c r="R69" s="24"/>
      <c r="S69" s="53"/>
      <c r="T69" s="9" t="e">
        <f>IF(AND(OR(R69=0,R69=""),OR(S69=0,S69="")),NA(),SUM(R69,S69))</f>
        <v>#N/A</v>
      </c>
      <c r="U69" s="92"/>
      <c r="V69" s="53"/>
      <c r="W69" s="9" t="e">
        <f>IF(AND(OR(U69=0,U69=""),OR(V69=0,V69="")),NA(),SUM(U69,V69))</f>
        <v>#N/A</v>
      </c>
      <c r="X69" s="92"/>
      <c r="Y69" s="53"/>
      <c r="Z69" s="9" t="e">
        <f>IF(AND(OR(X69=0,X69=""),OR(Y69=0,Y69="")),NA(),SUM(X69,Y69))</f>
        <v>#N/A</v>
      </c>
      <c r="AA69" s="92"/>
      <c r="AB69" s="53"/>
      <c r="AC69" s="9" t="e">
        <f>IF(AND(OR(AA69=0,AA69=""),OR(AB69=0,AB69="")),NA(),SUM(AA69,AB69))</f>
        <v>#N/A</v>
      </c>
      <c r="AD69" s="92"/>
      <c r="AE69" s="53"/>
      <c r="AF69" s="23" t="e">
        <f>IF(AND(OR(AD69=0,AD69=""),OR(AE69=0,AE69="")),NA(),SUM(AD69,AE69))</f>
        <v>#N/A</v>
      </c>
      <c r="AG69" s="119"/>
    </row>
    <row r="70" spans="1:33">
      <c r="A70" s="119"/>
      <c r="B70" s="171">
        <f t="shared" si="52"/>
        <v>25</v>
      </c>
      <c r="C70" s="24"/>
      <c r="D70" s="53"/>
      <c r="E70" s="9" t="e">
        <f t="shared" ref="E70:E83" si="53">IF(AND(OR(C70=0,C70=""),OR(D70=0,D70="")),NA(),SUM(C70,D70))</f>
        <v>#N/A</v>
      </c>
      <c r="F70" s="53"/>
      <c r="G70" s="53"/>
      <c r="H70" s="9" t="e">
        <f t="shared" ref="H70:H83" si="54">IF(AND(OR(F70=0,F70=""),OR(G70=0,G70="")),NA(),SUM(F70,G70))</f>
        <v>#N/A</v>
      </c>
      <c r="I70" s="53"/>
      <c r="J70" s="53"/>
      <c r="K70" s="9" t="e">
        <f t="shared" ref="K70:K83" si="55">IF(AND(OR(I70=0,I70=""),OR(J70=0,J70="")),NA(),SUM(I70,J70))</f>
        <v>#N/A</v>
      </c>
      <c r="L70" s="53"/>
      <c r="M70" s="53"/>
      <c r="N70" s="9" t="e">
        <f t="shared" ref="N70:N80" si="56">IF(AND(OR(L70=0,L70=""),OR(M70=0,M70="")),NA(),SUM(L70,M70))</f>
        <v>#N/A</v>
      </c>
      <c r="O70" s="53"/>
      <c r="P70" s="53"/>
      <c r="Q70" s="23" t="e">
        <f t="shared" ref="Q70:Q83" si="57">IF(AND(OR(O70=0,O70=""),OR(P70=0,P70="")),NA(),SUM(O70,P70))</f>
        <v>#N/A</v>
      </c>
      <c r="R70" s="24"/>
      <c r="S70" s="53"/>
      <c r="T70" s="9" t="e">
        <f t="shared" ref="T70:T83" si="58">IF(AND(OR(R70=0,R70=""),OR(S70=0,S70="")),NA(),SUM(R70,S70))</f>
        <v>#N/A</v>
      </c>
      <c r="U70" s="92"/>
      <c r="V70" s="53"/>
      <c r="W70" s="9" t="e">
        <f t="shared" ref="W70:W83" si="59">IF(AND(OR(U70=0,U70=""),OR(V70=0,V70="")),NA(),SUM(U70,V70))</f>
        <v>#N/A</v>
      </c>
      <c r="X70" s="92"/>
      <c r="Y70" s="53"/>
      <c r="Z70" s="9" t="e">
        <f t="shared" ref="Z70:Z83" si="60">IF(AND(OR(X70=0,X70=""),OR(Y70=0,Y70="")),NA(),SUM(X70,Y70))</f>
        <v>#N/A</v>
      </c>
      <c r="AA70" s="92"/>
      <c r="AB70" s="53"/>
      <c r="AC70" s="9" t="e">
        <f t="shared" ref="AC70:AC83" si="61">IF(AND(OR(AA70=0,AA70=""),OR(AB70=0,AB70="")),NA(),SUM(AA70,AB70))</f>
        <v>#N/A</v>
      </c>
      <c r="AD70" s="92"/>
      <c r="AE70" s="53"/>
      <c r="AF70" s="23" t="e">
        <f t="shared" ref="AF70:AF83" si="62">IF(AND(OR(AD70=0,AD70=""),OR(AE70=0,AE70="")),NA(),SUM(AD70,AE70))</f>
        <v>#N/A</v>
      </c>
      <c r="AG70" s="119"/>
    </row>
    <row r="71" spans="1:33">
      <c r="A71" s="119"/>
      <c r="B71" s="171">
        <f t="shared" si="52"/>
        <v>30</v>
      </c>
      <c r="C71" s="24"/>
      <c r="D71" s="53"/>
      <c r="E71" s="9" t="e">
        <f t="shared" si="53"/>
        <v>#N/A</v>
      </c>
      <c r="F71" s="53"/>
      <c r="G71" s="53"/>
      <c r="H71" s="9" t="e">
        <f t="shared" si="54"/>
        <v>#N/A</v>
      </c>
      <c r="I71" s="53"/>
      <c r="J71" s="53"/>
      <c r="K71" s="9" t="e">
        <f t="shared" si="55"/>
        <v>#N/A</v>
      </c>
      <c r="L71" s="53"/>
      <c r="M71" s="53"/>
      <c r="N71" s="9" t="e">
        <f t="shared" si="56"/>
        <v>#N/A</v>
      </c>
      <c r="O71" s="53"/>
      <c r="P71" s="53"/>
      <c r="Q71" s="23" t="e">
        <f t="shared" si="57"/>
        <v>#N/A</v>
      </c>
      <c r="R71" s="24"/>
      <c r="S71" s="53"/>
      <c r="T71" s="9" t="e">
        <f t="shared" si="58"/>
        <v>#N/A</v>
      </c>
      <c r="U71" s="92"/>
      <c r="V71" s="53"/>
      <c r="W71" s="9" t="e">
        <f t="shared" si="59"/>
        <v>#N/A</v>
      </c>
      <c r="X71" s="92"/>
      <c r="Y71" s="53"/>
      <c r="Z71" s="9" t="e">
        <f t="shared" si="60"/>
        <v>#N/A</v>
      </c>
      <c r="AA71" s="92"/>
      <c r="AB71" s="53"/>
      <c r="AC71" s="9" t="e">
        <f t="shared" si="61"/>
        <v>#N/A</v>
      </c>
      <c r="AD71" s="92"/>
      <c r="AE71" s="53"/>
      <c r="AF71" s="23" t="e">
        <f t="shared" si="62"/>
        <v>#N/A</v>
      </c>
      <c r="AG71" s="119"/>
    </row>
    <row r="72" spans="1:33">
      <c r="A72" s="119"/>
      <c r="B72" s="171">
        <f t="shared" si="52"/>
        <v>35</v>
      </c>
      <c r="C72" s="24"/>
      <c r="D72" s="53"/>
      <c r="E72" s="9" t="e">
        <f t="shared" si="53"/>
        <v>#N/A</v>
      </c>
      <c r="F72" s="53"/>
      <c r="G72" s="53"/>
      <c r="H72" s="9" t="e">
        <f t="shared" si="54"/>
        <v>#N/A</v>
      </c>
      <c r="I72" s="53"/>
      <c r="J72" s="53"/>
      <c r="K72" s="9" t="e">
        <f t="shared" si="55"/>
        <v>#N/A</v>
      </c>
      <c r="L72" s="53"/>
      <c r="M72" s="53"/>
      <c r="N72" s="9" t="e">
        <f t="shared" si="56"/>
        <v>#N/A</v>
      </c>
      <c r="O72" s="53"/>
      <c r="P72" s="53"/>
      <c r="Q72" s="23" t="e">
        <f t="shared" si="57"/>
        <v>#N/A</v>
      </c>
      <c r="R72" s="24"/>
      <c r="S72" s="53"/>
      <c r="T72" s="9" t="e">
        <f t="shared" si="58"/>
        <v>#N/A</v>
      </c>
      <c r="U72" s="92"/>
      <c r="V72" s="53"/>
      <c r="W72" s="9" t="e">
        <f t="shared" si="59"/>
        <v>#N/A</v>
      </c>
      <c r="X72" s="92"/>
      <c r="Y72" s="53"/>
      <c r="Z72" s="9" t="e">
        <f t="shared" si="60"/>
        <v>#N/A</v>
      </c>
      <c r="AA72" s="92"/>
      <c r="AB72" s="53"/>
      <c r="AC72" s="9" t="e">
        <f t="shared" si="61"/>
        <v>#N/A</v>
      </c>
      <c r="AD72" s="92"/>
      <c r="AE72" s="53"/>
      <c r="AF72" s="23" t="e">
        <f t="shared" si="62"/>
        <v>#N/A</v>
      </c>
      <c r="AG72" s="119"/>
    </row>
    <row r="73" spans="1:33">
      <c r="A73" s="119"/>
      <c r="B73" s="171">
        <f t="shared" si="52"/>
        <v>40</v>
      </c>
      <c r="C73" s="24"/>
      <c r="D73" s="53"/>
      <c r="E73" s="9" t="e">
        <f t="shared" si="53"/>
        <v>#N/A</v>
      </c>
      <c r="F73" s="53"/>
      <c r="G73" s="53"/>
      <c r="H73" s="9" t="e">
        <f t="shared" si="54"/>
        <v>#N/A</v>
      </c>
      <c r="I73" s="53"/>
      <c r="J73" s="53"/>
      <c r="K73" s="9" t="e">
        <f t="shared" si="55"/>
        <v>#N/A</v>
      </c>
      <c r="L73" s="53"/>
      <c r="M73" s="53"/>
      <c r="N73" s="9" t="e">
        <f t="shared" si="56"/>
        <v>#N/A</v>
      </c>
      <c r="O73" s="53"/>
      <c r="P73" s="53"/>
      <c r="Q73" s="23" t="e">
        <f t="shared" si="57"/>
        <v>#N/A</v>
      </c>
      <c r="R73" s="24"/>
      <c r="S73" s="53"/>
      <c r="T73" s="9" t="e">
        <f t="shared" si="58"/>
        <v>#N/A</v>
      </c>
      <c r="U73" s="92"/>
      <c r="V73" s="53"/>
      <c r="W73" s="9" t="e">
        <f t="shared" si="59"/>
        <v>#N/A</v>
      </c>
      <c r="X73" s="92"/>
      <c r="Y73" s="53"/>
      <c r="Z73" s="9" t="e">
        <f t="shared" si="60"/>
        <v>#N/A</v>
      </c>
      <c r="AA73" s="92"/>
      <c r="AB73" s="53"/>
      <c r="AC73" s="9" t="e">
        <f t="shared" si="61"/>
        <v>#N/A</v>
      </c>
      <c r="AD73" s="92"/>
      <c r="AE73" s="53"/>
      <c r="AF73" s="23" t="e">
        <f t="shared" si="62"/>
        <v>#N/A</v>
      </c>
      <c r="AG73" s="119"/>
    </row>
    <row r="74" spans="1:33">
      <c r="A74" s="119"/>
      <c r="B74" s="171">
        <f t="shared" si="52"/>
        <v>45</v>
      </c>
      <c r="C74" s="24"/>
      <c r="D74" s="53"/>
      <c r="E74" s="9" t="e">
        <f t="shared" si="53"/>
        <v>#N/A</v>
      </c>
      <c r="F74" s="53"/>
      <c r="G74" s="53"/>
      <c r="H74" s="9" t="e">
        <f t="shared" si="54"/>
        <v>#N/A</v>
      </c>
      <c r="I74" s="53"/>
      <c r="J74" s="53"/>
      <c r="K74" s="9" t="e">
        <f t="shared" si="55"/>
        <v>#N/A</v>
      </c>
      <c r="L74" s="53"/>
      <c r="M74" s="53"/>
      <c r="N74" s="9" t="e">
        <f t="shared" si="56"/>
        <v>#N/A</v>
      </c>
      <c r="O74" s="53"/>
      <c r="P74" s="53"/>
      <c r="Q74" s="23" t="e">
        <f t="shared" si="57"/>
        <v>#N/A</v>
      </c>
      <c r="R74" s="24"/>
      <c r="S74" s="53"/>
      <c r="T74" s="9" t="e">
        <f t="shared" si="58"/>
        <v>#N/A</v>
      </c>
      <c r="U74" s="92"/>
      <c r="V74" s="53"/>
      <c r="W74" s="9" t="e">
        <f t="shared" si="59"/>
        <v>#N/A</v>
      </c>
      <c r="X74" s="92"/>
      <c r="Y74" s="53"/>
      <c r="Z74" s="9" t="e">
        <f t="shared" si="60"/>
        <v>#N/A</v>
      </c>
      <c r="AA74" s="92"/>
      <c r="AB74" s="53"/>
      <c r="AC74" s="9" t="e">
        <f t="shared" si="61"/>
        <v>#N/A</v>
      </c>
      <c r="AD74" s="92"/>
      <c r="AE74" s="53"/>
      <c r="AF74" s="23" t="e">
        <f t="shared" si="62"/>
        <v>#N/A</v>
      </c>
      <c r="AG74" s="119"/>
    </row>
    <row r="75" spans="1:33">
      <c r="A75" s="119"/>
      <c r="B75" s="171">
        <f t="shared" si="52"/>
        <v>50</v>
      </c>
      <c r="C75" s="24"/>
      <c r="D75" s="53"/>
      <c r="E75" s="9" t="e">
        <f t="shared" si="53"/>
        <v>#N/A</v>
      </c>
      <c r="F75" s="53"/>
      <c r="G75" s="53"/>
      <c r="H75" s="9" t="e">
        <f t="shared" si="54"/>
        <v>#N/A</v>
      </c>
      <c r="I75" s="53"/>
      <c r="J75" s="53"/>
      <c r="K75" s="9" t="e">
        <f t="shared" si="55"/>
        <v>#N/A</v>
      </c>
      <c r="L75" s="53"/>
      <c r="M75" s="53"/>
      <c r="N75" s="9" t="e">
        <f t="shared" si="56"/>
        <v>#N/A</v>
      </c>
      <c r="O75" s="53"/>
      <c r="P75" s="53"/>
      <c r="Q75" s="23" t="e">
        <f t="shared" si="57"/>
        <v>#N/A</v>
      </c>
      <c r="R75" s="24"/>
      <c r="S75" s="53"/>
      <c r="T75" s="9" t="e">
        <f t="shared" si="58"/>
        <v>#N/A</v>
      </c>
      <c r="U75" s="92"/>
      <c r="V75" s="53"/>
      <c r="W75" s="9" t="e">
        <f t="shared" si="59"/>
        <v>#N/A</v>
      </c>
      <c r="X75" s="92"/>
      <c r="Y75" s="53"/>
      <c r="Z75" s="9" t="e">
        <f t="shared" si="60"/>
        <v>#N/A</v>
      </c>
      <c r="AA75" s="92"/>
      <c r="AB75" s="53"/>
      <c r="AC75" s="9" t="e">
        <f t="shared" si="61"/>
        <v>#N/A</v>
      </c>
      <c r="AD75" s="92"/>
      <c r="AE75" s="53"/>
      <c r="AF75" s="23" t="e">
        <f t="shared" si="62"/>
        <v>#N/A</v>
      </c>
      <c r="AG75" s="119"/>
    </row>
    <row r="76" spans="1:33">
      <c r="A76" s="119"/>
      <c r="B76" s="171">
        <f t="shared" si="52"/>
        <v>55</v>
      </c>
      <c r="C76" s="24"/>
      <c r="D76" s="53"/>
      <c r="E76" s="9" t="e">
        <f t="shared" si="53"/>
        <v>#N/A</v>
      </c>
      <c r="F76" s="53"/>
      <c r="G76" s="53"/>
      <c r="H76" s="9" t="e">
        <f t="shared" si="54"/>
        <v>#N/A</v>
      </c>
      <c r="I76" s="53"/>
      <c r="J76" s="53"/>
      <c r="K76" s="9" t="e">
        <f t="shared" si="55"/>
        <v>#N/A</v>
      </c>
      <c r="L76" s="53"/>
      <c r="M76" s="53"/>
      <c r="N76" s="9" t="e">
        <f t="shared" si="56"/>
        <v>#N/A</v>
      </c>
      <c r="O76" s="53"/>
      <c r="P76" s="53"/>
      <c r="Q76" s="23" t="e">
        <f t="shared" si="57"/>
        <v>#N/A</v>
      </c>
      <c r="R76" s="24"/>
      <c r="S76" s="53"/>
      <c r="T76" s="9" t="e">
        <f t="shared" si="58"/>
        <v>#N/A</v>
      </c>
      <c r="U76" s="92"/>
      <c r="V76" s="53"/>
      <c r="W76" s="9" t="e">
        <f t="shared" si="59"/>
        <v>#N/A</v>
      </c>
      <c r="X76" s="92"/>
      <c r="Y76" s="53"/>
      <c r="Z76" s="9" t="e">
        <f t="shared" si="60"/>
        <v>#N/A</v>
      </c>
      <c r="AA76" s="92"/>
      <c r="AB76" s="53"/>
      <c r="AC76" s="9" t="e">
        <f t="shared" si="61"/>
        <v>#N/A</v>
      </c>
      <c r="AD76" s="92"/>
      <c r="AE76" s="53"/>
      <c r="AF76" s="23" t="e">
        <f t="shared" si="62"/>
        <v>#N/A</v>
      </c>
      <c r="AG76" s="119"/>
    </row>
    <row r="77" spans="1:33">
      <c r="A77" s="119"/>
      <c r="B77" s="171">
        <f t="shared" si="52"/>
        <v>60</v>
      </c>
      <c r="C77" s="24"/>
      <c r="D77" s="53"/>
      <c r="E77" s="9" t="e">
        <f t="shared" si="53"/>
        <v>#N/A</v>
      </c>
      <c r="F77" s="53"/>
      <c r="G77" s="53"/>
      <c r="H77" s="9" t="e">
        <f t="shared" si="54"/>
        <v>#N/A</v>
      </c>
      <c r="I77" s="53"/>
      <c r="J77" s="53"/>
      <c r="K77" s="9" t="e">
        <f t="shared" si="55"/>
        <v>#N/A</v>
      </c>
      <c r="L77" s="53"/>
      <c r="M77" s="53"/>
      <c r="N77" s="9" t="e">
        <f t="shared" si="56"/>
        <v>#N/A</v>
      </c>
      <c r="O77" s="53"/>
      <c r="P77" s="53"/>
      <c r="Q77" s="23" t="e">
        <f t="shared" si="57"/>
        <v>#N/A</v>
      </c>
      <c r="R77" s="24"/>
      <c r="S77" s="53"/>
      <c r="T77" s="9" t="e">
        <f t="shared" si="58"/>
        <v>#N/A</v>
      </c>
      <c r="U77" s="92"/>
      <c r="V77" s="53"/>
      <c r="W77" s="9" t="e">
        <f t="shared" si="59"/>
        <v>#N/A</v>
      </c>
      <c r="X77" s="92"/>
      <c r="Y77" s="53"/>
      <c r="Z77" s="9" t="e">
        <f t="shared" si="60"/>
        <v>#N/A</v>
      </c>
      <c r="AA77" s="92"/>
      <c r="AB77" s="53"/>
      <c r="AC77" s="9" t="e">
        <f t="shared" si="61"/>
        <v>#N/A</v>
      </c>
      <c r="AD77" s="92"/>
      <c r="AE77" s="53"/>
      <c r="AF77" s="23" t="e">
        <f t="shared" si="62"/>
        <v>#N/A</v>
      </c>
      <c r="AG77" s="119"/>
    </row>
    <row r="78" spans="1:33">
      <c r="A78" s="119"/>
      <c r="B78" s="171">
        <f t="shared" si="52"/>
        <v>65</v>
      </c>
      <c r="C78" s="24"/>
      <c r="D78" s="53"/>
      <c r="E78" s="9" t="e">
        <f t="shared" si="53"/>
        <v>#N/A</v>
      </c>
      <c r="F78" s="92"/>
      <c r="G78" s="53"/>
      <c r="H78" s="9" t="e">
        <f t="shared" si="54"/>
        <v>#N/A</v>
      </c>
      <c r="I78" s="92"/>
      <c r="J78" s="53"/>
      <c r="K78" s="9" t="e">
        <f t="shared" si="55"/>
        <v>#N/A</v>
      </c>
      <c r="L78" s="92"/>
      <c r="M78" s="53"/>
      <c r="N78" s="9" t="e">
        <f t="shared" si="56"/>
        <v>#N/A</v>
      </c>
      <c r="O78" s="92"/>
      <c r="P78" s="53"/>
      <c r="Q78" s="23" t="e">
        <f t="shared" si="57"/>
        <v>#N/A</v>
      </c>
      <c r="R78" s="24"/>
      <c r="S78" s="53"/>
      <c r="T78" s="9" t="e">
        <f t="shared" si="58"/>
        <v>#N/A</v>
      </c>
      <c r="U78" s="92"/>
      <c r="V78" s="53"/>
      <c r="W78" s="9" t="e">
        <f t="shared" si="59"/>
        <v>#N/A</v>
      </c>
      <c r="X78" s="92"/>
      <c r="Y78" s="53"/>
      <c r="Z78" s="9" t="e">
        <f t="shared" si="60"/>
        <v>#N/A</v>
      </c>
      <c r="AA78" s="92"/>
      <c r="AB78" s="53"/>
      <c r="AC78" s="9" t="e">
        <f t="shared" si="61"/>
        <v>#N/A</v>
      </c>
      <c r="AD78" s="92"/>
      <c r="AE78" s="53"/>
      <c r="AF78" s="23" t="e">
        <f t="shared" si="62"/>
        <v>#N/A</v>
      </c>
      <c r="AG78" s="119"/>
    </row>
    <row r="79" spans="1:33">
      <c r="A79" s="119"/>
      <c r="B79" s="171">
        <f t="shared" si="52"/>
        <v>70</v>
      </c>
      <c r="C79" s="24"/>
      <c r="D79" s="53"/>
      <c r="E79" s="9" t="e">
        <f t="shared" si="53"/>
        <v>#N/A</v>
      </c>
      <c r="F79" s="92"/>
      <c r="G79" s="53"/>
      <c r="H79" s="9" t="e">
        <f t="shared" si="54"/>
        <v>#N/A</v>
      </c>
      <c r="I79" s="92"/>
      <c r="J79" s="53"/>
      <c r="K79" s="9" t="e">
        <f t="shared" si="55"/>
        <v>#N/A</v>
      </c>
      <c r="L79" s="92"/>
      <c r="M79" s="53"/>
      <c r="N79" s="9" t="e">
        <f t="shared" si="56"/>
        <v>#N/A</v>
      </c>
      <c r="O79" s="92"/>
      <c r="P79" s="53"/>
      <c r="Q79" s="23" t="e">
        <f t="shared" si="57"/>
        <v>#N/A</v>
      </c>
      <c r="R79" s="24"/>
      <c r="S79" s="53"/>
      <c r="T79" s="9" t="e">
        <f t="shared" si="58"/>
        <v>#N/A</v>
      </c>
      <c r="U79" s="92"/>
      <c r="V79" s="53"/>
      <c r="W79" s="9" t="e">
        <f t="shared" si="59"/>
        <v>#N/A</v>
      </c>
      <c r="X79" s="92"/>
      <c r="Y79" s="53"/>
      <c r="Z79" s="9" t="e">
        <f t="shared" si="60"/>
        <v>#N/A</v>
      </c>
      <c r="AA79" s="92"/>
      <c r="AB79" s="53"/>
      <c r="AC79" s="9" t="e">
        <f t="shared" si="61"/>
        <v>#N/A</v>
      </c>
      <c r="AD79" s="92"/>
      <c r="AE79" s="53"/>
      <c r="AF79" s="23" t="e">
        <f t="shared" si="62"/>
        <v>#N/A</v>
      </c>
      <c r="AG79" s="119"/>
    </row>
    <row r="80" spans="1:33">
      <c r="A80" s="119"/>
      <c r="B80" s="171">
        <f t="shared" si="52"/>
        <v>75</v>
      </c>
      <c r="C80" s="24"/>
      <c r="D80" s="53"/>
      <c r="E80" s="9" t="e">
        <f t="shared" si="53"/>
        <v>#N/A</v>
      </c>
      <c r="F80" s="92"/>
      <c r="G80" s="53"/>
      <c r="H80" s="9" t="e">
        <f t="shared" si="54"/>
        <v>#N/A</v>
      </c>
      <c r="I80" s="92"/>
      <c r="J80" s="53"/>
      <c r="K80" s="9" t="e">
        <f t="shared" si="55"/>
        <v>#N/A</v>
      </c>
      <c r="L80" s="92"/>
      <c r="M80" s="53"/>
      <c r="N80" s="9" t="e">
        <f t="shared" si="56"/>
        <v>#N/A</v>
      </c>
      <c r="O80" s="92"/>
      <c r="P80" s="53"/>
      <c r="Q80" s="23" t="e">
        <f t="shared" si="57"/>
        <v>#N/A</v>
      </c>
      <c r="R80" s="24"/>
      <c r="S80" s="53"/>
      <c r="T80" s="9" t="e">
        <f t="shared" si="58"/>
        <v>#N/A</v>
      </c>
      <c r="U80" s="92"/>
      <c r="V80" s="53"/>
      <c r="W80" s="9" t="e">
        <f t="shared" si="59"/>
        <v>#N/A</v>
      </c>
      <c r="X80" s="92"/>
      <c r="Y80" s="53"/>
      <c r="Z80" s="9" t="e">
        <f t="shared" si="60"/>
        <v>#N/A</v>
      </c>
      <c r="AA80" s="92"/>
      <c r="AB80" s="53"/>
      <c r="AC80" s="9" t="e">
        <f t="shared" si="61"/>
        <v>#N/A</v>
      </c>
      <c r="AD80" s="92"/>
      <c r="AE80" s="53"/>
      <c r="AF80" s="23" t="e">
        <f t="shared" si="62"/>
        <v>#N/A</v>
      </c>
      <c r="AG80" s="119"/>
    </row>
    <row r="81" spans="1:33">
      <c r="A81" s="119"/>
      <c r="B81" s="171">
        <f t="shared" si="52"/>
        <v>80</v>
      </c>
      <c r="C81" s="24"/>
      <c r="D81" s="53"/>
      <c r="E81" s="9" t="e">
        <f t="shared" si="53"/>
        <v>#N/A</v>
      </c>
      <c r="F81" s="92"/>
      <c r="G81" s="53"/>
      <c r="H81" s="9" t="e">
        <f t="shared" si="54"/>
        <v>#N/A</v>
      </c>
      <c r="I81" s="92"/>
      <c r="J81" s="53"/>
      <c r="K81" s="9" t="e">
        <f t="shared" si="55"/>
        <v>#N/A</v>
      </c>
      <c r="L81" s="92"/>
      <c r="M81" s="53"/>
      <c r="N81" s="9" t="e">
        <f>IF(AND(OR(L81=0,L81=""),OR(M81=0,M81="")),NA(),SUM(L81,M81))</f>
        <v>#N/A</v>
      </c>
      <c r="O81" s="92"/>
      <c r="P81" s="53"/>
      <c r="Q81" s="23" t="e">
        <f t="shared" si="57"/>
        <v>#N/A</v>
      </c>
      <c r="R81" s="24"/>
      <c r="S81" s="53"/>
      <c r="T81" s="9" t="e">
        <f t="shared" si="58"/>
        <v>#N/A</v>
      </c>
      <c r="U81" s="92"/>
      <c r="V81" s="53"/>
      <c r="W81" s="9" t="e">
        <f t="shared" si="59"/>
        <v>#N/A</v>
      </c>
      <c r="X81" s="92"/>
      <c r="Y81" s="53"/>
      <c r="Z81" s="9" t="e">
        <f t="shared" si="60"/>
        <v>#N/A</v>
      </c>
      <c r="AA81" s="92"/>
      <c r="AB81" s="53"/>
      <c r="AC81" s="9" t="e">
        <f t="shared" si="61"/>
        <v>#N/A</v>
      </c>
      <c r="AD81" s="92"/>
      <c r="AE81" s="53"/>
      <c r="AF81" s="23" t="e">
        <f t="shared" si="62"/>
        <v>#N/A</v>
      </c>
      <c r="AG81" s="119"/>
    </row>
    <row r="82" spans="1:33">
      <c r="A82" s="119"/>
      <c r="B82" s="171" t="str">
        <f t="shared" si="52"/>
        <v/>
      </c>
      <c r="C82" s="24"/>
      <c r="D82" s="53"/>
      <c r="E82" s="9" t="e">
        <f t="shared" si="53"/>
        <v>#N/A</v>
      </c>
      <c r="F82" s="92"/>
      <c r="G82" s="53"/>
      <c r="H82" s="9" t="e">
        <f t="shared" si="54"/>
        <v>#N/A</v>
      </c>
      <c r="I82" s="92"/>
      <c r="J82" s="53"/>
      <c r="K82" s="9" t="e">
        <f t="shared" si="55"/>
        <v>#N/A</v>
      </c>
      <c r="L82" s="92"/>
      <c r="M82" s="53"/>
      <c r="N82" s="9" t="e">
        <f t="shared" ref="N82:N83" si="63">IF(AND(OR(L82=0,L82=""),OR(M82=0,M82="")),NA(),SUM(L82,M82))</f>
        <v>#N/A</v>
      </c>
      <c r="O82" s="92"/>
      <c r="P82" s="53"/>
      <c r="Q82" s="23" t="e">
        <f t="shared" si="57"/>
        <v>#N/A</v>
      </c>
      <c r="R82" s="24"/>
      <c r="S82" s="53"/>
      <c r="T82" s="9" t="e">
        <f t="shared" si="58"/>
        <v>#N/A</v>
      </c>
      <c r="U82" s="92"/>
      <c r="V82" s="53"/>
      <c r="W82" s="9" t="e">
        <f t="shared" si="59"/>
        <v>#N/A</v>
      </c>
      <c r="X82" s="92"/>
      <c r="Y82" s="53"/>
      <c r="Z82" s="9" t="e">
        <f t="shared" si="60"/>
        <v>#N/A</v>
      </c>
      <c r="AA82" s="92"/>
      <c r="AB82" s="53"/>
      <c r="AC82" s="9" t="e">
        <f t="shared" si="61"/>
        <v>#N/A</v>
      </c>
      <c r="AD82" s="92"/>
      <c r="AE82" s="53"/>
      <c r="AF82" s="23" t="e">
        <f t="shared" si="62"/>
        <v>#N/A</v>
      </c>
      <c r="AG82" s="119"/>
    </row>
    <row r="83" spans="1:33" ht="15" thickBot="1">
      <c r="A83" s="119"/>
      <c r="B83" s="172" t="str">
        <f t="shared" si="52"/>
        <v/>
      </c>
      <c r="C83" s="344"/>
      <c r="D83" s="345"/>
      <c r="E83" s="346" t="e">
        <f t="shared" si="53"/>
        <v>#N/A</v>
      </c>
      <c r="F83" s="347"/>
      <c r="G83" s="345"/>
      <c r="H83" s="346" t="e">
        <f t="shared" si="54"/>
        <v>#N/A</v>
      </c>
      <c r="I83" s="347"/>
      <c r="J83" s="345"/>
      <c r="K83" s="346" t="e">
        <f t="shared" si="55"/>
        <v>#N/A</v>
      </c>
      <c r="L83" s="347"/>
      <c r="M83" s="345"/>
      <c r="N83" s="346" t="e">
        <f t="shared" si="63"/>
        <v>#N/A</v>
      </c>
      <c r="O83" s="347"/>
      <c r="P83" s="345"/>
      <c r="Q83" s="348" t="e">
        <f t="shared" si="57"/>
        <v>#N/A</v>
      </c>
      <c r="R83" s="344"/>
      <c r="S83" s="345"/>
      <c r="T83" s="346" t="e">
        <f t="shared" si="58"/>
        <v>#N/A</v>
      </c>
      <c r="U83" s="347"/>
      <c r="V83" s="345"/>
      <c r="W83" s="346" t="e">
        <f t="shared" si="59"/>
        <v>#N/A</v>
      </c>
      <c r="X83" s="347"/>
      <c r="Y83" s="345"/>
      <c r="Z83" s="346" t="e">
        <f t="shared" si="60"/>
        <v>#N/A</v>
      </c>
      <c r="AA83" s="347"/>
      <c r="AB83" s="345"/>
      <c r="AC83" s="346" t="e">
        <f t="shared" si="61"/>
        <v>#N/A</v>
      </c>
      <c r="AD83" s="347"/>
      <c r="AE83" s="345"/>
      <c r="AF83" s="348" t="e">
        <f t="shared" si="62"/>
        <v>#N/A</v>
      </c>
      <c r="AG83" s="119"/>
    </row>
    <row r="84" spans="1:33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  <c r="AA84" s="119"/>
      <c r="AB84" s="119"/>
      <c r="AC84" s="119"/>
      <c r="AD84" s="119"/>
      <c r="AE84" s="119"/>
      <c r="AF84" s="119"/>
      <c r="AG84" s="119"/>
    </row>
    <row r="85" spans="1:33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  <c r="AA85" s="119"/>
      <c r="AB85" s="119"/>
      <c r="AC85" s="119"/>
      <c r="AD85" s="119"/>
      <c r="AE85" s="119"/>
      <c r="AF85" s="119"/>
      <c r="AG85" s="119"/>
    </row>
    <row r="86" spans="1:33" hidden="1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  <c r="AA86" s="119"/>
      <c r="AB86" s="119"/>
      <c r="AC86" s="119"/>
      <c r="AD86" s="119"/>
      <c r="AE86" s="119"/>
      <c r="AF86" s="119"/>
      <c r="AG86" s="119"/>
    </row>
    <row r="87" spans="1:33" hidden="1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  <c r="AA87" s="119"/>
      <c r="AB87" s="119"/>
      <c r="AC87" s="119"/>
      <c r="AD87" s="119"/>
      <c r="AE87" s="119"/>
      <c r="AF87" s="119"/>
      <c r="AG87" s="119"/>
    </row>
    <row r="88" spans="1:33" hidden="1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  <c r="AA88" s="119"/>
      <c r="AB88" s="119"/>
      <c r="AC88" s="119"/>
      <c r="AD88" s="119"/>
      <c r="AE88" s="119"/>
      <c r="AF88" s="119"/>
      <c r="AG88" s="119"/>
    </row>
  </sheetData>
  <sheetProtection sheet="1" objects="1" scenarios="1"/>
  <mergeCells count="48">
    <mergeCell ref="B64:AF64"/>
    <mergeCell ref="C65:AF65"/>
    <mergeCell ref="C66:E66"/>
    <mergeCell ref="F66:H66"/>
    <mergeCell ref="I66:K66"/>
    <mergeCell ref="L66:N66"/>
    <mergeCell ref="O66:Q66"/>
    <mergeCell ref="R66:T66"/>
    <mergeCell ref="U66:W66"/>
    <mergeCell ref="X66:Z66"/>
    <mergeCell ref="AA66:AC66"/>
    <mergeCell ref="AD66:AF66"/>
    <mergeCell ref="B43:AF43"/>
    <mergeCell ref="C44:AF44"/>
    <mergeCell ref="C45:E45"/>
    <mergeCell ref="F45:H45"/>
    <mergeCell ref="I45:K45"/>
    <mergeCell ref="L45:N45"/>
    <mergeCell ref="O45:Q45"/>
    <mergeCell ref="R45:T45"/>
    <mergeCell ref="U45:W45"/>
    <mergeCell ref="X45:Z45"/>
    <mergeCell ref="AA45:AC45"/>
    <mergeCell ref="AD45:AF45"/>
    <mergeCell ref="B22:AF22"/>
    <mergeCell ref="C23:AF23"/>
    <mergeCell ref="C24:E24"/>
    <mergeCell ref="F24:H24"/>
    <mergeCell ref="I24:K24"/>
    <mergeCell ref="L24:N24"/>
    <mergeCell ref="O24:Q24"/>
    <mergeCell ref="R24:T24"/>
    <mergeCell ref="U24:W24"/>
    <mergeCell ref="X24:Z24"/>
    <mergeCell ref="AA24:AC24"/>
    <mergeCell ref="AD24:AF24"/>
    <mergeCell ref="B1:AF1"/>
    <mergeCell ref="C2:AF2"/>
    <mergeCell ref="C3:E3"/>
    <mergeCell ref="F3:H3"/>
    <mergeCell ref="X3:Z3"/>
    <mergeCell ref="AA3:AC3"/>
    <mergeCell ref="AD3:AF3"/>
    <mergeCell ref="I3:K3"/>
    <mergeCell ref="L3:N3"/>
    <mergeCell ref="O3:Q3"/>
    <mergeCell ref="R3:T3"/>
    <mergeCell ref="U3:W3"/>
  </mergeCells>
  <conditionalFormatting sqref="E6:E20 H6:H20 K6:K20 N6:N20 Q6:Q20 T6:T20 W6:W20 Z6:Z20 AC6:AC20 AF6:AF20">
    <cfRule type="containsErrors" dxfId="13" priority="5">
      <formula>ISERROR(E6)</formula>
    </cfRule>
  </conditionalFormatting>
  <conditionalFormatting sqref="E48:E62 H48:H62 K48:K62 N48:N62 Q48:Q62 T48:T62 W48:W62 Z48:Z62 AC48:AC62 AF48:AF62">
    <cfRule type="containsErrors" dxfId="12" priority="2">
      <formula>ISERROR(E48)</formula>
    </cfRule>
  </conditionalFormatting>
  <conditionalFormatting sqref="E27:E41 H27:H41 K27:K41 N27:N41 Q27:Q41 T27:T41 W27:W41 Z27:Z41 AC27:AC41 AF27:AF41">
    <cfRule type="containsErrors" dxfId="11" priority="3">
      <formula>ISERROR(E27)</formula>
    </cfRule>
  </conditionalFormatting>
  <conditionalFormatting sqref="E69:E83 H69:H83 K69:K83 N69:N83 Q69:Q83 T69:T83 W69:W83 Z69:Z83 AC69:AC83 AF69:AF83">
    <cfRule type="containsErrors" dxfId="10" priority="1">
      <formula>ISERROR(E69)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B3913-A473-461F-A39E-0CC541964F42}">
  <sheetPr codeName="Sheet10"/>
  <dimension ref="A1:R77"/>
  <sheetViews>
    <sheetView zoomScale="115" zoomScaleNormal="115" workbookViewId="0">
      <selection activeCell="J2" sqref="J2"/>
    </sheetView>
  </sheetViews>
  <sheetFormatPr defaultColWidth="0" defaultRowHeight="14.4" zeroHeight="1"/>
  <cols>
    <col min="1" max="1" width="9.109375" customWidth="1"/>
    <col min="2" max="2" width="11.109375" customWidth="1"/>
    <col min="3" max="13" width="9.109375" customWidth="1"/>
    <col min="14" max="18" width="0" hidden="1" customWidth="1"/>
    <col min="19" max="16384" width="9.109375" hidden="1"/>
  </cols>
  <sheetData>
    <row r="1" spans="1:13" ht="25.8">
      <c r="A1" s="102" t="s">
        <v>206</v>
      </c>
      <c r="B1" s="102"/>
      <c r="C1" s="102"/>
      <c r="D1" s="102"/>
      <c r="E1" s="102"/>
      <c r="F1" s="119"/>
      <c r="G1" s="119"/>
      <c r="H1" s="119"/>
      <c r="I1" s="119"/>
      <c r="J1" s="119"/>
      <c r="K1" s="119"/>
      <c r="L1" s="119"/>
      <c r="M1" s="119"/>
    </row>
    <row r="2" spans="1:13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</row>
    <row r="3" spans="1:13" ht="18">
      <c r="A3" s="501" t="s">
        <v>211</v>
      </c>
      <c r="B3" s="501"/>
      <c r="C3" s="501"/>
      <c r="D3" s="501"/>
      <c r="E3" s="379">
        <v>0.40600000000000003</v>
      </c>
      <c r="F3" s="119"/>
      <c r="G3" s="119"/>
      <c r="H3" s="119"/>
      <c r="I3" s="119"/>
      <c r="J3" s="119"/>
      <c r="K3" s="119"/>
      <c r="L3" s="119"/>
      <c r="M3" s="119"/>
    </row>
    <row r="4" spans="1:1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</row>
    <row r="5" spans="1:13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</row>
    <row r="6" spans="1:1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</row>
    <row r="7" spans="1:13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</row>
    <row r="8" spans="1:13">
      <c r="A8" s="179"/>
      <c r="B8" s="179" t="e">
        <f>MATCH(E3,'Data Dump'!C3:AF3,0)+2</f>
        <v>#N/A</v>
      </c>
      <c r="C8" s="179"/>
      <c r="D8" s="179"/>
      <c r="E8" s="179"/>
      <c r="F8" s="119"/>
      <c r="G8" s="119"/>
      <c r="H8" s="119"/>
      <c r="I8" s="119"/>
      <c r="J8" s="119"/>
      <c r="K8" s="119"/>
      <c r="L8" s="119"/>
      <c r="M8" s="119"/>
    </row>
    <row r="9" spans="1:13">
      <c r="A9" s="179"/>
      <c r="B9" s="179"/>
      <c r="C9" s="179"/>
      <c r="D9" s="179"/>
      <c r="E9" s="179"/>
      <c r="F9" s="119"/>
      <c r="G9" s="119"/>
      <c r="H9" s="119"/>
      <c r="I9" s="119"/>
      <c r="J9" s="119"/>
      <c r="K9" s="119"/>
      <c r="L9" s="119"/>
      <c r="M9" s="119"/>
    </row>
    <row r="10" spans="1:13">
      <c r="A10" s="179"/>
      <c r="B10" s="179" t="s">
        <v>207</v>
      </c>
      <c r="C10" s="179" t="s">
        <v>208</v>
      </c>
      <c r="D10" s="179" t="s">
        <v>209</v>
      </c>
      <c r="E10" s="179" t="s">
        <v>210</v>
      </c>
      <c r="F10" s="119"/>
      <c r="G10" s="119"/>
      <c r="H10" s="119"/>
      <c r="I10" s="119"/>
      <c r="J10" s="119"/>
      <c r="K10" s="119"/>
      <c r="L10" s="119"/>
      <c r="M10" s="119"/>
    </row>
    <row r="11" spans="1:13">
      <c r="A11" s="179">
        <f>'Data Dump'!B6</f>
        <v>20</v>
      </c>
      <c r="B11" s="149" t="e" cm="1">
        <f t="array" ref="B11">INDEX('Data Dump'!$C$6:$AF$20,1,MethodComparison!$B$8)</f>
        <v>#N/A</v>
      </c>
      <c r="C11" s="149" t="e" cm="1">
        <f t="array" ref="C11">INDEX('Data Dump'!C27:AF41,1,MethodComparison!$B$8)</f>
        <v>#N/A</v>
      </c>
      <c r="D11" s="149" t="e" cm="1">
        <f t="array" ref="D11">INDEX('Data Dump'!C48:AF62,1,MethodComparison!$B$8)</f>
        <v>#N/A</v>
      </c>
      <c r="E11" s="149" t="e" cm="1">
        <f t="array" ref="E11">INDEX('Data Dump'!C69:AF83,1,MethodComparison!$B$8)</f>
        <v>#N/A</v>
      </c>
      <c r="F11" s="119"/>
      <c r="G11" s="119"/>
      <c r="H11" s="119"/>
      <c r="I11" s="119"/>
      <c r="J11" s="119"/>
      <c r="K11" s="119"/>
      <c r="L11" s="119"/>
      <c r="M11" s="119"/>
    </row>
    <row r="12" spans="1:13">
      <c r="A12" s="179">
        <f>'Data Dump'!B7</f>
        <v>25</v>
      </c>
      <c r="B12" s="149" t="e" cm="1">
        <f t="array" ref="B12">INDEX('Data Dump'!$C$6:$AF$20,2,MethodComparison!$B$8)</f>
        <v>#N/A</v>
      </c>
      <c r="C12" s="149" t="e" cm="1">
        <f t="array" ref="C12">INDEX('Data Dump'!C27:AF41,2,MethodComparison!$B$8)</f>
        <v>#N/A</v>
      </c>
      <c r="D12" s="149" t="e" cm="1">
        <f t="array" ref="D12">INDEX('Data Dump'!C48:AF62,2,MethodComparison!$B$8)</f>
        <v>#N/A</v>
      </c>
      <c r="E12" s="149" t="e" cm="1">
        <f t="array" ref="E12">INDEX('Data Dump'!C69:AF83,2,MethodComparison!$B$8)</f>
        <v>#N/A</v>
      </c>
      <c r="F12" s="119"/>
      <c r="G12" s="119"/>
      <c r="H12" s="119"/>
      <c r="I12" s="119"/>
      <c r="J12" s="119"/>
      <c r="K12" s="119"/>
      <c r="L12" s="119"/>
      <c r="M12" s="119"/>
    </row>
    <row r="13" spans="1:13">
      <c r="A13" s="179">
        <f>'Data Dump'!B8</f>
        <v>30</v>
      </c>
      <c r="B13" s="149" t="e" cm="1">
        <f t="array" ref="B13">INDEX('Data Dump'!$C$6:$AF$20,3,MethodComparison!$B$8)</f>
        <v>#N/A</v>
      </c>
      <c r="C13" s="149" t="e" cm="1">
        <f t="array" ref="C13">INDEX('Data Dump'!C27:AF41,3,MethodComparison!$B$8)</f>
        <v>#N/A</v>
      </c>
      <c r="D13" s="149" t="e" cm="1">
        <f t="array" ref="D13">INDEX('Data Dump'!C48:AF62,3,MethodComparison!$B$8)</f>
        <v>#N/A</v>
      </c>
      <c r="E13" s="149" t="e" cm="1">
        <f t="array" ref="E13">INDEX('Data Dump'!C69:AF83,3,MethodComparison!$B$8)</f>
        <v>#N/A</v>
      </c>
      <c r="F13" s="119"/>
      <c r="G13" s="119"/>
      <c r="H13" s="119"/>
      <c r="I13" s="119"/>
      <c r="J13" s="119"/>
      <c r="K13" s="119"/>
      <c r="L13" s="119"/>
      <c r="M13" s="119"/>
    </row>
    <row r="14" spans="1:13">
      <c r="A14" s="179">
        <f>'Data Dump'!B9</f>
        <v>35</v>
      </c>
      <c r="B14" s="149" t="e" cm="1">
        <f t="array" ref="B14">INDEX('Data Dump'!$C$6:$AF$20,4,MethodComparison!$B$8)</f>
        <v>#N/A</v>
      </c>
      <c r="C14" s="149" t="e" cm="1">
        <f t="array" ref="C14">INDEX('Data Dump'!C27:AF41,4,MethodComparison!$B$8)</f>
        <v>#N/A</v>
      </c>
      <c r="D14" s="149" t="e" cm="1">
        <f t="array" ref="D14">INDEX('Data Dump'!C48:AF62,4,MethodComparison!$B$8)</f>
        <v>#N/A</v>
      </c>
      <c r="E14" s="149" t="e" cm="1">
        <f t="array" ref="E14">INDEX('Data Dump'!C69:AF83,4,MethodComparison!$B$8)</f>
        <v>#N/A</v>
      </c>
      <c r="F14" s="119"/>
      <c r="G14" s="119"/>
      <c r="H14" s="119"/>
      <c r="I14" s="119"/>
      <c r="J14" s="119"/>
      <c r="K14" s="119"/>
      <c r="L14" s="119"/>
      <c r="M14" s="119"/>
    </row>
    <row r="15" spans="1:13">
      <c r="A15" s="179">
        <f>'Data Dump'!B10</f>
        <v>40</v>
      </c>
      <c r="B15" s="149" t="e" cm="1">
        <f t="array" ref="B15">INDEX('Data Dump'!$C$6:$AF$20,5,MethodComparison!$B$8)</f>
        <v>#N/A</v>
      </c>
      <c r="C15" s="149" t="e" cm="1">
        <f t="array" ref="C15">INDEX('Data Dump'!C27:AF41,5,MethodComparison!$B$8)</f>
        <v>#N/A</v>
      </c>
      <c r="D15" s="149" t="e" cm="1">
        <f t="array" ref="D15">INDEX('Data Dump'!C48:AF62,5,MethodComparison!$B$8)</f>
        <v>#N/A</v>
      </c>
      <c r="E15" s="149" t="e" cm="1">
        <f t="array" ref="E15">INDEX('Data Dump'!C69:AF83,5,MethodComparison!$B$8)</f>
        <v>#N/A</v>
      </c>
      <c r="F15" s="119"/>
      <c r="G15" s="119"/>
      <c r="H15" s="119"/>
      <c r="I15" s="119"/>
      <c r="J15" s="119"/>
      <c r="K15" s="119"/>
      <c r="L15" s="119"/>
      <c r="M15" s="119"/>
    </row>
    <row r="16" spans="1:13">
      <c r="A16" s="179">
        <f>'Data Dump'!B11</f>
        <v>45</v>
      </c>
      <c r="B16" s="149" t="e" cm="1">
        <f t="array" ref="B16">INDEX('Data Dump'!$C$6:$AF$20,6,MethodComparison!$B$8)</f>
        <v>#N/A</v>
      </c>
      <c r="C16" s="149" t="e" cm="1">
        <f t="array" ref="C16">INDEX('Data Dump'!C27:AF41,6,MethodComparison!$B$8)</f>
        <v>#N/A</v>
      </c>
      <c r="D16" s="149" t="e" cm="1">
        <f t="array" ref="D16">INDEX('Data Dump'!C48:AF62,6,MethodComparison!$B$8)</f>
        <v>#N/A</v>
      </c>
      <c r="E16" s="149" t="e" cm="1">
        <f t="array" ref="E16">INDEX('Data Dump'!C69:AF83,6,MethodComparison!$B$8)</f>
        <v>#N/A</v>
      </c>
      <c r="F16" s="119"/>
      <c r="G16" s="119"/>
      <c r="H16" s="119"/>
      <c r="I16" s="119"/>
      <c r="J16" s="119"/>
      <c r="K16" s="119"/>
      <c r="L16" s="119"/>
      <c r="M16" s="119"/>
    </row>
    <row r="17" spans="1:13">
      <c r="A17" s="179">
        <f>'Data Dump'!B12</f>
        <v>50</v>
      </c>
      <c r="B17" s="149" t="e" cm="1">
        <f t="array" ref="B17">INDEX('Data Dump'!$C$6:$AF$20,7,MethodComparison!$B$8)</f>
        <v>#N/A</v>
      </c>
      <c r="C17" s="149" t="e" cm="1">
        <f t="array" ref="C17">INDEX('Data Dump'!C27:AF41,7,MethodComparison!$B$8)</f>
        <v>#N/A</v>
      </c>
      <c r="D17" s="149" t="e" cm="1">
        <f t="array" ref="D17">INDEX('Data Dump'!C48:AF62,7,MethodComparison!$B$8)</f>
        <v>#N/A</v>
      </c>
      <c r="E17" s="149" t="e" cm="1">
        <f t="array" ref="E17">INDEX('Data Dump'!C69:AF83,7,MethodComparison!$B$8)</f>
        <v>#N/A</v>
      </c>
      <c r="F17" s="119"/>
      <c r="G17" s="119"/>
      <c r="H17" s="119"/>
      <c r="I17" s="119"/>
      <c r="J17" s="119"/>
      <c r="K17" s="119"/>
      <c r="L17" s="119"/>
      <c r="M17" s="119"/>
    </row>
    <row r="18" spans="1:13">
      <c r="A18" s="179">
        <f>'Data Dump'!B13</f>
        <v>55</v>
      </c>
      <c r="B18" s="149" t="e" cm="1">
        <f t="array" ref="B18">INDEX('Data Dump'!$C$6:$AF$20,8,MethodComparison!$B$8)</f>
        <v>#N/A</v>
      </c>
      <c r="C18" s="149" t="e" cm="1">
        <f t="array" ref="C18">INDEX('Data Dump'!C27:AF41,8,MethodComparison!$B$8)</f>
        <v>#N/A</v>
      </c>
      <c r="D18" s="149" t="e" cm="1">
        <f t="array" ref="D18">INDEX('Data Dump'!C48:AF62,8,MethodComparison!$B$8)</f>
        <v>#N/A</v>
      </c>
      <c r="E18" s="149" t="e" cm="1">
        <f t="array" ref="E18">INDEX('Data Dump'!C69:AF83,8,MethodComparison!$B$8)</f>
        <v>#N/A</v>
      </c>
      <c r="F18" s="119"/>
      <c r="G18" s="119"/>
      <c r="H18" s="119"/>
      <c r="I18" s="119"/>
      <c r="J18" s="119"/>
      <c r="K18" s="119"/>
      <c r="L18" s="119"/>
      <c r="M18" s="119"/>
    </row>
    <row r="19" spans="1:13">
      <c r="A19" s="179">
        <f>'Data Dump'!B14</f>
        <v>60</v>
      </c>
      <c r="B19" s="149" t="e" cm="1">
        <f t="array" ref="B19">INDEX('Data Dump'!$C$6:$AF$20,9,MethodComparison!$B$8)</f>
        <v>#N/A</v>
      </c>
      <c r="C19" s="149" t="e" cm="1">
        <f t="array" ref="C19">INDEX('Data Dump'!C27:AF41,9,MethodComparison!$B$8)</f>
        <v>#N/A</v>
      </c>
      <c r="D19" s="149" t="e" cm="1">
        <f t="array" ref="D19">INDEX('Data Dump'!C48:AF62,9,MethodComparison!$B$8)</f>
        <v>#N/A</v>
      </c>
      <c r="E19" s="149" t="e" cm="1">
        <f t="array" ref="E19">INDEX('Data Dump'!C69:AF83,9,MethodComparison!$B$8)</f>
        <v>#N/A</v>
      </c>
      <c r="F19" s="119"/>
      <c r="G19" s="119"/>
      <c r="H19" s="119"/>
      <c r="I19" s="119"/>
      <c r="J19" s="119"/>
      <c r="K19" s="119"/>
      <c r="L19" s="119"/>
      <c r="M19" s="119"/>
    </row>
    <row r="20" spans="1:13">
      <c r="A20" s="179">
        <f>'Data Dump'!B15</f>
        <v>65</v>
      </c>
      <c r="B20" s="149" t="e" cm="1">
        <f t="array" ref="B20">INDEX('Data Dump'!$C$6:$AF$20,10,MethodComparison!$B$8)</f>
        <v>#N/A</v>
      </c>
      <c r="C20" s="149" t="e" cm="1">
        <f t="array" ref="C20">INDEX('Data Dump'!C27:AF41,10,MethodComparison!$B$8)</f>
        <v>#N/A</v>
      </c>
      <c r="D20" s="149" t="e" cm="1">
        <f t="array" ref="D20">INDEX('Data Dump'!C48:AF62,10,MethodComparison!$B$8)</f>
        <v>#N/A</v>
      </c>
      <c r="E20" s="149" t="e" cm="1">
        <f t="array" ref="E20">INDEX('Data Dump'!C69:AF83,10,MethodComparison!$B$8)</f>
        <v>#N/A</v>
      </c>
      <c r="F20" s="119"/>
      <c r="G20" s="119"/>
      <c r="H20" s="119"/>
      <c r="I20" s="119"/>
      <c r="J20" s="119"/>
      <c r="K20" s="119"/>
      <c r="L20" s="119"/>
      <c r="M20" s="119"/>
    </row>
    <row r="21" spans="1:13">
      <c r="A21" s="179">
        <f>'Data Dump'!B16</f>
        <v>70</v>
      </c>
      <c r="B21" s="149" t="e" cm="1">
        <f t="array" ref="B21">INDEX('Data Dump'!$C$6:$AF$20,11,MethodComparison!$B$8)</f>
        <v>#N/A</v>
      </c>
      <c r="C21" s="149" t="e" cm="1">
        <f t="array" ref="C21">INDEX('Data Dump'!C27:AF41,11,MethodComparison!$B$8)</f>
        <v>#N/A</v>
      </c>
      <c r="D21" s="149" t="e" cm="1">
        <f t="array" ref="D21">INDEX('Data Dump'!C48:AF62,11,MethodComparison!$B$8)</f>
        <v>#N/A</v>
      </c>
      <c r="E21" s="149" t="e" cm="1">
        <f t="array" ref="E21">INDEX('Data Dump'!C69:AF83,11,MethodComparison!$B$8)</f>
        <v>#N/A</v>
      </c>
      <c r="F21" s="119"/>
      <c r="G21" s="119"/>
      <c r="H21" s="119"/>
      <c r="I21" s="119"/>
      <c r="J21" s="119"/>
      <c r="K21" s="119"/>
      <c r="L21" s="119"/>
      <c r="M21" s="119"/>
    </row>
    <row r="22" spans="1:13">
      <c r="A22" s="179">
        <f>'Data Dump'!B17</f>
        <v>75</v>
      </c>
      <c r="B22" s="149" t="e" cm="1">
        <f t="array" ref="B22">INDEX('Data Dump'!$C$6:$AF$20,12,MethodComparison!$B$8)</f>
        <v>#N/A</v>
      </c>
      <c r="C22" s="149" t="e" cm="1">
        <f t="array" ref="C22">INDEX('Data Dump'!C27:AF41,12,MethodComparison!$B$8)</f>
        <v>#N/A</v>
      </c>
      <c r="D22" s="149" t="e" cm="1">
        <f t="array" ref="D22">INDEX('Data Dump'!C48:AF62,12,MethodComparison!$B$8)</f>
        <v>#N/A</v>
      </c>
      <c r="E22" s="149" t="e" cm="1">
        <f t="array" ref="E22">INDEX('Data Dump'!C69:AF83,12,MethodComparison!$B$8)</f>
        <v>#N/A</v>
      </c>
      <c r="F22" s="119"/>
      <c r="G22" s="119"/>
      <c r="H22" s="119"/>
      <c r="I22" s="119"/>
      <c r="J22" s="119"/>
      <c r="K22" s="119"/>
      <c r="L22" s="119"/>
      <c r="M22" s="119"/>
    </row>
    <row r="23" spans="1:13">
      <c r="A23" s="179">
        <f>'Data Dump'!B18</f>
        <v>80</v>
      </c>
      <c r="B23" s="149" t="e" cm="1">
        <f t="array" ref="B23">INDEX('Data Dump'!$C$6:$AF$20,13,MethodComparison!$B$8)</f>
        <v>#N/A</v>
      </c>
      <c r="C23" s="149" t="e" cm="1">
        <f t="array" ref="C23">INDEX('Data Dump'!C27:AF41,13,MethodComparison!$B$8)</f>
        <v>#N/A</v>
      </c>
      <c r="D23" s="149" t="e" cm="1">
        <f t="array" ref="D23">INDEX('Data Dump'!C48:AF62,13,MethodComparison!$B$8)</f>
        <v>#N/A</v>
      </c>
      <c r="E23" s="149" t="e" cm="1">
        <f t="array" ref="E23">INDEX('Data Dump'!C69:AF83,13,MethodComparison!$B$8)</f>
        <v>#N/A</v>
      </c>
      <c r="F23" s="119"/>
      <c r="G23" s="119"/>
      <c r="H23" s="119"/>
      <c r="I23" s="119"/>
      <c r="J23" s="119"/>
      <c r="K23" s="119"/>
      <c r="L23" s="119"/>
      <c r="M23" s="119"/>
    </row>
    <row r="24" spans="1:13">
      <c r="A24" s="179" t="str">
        <f>'Data Dump'!B19</f>
        <v/>
      </c>
      <c r="B24" s="149" t="e" cm="1">
        <f t="array" ref="B24">INDEX('Data Dump'!$C$6:$AF$20,14,MethodComparison!$B$8)</f>
        <v>#N/A</v>
      </c>
      <c r="C24" s="149" t="e" cm="1">
        <f t="array" ref="C24">INDEX('Data Dump'!C27:AF41,14,MethodComparison!$B$8)</f>
        <v>#N/A</v>
      </c>
      <c r="D24" s="149" t="e" cm="1">
        <f t="array" ref="D24">INDEX('Data Dump'!C48:AF62,14,MethodComparison!$B$8)</f>
        <v>#N/A</v>
      </c>
      <c r="E24" s="149" t="e" cm="1">
        <f t="array" ref="E24">INDEX('Data Dump'!C69:AF83,14,MethodComparison!$B$8)</f>
        <v>#N/A</v>
      </c>
      <c r="F24" s="119"/>
      <c r="G24" s="119"/>
      <c r="H24" s="119"/>
      <c r="I24" s="119"/>
      <c r="J24" s="119"/>
      <c r="K24" s="119"/>
      <c r="L24" s="119"/>
      <c r="M24" s="119"/>
    </row>
    <row r="25" spans="1:13">
      <c r="A25" s="179" t="str">
        <f>'Data Dump'!B20</f>
        <v/>
      </c>
      <c r="B25" s="149" t="e" cm="1">
        <f t="array" ref="B25">INDEX('Data Dump'!$C$6:$AF$20,15,MethodComparison!$B$8)</f>
        <v>#N/A</v>
      </c>
      <c r="C25" s="149" t="e" cm="1">
        <f t="array" ref="C25">INDEX('Data Dump'!C27:AF41,15,MethodComparison!$B$8)</f>
        <v>#N/A</v>
      </c>
      <c r="D25" s="149" t="e" cm="1">
        <f t="array" ref="D25">INDEX('Data Dump'!C48:AF62,15,MethodComparison!$B$8)</f>
        <v>#N/A</v>
      </c>
      <c r="E25" s="149" t="e" cm="1">
        <f t="array" ref="E25">INDEX('Data Dump'!C69:AF83,15,MethodComparison!$B$8)</f>
        <v>#N/A</v>
      </c>
      <c r="F25" s="119"/>
      <c r="G25" s="119"/>
      <c r="H25" s="119"/>
      <c r="I25" s="119"/>
      <c r="J25" s="119"/>
      <c r="K25" s="119"/>
      <c r="L25" s="119"/>
      <c r="M25" s="119"/>
    </row>
    <row r="26" spans="1:13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</row>
    <row r="27" spans="1:13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</row>
    <row r="28" spans="1:13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</row>
    <row r="29" spans="1:13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</row>
    <row r="30" spans="1:13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</row>
    <row r="31" spans="1:13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</row>
    <row r="32" spans="1:13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</row>
    <row r="33" spans="1:13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</row>
    <row r="34" spans="1:13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</row>
    <row r="35" spans="1:13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</row>
    <row r="36" spans="1:13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</row>
    <row r="37" spans="1:13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</row>
    <row r="38" spans="1:13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</row>
    <row r="39" spans="1:13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</row>
    <row r="40" spans="1:13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</row>
    <row r="41" spans="1:1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</row>
    <row r="42" spans="1:1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</row>
    <row r="43" spans="1:1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</row>
    <row r="44" spans="1:1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</row>
    <row r="45" spans="1:13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</row>
    <row r="46" spans="1:13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</row>
    <row r="47" spans="1:13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</row>
    <row r="48" spans="1:13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</row>
    <row r="49" spans="1:1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</row>
    <row r="50" spans="1:13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</row>
    <row r="51" spans="1:13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</row>
    <row r="52" spans="1:13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</row>
    <row r="53" spans="1:13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</row>
    <row r="54" spans="1:13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</row>
    <row r="55" spans="1:13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</row>
    <row r="56" spans="1:13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</row>
    <row r="57" spans="1:13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</row>
    <row r="58" spans="1:13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</row>
    <row r="59" spans="1:13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</row>
    <row r="60" spans="1:13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</row>
    <row r="61" spans="1:13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</row>
    <row r="62" spans="1:13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</row>
    <row r="63" spans="1:13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</row>
    <row r="64" spans="1:13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</row>
    <row r="65" spans="1:13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</row>
    <row r="66" spans="1:13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</row>
    <row r="67" spans="1:13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</row>
    <row r="68" spans="1:13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</row>
    <row r="69" spans="1:13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</row>
    <row r="70" spans="1:13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</row>
    <row r="71" spans="1:13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</row>
    <row r="72" spans="1:13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</row>
    <row r="73" spans="1:13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</row>
    <row r="74" spans="1:13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</row>
    <row r="75" spans="1:13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</row>
    <row r="76" spans="1:13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</row>
    <row r="77" spans="1:13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</row>
  </sheetData>
  <mergeCells count="1">
    <mergeCell ref="A3:D3"/>
  </mergeCells>
  <dataValidations count="1">
    <dataValidation type="list" allowBlank="1" showInputMessage="1" showErrorMessage="1" sqref="E3" xr:uid="{74BC658F-CC43-4F93-8FB0-81DC9AE5536E}">
      <formula1>dialist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9E748-486D-43E8-A961-81CCBAF613EE}">
  <sheetPr codeName="Sheet9">
    <pageSetUpPr fitToPage="1"/>
  </sheetPr>
  <dimension ref="A1:X89"/>
  <sheetViews>
    <sheetView showZeros="0" view="pageBreakPreview" topLeftCell="A19" zoomScale="85" zoomScaleNormal="115" zoomScaleSheetLayoutView="85" zoomScalePageLayoutView="85" workbookViewId="0">
      <selection activeCell="C44" sqref="C44"/>
    </sheetView>
  </sheetViews>
  <sheetFormatPr defaultColWidth="9.109375" defaultRowHeight="14.4"/>
  <cols>
    <col min="1" max="1" width="9.33203125" style="1" bestFit="1" customWidth="1"/>
    <col min="2" max="2" width="9.33203125" style="1" customWidth="1"/>
    <col min="3" max="22" width="8.6640625" style="1" customWidth="1"/>
    <col min="23" max="16384" width="9.109375" style="1"/>
  </cols>
  <sheetData>
    <row r="1" spans="1:24" ht="15" thickBot="1">
      <c r="A1" s="497" t="s">
        <v>87</v>
      </c>
      <c r="B1" s="498"/>
      <c r="C1" s="498"/>
      <c r="D1" s="500"/>
    </row>
    <row r="2" spans="1:24">
      <c r="A2" s="4" t="s">
        <v>88</v>
      </c>
      <c r="B2" s="515">
        <f>'Input_CPT Data'!B1</f>
        <v>0</v>
      </c>
      <c r="C2" s="515"/>
      <c r="D2" s="46"/>
    </row>
    <row r="3" spans="1:24">
      <c r="A3" s="5" t="s">
        <v>40</v>
      </c>
      <c r="B3" s="516">
        <f>'Input_CPT Data'!B2</f>
        <v>0</v>
      </c>
      <c r="C3" s="516"/>
      <c r="D3" s="26"/>
    </row>
    <row r="4" spans="1:24">
      <c r="A4" s="5" t="s">
        <v>34</v>
      </c>
      <c r="B4" s="516">
        <f>'Input_CPT Data'!B3</f>
        <v>0</v>
      </c>
      <c r="C4" s="516"/>
      <c r="D4" s="25" t="s">
        <v>33</v>
      </c>
    </row>
    <row r="5" spans="1:24">
      <c r="A5" s="5" t="s">
        <v>38</v>
      </c>
      <c r="B5" s="516">
        <f>'Input_CPT Data'!B4</f>
        <v>0</v>
      </c>
      <c r="C5" s="516"/>
      <c r="D5" s="25" t="s">
        <v>33</v>
      </c>
    </row>
    <row r="6" spans="1:24">
      <c r="A6" s="5" t="s">
        <v>36</v>
      </c>
      <c r="B6" s="516">
        <f>'Input_CPT Data'!B5</f>
        <v>0</v>
      </c>
      <c r="C6" s="516"/>
      <c r="D6" s="25" t="s">
        <v>33</v>
      </c>
    </row>
    <row r="7" spans="1:24" ht="15" thickBot="1">
      <c r="A7" s="6" t="s">
        <v>35</v>
      </c>
      <c r="B7" s="505">
        <f>'Input_CPT Data'!B6</f>
        <v>0</v>
      </c>
      <c r="C7" s="505"/>
      <c r="D7" s="27" t="s">
        <v>33</v>
      </c>
    </row>
    <row r="8" spans="1:24" ht="15" thickBot="1"/>
    <row r="9" spans="1:24" ht="15">
      <c r="A9" s="506" t="s">
        <v>89</v>
      </c>
      <c r="B9" s="507"/>
      <c r="C9" s="508"/>
      <c r="D9" s="509"/>
      <c r="E9" s="509"/>
      <c r="F9" s="510"/>
      <c r="G9" s="502"/>
      <c r="H9" s="503"/>
      <c r="I9" s="503"/>
      <c r="J9" s="504"/>
      <c r="K9" s="511"/>
      <c r="L9" s="512"/>
      <c r="M9" s="512"/>
      <c r="N9" s="513"/>
      <c r="O9" s="508"/>
      <c r="P9" s="509"/>
      <c r="Q9" s="509"/>
      <c r="R9" s="510"/>
      <c r="S9" s="502"/>
      <c r="T9" s="503"/>
      <c r="U9" s="503"/>
      <c r="V9" s="504"/>
    </row>
    <row r="10" spans="1:24" ht="27.6">
      <c r="A10" s="220" t="s">
        <v>90</v>
      </c>
      <c r="B10" s="219" t="s">
        <v>91</v>
      </c>
      <c r="C10" s="28" t="s">
        <v>92</v>
      </c>
      <c r="D10" s="29" t="s">
        <v>93</v>
      </c>
      <c r="E10" s="29" t="s">
        <v>94</v>
      </c>
      <c r="F10" s="30" t="s">
        <v>95</v>
      </c>
      <c r="G10" s="28" t="s">
        <v>92</v>
      </c>
      <c r="H10" s="29" t="s">
        <v>93</v>
      </c>
      <c r="I10" s="29" t="s">
        <v>94</v>
      </c>
      <c r="J10" s="30" t="s">
        <v>95</v>
      </c>
      <c r="K10" s="28" t="s">
        <v>92</v>
      </c>
      <c r="L10" s="29" t="s">
        <v>93</v>
      </c>
      <c r="M10" s="29" t="s">
        <v>94</v>
      </c>
      <c r="N10" s="30" t="s">
        <v>95</v>
      </c>
      <c r="O10" s="28" t="s">
        <v>92</v>
      </c>
      <c r="P10" s="29" t="s">
        <v>93</v>
      </c>
      <c r="Q10" s="29" t="s">
        <v>94</v>
      </c>
      <c r="R10" s="30" t="s">
        <v>95</v>
      </c>
      <c r="S10" s="28" t="s">
        <v>92</v>
      </c>
      <c r="T10" s="29" t="s">
        <v>93</v>
      </c>
      <c r="U10" s="29" t="s">
        <v>94</v>
      </c>
      <c r="V10" s="30" t="s">
        <v>95</v>
      </c>
    </row>
    <row r="11" spans="1:24" ht="15" thickBot="1">
      <c r="A11" s="31" t="s">
        <v>2</v>
      </c>
      <c r="B11" s="218" t="s">
        <v>96</v>
      </c>
      <c r="C11" s="31" t="s">
        <v>24</v>
      </c>
      <c r="D11" s="32" t="s">
        <v>24</v>
      </c>
      <c r="E11" s="32" t="s">
        <v>24</v>
      </c>
      <c r="F11" s="33" t="s">
        <v>24</v>
      </c>
      <c r="G11" s="31" t="s">
        <v>24</v>
      </c>
      <c r="H11" s="32" t="s">
        <v>24</v>
      </c>
      <c r="I11" s="32" t="s">
        <v>24</v>
      </c>
      <c r="J11" s="33" t="s">
        <v>24</v>
      </c>
      <c r="K11" s="31" t="s">
        <v>24</v>
      </c>
      <c r="L11" s="32" t="s">
        <v>24</v>
      </c>
      <c r="M11" s="32" t="s">
        <v>24</v>
      </c>
      <c r="N11" s="33" t="s">
        <v>24</v>
      </c>
      <c r="O11" s="31" t="s">
        <v>24</v>
      </c>
      <c r="P11" s="32" t="s">
        <v>24</v>
      </c>
      <c r="Q11" s="32" t="s">
        <v>24</v>
      </c>
      <c r="R11" s="33" t="s">
        <v>24</v>
      </c>
      <c r="S11" s="31" t="s">
        <v>24</v>
      </c>
      <c r="T11" s="32" t="s">
        <v>24</v>
      </c>
      <c r="U11" s="32" t="s">
        <v>24</v>
      </c>
      <c r="V11" s="33" t="s">
        <v>24</v>
      </c>
    </row>
    <row r="12" spans="1:24">
      <c r="A12" s="217"/>
      <c r="B12" s="216"/>
      <c r="C12" s="215"/>
      <c r="D12" s="213"/>
      <c r="E12" s="213"/>
      <c r="F12" s="212">
        <f t="shared" ref="F12:F20" si="0">IF(E12="-",0,ROUND(E12*1.3,-1))</f>
        <v>0</v>
      </c>
      <c r="G12" s="214"/>
      <c r="H12" s="213"/>
      <c r="I12" s="213"/>
      <c r="J12" s="212">
        <f t="shared" ref="J12:J20" si="1">IF(I12="-",0,ROUND(I12*1.3,-1))</f>
        <v>0</v>
      </c>
      <c r="K12" s="214"/>
      <c r="L12" s="213"/>
      <c r="M12" s="213"/>
      <c r="N12" s="212">
        <f t="shared" ref="N12:N20" si="2">IF(M12="-",0,ROUND(M12*1.3,-1))</f>
        <v>0</v>
      </c>
      <c r="O12" s="215"/>
      <c r="P12" s="213"/>
      <c r="Q12" s="213"/>
      <c r="R12" s="212"/>
      <c r="S12" s="214"/>
      <c r="T12" s="213"/>
      <c r="U12" s="213"/>
      <c r="V12" s="212"/>
    </row>
    <row r="13" spans="1:24">
      <c r="A13" s="211"/>
      <c r="B13" s="210"/>
      <c r="C13" s="209"/>
      <c r="D13" s="207"/>
      <c r="E13" s="207"/>
      <c r="F13" s="206">
        <f t="shared" si="0"/>
        <v>0</v>
      </c>
      <c r="G13" s="208"/>
      <c r="H13" s="207"/>
      <c r="I13" s="207"/>
      <c r="J13" s="206">
        <f t="shared" si="1"/>
        <v>0</v>
      </c>
      <c r="K13" s="208"/>
      <c r="L13" s="207"/>
      <c r="M13" s="207"/>
      <c r="N13" s="206">
        <f t="shared" si="2"/>
        <v>0</v>
      </c>
      <c r="O13" s="209"/>
      <c r="P13" s="207"/>
      <c r="Q13" s="207"/>
      <c r="R13" s="206"/>
      <c r="S13" s="208"/>
      <c r="T13" s="207"/>
      <c r="U13" s="207"/>
      <c r="V13" s="206"/>
    </row>
    <row r="14" spans="1:24">
      <c r="A14" s="211"/>
      <c r="B14" s="210"/>
      <c r="C14" s="209"/>
      <c r="D14" s="207"/>
      <c r="E14" s="207"/>
      <c r="F14" s="206">
        <f t="shared" si="0"/>
        <v>0</v>
      </c>
      <c r="G14" s="208"/>
      <c r="H14" s="207"/>
      <c r="I14" s="207"/>
      <c r="J14" s="206">
        <f t="shared" si="1"/>
        <v>0</v>
      </c>
      <c r="K14" s="208"/>
      <c r="L14" s="207"/>
      <c r="M14" s="207"/>
      <c r="N14" s="206">
        <f t="shared" si="2"/>
        <v>0</v>
      </c>
      <c r="O14" s="209"/>
      <c r="P14" s="207"/>
      <c r="Q14" s="207"/>
      <c r="R14" s="206"/>
      <c r="S14" s="208"/>
      <c r="T14" s="207"/>
      <c r="U14" s="207"/>
      <c r="V14" s="206"/>
      <c r="W14" s="514"/>
      <c r="X14" s="514"/>
    </row>
    <row r="15" spans="1:24">
      <c r="A15" s="211"/>
      <c r="B15" s="210"/>
      <c r="C15" s="209"/>
      <c r="D15" s="207"/>
      <c r="E15" s="207"/>
      <c r="F15" s="206">
        <f t="shared" si="0"/>
        <v>0</v>
      </c>
      <c r="G15" s="208"/>
      <c r="H15" s="207"/>
      <c r="I15" s="207"/>
      <c r="J15" s="206">
        <f t="shared" si="1"/>
        <v>0</v>
      </c>
      <c r="K15" s="208"/>
      <c r="L15" s="207"/>
      <c r="M15" s="207"/>
      <c r="N15" s="206">
        <f t="shared" si="2"/>
        <v>0</v>
      </c>
      <c r="O15" s="209"/>
      <c r="P15" s="207"/>
      <c r="Q15" s="207"/>
      <c r="R15" s="206"/>
      <c r="S15" s="208"/>
      <c r="T15" s="207"/>
      <c r="U15" s="207"/>
      <c r="V15" s="206"/>
    </row>
    <row r="16" spans="1:24">
      <c r="A16" s="211"/>
      <c r="B16" s="210"/>
      <c r="C16" s="209"/>
      <c r="D16" s="207"/>
      <c r="E16" s="207"/>
      <c r="F16" s="206">
        <f t="shared" si="0"/>
        <v>0</v>
      </c>
      <c r="G16" s="208"/>
      <c r="H16" s="207"/>
      <c r="I16" s="207"/>
      <c r="J16" s="206">
        <f t="shared" si="1"/>
        <v>0</v>
      </c>
      <c r="K16" s="208"/>
      <c r="L16" s="207"/>
      <c r="M16" s="207"/>
      <c r="N16" s="206">
        <f t="shared" si="2"/>
        <v>0</v>
      </c>
      <c r="O16" s="209"/>
      <c r="P16" s="207"/>
      <c r="Q16" s="207"/>
      <c r="R16" s="206"/>
      <c r="S16" s="208"/>
      <c r="T16" s="207"/>
      <c r="U16" s="207"/>
      <c r="V16" s="206"/>
    </row>
    <row r="17" spans="1:22">
      <c r="A17" s="211"/>
      <c r="B17" s="210"/>
      <c r="C17" s="209"/>
      <c r="D17" s="207"/>
      <c r="E17" s="207"/>
      <c r="F17" s="206">
        <f t="shared" si="0"/>
        <v>0</v>
      </c>
      <c r="G17" s="208"/>
      <c r="H17" s="207"/>
      <c r="I17" s="207"/>
      <c r="J17" s="206">
        <f t="shared" si="1"/>
        <v>0</v>
      </c>
      <c r="K17" s="208"/>
      <c r="L17" s="207"/>
      <c r="M17" s="207"/>
      <c r="N17" s="206">
        <f t="shared" si="2"/>
        <v>0</v>
      </c>
      <c r="O17" s="209"/>
      <c r="P17" s="207"/>
      <c r="Q17" s="207"/>
      <c r="R17" s="206"/>
      <c r="S17" s="208"/>
      <c r="T17" s="207"/>
      <c r="U17" s="207"/>
      <c r="V17" s="206"/>
    </row>
    <row r="18" spans="1:22">
      <c r="A18" s="211"/>
      <c r="B18" s="210"/>
      <c r="C18" s="209"/>
      <c r="D18" s="207"/>
      <c r="E18" s="207"/>
      <c r="F18" s="206">
        <f t="shared" si="0"/>
        <v>0</v>
      </c>
      <c r="G18" s="208"/>
      <c r="H18" s="207"/>
      <c r="I18" s="207"/>
      <c r="J18" s="206">
        <f t="shared" si="1"/>
        <v>0</v>
      </c>
      <c r="K18" s="208"/>
      <c r="L18" s="207"/>
      <c r="M18" s="207"/>
      <c r="N18" s="206">
        <f t="shared" si="2"/>
        <v>0</v>
      </c>
      <c r="O18" s="209"/>
      <c r="P18" s="207"/>
      <c r="Q18" s="207"/>
      <c r="R18" s="206"/>
      <c r="S18" s="208"/>
      <c r="T18" s="207"/>
      <c r="U18" s="207"/>
      <c r="V18" s="206"/>
    </row>
    <row r="19" spans="1:22">
      <c r="A19" s="211"/>
      <c r="B19" s="210"/>
      <c r="C19" s="209"/>
      <c r="D19" s="207"/>
      <c r="E19" s="207"/>
      <c r="F19" s="206">
        <f t="shared" si="0"/>
        <v>0</v>
      </c>
      <c r="G19" s="208"/>
      <c r="H19" s="207"/>
      <c r="I19" s="207"/>
      <c r="J19" s="206">
        <f t="shared" si="1"/>
        <v>0</v>
      </c>
      <c r="K19" s="208"/>
      <c r="L19" s="207"/>
      <c r="M19" s="207"/>
      <c r="N19" s="206">
        <f t="shared" si="2"/>
        <v>0</v>
      </c>
      <c r="O19" s="209"/>
      <c r="P19" s="207"/>
      <c r="Q19" s="207"/>
      <c r="R19" s="206"/>
      <c r="S19" s="208"/>
      <c r="T19" s="207"/>
      <c r="U19" s="207"/>
      <c r="V19" s="206"/>
    </row>
    <row r="20" spans="1:22">
      <c r="A20" s="211"/>
      <c r="B20" s="210"/>
      <c r="C20" s="209"/>
      <c r="D20" s="207"/>
      <c r="E20" s="207"/>
      <c r="F20" s="206">
        <f t="shared" si="0"/>
        <v>0</v>
      </c>
      <c r="G20" s="208"/>
      <c r="H20" s="207"/>
      <c r="I20" s="207"/>
      <c r="J20" s="206">
        <f t="shared" si="1"/>
        <v>0</v>
      </c>
      <c r="K20" s="208"/>
      <c r="L20" s="207"/>
      <c r="M20" s="207"/>
      <c r="N20" s="206">
        <f t="shared" si="2"/>
        <v>0</v>
      </c>
      <c r="O20" s="209"/>
      <c r="P20" s="207"/>
      <c r="Q20" s="207"/>
      <c r="R20" s="206"/>
      <c r="S20" s="208"/>
      <c r="T20" s="207"/>
      <c r="U20" s="207"/>
      <c r="V20" s="206"/>
    </row>
    <row r="21" spans="1:22">
      <c r="A21" s="211"/>
      <c r="B21" s="210"/>
      <c r="C21" s="209"/>
      <c r="D21" s="207"/>
      <c r="E21" s="207"/>
      <c r="F21" s="206"/>
      <c r="G21" s="208"/>
      <c r="H21" s="207"/>
      <c r="I21" s="207"/>
      <c r="J21" s="206"/>
      <c r="K21" s="208"/>
      <c r="L21" s="207"/>
      <c r="M21" s="207"/>
      <c r="N21" s="206"/>
      <c r="O21" s="208"/>
      <c r="P21" s="207"/>
      <c r="Q21" s="207"/>
      <c r="R21" s="206"/>
      <c r="S21" s="208"/>
      <c r="T21" s="207"/>
      <c r="U21" s="207"/>
      <c r="V21" s="206"/>
    </row>
    <row r="22" spans="1:22">
      <c r="A22" s="211"/>
      <c r="B22" s="210"/>
      <c r="C22" s="209"/>
      <c r="D22" s="207"/>
      <c r="E22" s="207"/>
      <c r="F22" s="206"/>
      <c r="G22" s="208"/>
      <c r="H22" s="207"/>
      <c r="I22" s="207"/>
      <c r="J22" s="206"/>
      <c r="K22" s="208"/>
      <c r="L22" s="207"/>
      <c r="M22" s="207"/>
      <c r="N22" s="206"/>
      <c r="O22" s="208"/>
      <c r="P22" s="207"/>
      <c r="Q22" s="207"/>
      <c r="R22" s="206"/>
      <c r="S22" s="208"/>
      <c r="T22" s="207"/>
      <c r="U22" s="207"/>
      <c r="V22" s="206"/>
    </row>
    <row r="23" spans="1:22">
      <c r="A23" s="211"/>
      <c r="B23" s="210"/>
      <c r="C23" s="209"/>
      <c r="D23" s="207"/>
      <c r="E23" s="207"/>
      <c r="F23" s="206"/>
      <c r="G23" s="208"/>
      <c r="H23" s="207"/>
      <c r="I23" s="207"/>
      <c r="J23" s="206"/>
      <c r="K23" s="208"/>
      <c r="L23" s="207"/>
      <c r="M23" s="207"/>
      <c r="N23" s="206"/>
      <c r="O23" s="208"/>
      <c r="P23" s="207"/>
      <c r="Q23" s="207"/>
      <c r="R23" s="206"/>
      <c r="S23" s="208"/>
      <c r="T23" s="207"/>
      <c r="U23" s="207"/>
      <c r="V23" s="206"/>
    </row>
    <row r="24" spans="1:22">
      <c r="A24" s="211"/>
      <c r="B24" s="210"/>
      <c r="C24" s="209"/>
      <c r="D24" s="207"/>
      <c r="E24" s="207"/>
      <c r="F24" s="206"/>
      <c r="G24" s="208"/>
      <c r="H24" s="207"/>
      <c r="I24" s="207"/>
      <c r="J24" s="206"/>
      <c r="K24" s="208"/>
      <c r="L24" s="207"/>
      <c r="M24" s="207"/>
      <c r="N24" s="206"/>
      <c r="O24" s="208"/>
      <c r="P24" s="207"/>
      <c r="Q24" s="207"/>
      <c r="R24" s="206"/>
      <c r="S24" s="208"/>
      <c r="T24" s="207"/>
      <c r="U24" s="207"/>
      <c r="V24" s="206"/>
    </row>
    <row r="25" spans="1:22">
      <c r="A25" s="211"/>
      <c r="B25" s="210"/>
      <c r="C25" s="209"/>
      <c r="D25" s="207"/>
      <c r="E25" s="207"/>
      <c r="F25" s="206"/>
      <c r="G25" s="208"/>
      <c r="H25" s="207"/>
      <c r="I25" s="207"/>
      <c r="J25" s="206"/>
      <c r="K25" s="208"/>
      <c r="L25" s="207"/>
      <c r="M25" s="207"/>
      <c r="N25" s="206"/>
      <c r="O25" s="208"/>
      <c r="P25" s="207"/>
      <c r="Q25" s="207"/>
      <c r="R25" s="206"/>
      <c r="S25" s="208"/>
      <c r="T25" s="207"/>
      <c r="U25" s="207"/>
      <c r="V25" s="206"/>
    </row>
    <row r="26" spans="1:22" ht="15" thickBot="1">
      <c r="A26" s="205"/>
      <c r="B26" s="204"/>
      <c r="C26" s="203"/>
      <c r="D26" s="201"/>
      <c r="E26" s="201"/>
      <c r="F26" s="200"/>
      <c r="G26" s="202"/>
      <c r="H26" s="201"/>
      <c r="I26" s="201"/>
      <c r="J26" s="200"/>
      <c r="K26" s="202"/>
      <c r="L26" s="201"/>
      <c r="M26" s="201"/>
      <c r="N26" s="200"/>
      <c r="O26" s="202"/>
      <c r="P26" s="201"/>
      <c r="Q26" s="201"/>
      <c r="R26" s="200"/>
      <c r="S26" s="202"/>
      <c r="T26" s="201"/>
      <c r="U26" s="201"/>
      <c r="V26" s="200"/>
    </row>
    <row r="27" spans="1:22" ht="15" thickBot="1"/>
    <row r="28" spans="1:22" ht="15">
      <c r="A28" s="506" t="s">
        <v>89</v>
      </c>
      <c r="B28" s="507"/>
      <c r="C28" s="508"/>
      <c r="D28" s="509"/>
      <c r="E28" s="509"/>
      <c r="F28" s="510"/>
      <c r="G28" s="502"/>
      <c r="H28" s="503"/>
      <c r="I28" s="503"/>
      <c r="J28" s="504"/>
      <c r="K28" s="511"/>
      <c r="L28" s="512"/>
      <c r="M28" s="512"/>
      <c r="N28" s="513"/>
      <c r="O28" s="508"/>
      <c r="P28" s="509"/>
      <c r="Q28" s="509"/>
      <c r="R28" s="510"/>
      <c r="S28" s="502"/>
      <c r="T28" s="503"/>
      <c r="U28" s="503"/>
      <c r="V28" s="504"/>
    </row>
    <row r="29" spans="1:22" ht="27.6">
      <c r="A29" s="220" t="s">
        <v>90</v>
      </c>
      <c r="B29" s="219" t="s">
        <v>91</v>
      </c>
      <c r="C29" s="28" t="s">
        <v>92</v>
      </c>
      <c r="D29" s="29" t="s">
        <v>93</v>
      </c>
      <c r="E29" s="29" t="s">
        <v>94</v>
      </c>
      <c r="F29" s="30" t="s">
        <v>95</v>
      </c>
      <c r="G29" s="28" t="s">
        <v>92</v>
      </c>
      <c r="H29" s="29" t="s">
        <v>93</v>
      </c>
      <c r="I29" s="29" t="s">
        <v>94</v>
      </c>
      <c r="J29" s="30" t="s">
        <v>95</v>
      </c>
      <c r="K29" s="28" t="s">
        <v>92</v>
      </c>
      <c r="L29" s="29" t="s">
        <v>93</v>
      </c>
      <c r="M29" s="29" t="s">
        <v>94</v>
      </c>
      <c r="N29" s="30" t="s">
        <v>95</v>
      </c>
      <c r="O29" s="28" t="s">
        <v>92</v>
      </c>
      <c r="P29" s="29" t="s">
        <v>93</v>
      </c>
      <c r="Q29" s="29" t="s">
        <v>94</v>
      </c>
      <c r="R29" s="30" t="s">
        <v>95</v>
      </c>
      <c r="S29" s="28" t="s">
        <v>92</v>
      </c>
      <c r="T29" s="29" t="s">
        <v>93</v>
      </c>
      <c r="U29" s="29" t="s">
        <v>94</v>
      </c>
      <c r="V29" s="30" t="s">
        <v>95</v>
      </c>
    </row>
    <row r="30" spans="1:22" ht="15" thickBot="1">
      <c r="A30" s="31" t="s">
        <v>2</v>
      </c>
      <c r="B30" s="218" t="s">
        <v>96</v>
      </c>
      <c r="C30" s="31" t="s">
        <v>24</v>
      </c>
      <c r="D30" s="32" t="s">
        <v>24</v>
      </c>
      <c r="E30" s="32" t="s">
        <v>24</v>
      </c>
      <c r="F30" s="33" t="s">
        <v>24</v>
      </c>
      <c r="G30" s="31" t="s">
        <v>24</v>
      </c>
      <c r="H30" s="32" t="s">
        <v>24</v>
      </c>
      <c r="I30" s="32" t="s">
        <v>24</v>
      </c>
      <c r="J30" s="33" t="s">
        <v>24</v>
      </c>
      <c r="K30" s="31" t="s">
        <v>24</v>
      </c>
      <c r="L30" s="32" t="s">
        <v>24</v>
      </c>
      <c r="M30" s="32" t="s">
        <v>24</v>
      </c>
      <c r="N30" s="33" t="s">
        <v>24</v>
      </c>
      <c r="O30" s="31" t="s">
        <v>24</v>
      </c>
      <c r="P30" s="32" t="s">
        <v>24</v>
      </c>
      <c r="Q30" s="32" t="s">
        <v>24</v>
      </c>
      <c r="R30" s="33" t="s">
        <v>24</v>
      </c>
      <c r="S30" s="31" t="s">
        <v>24</v>
      </c>
      <c r="T30" s="32" t="s">
        <v>24</v>
      </c>
      <c r="U30" s="32" t="s">
        <v>24</v>
      </c>
      <c r="V30" s="33" t="s">
        <v>24</v>
      </c>
    </row>
    <row r="31" spans="1:22">
      <c r="A31" s="217"/>
      <c r="B31" s="216"/>
      <c r="C31" s="215"/>
      <c r="D31" s="213"/>
      <c r="E31" s="213"/>
      <c r="F31" s="212">
        <f t="shared" ref="F31:F39" si="3">IF(E31="-",0,ROUND(E31*1.3,-1))</f>
        <v>0</v>
      </c>
      <c r="G31" s="214"/>
      <c r="H31" s="213"/>
      <c r="I31" s="213"/>
      <c r="J31" s="212">
        <f t="shared" ref="J31:J39" si="4">IF(I31="-",0,ROUND(I31*1.3,-1))</f>
        <v>0</v>
      </c>
      <c r="K31" s="214"/>
      <c r="L31" s="213"/>
      <c r="M31" s="213"/>
      <c r="N31" s="212">
        <f t="shared" ref="N31:N39" si="5">IF(M31="-",0,ROUND(M31*1.3,-1))</f>
        <v>0</v>
      </c>
      <c r="O31" s="215"/>
      <c r="P31" s="213"/>
      <c r="Q31" s="213"/>
      <c r="R31" s="212"/>
      <c r="S31" s="214"/>
      <c r="T31" s="213"/>
      <c r="U31" s="213"/>
      <c r="V31" s="212"/>
    </row>
    <row r="32" spans="1:22">
      <c r="A32" s="211"/>
      <c r="B32" s="210"/>
      <c r="C32" s="209"/>
      <c r="D32" s="207"/>
      <c r="E32" s="207"/>
      <c r="F32" s="206">
        <f t="shared" si="3"/>
        <v>0</v>
      </c>
      <c r="G32" s="208"/>
      <c r="H32" s="207"/>
      <c r="I32" s="207"/>
      <c r="J32" s="206">
        <f t="shared" si="4"/>
        <v>0</v>
      </c>
      <c r="K32" s="208"/>
      <c r="L32" s="207"/>
      <c r="M32" s="207"/>
      <c r="N32" s="206">
        <f t="shared" si="5"/>
        <v>0</v>
      </c>
      <c r="O32" s="209"/>
      <c r="P32" s="207"/>
      <c r="Q32" s="207"/>
      <c r="R32" s="206"/>
      <c r="S32" s="208"/>
      <c r="T32" s="207"/>
      <c r="U32" s="207"/>
      <c r="V32" s="206"/>
    </row>
    <row r="33" spans="1:23">
      <c r="A33" s="211"/>
      <c r="B33" s="210"/>
      <c r="C33" s="209"/>
      <c r="D33" s="207"/>
      <c r="E33" s="207"/>
      <c r="F33" s="206">
        <f t="shared" si="3"/>
        <v>0</v>
      </c>
      <c r="G33" s="208"/>
      <c r="H33" s="207"/>
      <c r="I33" s="207"/>
      <c r="J33" s="206">
        <f t="shared" si="4"/>
        <v>0</v>
      </c>
      <c r="K33" s="208"/>
      <c r="L33" s="207"/>
      <c r="M33" s="207"/>
      <c r="N33" s="206">
        <f t="shared" si="5"/>
        <v>0</v>
      </c>
      <c r="O33" s="209"/>
      <c r="P33" s="207"/>
      <c r="Q33" s="207"/>
      <c r="R33" s="206"/>
      <c r="S33" s="208"/>
      <c r="T33" s="207"/>
      <c r="U33" s="207"/>
      <c r="V33" s="206"/>
    </row>
    <row r="34" spans="1:23">
      <c r="A34" s="211"/>
      <c r="B34" s="210"/>
      <c r="C34" s="209"/>
      <c r="D34" s="207"/>
      <c r="E34" s="207"/>
      <c r="F34" s="206">
        <f t="shared" si="3"/>
        <v>0</v>
      </c>
      <c r="G34" s="208"/>
      <c r="H34" s="207"/>
      <c r="I34" s="207"/>
      <c r="J34" s="206">
        <f t="shared" si="4"/>
        <v>0</v>
      </c>
      <c r="K34" s="208"/>
      <c r="L34" s="207"/>
      <c r="M34" s="207"/>
      <c r="N34" s="206">
        <f t="shared" si="5"/>
        <v>0</v>
      </c>
      <c r="O34" s="209"/>
      <c r="P34" s="207"/>
      <c r="Q34" s="207"/>
      <c r="R34" s="206"/>
      <c r="S34" s="208"/>
      <c r="T34" s="207"/>
      <c r="U34" s="207"/>
      <c r="V34" s="206"/>
    </row>
    <row r="35" spans="1:23">
      <c r="A35" s="211"/>
      <c r="B35" s="210"/>
      <c r="C35" s="209"/>
      <c r="D35" s="207"/>
      <c r="E35" s="207"/>
      <c r="F35" s="206">
        <f t="shared" si="3"/>
        <v>0</v>
      </c>
      <c r="G35" s="208"/>
      <c r="H35" s="207"/>
      <c r="I35" s="207"/>
      <c r="J35" s="206">
        <f t="shared" si="4"/>
        <v>0</v>
      </c>
      <c r="K35" s="208"/>
      <c r="L35" s="207"/>
      <c r="M35" s="207"/>
      <c r="N35" s="206">
        <f t="shared" si="5"/>
        <v>0</v>
      </c>
      <c r="O35" s="209"/>
      <c r="P35" s="207"/>
      <c r="Q35" s="207"/>
      <c r="R35" s="206"/>
      <c r="S35" s="208"/>
      <c r="T35" s="207"/>
      <c r="U35" s="207"/>
      <c r="V35" s="206"/>
    </row>
    <row r="36" spans="1:23" ht="15" customHeight="1">
      <c r="A36" s="211"/>
      <c r="B36" s="210"/>
      <c r="C36" s="209"/>
      <c r="D36" s="207"/>
      <c r="E36" s="207"/>
      <c r="F36" s="206">
        <f t="shared" si="3"/>
        <v>0</v>
      </c>
      <c r="G36" s="208"/>
      <c r="H36" s="207"/>
      <c r="I36" s="207"/>
      <c r="J36" s="206">
        <f t="shared" si="4"/>
        <v>0</v>
      </c>
      <c r="K36" s="208"/>
      <c r="L36" s="207"/>
      <c r="M36" s="207"/>
      <c r="N36" s="206">
        <f t="shared" si="5"/>
        <v>0</v>
      </c>
      <c r="O36" s="209"/>
      <c r="P36" s="207"/>
      <c r="Q36" s="207"/>
      <c r="R36" s="206"/>
      <c r="S36" s="208"/>
      <c r="T36" s="207"/>
      <c r="U36" s="207"/>
      <c r="V36" s="206"/>
    </row>
    <row r="37" spans="1:23" ht="15" customHeight="1">
      <c r="A37" s="211"/>
      <c r="B37" s="210"/>
      <c r="C37" s="209"/>
      <c r="D37" s="207"/>
      <c r="E37" s="207"/>
      <c r="F37" s="206">
        <f t="shared" si="3"/>
        <v>0</v>
      </c>
      <c r="G37" s="208"/>
      <c r="H37" s="207"/>
      <c r="I37" s="207"/>
      <c r="J37" s="206">
        <f t="shared" si="4"/>
        <v>0</v>
      </c>
      <c r="K37" s="208"/>
      <c r="L37" s="207"/>
      <c r="M37" s="207"/>
      <c r="N37" s="206">
        <f t="shared" si="5"/>
        <v>0</v>
      </c>
      <c r="O37" s="209"/>
      <c r="P37" s="207"/>
      <c r="Q37" s="207"/>
      <c r="R37" s="206"/>
      <c r="S37" s="208"/>
      <c r="T37" s="207"/>
      <c r="U37" s="207"/>
      <c r="V37" s="206"/>
    </row>
    <row r="38" spans="1:23" ht="15" customHeight="1">
      <c r="A38" s="211"/>
      <c r="B38" s="210"/>
      <c r="C38" s="209"/>
      <c r="D38" s="207"/>
      <c r="E38" s="207"/>
      <c r="F38" s="206">
        <f t="shared" si="3"/>
        <v>0</v>
      </c>
      <c r="G38" s="208"/>
      <c r="H38" s="207"/>
      <c r="I38" s="207"/>
      <c r="J38" s="206">
        <f t="shared" si="4"/>
        <v>0</v>
      </c>
      <c r="K38" s="208"/>
      <c r="L38" s="207"/>
      <c r="M38" s="207"/>
      <c r="N38" s="206">
        <f t="shared" si="5"/>
        <v>0</v>
      </c>
      <c r="O38" s="209"/>
      <c r="P38" s="207"/>
      <c r="Q38" s="207"/>
      <c r="R38" s="206"/>
      <c r="S38" s="208"/>
      <c r="T38" s="207"/>
      <c r="U38" s="207"/>
      <c r="V38" s="206"/>
      <c r="W38" s="44"/>
    </row>
    <row r="39" spans="1:23">
      <c r="A39" s="211"/>
      <c r="B39" s="210"/>
      <c r="C39" s="209"/>
      <c r="D39" s="207"/>
      <c r="E39" s="207"/>
      <c r="F39" s="206">
        <f t="shared" si="3"/>
        <v>0</v>
      </c>
      <c r="G39" s="208"/>
      <c r="H39" s="207"/>
      <c r="I39" s="207"/>
      <c r="J39" s="206">
        <f t="shared" si="4"/>
        <v>0</v>
      </c>
      <c r="K39" s="208"/>
      <c r="L39" s="207"/>
      <c r="M39" s="207"/>
      <c r="N39" s="206">
        <f t="shared" si="5"/>
        <v>0</v>
      </c>
      <c r="O39" s="209"/>
      <c r="P39" s="207"/>
      <c r="Q39" s="207"/>
      <c r="R39" s="206"/>
      <c r="S39" s="208"/>
      <c r="T39" s="207"/>
      <c r="U39" s="207"/>
      <c r="V39" s="206"/>
    </row>
    <row r="40" spans="1:23" ht="15" customHeight="1">
      <c r="A40" s="211"/>
      <c r="B40" s="210"/>
      <c r="C40" s="209"/>
      <c r="D40" s="207"/>
      <c r="E40" s="207"/>
      <c r="F40" s="206"/>
      <c r="G40" s="208"/>
      <c r="H40" s="207"/>
      <c r="I40" s="207"/>
      <c r="J40" s="206"/>
      <c r="K40" s="208"/>
      <c r="L40" s="207"/>
      <c r="M40" s="207"/>
      <c r="N40" s="206"/>
      <c r="O40" s="208"/>
      <c r="P40" s="207"/>
      <c r="Q40" s="207"/>
      <c r="R40" s="206"/>
      <c r="S40" s="208"/>
      <c r="T40" s="207"/>
      <c r="U40" s="207"/>
      <c r="V40" s="206"/>
    </row>
    <row r="41" spans="1:23" ht="15" customHeight="1">
      <c r="A41" s="211"/>
      <c r="B41" s="210"/>
      <c r="C41" s="209"/>
      <c r="D41" s="207"/>
      <c r="E41" s="207"/>
      <c r="F41" s="206"/>
      <c r="G41" s="208"/>
      <c r="H41" s="207"/>
      <c r="I41" s="207"/>
      <c r="J41" s="206"/>
      <c r="K41" s="208"/>
      <c r="L41" s="207"/>
      <c r="M41" s="207"/>
      <c r="N41" s="206"/>
      <c r="O41" s="208"/>
      <c r="P41" s="207"/>
      <c r="Q41" s="207"/>
      <c r="R41" s="206"/>
      <c r="S41" s="208"/>
      <c r="T41" s="207"/>
      <c r="U41" s="207"/>
      <c r="V41" s="206"/>
    </row>
    <row r="42" spans="1:23">
      <c r="A42" s="211"/>
      <c r="B42" s="210"/>
      <c r="C42" s="209"/>
      <c r="D42" s="207"/>
      <c r="E42" s="207"/>
      <c r="F42" s="206"/>
      <c r="G42" s="208"/>
      <c r="H42" s="207"/>
      <c r="I42" s="207"/>
      <c r="J42" s="206"/>
      <c r="K42" s="208"/>
      <c r="L42" s="207"/>
      <c r="M42" s="207"/>
      <c r="N42" s="206"/>
      <c r="O42" s="208"/>
      <c r="P42" s="207"/>
      <c r="Q42" s="207"/>
      <c r="R42" s="206"/>
      <c r="S42" s="208"/>
      <c r="T42" s="207"/>
      <c r="U42" s="207"/>
      <c r="V42" s="206"/>
    </row>
    <row r="43" spans="1:23">
      <c r="A43" s="211"/>
      <c r="B43" s="210"/>
      <c r="C43" s="209"/>
      <c r="D43" s="207"/>
      <c r="E43" s="207"/>
      <c r="F43" s="206"/>
      <c r="G43" s="208"/>
      <c r="H43" s="207"/>
      <c r="I43" s="207"/>
      <c r="J43" s="206"/>
      <c r="K43" s="208"/>
      <c r="L43" s="207"/>
      <c r="M43" s="207"/>
      <c r="N43" s="206"/>
      <c r="O43" s="208"/>
      <c r="P43" s="207"/>
      <c r="Q43" s="207"/>
      <c r="R43" s="206"/>
      <c r="S43" s="208"/>
      <c r="T43" s="207"/>
      <c r="U43" s="207"/>
      <c r="V43" s="206"/>
    </row>
    <row r="44" spans="1:23">
      <c r="A44" s="211"/>
      <c r="B44" s="210"/>
      <c r="C44" s="209"/>
      <c r="D44" s="207"/>
      <c r="E44" s="207"/>
      <c r="F44" s="206"/>
      <c r="G44" s="208"/>
      <c r="H44" s="207"/>
      <c r="I44" s="207"/>
      <c r="J44" s="206"/>
      <c r="K44" s="208"/>
      <c r="L44" s="207"/>
      <c r="M44" s="207"/>
      <c r="N44" s="206"/>
      <c r="O44" s="208"/>
      <c r="P44" s="207"/>
      <c r="Q44" s="207"/>
      <c r="R44" s="206"/>
      <c r="S44" s="208"/>
      <c r="T44" s="207"/>
      <c r="U44" s="207"/>
      <c r="V44" s="206"/>
    </row>
    <row r="45" spans="1:23" ht="15" thickBot="1">
      <c r="A45" s="205"/>
      <c r="B45" s="204"/>
      <c r="C45" s="203"/>
      <c r="D45" s="201"/>
      <c r="E45" s="201"/>
      <c r="F45" s="200"/>
      <c r="G45" s="202"/>
      <c r="H45" s="201"/>
      <c r="I45" s="201"/>
      <c r="J45" s="200"/>
      <c r="K45" s="202"/>
      <c r="L45" s="201"/>
      <c r="M45" s="201"/>
      <c r="N45" s="200"/>
      <c r="O45" s="202"/>
      <c r="P45" s="201"/>
      <c r="Q45" s="201"/>
      <c r="R45" s="200"/>
      <c r="S45" s="202"/>
      <c r="T45" s="201"/>
      <c r="U45" s="201"/>
      <c r="V45" s="200"/>
    </row>
    <row r="46" spans="1:23">
      <c r="A46" s="519" t="s">
        <v>97</v>
      </c>
      <c r="B46" s="519"/>
      <c r="C46" s="519"/>
      <c r="D46" s="519"/>
      <c r="E46" s="519"/>
      <c r="F46" s="519"/>
      <c r="G46" s="519"/>
      <c r="H46" s="519"/>
      <c r="I46" s="519"/>
      <c r="J46" s="519"/>
      <c r="K46" s="519"/>
      <c r="L46" s="519"/>
    </row>
    <row r="47" spans="1:23">
      <c r="A47" s="517" t="s">
        <v>98</v>
      </c>
      <c r="B47" s="517"/>
      <c r="C47" s="517"/>
      <c r="D47" s="517"/>
      <c r="E47" s="517"/>
      <c r="F47" s="517"/>
      <c r="G47" s="517"/>
      <c r="H47" s="517"/>
      <c r="I47" s="517"/>
      <c r="J47" s="517"/>
      <c r="K47" s="517"/>
      <c r="L47" s="517"/>
    </row>
    <row r="48" spans="1:23" ht="15" customHeight="1">
      <c r="A48" s="517" t="s">
        <v>99</v>
      </c>
      <c r="B48" s="517"/>
      <c r="C48" s="517"/>
      <c r="D48" s="517"/>
      <c r="E48" s="517"/>
      <c r="F48" s="517"/>
      <c r="G48" s="517"/>
      <c r="H48" s="517"/>
      <c r="I48" s="517"/>
      <c r="J48" s="517"/>
      <c r="K48" s="517"/>
      <c r="L48" s="517"/>
      <c r="M48" s="190"/>
      <c r="N48" s="190"/>
    </row>
    <row r="49" spans="1:17" ht="15" customHeight="1">
      <c r="A49" s="517" t="s">
        <v>100</v>
      </c>
      <c r="B49" s="517"/>
      <c r="C49" s="517"/>
      <c r="D49" s="517"/>
      <c r="E49" s="517"/>
      <c r="F49" s="517"/>
      <c r="G49" s="517"/>
      <c r="H49" s="517"/>
      <c r="I49" s="517"/>
      <c r="J49" s="517"/>
      <c r="K49" s="517"/>
      <c r="L49" s="517"/>
      <c r="M49" s="43"/>
      <c r="N49" s="43"/>
      <c r="Q49" s="190"/>
    </row>
    <row r="50" spans="1:17" ht="15" customHeight="1">
      <c r="A50" s="518" t="s">
        <v>101</v>
      </c>
      <c r="B50" s="518"/>
      <c r="C50" s="518"/>
      <c r="D50" s="518"/>
      <c r="E50" s="518"/>
      <c r="F50" s="518"/>
      <c r="G50" s="518"/>
      <c r="H50" s="518"/>
      <c r="I50" s="518"/>
      <c r="J50" s="518"/>
      <c r="K50" s="518"/>
      <c r="L50" s="518"/>
      <c r="M50" s="43"/>
      <c r="N50" s="43"/>
      <c r="Q50" s="43"/>
    </row>
    <row r="51" spans="1:17" ht="15" customHeight="1">
      <c r="B51" s="194"/>
      <c r="C51" s="192"/>
      <c r="D51" s="192"/>
      <c r="E51" s="192"/>
      <c r="F51" s="192"/>
      <c r="G51" s="193"/>
      <c r="H51" s="192"/>
      <c r="I51" s="192"/>
      <c r="J51" s="192"/>
      <c r="K51" s="43"/>
      <c r="L51" s="43"/>
      <c r="M51" s="43"/>
      <c r="N51" s="43"/>
      <c r="Q51" s="43"/>
    </row>
    <row r="52" spans="1:17" ht="15" customHeight="1">
      <c r="B52" s="194"/>
      <c r="C52" s="192"/>
      <c r="D52" s="192"/>
      <c r="E52" s="192"/>
      <c r="F52" s="192"/>
      <c r="G52" s="193"/>
      <c r="H52" s="192"/>
      <c r="I52" s="192"/>
      <c r="J52" s="192"/>
      <c r="K52" s="45"/>
      <c r="L52" s="45"/>
      <c r="M52" s="45"/>
      <c r="N52" s="45"/>
      <c r="O52" s="180"/>
      <c r="Q52" s="43"/>
    </row>
    <row r="53" spans="1:17" ht="15" customHeight="1">
      <c r="B53" s="194"/>
      <c r="C53" s="192"/>
      <c r="D53" s="192"/>
      <c r="E53" s="192"/>
      <c r="F53" s="192"/>
      <c r="G53" s="193"/>
      <c r="H53" s="192"/>
      <c r="I53" s="192"/>
      <c r="J53" s="192"/>
      <c r="O53" s="181"/>
      <c r="Q53" s="45"/>
    </row>
    <row r="54" spans="1:17">
      <c r="B54" s="194"/>
      <c r="C54" s="192"/>
      <c r="D54" s="192"/>
      <c r="E54" s="192"/>
      <c r="F54" s="192"/>
      <c r="G54" s="193"/>
      <c r="H54" s="192"/>
      <c r="I54" s="192"/>
      <c r="J54" s="192"/>
    </row>
    <row r="55" spans="1:17">
      <c r="B55" s="194"/>
      <c r="C55" s="192"/>
      <c r="D55" s="192"/>
      <c r="E55" s="192"/>
      <c r="F55" s="192"/>
      <c r="G55" s="193"/>
      <c r="H55" s="192"/>
      <c r="I55" s="192"/>
      <c r="J55" s="192"/>
    </row>
    <row r="56" spans="1:17">
      <c r="B56" s="194"/>
      <c r="C56" s="192"/>
      <c r="D56" s="192"/>
      <c r="E56" s="192"/>
      <c r="F56" s="192"/>
      <c r="G56" s="193"/>
      <c r="H56" s="192"/>
      <c r="I56" s="192"/>
      <c r="J56" s="192"/>
    </row>
    <row r="57" spans="1:17">
      <c r="B57" s="194"/>
      <c r="C57" s="192"/>
      <c r="D57" s="192"/>
      <c r="E57" s="192"/>
      <c r="F57" s="192"/>
      <c r="G57" s="193"/>
      <c r="H57" s="192"/>
      <c r="I57" s="192"/>
      <c r="J57" s="192"/>
    </row>
    <row r="58" spans="1:17">
      <c r="B58" s="194"/>
      <c r="C58" s="192"/>
      <c r="D58" s="192"/>
      <c r="E58" s="192"/>
      <c r="F58" s="192"/>
      <c r="G58" s="193"/>
      <c r="H58" s="192"/>
      <c r="I58" s="192"/>
      <c r="J58" s="192"/>
    </row>
    <row r="59" spans="1:17" ht="15" hidden="1" customHeight="1">
      <c r="B59" s="194"/>
      <c r="C59" s="192"/>
      <c r="D59" s="192"/>
      <c r="E59" s="192"/>
      <c r="F59" s="192"/>
      <c r="G59" s="193"/>
      <c r="H59" s="192"/>
      <c r="I59" s="192"/>
      <c r="J59" s="192"/>
    </row>
    <row r="60" spans="1:17" ht="15.75" hidden="1" customHeight="1" thickBot="1">
      <c r="B60" s="194"/>
      <c r="C60" s="192"/>
      <c r="D60" s="192"/>
      <c r="E60" s="192"/>
      <c r="F60" s="192"/>
      <c r="G60" s="193"/>
      <c r="H60" s="192"/>
      <c r="I60" s="192"/>
      <c r="J60" s="192"/>
    </row>
    <row r="61" spans="1:17" ht="15.75" hidden="1" customHeight="1" thickBot="1">
      <c r="B61" s="194"/>
      <c r="C61" s="192"/>
      <c r="D61" s="192"/>
      <c r="E61" s="192"/>
      <c r="F61" s="192"/>
      <c r="G61" s="193"/>
      <c r="H61" s="192"/>
      <c r="I61" s="192"/>
      <c r="J61" s="192"/>
    </row>
    <row r="62" spans="1:17" ht="15.75" hidden="1" customHeight="1" thickBot="1">
      <c r="B62" s="194"/>
      <c r="C62" s="192"/>
      <c r="D62" s="192"/>
      <c r="E62" s="192"/>
      <c r="F62" s="192"/>
      <c r="G62" s="193"/>
      <c r="H62" s="192"/>
      <c r="I62" s="192"/>
      <c r="J62" s="192"/>
    </row>
    <row r="63" spans="1:17" ht="15.75" hidden="1" customHeight="1" thickBot="1">
      <c r="B63" s="194"/>
      <c r="C63" s="192"/>
      <c r="D63" s="192"/>
      <c r="E63" s="192"/>
      <c r="F63" s="192"/>
      <c r="G63" s="193"/>
      <c r="H63" s="192"/>
      <c r="I63" s="192"/>
      <c r="J63" s="192"/>
    </row>
    <row r="64" spans="1:17" ht="15.75" hidden="1" customHeight="1" thickBot="1">
      <c r="B64" s="194"/>
      <c r="C64" s="192"/>
      <c r="D64" s="192"/>
      <c r="E64" s="192"/>
      <c r="F64" s="192"/>
      <c r="G64" s="193"/>
      <c r="H64" s="192"/>
      <c r="I64" s="192"/>
      <c r="J64" s="192"/>
    </row>
    <row r="66" spans="1:10">
      <c r="A66" s="199"/>
      <c r="B66" s="199"/>
      <c r="C66" s="198"/>
      <c r="D66" s="198"/>
      <c r="E66" s="198"/>
      <c r="F66" s="198"/>
      <c r="G66" s="198"/>
      <c r="H66" s="198"/>
      <c r="I66" s="198"/>
      <c r="J66" s="198"/>
    </row>
    <row r="67" spans="1:10">
      <c r="A67" s="197"/>
      <c r="B67" s="197"/>
      <c r="C67" s="196"/>
      <c r="D67" s="196"/>
      <c r="E67" s="196"/>
      <c r="F67" s="196"/>
      <c r="G67" s="196"/>
      <c r="H67" s="196"/>
      <c r="I67" s="196"/>
      <c r="J67" s="196"/>
    </row>
    <row r="68" spans="1:10">
      <c r="A68" s="195"/>
      <c r="B68" s="195"/>
      <c r="C68" s="195"/>
      <c r="D68" s="195"/>
      <c r="E68" s="195"/>
      <c r="F68" s="195"/>
      <c r="G68" s="195"/>
      <c r="H68" s="195"/>
      <c r="I68" s="195"/>
      <c r="J68" s="195"/>
    </row>
    <row r="69" spans="1:10">
      <c r="B69" s="194"/>
      <c r="C69" s="192"/>
      <c r="D69" s="192"/>
      <c r="E69" s="192"/>
      <c r="F69" s="192"/>
      <c r="G69" s="193"/>
      <c r="H69" s="192"/>
      <c r="I69" s="192"/>
      <c r="J69" s="192"/>
    </row>
    <row r="70" spans="1:10">
      <c r="B70" s="194"/>
      <c r="C70" s="192"/>
      <c r="D70" s="192"/>
      <c r="E70" s="192"/>
      <c r="F70" s="192"/>
      <c r="G70" s="193"/>
      <c r="H70" s="192"/>
      <c r="I70" s="192"/>
      <c r="J70" s="192"/>
    </row>
    <row r="71" spans="1:10">
      <c r="B71" s="194"/>
      <c r="C71" s="192"/>
      <c r="D71" s="192"/>
      <c r="E71" s="192"/>
      <c r="F71" s="192"/>
      <c r="G71" s="193"/>
      <c r="H71" s="192"/>
      <c r="I71" s="192"/>
      <c r="J71" s="192"/>
    </row>
    <row r="72" spans="1:10">
      <c r="B72" s="194"/>
      <c r="C72" s="192"/>
      <c r="D72" s="192"/>
      <c r="E72" s="192"/>
      <c r="F72" s="192"/>
      <c r="G72" s="193"/>
      <c r="H72" s="192"/>
      <c r="I72" s="192"/>
      <c r="J72" s="192"/>
    </row>
    <row r="73" spans="1:10">
      <c r="B73" s="194"/>
      <c r="C73" s="192"/>
      <c r="D73" s="192"/>
      <c r="E73" s="192"/>
      <c r="F73" s="192"/>
      <c r="G73" s="193"/>
      <c r="H73" s="192"/>
      <c r="I73" s="192"/>
      <c r="J73" s="192"/>
    </row>
    <row r="74" spans="1:10">
      <c r="B74" s="194"/>
      <c r="C74" s="192"/>
      <c r="D74" s="192"/>
      <c r="E74" s="192"/>
      <c r="F74" s="192"/>
      <c r="G74" s="193"/>
      <c r="H74" s="192"/>
      <c r="I74" s="192"/>
      <c r="J74" s="192"/>
    </row>
    <row r="75" spans="1:10">
      <c r="B75" s="194"/>
      <c r="C75" s="192"/>
      <c r="D75" s="192"/>
      <c r="E75" s="192"/>
      <c r="F75" s="192"/>
      <c r="G75" s="193"/>
      <c r="H75" s="192"/>
      <c r="I75" s="192"/>
      <c r="J75" s="192"/>
    </row>
    <row r="76" spans="1:10">
      <c r="B76" s="194"/>
      <c r="C76" s="192"/>
      <c r="D76" s="192"/>
      <c r="E76" s="192"/>
      <c r="F76" s="192"/>
      <c r="G76" s="193"/>
      <c r="H76" s="192"/>
      <c r="I76" s="192"/>
      <c r="J76" s="192"/>
    </row>
    <row r="77" spans="1:10">
      <c r="B77" s="194"/>
      <c r="C77" s="192"/>
      <c r="D77" s="192"/>
      <c r="E77" s="192"/>
      <c r="F77" s="192"/>
      <c r="G77" s="193"/>
      <c r="H77" s="192"/>
      <c r="I77" s="192"/>
      <c r="J77" s="192"/>
    </row>
    <row r="78" spans="1:10" hidden="1">
      <c r="A78" s="34"/>
      <c r="B78" s="38"/>
      <c r="C78" s="40"/>
      <c r="D78" s="41"/>
      <c r="E78" s="41"/>
      <c r="F78" s="36"/>
      <c r="G78" s="191"/>
      <c r="H78" s="41"/>
      <c r="I78" s="41"/>
      <c r="J78" s="36"/>
    </row>
    <row r="79" spans="1:10" ht="15" hidden="1" thickBot="1">
      <c r="A79" s="42"/>
      <c r="B79" s="39"/>
      <c r="C79" s="40"/>
      <c r="D79" s="41"/>
      <c r="E79" s="41"/>
      <c r="F79" s="36"/>
      <c r="G79" s="37"/>
      <c r="H79" s="35"/>
      <c r="I79" s="35"/>
      <c r="J79" s="36"/>
    </row>
    <row r="80" spans="1:10" ht="15" hidden="1" thickBot="1">
      <c r="A80" s="42"/>
      <c r="B80" s="39"/>
      <c r="C80" s="40"/>
      <c r="D80" s="41"/>
      <c r="E80" s="41"/>
      <c r="F80" s="36"/>
      <c r="G80" s="37"/>
      <c r="H80" s="35"/>
      <c r="I80" s="35"/>
      <c r="J80" s="36"/>
    </row>
    <row r="81" spans="1:12" ht="15" hidden="1" thickBot="1">
      <c r="A81" s="42"/>
      <c r="B81" s="39"/>
      <c r="C81" s="40"/>
      <c r="D81" s="41"/>
      <c r="E81" s="41"/>
      <c r="F81" s="36"/>
      <c r="G81" s="37"/>
      <c r="H81" s="35"/>
      <c r="I81" s="35"/>
      <c r="J81" s="36"/>
    </row>
    <row r="82" spans="1:12" ht="15" hidden="1" thickBot="1">
      <c r="A82" s="42"/>
      <c r="B82" s="39"/>
      <c r="C82" s="40"/>
      <c r="D82" s="41"/>
      <c r="E82" s="41"/>
      <c r="F82" s="36"/>
      <c r="G82" s="37"/>
      <c r="H82" s="35"/>
      <c r="I82" s="35"/>
      <c r="J82" s="36"/>
    </row>
    <row r="83" spans="1:12" ht="15" hidden="1" thickBot="1">
      <c r="A83" s="42"/>
      <c r="B83" s="39"/>
      <c r="C83" s="40"/>
      <c r="D83" s="41"/>
      <c r="E83" s="41"/>
      <c r="F83" s="36"/>
      <c r="G83" s="37"/>
      <c r="H83" s="35"/>
      <c r="I83" s="35"/>
      <c r="J83" s="36"/>
    </row>
    <row r="85" spans="1:12" ht="15" customHeight="1">
      <c r="A85" s="190"/>
      <c r="B85" s="190"/>
      <c r="C85" s="190"/>
      <c r="D85" s="190"/>
      <c r="E85" s="190"/>
      <c r="F85" s="190"/>
      <c r="G85" s="190"/>
      <c r="H85" s="190"/>
      <c r="I85" s="190"/>
      <c r="J85" s="190"/>
      <c r="K85" s="190"/>
      <c r="L85" s="190"/>
    </row>
    <row r="86" spans="1:12" ht="26.25" customHeight="1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</row>
    <row r="87" spans="1:12" ht="26.25" customHeight="1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</row>
    <row r="88" spans="1:12" ht="15.75" customHeight="1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</row>
    <row r="89" spans="1:12" ht="16.5" customHeight="1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</row>
  </sheetData>
  <mergeCells count="25">
    <mergeCell ref="A48:L48"/>
    <mergeCell ref="A49:L49"/>
    <mergeCell ref="A50:L50"/>
    <mergeCell ref="A46:L46"/>
    <mergeCell ref="A47:L47"/>
    <mergeCell ref="W14:X14"/>
    <mergeCell ref="A1:D1"/>
    <mergeCell ref="B2:C2"/>
    <mergeCell ref="B3:C3"/>
    <mergeCell ref="B4:C4"/>
    <mergeCell ref="B5:C5"/>
    <mergeCell ref="O9:R9"/>
    <mergeCell ref="K9:N9"/>
    <mergeCell ref="G9:J9"/>
    <mergeCell ref="B6:C6"/>
    <mergeCell ref="G28:J28"/>
    <mergeCell ref="B7:C7"/>
    <mergeCell ref="A9:B9"/>
    <mergeCell ref="C9:F9"/>
    <mergeCell ref="S9:V9"/>
    <mergeCell ref="O28:R28"/>
    <mergeCell ref="S28:V28"/>
    <mergeCell ref="K28:N28"/>
    <mergeCell ref="A28:B28"/>
    <mergeCell ref="C28:F28"/>
  </mergeCells>
  <conditionalFormatting sqref="C31:C45 C51:C64 C69:C83 O31:O39">
    <cfRule type="expression" priority="9">
      <formula>($A$31+4*$C$28)&lt;$B$4</formula>
    </cfRule>
  </conditionalFormatting>
  <conditionalFormatting sqref="K31:N45">
    <cfRule type="expression" dxfId="9" priority="10">
      <formula>($A31+4*$K$28)&gt;$B$4</formula>
    </cfRule>
  </conditionalFormatting>
  <conditionalFormatting sqref="G31:J45 G51:J64 G69:J83 S31:V39">
    <cfRule type="expression" dxfId="8" priority="11">
      <formula>($A31+$G$28*4)&gt;$B$4</formula>
    </cfRule>
  </conditionalFormatting>
  <conditionalFormatting sqref="C31:F45 C51:F64 C69:F83 O31:R39">
    <cfRule type="expression" dxfId="7" priority="12">
      <formula>($A31+$C$28*4)&gt;$B$4</formula>
    </cfRule>
  </conditionalFormatting>
  <conditionalFormatting sqref="O40:R45">
    <cfRule type="expression" dxfId="6" priority="8">
      <formula>($A40+$K$9*4)&gt;$B$4</formula>
    </cfRule>
  </conditionalFormatting>
  <conditionalFormatting sqref="S40:V45">
    <cfRule type="expression" dxfId="5" priority="7">
      <formula>($A40+$K$9*4)&gt;$B$4</formula>
    </cfRule>
  </conditionalFormatting>
  <conditionalFormatting sqref="C12:C26 O12:O20">
    <cfRule type="expression" priority="3">
      <formula>($A$31+4*$C$28)&lt;$B$4</formula>
    </cfRule>
  </conditionalFormatting>
  <conditionalFormatting sqref="K12:N26">
    <cfRule type="expression" dxfId="4" priority="4">
      <formula>($A12+4*$K$28)&gt;$B$4</formula>
    </cfRule>
  </conditionalFormatting>
  <conditionalFormatting sqref="G12:J26 S12:V20">
    <cfRule type="expression" dxfId="3" priority="5">
      <formula>($A12+$G$28*4)&gt;$B$4</formula>
    </cfRule>
  </conditionalFormatting>
  <conditionalFormatting sqref="C12:F26 O12:R20">
    <cfRule type="expression" dxfId="2" priority="6">
      <formula>($A12+$C$28*4)&gt;$B$4</formula>
    </cfRule>
  </conditionalFormatting>
  <conditionalFormatting sqref="O21:R26">
    <cfRule type="expression" dxfId="1" priority="2">
      <formula>($A21+$K$9*4)&gt;$B$4</formula>
    </cfRule>
  </conditionalFormatting>
  <conditionalFormatting sqref="S21:V26">
    <cfRule type="expression" dxfId="0" priority="1">
      <formula>($A21+$K$9*4)&gt;$B$4</formula>
    </cfRule>
  </conditionalFormatting>
  <pageMargins left="0.7" right="0.7" top="0.75" bottom="0.61458333333333337" header="0.3" footer="0.3"/>
  <pageSetup scale="43" orientation="portrait" verticalDpi="1200" r:id="rId1"/>
  <headerFooter>
    <oddHeader>&amp;L&amp;13File No. 24766&amp;C&amp;"-,Bold"&amp;13PILE RESISTANCE CALCULATION&amp;"-,Regular"
Based on CPT Data&amp;R&amp;13&amp;D
Rev. A</oddHeader>
    <oddFooter xml:space="preserve">&amp;L&amp;8&amp;F
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C98A-9BED-4BDC-9F63-10763D4BA6D0}">
  <sheetPr codeName="Sheet7"/>
  <dimension ref="A1:H13"/>
  <sheetViews>
    <sheetView workbookViewId="0">
      <selection activeCell="E23" sqref="E23"/>
    </sheetView>
  </sheetViews>
  <sheetFormatPr defaultRowHeight="14.4"/>
  <cols>
    <col min="1" max="1" width="19.109375" bestFit="1" customWidth="1"/>
  </cols>
  <sheetData>
    <row r="1" spans="1:8">
      <c r="A1" t="s">
        <v>149</v>
      </c>
      <c r="G1" t="s">
        <v>161</v>
      </c>
    </row>
    <row r="2" spans="1:8" ht="15" thickBot="1"/>
    <row r="3" spans="1:8" ht="15" thickBot="1">
      <c r="A3" s="288" t="s">
        <v>138</v>
      </c>
      <c r="B3" s="289" t="s">
        <v>74</v>
      </c>
      <c r="C3" s="290" t="s">
        <v>143</v>
      </c>
      <c r="D3" s="290" t="s">
        <v>144</v>
      </c>
      <c r="E3" s="290" t="s">
        <v>145</v>
      </c>
      <c r="F3" s="290" t="s">
        <v>146</v>
      </c>
      <c r="G3" s="290" t="s">
        <v>147</v>
      </c>
      <c r="H3" s="291" t="s">
        <v>148</v>
      </c>
    </row>
    <row r="4" spans="1:8">
      <c r="A4" s="285" t="s">
        <v>139</v>
      </c>
      <c r="B4" s="286">
        <v>0.1</v>
      </c>
      <c r="C4" s="287">
        <v>0.2</v>
      </c>
      <c r="D4" s="287">
        <v>0.4</v>
      </c>
      <c r="E4" s="287">
        <v>1</v>
      </c>
      <c r="F4" s="287">
        <v>0</v>
      </c>
      <c r="G4" s="287">
        <v>2.3E-2</v>
      </c>
      <c r="H4" s="340">
        <f>4*SQRT('Calc_Shaft Resistance'!O9)</f>
        <v>3.0396265405021521</v>
      </c>
    </row>
    <row r="5" spans="1:8">
      <c r="A5" s="283" t="s">
        <v>140</v>
      </c>
      <c r="B5" s="281">
        <v>0</v>
      </c>
      <c r="C5" s="278">
        <v>0.3</v>
      </c>
      <c r="D5" s="278">
        <v>0.5</v>
      </c>
      <c r="E5" s="278">
        <v>1</v>
      </c>
      <c r="F5" s="278">
        <v>0</v>
      </c>
      <c r="G5" s="278">
        <v>0.03</v>
      </c>
      <c r="H5" s="279">
        <v>2</v>
      </c>
    </row>
    <row r="6" spans="1:8">
      <c r="A6" s="283" t="s">
        <v>141</v>
      </c>
      <c r="B6" s="281">
        <v>0.05</v>
      </c>
      <c r="C6" s="278">
        <v>0.45</v>
      </c>
      <c r="D6" s="278">
        <v>0.9</v>
      </c>
      <c r="E6" s="278">
        <v>0</v>
      </c>
      <c r="F6" s="278">
        <v>1</v>
      </c>
      <c r="G6" s="278">
        <v>4.2999999999999997E-2</v>
      </c>
      <c r="H6" s="362">
        <f>2*SQRT('Calc_Shaft Resistance'!O9)</f>
        <v>1.519813270251076</v>
      </c>
    </row>
    <row r="7" spans="1:8" ht="15" thickBot="1">
      <c r="A7" s="284" t="s">
        <v>180</v>
      </c>
      <c r="B7" s="282">
        <v>0</v>
      </c>
      <c r="C7" s="280">
        <v>0</v>
      </c>
      <c r="D7" s="280">
        <v>0</v>
      </c>
      <c r="E7" s="280">
        <v>0</v>
      </c>
      <c r="F7" s="280">
        <v>0</v>
      </c>
      <c r="G7" s="280">
        <v>1.3</v>
      </c>
      <c r="H7" s="338">
        <v>0</v>
      </c>
    </row>
    <row r="8" spans="1:8" ht="15" thickBot="1">
      <c r="B8" s="1"/>
      <c r="C8" s="1"/>
      <c r="D8" s="1"/>
      <c r="E8" s="1"/>
      <c r="F8" s="1"/>
      <c r="G8" s="1"/>
      <c r="H8" s="1"/>
    </row>
    <row r="9" spans="1:8" ht="15" thickBot="1">
      <c r="A9" s="288" t="s">
        <v>142</v>
      </c>
      <c r="B9" s="292" t="s">
        <v>74</v>
      </c>
      <c r="C9" s="292" t="s">
        <v>143</v>
      </c>
      <c r="D9" s="292" t="s">
        <v>144</v>
      </c>
      <c r="E9" s="292" t="s">
        <v>145</v>
      </c>
      <c r="F9" s="292" t="s">
        <v>146</v>
      </c>
      <c r="G9" s="292" t="s">
        <v>147</v>
      </c>
      <c r="H9" s="293" t="s">
        <v>148</v>
      </c>
    </row>
    <row r="10" spans="1:8">
      <c r="A10" s="363" t="s">
        <v>139</v>
      </c>
      <c r="B10" s="294">
        <v>0.1</v>
      </c>
      <c r="C10" s="295">
        <v>0.2</v>
      </c>
      <c r="D10" s="295">
        <v>0.4</v>
      </c>
      <c r="E10" s="295">
        <v>1</v>
      </c>
      <c r="F10" s="295">
        <v>0</v>
      </c>
      <c r="G10" s="295">
        <v>1.6E-2</v>
      </c>
      <c r="H10" s="339">
        <f>4*SQRT('Calc_Shaft Resistance'!O9)</f>
        <v>3.0396265405021521</v>
      </c>
    </row>
    <row r="11" spans="1:8">
      <c r="A11" s="283" t="s">
        <v>140</v>
      </c>
      <c r="B11" s="296">
        <v>0</v>
      </c>
      <c r="C11" s="278">
        <v>0.3</v>
      </c>
      <c r="D11" s="278">
        <v>0.5</v>
      </c>
      <c r="E11" s="278">
        <v>1</v>
      </c>
      <c r="F11" s="278">
        <v>0</v>
      </c>
      <c r="G11" s="278">
        <v>2.1999999999999999E-2</v>
      </c>
      <c r="H11" s="279">
        <v>2</v>
      </c>
    </row>
    <row r="12" spans="1:8">
      <c r="A12" s="283" t="s">
        <v>141</v>
      </c>
      <c r="B12" s="296">
        <v>0.15</v>
      </c>
      <c r="C12" s="278">
        <v>0.42</v>
      </c>
      <c r="D12" s="278">
        <v>0.85</v>
      </c>
      <c r="E12" s="278">
        <v>0</v>
      </c>
      <c r="F12" s="278">
        <v>0</v>
      </c>
      <c r="G12" s="278">
        <v>2.5000000000000001E-2</v>
      </c>
      <c r="H12" s="362">
        <f>2*SQRT('Calc_Shaft Resistance'!O9)</f>
        <v>1.519813270251076</v>
      </c>
    </row>
    <row r="13" spans="1:8" ht="15" thickBot="1">
      <c r="A13" s="284" t="s">
        <v>180</v>
      </c>
      <c r="B13" s="297">
        <v>0</v>
      </c>
      <c r="C13" s="280">
        <v>0</v>
      </c>
      <c r="D13" s="280">
        <v>0</v>
      </c>
      <c r="E13" s="280">
        <v>0</v>
      </c>
      <c r="F13" s="280">
        <v>0</v>
      </c>
      <c r="G13" s="280">
        <v>1</v>
      </c>
      <c r="H13" s="338">
        <f>2*SQRT('Calc_Shaft Resistance'!O16)</f>
        <v>0</v>
      </c>
    </row>
  </sheetData>
  <pageMargins left="0.7" right="0.7" top="0.75" bottom="0.75" header="0.3" footer="0.3"/>
  <ignoredErrors>
    <ignoredError sqref="H1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B457A3-13F5-452A-8A98-4AD2CC5E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A13-02&amp;02B Combined</vt:lpstr>
      <vt:lpstr>Input_CPT Data</vt:lpstr>
      <vt:lpstr>Parameters</vt:lpstr>
      <vt:lpstr>Calc_Shaft Resistance</vt:lpstr>
      <vt:lpstr>Calculate Base Resistance</vt:lpstr>
      <vt:lpstr>CPT and SU charts</vt:lpstr>
      <vt:lpstr>UWACharts</vt:lpstr>
      <vt:lpstr>Data Dump</vt:lpstr>
      <vt:lpstr>MethodComparison</vt:lpstr>
      <vt:lpstr>Report</vt:lpstr>
      <vt:lpstr>CONSTANTS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T</dc:creator>
  <cp:lastModifiedBy>Xiaobo Wang</cp:lastModifiedBy>
  <cp:lastPrinted>2020-09-08T13:03:18Z</cp:lastPrinted>
  <dcterms:created xsi:type="dcterms:W3CDTF">2020-08-20T18:45:19Z</dcterms:created>
  <dcterms:modified xsi:type="dcterms:W3CDTF">2021-10-17T22:22:57Z</dcterms:modified>
</cp:coreProperties>
</file>