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5"/>
  <workbookPr/>
  <xr:revisionPtr revIDLastSave="0" documentId="8_{857349EF-9859-48E5-83D3-077FF93C51CE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Planilha1" sheetId="1" r:id="rId1"/>
    <sheet name="Planilha2" sheetId="2" r:id="rId2"/>
  </sheets>
  <definedNames>
    <definedName name="Aporte">Planilha1!$D$14:$D$14</definedName>
    <definedName name="Investimento">Planilha1!$D$14:$D$14</definedName>
    <definedName name="Patrimonio">Planilha1!$D$17:$D$17</definedName>
    <definedName name="qtd_anos">Planilha1!$D$15:$D$15</definedName>
    <definedName name="Rendimento">Planilha1!$D$10:$D$10</definedName>
    <definedName name="Rendimento_carteira">Planilha1!$D$10:$D$10</definedName>
    <definedName name="Salario">Planilha1!$D$9:$D$9</definedName>
    <definedName name="Soma">Planilha1!$D$17:$D$17</definedName>
    <definedName name="Sugest_invest">Planilha1!$D$11:$D$11</definedName>
    <definedName name="Taxa_mensal">Planilha1!$D$16:$D$16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1" l="1"/>
  <c r="C34" i="1"/>
  <c r="C35" i="1"/>
  <c r="C36" i="1"/>
  <c r="C37" i="1"/>
  <c r="C38" i="1"/>
  <c r="A16" i="2"/>
  <c r="A17" i="2"/>
  <c r="A18" i="2"/>
  <c r="A19" i="2"/>
  <c r="A20" i="2"/>
  <c r="A15" i="2"/>
  <c r="A11" i="2"/>
  <c r="A12" i="2"/>
  <c r="A13" i="2"/>
  <c r="A14" i="2"/>
  <c r="A10" i="2"/>
  <c r="A9" i="2"/>
  <c r="A4" i="2"/>
  <c r="A5" i="2"/>
  <c r="A6" i="2"/>
  <c r="A7" i="2"/>
  <c r="A8" i="2"/>
  <c r="A3" i="2"/>
  <c r="C30" i="1" a="1"/>
  <c r="C30" i="1"/>
  <c r="D17" i="1" a="1"/>
  <c r="D17" i="1"/>
  <c r="D18" i="1" s="1" a="1"/>
  <c r="D18" i="1" s="1"/>
  <c r="C25" i="1"/>
  <c r="D25" i="1" s="1" a="1"/>
  <c r="D25" i="1" s="1"/>
  <c r="C24" i="1"/>
  <c r="D24" i="1" s="1" a="1"/>
  <c r="D24" i="1" s="1"/>
  <c r="C22" i="1"/>
  <c r="D22" i="1" s="1" a="1"/>
  <c r="D22" i="1" s="1"/>
  <c r="C23" i="1"/>
  <c r="D23" i="1" s="1" a="1"/>
  <c r="D23" i="1" s="1"/>
  <c r="C21" i="1"/>
  <c r="D21" i="1" s="1" a="1"/>
  <c r="D21" i="1" s="1"/>
  <c r="D34" i="1" l="1"/>
  <c r="D35" i="1"/>
  <c r="D36" i="1"/>
  <c r="D37" i="1"/>
  <c r="D38" i="1"/>
  <c r="D33" i="1"/>
  <c r="D3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<sst xmlns="http://schemas.openxmlformats.org/spreadsheetml/2006/main" count="69" uniqueCount="40">
  <si>
    <t>CONFIGURAÇÕES</t>
  </si>
  <si>
    <t>Salário</t>
  </si>
  <si>
    <t>Rendimento da carteira</t>
  </si>
  <si>
    <t xml:space="preserve">Sugestão de investimento </t>
  </si>
  <si>
    <t>INVESTIMENTO MENSAL</t>
  </si>
  <si>
    <t>Quanto investir por mês?</t>
  </si>
  <si>
    <t>Por quantos anos?</t>
  </si>
  <si>
    <t>Taxa de rendimento mensal?</t>
  </si>
  <si>
    <t>Patrimônio acumulado?</t>
  </si>
  <si>
    <t>Quanto é o dividendo mensais?</t>
  </si>
  <si>
    <t>CENÁRIOS</t>
  </si>
  <si>
    <t>DIVIDENDOS</t>
  </si>
  <si>
    <t>Quanto em 2 anos?</t>
  </si>
  <si>
    <t>Quanto em 5 anos?</t>
  </si>
  <si>
    <t>Quanto em 10 anos?</t>
  </si>
  <si>
    <t>Quanto em 20 anos?</t>
  </si>
  <si>
    <t>Quanto em 30 anos?</t>
  </si>
  <si>
    <t>Perfil</t>
  </si>
  <si>
    <t>Agressivo</t>
  </si>
  <si>
    <t>Valor a ser investido por mês</t>
  </si>
  <si>
    <t>Tipo de FII</t>
  </si>
  <si>
    <t>Percentual sugerido</t>
  </si>
  <si>
    <t>Valores</t>
  </si>
  <si>
    <t>Papel</t>
  </si>
  <si>
    <t>Tijolo</t>
  </si>
  <si>
    <t>Hibridos</t>
  </si>
  <si>
    <t>FOFs</t>
  </si>
  <si>
    <t>Desenvolvimento</t>
  </si>
  <si>
    <t>Hotelarias</t>
  </si>
  <si>
    <t>CHAVE</t>
  </si>
  <si>
    <t>PERFIL</t>
  </si>
  <si>
    <t>TIPO DE FII</t>
  </si>
  <si>
    <t>PERCENTUAL</t>
  </si>
  <si>
    <t xml:space="preserve">Conservador </t>
  </si>
  <si>
    <t>PAPEL</t>
  </si>
  <si>
    <t>TIJOLO</t>
  </si>
  <si>
    <t>HIBRIDOS</t>
  </si>
  <si>
    <t>DESENVOLVIMENTO</t>
  </si>
  <si>
    <t>HOTELARIAS</t>
  </si>
  <si>
    <t>Moderado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</si>
</sst>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9">
    <font>
      <sz val="11"/>
      <color theme="1"/>
      <name val="Aptos Narrow"/>
      <family val="2"/>
      <scheme val="minor"/>
    </font>
    <font>
      <sz val="18"/>
      <color rgb="FF000000"/>
      <name val="Aptos Narrow"/>
      <scheme val="minor"/>
    </font>
    <font>
      <sz val="11"/>
      <color rgb="FF9C5700"/>
      <name val="Calibri"/>
      <scheme val="minor"/>
    </font>
    <font>
      <sz val="14"/>
      <color rgb="FF000000"/>
      <name val="Aptos Narrow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4"/>
      <color rgb="FF9C5700"/>
      <name val="Calibri"/>
      <scheme val="minor"/>
    </font>
    <font>
      <sz val="11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1"/>
      </top>
      <bottom style="medium">
        <color theme="0" tint="-0.249977111117893"/>
      </bottom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/>
      <top style="thin">
        <color theme="0" tint="-0.249977111117893"/>
      </top>
      <bottom/>
      <diagonal/>
    </border>
    <border>
      <left style="medium">
        <color theme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theme="1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medium">
        <color theme="1"/>
      </right>
      <top/>
      <bottom style="thin">
        <color theme="2"/>
      </bottom>
      <diagonal/>
    </border>
    <border>
      <left style="medium">
        <color theme="1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medium">
        <color theme="1"/>
      </right>
      <top style="thin">
        <color theme="2"/>
      </top>
      <bottom style="thin">
        <color theme="2"/>
      </bottom>
      <diagonal/>
    </border>
    <border>
      <left style="medium">
        <color theme="1"/>
      </left>
      <right style="thin">
        <color theme="2"/>
      </right>
      <top style="thin">
        <color theme="2"/>
      </top>
      <bottom style="medium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medium">
        <color theme="1"/>
      </bottom>
      <diagonal/>
    </border>
    <border>
      <left style="thin">
        <color theme="2"/>
      </left>
      <right style="medium">
        <color theme="1"/>
      </right>
      <top style="thin">
        <color theme="2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2"/>
      </bottom>
      <diagonal/>
    </border>
    <border>
      <left/>
      <right/>
      <top style="medium">
        <color theme="1"/>
      </top>
      <bottom style="thin">
        <color theme="2"/>
      </bottom>
      <diagonal/>
    </border>
    <border>
      <left/>
      <right style="medium">
        <color theme="1"/>
      </right>
      <top style="medium">
        <color theme="1"/>
      </top>
      <bottom style="thin">
        <color theme="2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60">
    <xf numFmtId="0" fontId="0" fillId="0" borderId="0" xfId="0"/>
    <xf numFmtId="0" fontId="3" fillId="2" borderId="3" xfId="0" applyFont="1" applyFill="1" applyBorder="1" applyAlignment="1">
      <alignment wrapText="1"/>
    </xf>
    <xf numFmtId="164" fontId="0" fillId="0" borderId="0" xfId="0" applyNumberFormat="1"/>
    <xf numFmtId="9" fontId="0" fillId="0" borderId="0" xfId="0" applyNumberFormat="1"/>
    <xf numFmtId="164" fontId="0" fillId="3" borderId="9" xfId="0" applyNumberFormat="1" applyFont="1" applyFill="1" applyBorder="1" applyAlignment="1">
      <alignment horizontal="center"/>
    </xf>
    <xf numFmtId="8" fontId="0" fillId="3" borderId="13" xfId="0" applyNumberFormat="1" applyFont="1" applyFill="1" applyBorder="1" applyAlignment="1">
      <alignment horizontal="center"/>
    </xf>
    <xf numFmtId="164" fontId="0" fillId="3" borderId="10" xfId="0" applyNumberFormat="1" applyFont="1" applyFill="1" applyBorder="1" applyAlignment="1">
      <alignment horizontal="center"/>
    </xf>
    <xf numFmtId="164" fontId="0" fillId="3" borderId="5" xfId="0" applyNumberFormat="1" applyFont="1" applyFill="1" applyBorder="1" applyAlignment="1">
      <alignment horizontal="center"/>
    </xf>
    <xf numFmtId="164" fontId="0" fillId="3" borderId="13" xfId="0" applyNumberFormat="1" applyFont="1" applyFill="1" applyBorder="1" applyAlignment="1">
      <alignment horizontal="center"/>
    </xf>
    <xf numFmtId="164" fontId="0" fillId="3" borderId="16" xfId="0" applyNumberFormat="1" applyFont="1" applyFill="1" applyBorder="1" applyAlignment="1">
      <alignment horizontal="center"/>
    </xf>
    <xf numFmtId="164" fontId="0" fillId="3" borderId="17" xfId="0" applyNumberFormat="1" applyFont="1" applyFill="1" applyBorder="1" applyAlignment="1">
      <alignment horizontal="center"/>
    </xf>
    <xf numFmtId="164" fontId="0" fillId="3" borderId="8" xfId="0" applyNumberFormat="1" applyFont="1" applyFill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9" fontId="0" fillId="0" borderId="23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8" fontId="5" fillId="3" borderId="23" xfId="0" applyNumberFormat="1" applyFont="1" applyFill="1" applyBorder="1" applyAlignment="1">
      <alignment horizontal="center"/>
    </xf>
    <xf numFmtId="8" fontId="5" fillId="3" borderId="26" xfId="0" applyNumberFormat="1" applyFont="1" applyFill="1" applyBorder="1" applyAlignment="1">
      <alignment horizontal="center"/>
    </xf>
    <xf numFmtId="0" fontId="0" fillId="0" borderId="0" xfId="0" applyAlignment="1">
      <alignment horizontal="left" indent="3"/>
    </xf>
    <xf numFmtId="0" fontId="0" fillId="3" borderId="4" xfId="0" applyFont="1" applyFill="1" applyBorder="1" applyAlignment="1">
      <alignment horizontal="left" wrapText="1" indent="3"/>
    </xf>
    <xf numFmtId="0" fontId="0" fillId="3" borderId="14" xfId="0" applyFont="1" applyFill="1" applyBorder="1" applyAlignment="1">
      <alignment horizontal="left" wrapText="1" indent="3"/>
    </xf>
    <xf numFmtId="0" fontId="0" fillId="3" borderId="15" xfId="0" applyFont="1" applyFill="1" applyBorder="1" applyAlignment="1">
      <alignment horizontal="left" wrapText="1" indent="3"/>
    </xf>
    <xf numFmtId="0" fontId="0" fillId="3" borderId="6" xfId="0" applyFont="1" applyFill="1" applyBorder="1" applyAlignment="1">
      <alignment horizontal="left" wrapText="1" indent="3"/>
    </xf>
    <xf numFmtId="164" fontId="5" fillId="0" borderId="20" xfId="0" applyNumberFormat="1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10" fontId="5" fillId="0" borderId="23" xfId="0" applyNumberFormat="1" applyFont="1" applyBorder="1" applyAlignment="1">
      <alignment horizontal="center"/>
    </xf>
    <xf numFmtId="0" fontId="2" fillId="4" borderId="0" xfId="1"/>
    <xf numFmtId="0" fontId="7" fillId="4" borderId="0" xfId="1" applyFont="1"/>
    <xf numFmtId="0" fontId="0" fillId="7" borderId="0" xfId="0" applyFill="1" applyAlignment="1">
      <alignment horizontal="center"/>
    </xf>
    <xf numFmtId="0" fontId="0" fillId="7" borderId="0" xfId="0" applyFill="1"/>
    <xf numFmtId="164" fontId="0" fillId="7" borderId="0" xfId="0" applyNumberFormat="1" applyFill="1"/>
    <xf numFmtId="0" fontId="0" fillId="6" borderId="0" xfId="0" applyFill="1"/>
    <xf numFmtId="164" fontId="0" fillId="6" borderId="0" xfId="0" applyNumberFormat="1" applyFill="1"/>
    <xf numFmtId="0" fontId="0" fillId="0" borderId="7" xfId="0" applyBorder="1"/>
    <xf numFmtId="9" fontId="0" fillId="0" borderId="7" xfId="0" applyNumberFormat="1" applyBorder="1"/>
    <xf numFmtId="0" fontId="0" fillId="0" borderId="0" xfId="0" applyBorder="1"/>
    <xf numFmtId="9" fontId="0" fillId="0" borderId="0" xfId="0" applyNumberFormat="1" applyBorder="1"/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3" borderId="21" xfId="0" applyFill="1" applyBorder="1" applyAlignment="1">
      <alignment horizontal="left" wrapText="1" indent="3"/>
    </xf>
    <xf numFmtId="0" fontId="0" fillId="3" borderId="22" xfId="0" applyFill="1" applyBorder="1" applyAlignment="1">
      <alignment horizontal="left" wrapText="1" indent="3"/>
    </xf>
    <xf numFmtId="0" fontId="0" fillId="3" borderId="21" xfId="0" applyFill="1" applyBorder="1" applyAlignment="1">
      <alignment horizontal="left" indent="3"/>
    </xf>
    <xf numFmtId="0" fontId="0" fillId="3" borderId="22" xfId="0" applyFill="1" applyBorder="1" applyAlignment="1">
      <alignment horizontal="left" indent="3"/>
    </xf>
    <xf numFmtId="0" fontId="0" fillId="3" borderId="24" xfId="0" applyFill="1" applyBorder="1" applyAlignment="1">
      <alignment horizontal="left" wrapText="1" indent="3"/>
    </xf>
    <xf numFmtId="0" fontId="0" fillId="3" borderId="25" xfId="0" applyFill="1" applyBorder="1" applyAlignment="1">
      <alignment horizontal="left" wrapText="1" indent="3"/>
    </xf>
    <xf numFmtId="0" fontId="1" fillId="5" borderId="27" xfId="0" applyFont="1" applyFill="1" applyBorder="1" applyAlignment="1">
      <alignment horizontal="center"/>
    </xf>
    <xf numFmtId="0" fontId="1" fillId="5" borderId="28" xfId="0" applyFont="1" applyFill="1" applyBorder="1" applyAlignment="1">
      <alignment horizontal="center"/>
    </xf>
    <xf numFmtId="0" fontId="1" fillId="5" borderId="29" xfId="0" applyFont="1" applyFill="1" applyBorder="1" applyAlignment="1">
      <alignment horizontal="center"/>
    </xf>
    <xf numFmtId="0" fontId="4" fillId="0" borderId="21" xfId="0" applyFont="1" applyBorder="1" applyAlignment="1">
      <alignment horizontal="left" wrapText="1" indent="3"/>
    </xf>
    <xf numFmtId="0" fontId="4" fillId="0" borderId="22" xfId="0" applyFont="1" applyBorder="1" applyAlignment="1">
      <alignment horizontal="left" wrapText="1" indent="3"/>
    </xf>
    <xf numFmtId="0" fontId="4" fillId="0" borderId="18" xfId="0" applyFont="1" applyBorder="1" applyAlignment="1">
      <alignment horizontal="left" wrapText="1" indent="3"/>
    </xf>
    <xf numFmtId="0" fontId="4" fillId="0" borderId="19" xfId="0" applyFont="1" applyBorder="1" applyAlignment="1">
      <alignment horizontal="left" wrapText="1" indent="3"/>
    </xf>
    <xf numFmtId="0" fontId="6" fillId="3" borderId="21" xfId="0" applyFont="1" applyFill="1" applyBorder="1" applyAlignment="1">
      <alignment horizontal="left" wrapText="1" indent="3"/>
    </xf>
    <xf numFmtId="0" fontId="6" fillId="3" borderId="22" xfId="0" applyFont="1" applyFill="1" applyBorder="1" applyAlignment="1">
      <alignment horizontal="left" wrapText="1" indent="3"/>
    </xf>
    <xf numFmtId="0" fontId="6" fillId="3" borderId="24" xfId="0" applyFont="1" applyFill="1" applyBorder="1" applyAlignment="1">
      <alignment horizontal="left" wrapText="1" indent="3"/>
    </xf>
    <xf numFmtId="0" fontId="6" fillId="3" borderId="25" xfId="0" applyFont="1" applyFill="1" applyBorder="1" applyAlignment="1">
      <alignment horizontal="left" wrapText="1" indent="3"/>
    </xf>
    <xf numFmtId="0" fontId="8" fillId="8" borderId="0" xfId="0" applyFont="1" applyFill="1"/>
    <xf numFmtId="9" fontId="8" fillId="8" borderId="0" xfId="0" applyNumberFormat="1" applyFont="1" applyFill="1"/>
  </cellXfs>
  <cellStyles count="2">
    <cellStyle name="Neutro" xfId="1" builtinId="28"/>
    <cellStyle name="Normal" xfId="0" builtinId="0"/>
  </cellStyles>
  <dxfs count="0"/>
  <tableStyles count="0" defaultTableStyle="TableStyleMedium2" defaultPivotStyle="PivotStyleMedium9"/>
  <colors>
    <mruColors>
      <color rgb="FF0084C2"/>
      <color rgb="FF0D66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Planilha1!$C$32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rgbClr val="637CEF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E3008C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2AA0A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rgbClr val="9373C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rgbClr val="13A10E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rgbClr val="3A96DD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Planilha1!$B$33:$B$38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Planilha1!$C$33:$C$38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15-4ECA-98BC-7A051383B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57150</xdr:rowOff>
    </xdr:from>
    <xdr:to>
      <xdr:col>4</xdr:col>
      <xdr:colOff>47625</xdr:colOff>
      <xdr:row>6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F98545-1F33-B921-22F6-1AFFAA3B15BD}"/>
            </a:ext>
            <a:ext uri="{147F2762-F138-4A5C-976F-8EAC2B608ADB}">
              <a16:predDERef xmlns:a16="http://schemas.microsoft.com/office/drawing/2014/main" pred="{11AB1859-0EBB-9A19-6982-8C527C5B8C6B}"/>
            </a:ext>
          </a:extLst>
        </xdr:cNvPr>
        <xdr:cNvSpPr txBox="1"/>
      </xdr:nvSpPr>
      <xdr:spPr>
        <a:xfrm>
          <a:off x="571500" y="247650"/>
          <a:ext cx="4933950" cy="952500"/>
        </a:xfrm>
        <a:prstGeom prst="rect">
          <a:avLst/>
        </a:prstGeom>
        <a:solidFill>
          <a:srgbClr val="0D664B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3600" b="0" i="0" u="none" strike="noStrike">
              <a:solidFill>
                <a:schemeClr val="lt1"/>
              </a:solidFill>
              <a:latin typeface="Rockwell" panose="02060603020205020403" pitchFamily="18" charset="0"/>
            </a:rPr>
            <a:t>     DIO INVEST</a:t>
          </a:r>
        </a:p>
      </xdr:txBody>
    </xdr:sp>
    <xdr:clientData/>
  </xdr:twoCellAnchor>
  <xdr:twoCellAnchor>
    <xdr:from>
      <xdr:col>1</xdr:col>
      <xdr:colOff>923925</xdr:colOff>
      <xdr:row>3</xdr:row>
      <xdr:rowOff>0</xdr:rowOff>
    </xdr:from>
    <xdr:to>
      <xdr:col>1</xdr:col>
      <xdr:colOff>1228725</xdr:colOff>
      <xdr:row>4</xdr:row>
      <xdr:rowOff>161925</xdr:rowOff>
    </xdr:to>
    <xdr:sp macro="" textlink="">
      <xdr:nvSpPr>
        <xdr:cNvPr id="3" name="Pentágono 2">
          <a:extLst>
            <a:ext uri="{FF2B5EF4-FFF2-40B4-BE49-F238E27FC236}">
              <a16:creationId xmlns:a16="http://schemas.microsoft.com/office/drawing/2014/main" id="{A17D91AD-81B3-3164-E4A0-79CC6CE061EA}"/>
            </a:ext>
            <a:ext uri="{147F2762-F138-4A5C-976F-8EAC2B608ADB}">
              <a16:predDERef xmlns:a16="http://schemas.microsoft.com/office/drawing/2014/main" pred="{49F98545-1F33-B921-22F6-1AFFAA3B15BD}"/>
            </a:ext>
          </a:extLst>
        </xdr:cNvPr>
        <xdr:cNvSpPr/>
      </xdr:nvSpPr>
      <xdr:spPr>
        <a:xfrm>
          <a:off x="1533525" y="571500"/>
          <a:ext cx="304800" cy="352425"/>
        </a:xfrm>
        <a:prstGeom prst="homePlat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733425</xdr:colOff>
      <xdr:row>2</xdr:row>
      <xdr:rowOff>180975</xdr:rowOff>
    </xdr:from>
    <xdr:to>
      <xdr:col>1</xdr:col>
      <xdr:colOff>866775</xdr:colOff>
      <xdr:row>4</xdr:row>
      <xdr:rowOff>180975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11AB1859-0EBB-9A19-6982-8C527C5B8C6B}"/>
            </a:ext>
            <a:ext uri="{147F2762-F138-4A5C-976F-8EAC2B608ADB}">
              <a16:predDERef xmlns:a16="http://schemas.microsoft.com/office/drawing/2014/main" pred="{A17D91AD-81B3-3164-E4A0-79CC6CE061EA}"/>
            </a:ext>
          </a:extLst>
        </xdr:cNvPr>
        <xdr:cNvSpPr/>
      </xdr:nvSpPr>
      <xdr:spPr>
        <a:xfrm>
          <a:off x="1343025" y="561975"/>
          <a:ext cx="133350" cy="381000"/>
        </a:xfrm>
        <a:prstGeom prst="rect">
          <a:avLst/>
        </a:prstGeom>
        <a:solidFill>
          <a:srgbClr val="0084C2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0</xdr:colOff>
      <xdr:row>39</xdr:row>
      <xdr:rowOff>152400</xdr:rowOff>
    </xdr:from>
    <xdr:to>
      <xdr:col>3</xdr:col>
      <xdr:colOff>1228725</xdr:colOff>
      <xdr:row>54</xdr:row>
      <xdr:rowOff>38100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1593F0A-FB61-78FE-CA4D-09C0A4681196}"/>
            </a:ext>
            <a:ext uri="{147F2762-F138-4A5C-976F-8EAC2B608ADB}">
              <a16:predDERef xmlns:a16="http://schemas.microsoft.com/office/drawing/2014/main" pred="{11AB1859-0EBB-9A19-6982-8C527C5B8C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E39"/>
  <sheetViews>
    <sheetView showGridLines="0" showRowColHeaders="0" topLeftCell="A32" workbookViewId="0">
      <selection activeCell="C29" sqref="C29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ColWidth="0" defaultRowHeight="15"/>
  <cols>
    <col min="1" max="1" width="9.140625" customWidth="1"/>
    <col min="2" max="2" width="37.140625" customWidth="1"/>
    <col min="3" max="3" width="26.42578125" customWidth="1"/>
    <col min="4" max="4" width="19.140625" customWidth="1"/>
    <col min="5" max="5" width="23.42578125" customWidth="1"/>
    <col min="6" max="6" width="11.140625" bestFit="1" customWidth="1"/>
    <col min="7" max="7" width="9.28515625" customWidth="1"/>
  </cols>
  <sheetData>
    <row r="8" spans="2:5" ht="24">
      <c r="B8" s="47" t="s">
        <v>0</v>
      </c>
      <c r="C8" s="48"/>
      <c r="D8" s="49"/>
      <c r="E8" s="17"/>
    </row>
    <row r="9" spans="2:5">
      <c r="B9" s="43" t="s">
        <v>1</v>
      </c>
      <c r="C9" s="44"/>
      <c r="D9" s="12">
        <v>4200</v>
      </c>
    </row>
    <row r="10" spans="2:5">
      <c r="B10" s="41" t="s">
        <v>2</v>
      </c>
      <c r="C10" s="42"/>
      <c r="D10" s="13">
        <v>6.0000000000000001E-3</v>
      </c>
    </row>
    <row r="11" spans="2:5">
      <c r="B11" s="45" t="s">
        <v>3</v>
      </c>
      <c r="C11" s="46"/>
      <c r="D11" s="14">
        <v>1260</v>
      </c>
    </row>
    <row r="13" spans="2:5" ht="22.5" customHeight="1">
      <c r="B13" s="38" t="s">
        <v>4</v>
      </c>
      <c r="C13" s="39"/>
      <c r="D13" s="40"/>
    </row>
    <row r="14" spans="2:5" ht="17.25" customHeight="1">
      <c r="B14" s="52" t="s">
        <v>5</v>
      </c>
      <c r="C14" s="53"/>
      <c r="D14" s="22">
        <v>1260</v>
      </c>
    </row>
    <row r="15" spans="2:5">
      <c r="B15" s="50" t="s">
        <v>6</v>
      </c>
      <c r="C15" s="51"/>
      <c r="D15" s="23">
        <v>10</v>
      </c>
    </row>
    <row r="16" spans="2:5">
      <c r="B16" s="50" t="s">
        <v>7</v>
      </c>
      <c r="C16" s="51"/>
      <c r="D16" s="24">
        <v>1.0789999999999999E-2</v>
      </c>
    </row>
    <row r="17" spans="2:4">
      <c r="B17" s="54" t="s">
        <v>8</v>
      </c>
      <c r="C17" s="55"/>
      <c r="D17" s="15" cm="1">
        <f t="array" ref="D17">FV(Rendimento_carteira,qtd_anos*12,Investimento*-1)</f>
        <v>220503.7919275903</v>
      </c>
    </row>
    <row r="18" spans="2:4" ht="13.5" customHeight="1">
      <c r="B18" s="56" t="s">
        <v>9</v>
      </c>
      <c r="C18" s="57"/>
      <c r="D18" s="16" cm="1">
        <f t="array" ref="D18">Patrimonio*Rendimento_carteira</f>
        <v>1323.0227515655417</v>
      </c>
    </row>
    <row r="20" spans="2:4" ht="21" customHeight="1">
      <c r="B20" s="36" t="s">
        <v>10</v>
      </c>
      <c r="C20" s="37"/>
      <c r="D20" s="1" t="s">
        <v>11</v>
      </c>
    </row>
    <row r="21" spans="2:4">
      <c r="B21" s="18" t="s">
        <v>12</v>
      </c>
      <c r="C21" s="4">
        <f>FV($D$16,2*12,D14*-1)</f>
        <v>34306.810395032975</v>
      </c>
      <c r="D21" s="5" cm="1">
        <f t="array" ref="D21">$C$21*Rendimento_carteira</f>
        <v>205.84086237019787</v>
      </c>
    </row>
    <row r="22" spans="2:4">
      <c r="B22" s="19" t="s">
        <v>13</v>
      </c>
      <c r="C22" s="6">
        <f>FV($D$16,5*12,D14*-1)</f>
        <v>105558.91163809443</v>
      </c>
      <c r="D22" s="7" cm="1">
        <f t="array" ref="D22">$C$22*Rendimento_carteira</f>
        <v>633.35346982856663</v>
      </c>
    </row>
    <row r="23" spans="2:4">
      <c r="B23" s="19" t="s">
        <v>14</v>
      </c>
      <c r="C23" s="6">
        <f>FV($D$16,10*12,D14*-1)</f>
        <v>306538.10778801696</v>
      </c>
      <c r="D23" s="8" cm="1">
        <f t="array" ref="D23">C23*Rendimento_carteira</f>
        <v>1839.2286467281017</v>
      </c>
    </row>
    <row r="24" spans="2:4">
      <c r="B24" s="20" t="s">
        <v>15</v>
      </c>
      <c r="C24" s="6">
        <f>FV($D$16,20*12,D14*-1)</f>
        <v>1417749.9841223215</v>
      </c>
      <c r="D24" s="9" cm="1">
        <f t="array" ref="D24">$C$24*Rendimento_carteira</f>
        <v>8506.4999047339297</v>
      </c>
    </row>
    <row r="25" spans="2:4">
      <c r="B25" s="21" t="s">
        <v>16</v>
      </c>
      <c r="C25" s="10">
        <f>FV($D$16,30*12,D14*-1)</f>
        <v>5445933.7653059401</v>
      </c>
      <c r="D25" s="11" cm="1">
        <f t="array" ref="D25">$C$25*Rendimento_carteira</f>
        <v>32675.602591835643</v>
      </c>
    </row>
    <row r="29" spans="2:4" ht="20.25" customHeight="1">
      <c r="B29" s="26" t="s">
        <v>17</v>
      </c>
      <c r="C29" s="26" t="s">
        <v>18</v>
      </c>
      <c r="D29" s="25"/>
    </row>
    <row r="30" spans="2:4">
      <c r="B30" s="30" t="s">
        <v>19</v>
      </c>
      <c r="C30" s="31" cm="1">
        <f t="array" ref="C30">Aporte</f>
        <v>1260</v>
      </c>
      <c r="D30" s="30"/>
    </row>
    <row r="32" spans="2:4">
      <c r="B32" s="27" t="s">
        <v>20</v>
      </c>
      <c r="C32" s="27" t="s">
        <v>21</v>
      </c>
      <c r="D32" s="27" t="s">
        <v>22</v>
      </c>
    </row>
    <row r="33" spans="2:4">
      <c r="B33" t="s">
        <v>23</v>
      </c>
      <c r="C33" s="3">
        <f>VLOOKUP($C$29&amp;"-"&amp;B33,Planilha2!$A:$D,4,FALSE)</f>
        <v>0.5</v>
      </c>
      <c r="D33" s="2">
        <f>C33*$C$30</f>
        <v>630</v>
      </c>
    </row>
    <row r="34" spans="2:4">
      <c r="B34" t="s">
        <v>24</v>
      </c>
      <c r="C34" s="3">
        <f>VLOOKUP($C$29&amp;"-"&amp;B34,Planilha2!$A:$D,4,FALSE)</f>
        <v>0.1</v>
      </c>
      <c r="D34" s="2">
        <f t="shared" ref="D34:D38" si="0">C34*$C$30</f>
        <v>126</v>
      </c>
    </row>
    <row r="35" spans="2:4">
      <c r="B35" t="s">
        <v>25</v>
      </c>
      <c r="C35" s="3">
        <f>VLOOKUP($C$29&amp;"-"&amp;B35,Planilha2!$A:$D,4,FALSE)</f>
        <v>0.05</v>
      </c>
      <c r="D35" s="2">
        <f t="shared" si="0"/>
        <v>63</v>
      </c>
    </row>
    <row r="36" spans="2:4">
      <c r="B36" t="s">
        <v>26</v>
      </c>
      <c r="C36" s="3">
        <f>VLOOKUP($C$29&amp;"-"&amp;B36,Planilha2!$A:$D,4,FALSE)</f>
        <v>0.05</v>
      </c>
      <c r="D36" s="2">
        <f t="shared" si="0"/>
        <v>63</v>
      </c>
    </row>
    <row r="37" spans="2:4">
      <c r="B37" t="s">
        <v>27</v>
      </c>
      <c r="C37" s="3">
        <f>VLOOKUP($C$29&amp;"-"&amp;B37,Planilha2!$A:$D,4,FALSE)</f>
        <v>0.2</v>
      </c>
      <c r="D37" s="2">
        <f t="shared" si="0"/>
        <v>252</v>
      </c>
    </row>
    <row r="38" spans="2:4">
      <c r="B38" t="s">
        <v>28</v>
      </c>
      <c r="C38" s="3">
        <f>VLOOKUP($C$29&amp;"-"&amp;B38,Planilha2!$A:$D,4,FALSE)</f>
        <v>0.1</v>
      </c>
      <c r="D38" s="2">
        <f t="shared" si="0"/>
        <v>126</v>
      </c>
    </row>
    <row r="39" spans="2:4">
      <c r="B39" s="28"/>
      <c r="C39" s="28"/>
      <c r="D39" s="29">
        <f>SUM(D33:D38)</f>
        <v>1260</v>
      </c>
    </row>
  </sheetData>
  <mergeCells count="11">
    <mergeCell ref="B8:D8"/>
    <mergeCell ref="B15:C15"/>
    <mergeCell ref="B14:C14"/>
    <mergeCell ref="B16:C16"/>
    <mergeCell ref="B17:C17"/>
    <mergeCell ref="B20:C20"/>
    <mergeCell ref="B13:D13"/>
    <mergeCell ref="B10:C10"/>
    <mergeCell ref="B9:C9"/>
    <mergeCell ref="B11:C11"/>
    <mergeCell ref="B18:C18"/>
  </mergeCells>
  <dataValidations count="1">
    <dataValidation type="list" allowBlank="1" showInputMessage="1" showErrorMessage="1" sqref="C29" xr:uid="{A37A7F6A-CF82-4C54-B5B8-55C6ADC15DF3}">
      <formula1>"Conservador,Moderado,Agressivo"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3A0E0-AED7-4E57-83DB-B36B307588F4}">
  <dimension ref="A2:D20"/>
  <sheetViews>
    <sheetView tabSelected="1" workbookViewId="0">
      <selection activeCell="A2" sqref="A2:D2"/>
    </sheetView>
  </sheetViews>
  <sheetFormatPr defaultRowHeight="15"/>
  <cols>
    <col min="1" max="1" width="30.42578125" bestFit="1" customWidth="1"/>
    <col min="2" max="2" width="12.140625" bestFit="1" customWidth="1"/>
    <col min="3" max="3" width="18.42578125" bestFit="1" customWidth="1"/>
    <col min="4" max="4" width="12.42578125" style="3" bestFit="1" customWidth="1"/>
  </cols>
  <sheetData>
    <row r="2" spans="1:4">
      <c r="A2" s="58" t="s">
        <v>29</v>
      </c>
      <c r="B2" s="58" t="s">
        <v>30</v>
      </c>
      <c r="C2" s="58" t="s">
        <v>31</v>
      </c>
      <c r="D2" s="59" t="s">
        <v>32</v>
      </c>
    </row>
    <row r="3" spans="1:4">
      <c r="A3" t="str">
        <f>$B$3&amp;"-"&amp;C3</f>
        <v>Conservador -PAPEL</v>
      </c>
      <c r="B3" t="s">
        <v>33</v>
      </c>
      <c r="C3" t="s">
        <v>34</v>
      </c>
      <c r="D3" s="3">
        <v>0.3</v>
      </c>
    </row>
    <row r="4" spans="1:4">
      <c r="A4" t="str">
        <f t="shared" ref="A4:A8" si="0">$B$3&amp;"-"&amp;C4</f>
        <v>Conservador -TIJOLO</v>
      </c>
      <c r="B4" t="s">
        <v>33</v>
      </c>
      <c r="C4" t="s">
        <v>35</v>
      </c>
      <c r="D4" s="3">
        <v>0.5</v>
      </c>
    </row>
    <row r="5" spans="1:4">
      <c r="A5" t="str">
        <f t="shared" si="0"/>
        <v>Conservador -HIBRIDOS</v>
      </c>
      <c r="B5" t="s">
        <v>33</v>
      </c>
      <c r="C5" t="s">
        <v>36</v>
      </c>
      <c r="D5" s="3">
        <v>0.1</v>
      </c>
    </row>
    <row r="6" spans="1:4">
      <c r="A6" t="str">
        <f t="shared" si="0"/>
        <v>Conservador -FOFs</v>
      </c>
      <c r="B6" t="s">
        <v>33</v>
      </c>
      <c r="C6" t="s">
        <v>26</v>
      </c>
      <c r="D6" s="3">
        <v>0.1</v>
      </c>
    </row>
    <row r="7" spans="1:4">
      <c r="A7" t="str">
        <f t="shared" si="0"/>
        <v>Conservador -DESENVOLVIMENTO</v>
      </c>
      <c r="B7" t="s">
        <v>33</v>
      </c>
      <c r="C7" t="s">
        <v>37</v>
      </c>
      <c r="D7" s="3">
        <v>0</v>
      </c>
    </row>
    <row r="8" spans="1:4">
      <c r="A8" s="32" t="str">
        <f t="shared" si="0"/>
        <v>Conservador -HOTELARIAS</v>
      </c>
      <c r="B8" s="32" t="s">
        <v>33</v>
      </c>
      <c r="C8" s="32" t="s">
        <v>38</v>
      </c>
      <c r="D8" s="33">
        <v>0</v>
      </c>
    </row>
    <row r="9" spans="1:4">
      <c r="A9" t="str">
        <f>$B$9&amp;"-"&amp;C9</f>
        <v>Moderado-PAPEL</v>
      </c>
      <c r="B9" t="s">
        <v>39</v>
      </c>
      <c r="C9" t="s">
        <v>34</v>
      </c>
      <c r="D9" s="3">
        <v>0.32</v>
      </c>
    </row>
    <row r="10" spans="1:4">
      <c r="A10" t="str">
        <f>$B$10&amp;"-"&amp;C10</f>
        <v>Moderado-TIJOLO</v>
      </c>
      <c r="B10" t="s">
        <v>39</v>
      </c>
      <c r="C10" t="s">
        <v>35</v>
      </c>
      <c r="D10" s="3">
        <v>0.35</v>
      </c>
    </row>
    <row r="11" spans="1:4">
      <c r="A11" t="str">
        <f t="shared" ref="A11:A14" si="1">$B$10&amp;"-"&amp;C11</f>
        <v>Moderado-HIBRIDOS</v>
      </c>
      <c r="B11" t="s">
        <v>39</v>
      </c>
      <c r="C11" t="s">
        <v>36</v>
      </c>
      <c r="D11" s="3">
        <v>0.08</v>
      </c>
    </row>
    <row r="12" spans="1:4">
      <c r="A12" t="str">
        <f t="shared" si="1"/>
        <v>Moderado-FOFs</v>
      </c>
      <c r="B12" t="s">
        <v>39</v>
      </c>
      <c r="C12" t="s">
        <v>26</v>
      </c>
      <c r="D12" s="3">
        <v>0.08</v>
      </c>
    </row>
    <row r="13" spans="1:4">
      <c r="A13" s="34" t="str">
        <f t="shared" si="1"/>
        <v>Moderado-DESENVOLVIMENTO</v>
      </c>
      <c r="B13" s="34" t="s">
        <v>39</v>
      </c>
      <c r="C13" s="34" t="s">
        <v>37</v>
      </c>
      <c r="D13" s="35">
        <v>0.1</v>
      </c>
    </row>
    <row r="14" spans="1:4">
      <c r="A14" s="32" t="str">
        <f t="shared" si="1"/>
        <v>Moderado-HOTELARIAS</v>
      </c>
      <c r="B14" s="32" t="s">
        <v>39</v>
      </c>
      <c r="C14" s="32" t="s">
        <v>38</v>
      </c>
      <c r="D14" s="33">
        <v>0.1</v>
      </c>
    </row>
    <row r="15" spans="1:4">
      <c r="A15" t="str">
        <f>$B$15&amp;"-"&amp;C15</f>
        <v>Agressivo-PAPEL</v>
      </c>
      <c r="B15" t="s">
        <v>18</v>
      </c>
      <c r="C15" t="s">
        <v>34</v>
      </c>
      <c r="D15" s="3">
        <v>0.5</v>
      </c>
    </row>
    <row r="16" spans="1:4">
      <c r="A16" t="str">
        <f t="shared" ref="A16:A20" si="2">$B$15&amp;"-"&amp;C16</f>
        <v>Agressivo-TIJOLO</v>
      </c>
      <c r="B16" t="s">
        <v>18</v>
      </c>
      <c r="C16" t="s">
        <v>35</v>
      </c>
      <c r="D16" s="3">
        <v>0.1</v>
      </c>
    </row>
    <row r="17" spans="1:4">
      <c r="A17" t="str">
        <f t="shared" si="2"/>
        <v>Agressivo-HIBRIDOS</v>
      </c>
      <c r="B17" t="s">
        <v>18</v>
      </c>
      <c r="C17" t="s">
        <v>36</v>
      </c>
      <c r="D17" s="3">
        <v>0.05</v>
      </c>
    </row>
    <row r="18" spans="1:4">
      <c r="A18" t="str">
        <f t="shared" si="2"/>
        <v>Agressivo-FOFs</v>
      </c>
      <c r="B18" t="s">
        <v>18</v>
      </c>
      <c r="C18" t="s">
        <v>26</v>
      </c>
      <c r="D18" s="3">
        <v>0.05</v>
      </c>
    </row>
    <row r="19" spans="1:4">
      <c r="A19" t="str">
        <f t="shared" si="2"/>
        <v>Agressivo-DESENVOLVIMENTO</v>
      </c>
      <c r="B19" t="s">
        <v>18</v>
      </c>
      <c r="C19" t="s">
        <v>37</v>
      </c>
      <c r="D19" s="3">
        <v>0.2</v>
      </c>
    </row>
    <row r="20" spans="1:4">
      <c r="A20" t="str">
        <f t="shared" si="2"/>
        <v>Agressivo-HOTELARIAS</v>
      </c>
      <c r="B20" t="s">
        <v>18</v>
      </c>
      <c r="C20" t="s">
        <v>38</v>
      </c>
      <c r="D20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2025-09-29T20:59:34Z</dcterms:created>
  <dcterms:modified xsi:type="dcterms:W3CDTF">2025-10-01T18:31:50Z</dcterms:modified>
  <cp:category/>
  <cp:contentStatus/>
</cp:coreProperties>
</file>