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AA480EE4-C286-AE46-AF10-B7992806923F}" xr6:coauthVersionLast="47" xr6:coauthVersionMax="47" xr10:uidLastSave="{00000000-0000-0000-0000-000000000000}"/>
  <bookViews>
    <workbookView xWindow="0" yWindow="640" windowWidth="30240" windowHeight="19000" activeTab="3" xr2:uid="{F19A83DD-751F-0945-8AF2-F779582D76CF}"/>
  </bookViews>
  <sheets>
    <sheet name="Larval tests" sheetId="1" r:id="rId1"/>
    <sheet name="RF temp test" sheetId="3" r:id="rId2"/>
    <sheet name="Chetnut initial temp" sheetId="2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4" l="1"/>
  <c r="H34" i="4"/>
  <c r="O24" i="1"/>
  <c r="O23" i="1"/>
  <c r="O22" i="1"/>
  <c r="O21" i="1"/>
  <c r="O20" i="1"/>
  <c r="O19" i="1"/>
  <c r="O18" i="1"/>
  <c r="O17" i="1"/>
  <c r="C17" i="1"/>
  <c r="C18" i="1"/>
  <c r="C19" i="1"/>
  <c r="C20" i="1"/>
  <c r="C21" i="1"/>
  <c r="C22" i="1"/>
  <c r="C23" i="1"/>
  <c r="C24" i="1"/>
  <c r="Q17" i="1"/>
  <c r="T17" i="1" s="1"/>
  <c r="U17" i="1" s="1"/>
  <c r="Q18" i="1"/>
  <c r="T18" i="1" s="1"/>
  <c r="U18" i="1" s="1"/>
  <c r="Q19" i="1"/>
  <c r="T19" i="1" s="1"/>
  <c r="U19" i="1" s="1"/>
  <c r="Q20" i="1"/>
  <c r="T20" i="1" s="1"/>
  <c r="U20" i="1" s="1"/>
  <c r="Q21" i="1"/>
  <c r="T21" i="1" s="1"/>
  <c r="U21" i="1" s="1"/>
  <c r="Q22" i="1"/>
  <c r="T22" i="1" s="1"/>
  <c r="U22" i="1" s="1"/>
  <c r="Q23" i="1"/>
  <c r="T23" i="1" s="1"/>
  <c r="U23" i="1" s="1"/>
  <c r="Q24" i="1"/>
  <c r="T24" i="1" s="1"/>
  <c r="U24" i="1" s="1"/>
  <c r="V17" i="1"/>
  <c r="Y17" i="1" s="1"/>
  <c r="V18" i="1"/>
  <c r="Y18" i="1" s="1"/>
  <c r="V19" i="1"/>
  <c r="Y19" i="1" s="1"/>
  <c r="V20" i="1"/>
  <c r="V21" i="1"/>
  <c r="Y21" i="1" s="1"/>
  <c r="V22" i="1"/>
  <c r="Y22" i="1" s="1"/>
  <c r="V23" i="1"/>
  <c r="Y23" i="1" s="1"/>
  <c r="V24" i="1"/>
  <c r="Y24" i="1" s="1"/>
  <c r="Y20" i="1"/>
  <c r="O8" i="1"/>
  <c r="O16" i="1"/>
  <c r="O15" i="1"/>
  <c r="O14" i="1"/>
  <c r="O13" i="1"/>
  <c r="O12" i="1"/>
  <c r="O11" i="1"/>
  <c r="O10" i="1"/>
  <c r="O9" i="1"/>
  <c r="C8" i="1"/>
  <c r="C9" i="1"/>
  <c r="C10" i="1"/>
  <c r="C11" i="1"/>
  <c r="C12" i="1"/>
  <c r="C13" i="1"/>
  <c r="C14" i="1"/>
  <c r="C15" i="1"/>
  <c r="C16" i="1"/>
  <c r="Q8" i="1"/>
  <c r="Q9" i="1"/>
  <c r="T9" i="1" s="1"/>
  <c r="U9" i="1" s="1"/>
  <c r="Q10" i="1"/>
  <c r="T10" i="1" s="1"/>
  <c r="U10" i="1" s="1"/>
  <c r="Q11" i="1"/>
  <c r="T11" i="1" s="1"/>
  <c r="U11" i="1" s="1"/>
  <c r="Q12" i="1"/>
  <c r="T12" i="1" s="1"/>
  <c r="U12" i="1" s="1"/>
  <c r="Q13" i="1"/>
  <c r="T13" i="1" s="1"/>
  <c r="U13" i="1" s="1"/>
  <c r="Q14" i="1"/>
  <c r="T14" i="1" s="1"/>
  <c r="U14" i="1" s="1"/>
  <c r="Q15" i="1"/>
  <c r="T15" i="1" s="1"/>
  <c r="U15" i="1" s="1"/>
  <c r="Q16" i="1"/>
  <c r="T8" i="1"/>
  <c r="U8" i="1" s="1"/>
  <c r="T16" i="1"/>
  <c r="U16" i="1" s="1"/>
  <c r="V8" i="1"/>
  <c r="Y8" i="1" s="1"/>
  <c r="V9" i="1"/>
  <c r="Y9" i="1" s="1"/>
  <c r="V10" i="1"/>
  <c r="Y10" i="1" s="1"/>
  <c r="V11" i="1"/>
  <c r="Y11" i="1" s="1"/>
  <c r="V12" i="1"/>
  <c r="Y12" i="1" s="1"/>
  <c r="V13" i="1"/>
  <c r="Y13" i="1" s="1"/>
  <c r="V14" i="1"/>
  <c r="Y14" i="1" s="1"/>
  <c r="V15" i="1"/>
  <c r="Y15" i="1" s="1"/>
  <c r="V16" i="1"/>
  <c r="Y16" i="1" s="1"/>
  <c r="O7" i="1"/>
  <c r="O6" i="1"/>
  <c r="O5" i="1"/>
  <c r="O4" i="1"/>
  <c r="O3" i="1"/>
  <c r="O2" i="1"/>
  <c r="C2" i="1"/>
  <c r="C3" i="1"/>
  <c r="C4" i="1"/>
  <c r="C5" i="1"/>
  <c r="C6" i="1"/>
  <c r="C7" i="1"/>
  <c r="Q2" i="1"/>
  <c r="T2" i="1" s="1"/>
  <c r="U2" i="1" s="1"/>
  <c r="Q3" i="1"/>
  <c r="T3" i="1" s="1"/>
  <c r="U3" i="1" s="1"/>
  <c r="Q4" i="1"/>
  <c r="T4" i="1" s="1"/>
  <c r="U4" i="1" s="1"/>
  <c r="Q5" i="1"/>
  <c r="T5" i="1" s="1"/>
  <c r="U5" i="1" s="1"/>
  <c r="Q6" i="1"/>
  <c r="T6" i="1" s="1"/>
  <c r="U6" i="1" s="1"/>
  <c r="Q7" i="1"/>
  <c r="T7" i="1" s="1"/>
  <c r="U7" i="1" s="1"/>
  <c r="V2" i="1"/>
  <c r="Y2" i="1" s="1"/>
  <c r="V3" i="1"/>
  <c r="Y3" i="1" s="1"/>
  <c r="V4" i="1"/>
  <c r="Y4" i="1" s="1"/>
  <c r="V5" i="1"/>
  <c r="Y5" i="1" s="1"/>
  <c r="V6" i="1"/>
  <c r="Y6" i="1" s="1"/>
  <c r="V7" i="1"/>
  <c r="Y7" i="1" s="1"/>
  <c r="C13" i="3"/>
  <c r="C14" i="3"/>
  <c r="C15" i="3"/>
  <c r="C16" i="3"/>
  <c r="C17" i="3"/>
  <c r="C18" i="3"/>
  <c r="C19" i="3"/>
  <c r="C20" i="3"/>
  <c r="C21" i="3"/>
  <c r="L13" i="3"/>
  <c r="L14" i="3"/>
  <c r="L15" i="3"/>
  <c r="L16" i="3"/>
  <c r="L17" i="3"/>
  <c r="L18" i="3"/>
  <c r="L19" i="3"/>
  <c r="L20" i="3"/>
  <c r="L21" i="3"/>
  <c r="C12" i="3"/>
  <c r="L12" i="3"/>
  <c r="C3" i="3"/>
  <c r="C4" i="3"/>
  <c r="C5" i="3"/>
  <c r="C6" i="3"/>
  <c r="C7" i="3"/>
  <c r="C8" i="3"/>
  <c r="C9" i="3"/>
  <c r="C10" i="3"/>
  <c r="C11" i="3"/>
  <c r="C2" i="3"/>
  <c r="L3" i="3"/>
  <c r="L4" i="3"/>
  <c r="L5" i="3"/>
  <c r="L6" i="3"/>
  <c r="L7" i="3"/>
  <c r="L8" i="3"/>
  <c r="L9" i="3"/>
  <c r="L10" i="3"/>
  <c r="L11" i="3"/>
  <c r="L2" i="3"/>
  <c r="U52" i="1"/>
  <c r="Y37" i="1"/>
  <c r="V25" i="1"/>
  <c r="Y25" i="1" s="1"/>
  <c r="V26" i="1"/>
  <c r="Y26" i="1" s="1"/>
  <c r="V27" i="1"/>
  <c r="Y27" i="1" s="1"/>
  <c r="V28" i="1"/>
  <c r="Y28" i="1" s="1"/>
  <c r="V29" i="1"/>
  <c r="Y29" i="1" s="1"/>
  <c r="V30" i="1"/>
  <c r="Y30" i="1" s="1"/>
  <c r="V31" i="1"/>
  <c r="Y31" i="1" s="1"/>
  <c r="V32" i="1"/>
  <c r="Y32" i="1" s="1"/>
  <c r="V33" i="1"/>
  <c r="Y33" i="1" s="1"/>
  <c r="V34" i="1"/>
  <c r="Y34" i="1" s="1"/>
  <c r="V35" i="1"/>
  <c r="Y35" i="1" s="1"/>
  <c r="V36" i="1"/>
  <c r="Y36" i="1" s="1"/>
  <c r="V37" i="1"/>
  <c r="V38" i="1"/>
  <c r="Y38" i="1" s="1"/>
  <c r="V39" i="1"/>
  <c r="Y39" i="1" s="1"/>
  <c r="V40" i="1"/>
  <c r="Y40" i="1" s="1"/>
  <c r="V41" i="1"/>
  <c r="Y41" i="1" s="1"/>
  <c r="V42" i="1"/>
  <c r="Y42" i="1" s="1"/>
  <c r="V43" i="1"/>
  <c r="Y43" i="1" s="1"/>
  <c r="V44" i="1"/>
  <c r="Y44" i="1" s="1"/>
  <c r="V45" i="1"/>
  <c r="Y45" i="1" s="1"/>
  <c r="V46" i="1"/>
  <c r="Y46" i="1" s="1"/>
  <c r="V47" i="1"/>
  <c r="Y47" i="1" s="1"/>
  <c r="V48" i="1"/>
  <c r="Y48" i="1" s="1"/>
  <c r="V49" i="1"/>
  <c r="Y49" i="1" s="1"/>
  <c r="V50" i="1"/>
  <c r="Y50" i="1" s="1"/>
  <c r="V51" i="1"/>
  <c r="Y51" i="1" s="1"/>
  <c r="V52" i="1"/>
  <c r="Y52" i="1" s="1"/>
  <c r="V53" i="1"/>
  <c r="Y53" i="1" s="1"/>
  <c r="V54" i="1"/>
  <c r="Y54" i="1" s="1"/>
  <c r="V55" i="1"/>
  <c r="Y55" i="1" s="1"/>
  <c r="V56" i="1"/>
  <c r="Y56" i="1" s="1"/>
  <c r="V57" i="1"/>
  <c r="Y57" i="1" s="1"/>
  <c r="V58" i="1"/>
  <c r="Y58" i="1" s="1"/>
  <c r="V59" i="1"/>
  <c r="Y59" i="1" s="1"/>
  <c r="V60" i="1"/>
  <c r="Y60" i="1" s="1"/>
  <c r="V61" i="1"/>
  <c r="Y61" i="1" s="1"/>
  <c r="V62" i="1"/>
  <c r="Y62" i="1" s="1"/>
  <c r="V63" i="1"/>
  <c r="Y63" i="1" s="1"/>
  <c r="V64" i="1"/>
  <c r="Y64" i="1" s="1"/>
  <c r="L56" i="1"/>
  <c r="O56" i="1" s="1"/>
  <c r="O57" i="1"/>
  <c r="O58" i="1"/>
  <c r="O59" i="1"/>
  <c r="O60" i="1"/>
  <c r="O61" i="1"/>
  <c r="O62" i="1"/>
  <c r="O63" i="1"/>
  <c r="O64" i="1"/>
  <c r="C56" i="1"/>
  <c r="C57" i="1"/>
  <c r="C58" i="1"/>
  <c r="C59" i="1"/>
  <c r="C60" i="1"/>
  <c r="C61" i="1"/>
  <c r="C62" i="1"/>
  <c r="C63" i="1"/>
  <c r="C64" i="1"/>
  <c r="Q56" i="1"/>
  <c r="T56" i="1" s="1"/>
  <c r="U56" i="1" s="1"/>
  <c r="Q57" i="1"/>
  <c r="T57" i="1" s="1"/>
  <c r="U57" i="1" s="1"/>
  <c r="Q58" i="1"/>
  <c r="T58" i="1" s="1"/>
  <c r="U58" i="1" s="1"/>
  <c r="Q59" i="1"/>
  <c r="T59" i="1" s="1"/>
  <c r="U59" i="1" s="1"/>
  <c r="Q60" i="1"/>
  <c r="T60" i="1" s="1"/>
  <c r="U60" i="1" s="1"/>
  <c r="Q61" i="1"/>
  <c r="T61" i="1" s="1"/>
  <c r="U61" i="1" s="1"/>
  <c r="Q62" i="1"/>
  <c r="T62" i="1" s="1"/>
  <c r="U62" i="1" s="1"/>
  <c r="Q63" i="1"/>
  <c r="T63" i="1" s="1"/>
  <c r="U63" i="1" s="1"/>
  <c r="Q64" i="1"/>
  <c r="T64" i="1" s="1"/>
  <c r="U64" i="1" s="1"/>
  <c r="O46" i="1"/>
  <c r="O47" i="1"/>
  <c r="O48" i="1"/>
  <c r="O49" i="1"/>
  <c r="O50" i="1"/>
  <c r="C47" i="1"/>
  <c r="C48" i="1"/>
  <c r="C49" i="1"/>
  <c r="C50" i="1"/>
  <c r="C51" i="1"/>
  <c r="C52" i="1"/>
  <c r="C53" i="1"/>
  <c r="C54" i="1"/>
  <c r="C55" i="1"/>
  <c r="Q47" i="1"/>
  <c r="T47" i="1" s="1"/>
  <c r="U47" i="1" s="1"/>
  <c r="Q48" i="1"/>
  <c r="T48" i="1" s="1"/>
  <c r="U48" i="1" s="1"/>
  <c r="Q49" i="1"/>
  <c r="T49" i="1" s="1"/>
  <c r="U49" i="1" s="1"/>
  <c r="Q50" i="1"/>
  <c r="T50" i="1" s="1"/>
  <c r="U50" i="1" s="1"/>
  <c r="Q51" i="1"/>
  <c r="T51" i="1" s="1"/>
  <c r="U51" i="1" s="1"/>
  <c r="Q52" i="1"/>
  <c r="T52" i="1" s="1"/>
  <c r="Q53" i="1"/>
  <c r="T53" i="1" s="1"/>
  <c r="U53" i="1" s="1"/>
  <c r="Q54" i="1"/>
  <c r="T54" i="1" s="1"/>
  <c r="U54" i="1" s="1"/>
  <c r="Q55" i="1"/>
  <c r="T55" i="1" s="1"/>
  <c r="U55" i="1" s="1"/>
  <c r="O34" i="1"/>
  <c r="O35" i="1"/>
  <c r="O36" i="1"/>
  <c r="O37" i="1"/>
  <c r="O38" i="1"/>
  <c r="O39" i="1"/>
  <c r="O40" i="1"/>
  <c r="O41" i="1"/>
  <c r="O42" i="1"/>
  <c r="O43" i="1"/>
  <c r="O44" i="1"/>
  <c r="O45" i="1"/>
  <c r="O31" i="1"/>
  <c r="O32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Q34" i="1"/>
  <c r="T34" i="1" s="1"/>
  <c r="U34" i="1" s="1"/>
  <c r="Q35" i="1"/>
  <c r="T35" i="1" s="1"/>
  <c r="U35" i="1" s="1"/>
  <c r="Q36" i="1"/>
  <c r="T36" i="1" s="1"/>
  <c r="U36" i="1" s="1"/>
  <c r="Q37" i="1"/>
  <c r="T37" i="1" s="1"/>
  <c r="U37" i="1" s="1"/>
  <c r="Q38" i="1"/>
  <c r="T38" i="1" s="1"/>
  <c r="U38" i="1" s="1"/>
  <c r="Q39" i="1"/>
  <c r="Q40" i="1"/>
  <c r="T40" i="1" s="1"/>
  <c r="U40" i="1" s="1"/>
  <c r="Q41" i="1"/>
  <c r="T41" i="1" s="1"/>
  <c r="U41" i="1" s="1"/>
  <c r="Q42" i="1"/>
  <c r="T42" i="1" s="1"/>
  <c r="U42" i="1" s="1"/>
  <c r="Q43" i="1"/>
  <c r="T43" i="1" s="1"/>
  <c r="U43" i="1" s="1"/>
  <c r="Q44" i="1"/>
  <c r="T44" i="1" s="1"/>
  <c r="U44" i="1" s="1"/>
  <c r="Q45" i="1"/>
  <c r="T45" i="1" s="1"/>
  <c r="U45" i="1" s="1"/>
  <c r="Q46" i="1"/>
  <c r="T46" i="1" s="1"/>
  <c r="U46" i="1" s="1"/>
  <c r="T39" i="1"/>
  <c r="U39" i="1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I17" i="2" s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25" i="1"/>
  <c r="C26" i="1"/>
  <c r="C27" i="1"/>
  <c r="C28" i="1"/>
  <c r="C29" i="1"/>
  <c r="C30" i="1"/>
  <c r="C31" i="1"/>
  <c r="C32" i="1"/>
  <c r="C33" i="1"/>
  <c r="O26" i="1"/>
  <c r="O27" i="1"/>
  <c r="O28" i="1"/>
  <c r="O29" i="1"/>
  <c r="O30" i="1"/>
  <c r="O25" i="1"/>
  <c r="Q33" i="1"/>
  <c r="T33" i="1" s="1"/>
  <c r="U33" i="1" s="1"/>
  <c r="Q32" i="1"/>
  <c r="T32" i="1" s="1"/>
  <c r="U32" i="1" s="1"/>
  <c r="Q31" i="1"/>
  <c r="T31" i="1" s="1"/>
  <c r="U31" i="1" s="1"/>
  <c r="Q30" i="1"/>
  <c r="T30" i="1" s="1"/>
  <c r="U30" i="1" s="1"/>
  <c r="Q29" i="1"/>
  <c r="T29" i="1" s="1"/>
  <c r="U29" i="1" s="1"/>
  <c r="Q28" i="1"/>
  <c r="T28" i="1" s="1"/>
  <c r="Q27" i="1"/>
  <c r="T27" i="1" s="1"/>
  <c r="U27" i="1" s="1"/>
  <c r="Q26" i="1"/>
  <c r="T26" i="1" s="1"/>
  <c r="U26" i="1" s="1"/>
  <c r="Q25" i="1"/>
  <c r="T25" i="1" s="1"/>
  <c r="U25" i="1" s="1"/>
  <c r="I48" i="2" l="1"/>
  <c r="I47" i="2"/>
  <c r="I46" i="2"/>
  <c r="I22" i="2"/>
  <c r="I14" i="2"/>
  <c r="I21" i="2"/>
  <c r="I32" i="2"/>
  <c r="I15" i="2"/>
  <c r="I4" i="2"/>
  <c r="I40" i="2"/>
  <c r="I23" i="2"/>
  <c r="I30" i="2"/>
  <c r="F51" i="1" s="1" a="1"/>
  <c r="F51" i="1" s="1"/>
  <c r="I44" i="2"/>
  <c r="F12" i="3" s="1" a="1"/>
  <c r="F12" i="3" s="1"/>
  <c r="I36" i="2"/>
  <c r="F56" i="1" s="1" a="1"/>
  <c r="F56" i="1" s="1"/>
  <c r="P56" i="1" s="1"/>
  <c r="I28" i="2"/>
  <c r="I20" i="2"/>
  <c r="I12" i="2"/>
  <c r="I10" i="2"/>
  <c r="F22" i="1" a="1"/>
  <c r="F22" i="1" s="1"/>
  <c r="I2" i="2"/>
  <c r="F21" i="1" a="1"/>
  <c r="F21" i="1" s="1"/>
  <c r="P21" i="1" s="1"/>
  <c r="F20" i="1" a="1"/>
  <c r="F20" i="1" s="1"/>
  <c r="I24" i="2"/>
  <c r="I16" i="2"/>
  <c r="I8" i="2"/>
  <c r="F23" i="1" s="1" a="1"/>
  <c r="F23" i="1" s="1"/>
  <c r="P23" i="1" s="1"/>
  <c r="I5" i="2"/>
  <c r="F19" i="1" a="1"/>
  <c r="F19" i="1" s="1"/>
  <c r="P19" i="1" s="1"/>
  <c r="I31" i="2"/>
  <c r="I7" i="2"/>
  <c r="F18" i="1" a="1"/>
  <c r="F18" i="1" s="1"/>
  <c r="P18" i="1" s="1"/>
  <c r="I39" i="2"/>
  <c r="I38" i="2"/>
  <c r="I6" i="2"/>
  <c r="F17" i="1" a="1"/>
  <c r="F17" i="1" s="1"/>
  <c r="P17" i="1" s="1"/>
  <c r="P22" i="1"/>
  <c r="P20" i="1"/>
  <c r="F9" i="1" a="1"/>
  <c r="F9" i="1" s="1"/>
  <c r="P9" i="1" s="1"/>
  <c r="F38" i="1" a="1"/>
  <c r="F38" i="1" s="1"/>
  <c r="P38" i="1" s="1"/>
  <c r="F29" i="1" a="1"/>
  <c r="F29" i="1" s="1"/>
  <c r="P29" i="1" s="1"/>
  <c r="F28" i="1" a="1"/>
  <c r="F28" i="1" s="1"/>
  <c r="P28" i="1" s="1"/>
  <c r="I43" i="2"/>
  <c r="I35" i="2"/>
  <c r="I27" i="2"/>
  <c r="I19" i="2"/>
  <c r="F7" i="3" s="1" a="1"/>
  <c r="F7" i="3" s="1"/>
  <c r="M7" i="3" s="1"/>
  <c r="I11" i="2"/>
  <c r="I3" i="2"/>
  <c r="F27" i="1" a="1"/>
  <c r="F27" i="1" s="1"/>
  <c r="P27" i="1" s="1"/>
  <c r="I42" i="2"/>
  <c r="I34" i="2"/>
  <c r="I26" i="2"/>
  <c r="I18" i="2"/>
  <c r="F26" i="1" a="1"/>
  <c r="F26" i="1" s="1"/>
  <c r="I41" i="2"/>
  <c r="I33" i="2"/>
  <c r="I25" i="2"/>
  <c r="I9" i="2"/>
  <c r="F25" i="1" a="1"/>
  <c r="F25" i="1" s="1"/>
  <c r="F33" i="1" a="1"/>
  <c r="F33" i="1" s="1"/>
  <c r="F32" i="1" a="1"/>
  <c r="F32" i="1" s="1"/>
  <c r="P32" i="1" s="1"/>
  <c r="I45" i="2"/>
  <c r="I37" i="2"/>
  <c r="I29" i="2"/>
  <c r="I13" i="2"/>
  <c r="F31" i="1" a="1"/>
  <c r="F31" i="1" s="1"/>
  <c r="P31" i="1" s="1"/>
  <c r="F30" i="1" a="1"/>
  <c r="F30" i="1" s="1"/>
  <c r="F42" i="1" a="1"/>
  <c r="F42" i="1" s="1"/>
  <c r="F34" i="1" a="1"/>
  <c r="F34" i="1" s="1"/>
  <c r="P34" i="1" s="1"/>
  <c r="F39" i="1" a="1"/>
  <c r="F39" i="1" s="1"/>
  <c r="P39" i="1" s="1"/>
  <c r="F52" i="1" a="1"/>
  <c r="F52" i="1" s="1"/>
  <c r="F50" i="1" a="1"/>
  <c r="F50" i="1" s="1"/>
  <c r="P50" i="1" s="1"/>
  <c r="F17" i="3" a="1"/>
  <c r="F17" i="3" s="1"/>
  <c r="F15" i="1" a="1"/>
  <c r="F15" i="1" s="1"/>
  <c r="P15" i="1" s="1"/>
  <c r="F46" i="1" a="1"/>
  <c r="F46" i="1" s="1"/>
  <c r="P46" i="1" s="1"/>
  <c r="F16" i="3" a="1"/>
  <c r="F16" i="3" s="1"/>
  <c r="F14" i="1" a="1"/>
  <c r="F14" i="1" s="1"/>
  <c r="P14" i="1" s="1"/>
  <c r="F45" i="1" a="1"/>
  <c r="F45" i="1" s="1"/>
  <c r="P45" i="1" s="1"/>
  <c r="F37" i="1" a="1"/>
  <c r="F37" i="1" s="1"/>
  <c r="P37" i="1" s="1"/>
  <c r="F59" i="1" a="1"/>
  <c r="F59" i="1" s="1"/>
  <c r="P59" i="1" s="1"/>
  <c r="F20" i="3" a="1"/>
  <c r="F20" i="3" s="1"/>
  <c r="M20" i="3" s="1"/>
  <c r="F15" i="3" a="1"/>
  <c r="F15" i="3" s="1"/>
  <c r="M15" i="3" s="1"/>
  <c r="F7" i="1" a="1"/>
  <c r="F7" i="1" s="1"/>
  <c r="F13" i="1" a="1"/>
  <c r="F13" i="1" s="1"/>
  <c r="P13" i="1" s="1"/>
  <c r="F44" i="1" a="1"/>
  <c r="F44" i="1" s="1"/>
  <c r="P44" i="1" s="1"/>
  <c r="F36" i="1" a="1"/>
  <c r="F36" i="1" s="1"/>
  <c r="P36" i="1" s="1"/>
  <c r="F49" i="1" a="1"/>
  <c r="F49" i="1" s="1"/>
  <c r="P49" i="1" s="1"/>
  <c r="F58" i="1" a="1"/>
  <c r="F58" i="1" s="1"/>
  <c r="P58" i="1" s="1"/>
  <c r="F8" i="3" a="1"/>
  <c r="F8" i="3" s="1"/>
  <c r="M8" i="3" s="1"/>
  <c r="F14" i="3" a="1"/>
  <c r="F14" i="3" s="1"/>
  <c r="M14" i="3" s="1"/>
  <c r="F6" i="1" a="1"/>
  <c r="F6" i="1" s="1"/>
  <c r="P6" i="1" s="1"/>
  <c r="F12" i="1" a="1"/>
  <c r="F12" i="1" s="1"/>
  <c r="P12" i="1" s="1"/>
  <c r="F43" i="1" a="1"/>
  <c r="F43" i="1" s="1"/>
  <c r="P43" i="1" s="1"/>
  <c r="F35" i="1" a="1"/>
  <c r="F35" i="1" s="1"/>
  <c r="P35" i="1" s="1"/>
  <c r="F48" i="1" a="1"/>
  <c r="F48" i="1" s="1"/>
  <c r="P48" i="1" s="1"/>
  <c r="F57" i="1" a="1"/>
  <c r="F57" i="1" s="1"/>
  <c r="P57" i="1" s="1"/>
  <c r="F11" i="3" a="1"/>
  <c r="F11" i="3" s="1"/>
  <c r="M11" i="3" s="1"/>
  <c r="F3" i="3" a="1"/>
  <c r="F3" i="3" s="1"/>
  <c r="M3" i="3" s="1"/>
  <c r="F21" i="3" a="1"/>
  <c r="F21" i="3" s="1"/>
  <c r="M21" i="3" s="1"/>
  <c r="F13" i="3" a="1"/>
  <c r="F13" i="3" s="1"/>
  <c r="M13" i="3" s="1"/>
  <c r="F5" i="1" a="1"/>
  <c r="F5" i="1" s="1"/>
  <c r="P5" i="1" s="1"/>
  <c r="F16" i="1" a="1"/>
  <c r="F16" i="1" s="1"/>
  <c r="P16" i="1" s="1"/>
  <c r="F55" i="1" a="1"/>
  <c r="F55" i="1" s="1"/>
  <c r="F47" i="1" a="1"/>
  <c r="F47" i="1" s="1"/>
  <c r="P47" i="1" s="1"/>
  <c r="F10" i="3" a="1"/>
  <c r="F10" i="3" s="1"/>
  <c r="M10" i="3" s="1"/>
  <c r="F4" i="1" a="1"/>
  <c r="F4" i="1" s="1"/>
  <c r="P4" i="1" s="1"/>
  <c r="F11" i="1" a="1"/>
  <c r="F11" i="1" s="1"/>
  <c r="P11" i="1" s="1"/>
  <c r="F10" i="1" a="1"/>
  <c r="F10" i="1" s="1"/>
  <c r="P10" i="1" s="1"/>
  <c r="F41" i="1" a="1"/>
  <c r="F41" i="1" s="1"/>
  <c r="P41" i="1" s="1"/>
  <c r="F54" i="1" a="1"/>
  <c r="F54" i="1" s="1"/>
  <c r="F9" i="3" a="1"/>
  <c r="F9" i="3" s="1"/>
  <c r="M9" i="3" s="1"/>
  <c r="F19" i="3" a="1"/>
  <c r="F19" i="3" s="1"/>
  <c r="M19" i="3" s="1"/>
  <c r="F3" i="1" a="1"/>
  <c r="F3" i="1" s="1"/>
  <c r="P3" i="1" s="1"/>
  <c r="F40" i="1" a="1"/>
  <c r="F40" i="1" s="1"/>
  <c r="P40" i="1" s="1"/>
  <c r="F53" i="1" a="1"/>
  <c r="F53" i="1" s="1"/>
  <c r="F18" i="3" a="1"/>
  <c r="F18" i="3" s="1"/>
  <c r="M18" i="3" s="1"/>
  <c r="F2" i="1" a="1"/>
  <c r="F2" i="1" s="1"/>
  <c r="P2" i="1" s="1"/>
  <c r="F8" i="1" a="1"/>
  <c r="F8" i="1" s="1"/>
  <c r="P8" i="1" s="1"/>
  <c r="P7" i="1"/>
  <c r="M16" i="3"/>
  <c r="M17" i="3"/>
  <c r="M12" i="3"/>
  <c r="U28" i="1"/>
  <c r="P42" i="1"/>
  <c r="P30" i="1"/>
  <c r="P26" i="1"/>
  <c r="P25" i="1"/>
  <c r="F61" i="1" l="1" a="1"/>
  <c r="F61" i="1" s="1"/>
  <c r="P61" i="1" s="1"/>
  <c r="F24" i="1" a="1"/>
  <c r="F24" i="1" s="1"/>
  <c r="P24" i="1" s="1"/>
  <c r="F62" i="1" a="1"/>
  <c r="F62" i="1" s="1"/>
  <c r="P62" i="1" s="1"/>
  <c r="F60" i="1" a="1"/>
  <c r="F60" i="1" s="1"/>
  <c r="P60" i="1" s="1"/>
  <c r="F63" i="1" a="1"/>
  <c r="F63" i="1" s="1"/>
  <c r="P63" i="1" s="1"/>
  <c r="F64" i="1" a="1"/>
  <c r="F64" i="1" s="1"/>
  <c r="P64" i="1" s="1"/>
  <c r="F6" i="3" a="1"/>
  <c r="F6" i="3" s="1"/>
  <c r="M6" i="3" s="1"/>
  <c r="F5" i="3" a="1"/>
  <c r="F5" i="3" s="1"/>
  <c r="M5" i="3" s="1"/>
  <c r="N6" i="3" s="1"/>
  <c r="F4" i="3" a="1"/>
  <c r="F4" i="3" s="1"/>
  <c r="M4" i="3" s="1"/>
  <c r="F2" i="3" a="1"/>
  <c r="F2" i="3" s="1"/>
  <c r="M2" i="3" s="1"/>
  <c r="N18" i="3"/>
  <c r="N12" i="3"/>
  <c r="N16" i="3"/>
  <c r="N21" i="3"/>
  <c r="N17" i="3"/>
  <c r="N19" i="3"/>
  <c r="N13" i="3"/>
  <c r="N20" i="3"/>
  <c r="N14" i="3"/>
  <c r="N15" i="3"/>
  <c r="N10" i="3"/>
  <c r="N4" i="3"/>
  <c r="N3" i="3" l="1"/>
  <c r="N8" i="3"/>
  <c r="N5" i="3"/>
  <c r="N2" i="3"/>
  <c r="N7" i="3"/>
  <c r="N9" i="3"/>
  <c r="N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<sst xmlns="http://schemas.openxmlformats.org/spreadsheetml/2006/main" count="309" uniqueCount="64">
  <si>
    <t>4500+4500+2000+1000</t>
  </si>
  <si>
    <t>Day</t>
  </si>
  <si>
    <t>Test</t>
  </si>
  <si>
    <t>Sample carpet</t>
  </si>
  <si>
    <t>Power per unit (W)</t>
  </si>
  <si>
    <t>Speed (%)</t>
  </si>
  <si>
    <t>Output T (C)</t>
  </si>
  <si>
    <t>Input T (°C)</t>
  </si>
  <si>
    <t>Dead larvae (unit)</t>
  </si>
  <si>
    <t>Recovered larvae (units)</t>
  </si>
  <si>
    <t>Larval survival rate (%)</t>
  </si>
  <si>
    <t>Delta T (°C)</t>
  </si>
  <si>
    <t>Inferior carpet output T (°C)</t>
  </si>
  <si>
    <t>Contaminated chestnuts</t>
  </si>
  <si>
    <t>Average power per 4 units (W)</t>
  </si>
  <si>
    <t>Time after RF (h)</t>
  </si>
  <si>
    <t>room</t>
  </si>
  <si>
    <t>Chestnut ID</t>
  </si>
  <si>
    <t>Internal T (°C)</t>
  </si>
  <si>
    <t>Reading time</t>
  </si>
  <si>
    <t>Not registered</t>
  </si>
  <si>
    <t>Larval</t>
  </si>
  <si>
    <t>Unit Temp</t>
  </si>
  <si>
    <t>Stored at</t>
  </si>
  <si>
    <t>Test goal</t>
  </si>
  <si>
    <t>Test ID</t>
  </si>
  <si>
    <t>Average T (°C)</t>
  </si>
  <si>
    <t>4500+4500+2000+3000</t>
  </si>
  <si>
    <t>4500+4500+2000+2000</t>
  </si>
  <si>
    <t>Total radiation time (m)</t>
  </si>
  <si>
    <t>Time per unit (m)</t>
  </si>
  <si>
    <t>Middle carpet output T (°C)</t>
  </si>
  <si>
    <t>Superior carpet output T (°C)</t>
  </si>
  <si>
    <t>Live larvae (unit)</t>
  </si>
  <si>
    <t>Larval annihilation rate (%)</t>
  </si>
  <si>
    <t>Total chestnuts (units)</t>
  </si>
  <si>
    <t>Cooked chestnuts (units)</t>
  </si>
  <si>
    <t>Uncooked chestnuts (units)</t>
  </si>
  <si>
    <t>Cooked chestnuts (%)</t>
  </si>
  <si>
    <t>0+0+0+4500</t>
  </si>
  <si>
    <t>Carpet Replicate</t>
  </si>
  <si>
    <t>Delta T vaerage</t>
  </si>
  <si>
    <t>0+0+4500+4500</t>
  </si>
  <si>
    <t>3000+3000+3000+3000</t>
  </si>
  <si>
    <t>ID</t>
  </si>
  <si>
    <t>Average</t>
  </si>
  <si>
    <t>40</t>
  </si>
  <si>
    <t>std</t>
  </si>
  <si>
    <t>run</t>
  </si>
  <si>
    <t>A: PowerUnit</t>
  </si>
  <si>
    <t>B: Speed</t>
  </si>
  <si>
    <t>Survival Rate</t>
  </si>
  <si>
    <t>Cooked Rate</t>
  </si>
  <si>
    <t>Power unit values (W)</t>
  </si>
  <si>
    <t>Speed values (%)</t>
  </si>
  <si>
    <t>50</t>
  </si>
  <si>
    <t>4500+4500+2000+3000, 4500+4500+2000+2000</t>
  </si>
  <si>
    <t>30</t>
  </si>
  <si>
    <t>++++</t>
  </si>
  <si>
    <t>++</t>
  </si>
  <si>
    <t>+++</t>
  </si>
  <si>
    <t>+++++</t>
  </si>
  <si>
    <t>Survival (%)</t>
  </si>
  <si>
    <t>Cooked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</si>
</sst>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3" xfId="0" applyFont="1" applyFill="1" applyBorder="1"/>
    <xf numFmtId="0" fontId="1" fillId="2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90714</xdr:colOff>
      <xdr:row>0</xdr:row>
      <xdr:rowOff>0</xdr:rowOff>
    </xdr:from>
    <xdr:to>
      <xdr:col>15</xdr:col>
      <xdr:colOff>496752</xdr:colOff>
      <xdr:row>30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8E4EE8-164B-9821-A43A-880C16295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14" y="0"/>
          <a:ext cx="16734609" cy="6088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28B09-FE1B-BD48-A564-49F3806829B5}" name="Tabla1" displayName="Tabla1" ref="A1:Y64" totalsRowShown="0">
  <autoFilter ref="A1:Y64" xr:uid="{CFC28B09-FE1B-BD48-A564-49F3806829B5}"/>
  <sortState xmlns:xlrd2="http://schemas.microsoft.com/office/spreadsheetml/2017/richdata2" ref="A2:Y64">
    <sortCondition ref="C2:C64"/>
    <sortCondition ref="D2:D64"/>
  </sortState>
  <tableColumns count="25">
    <tableColumn id="20" xr3:uid="{BC6AB766-0589-E44E-899C-A82D7EAB0C23}" name="Day"/>
    <tableColumn id="21" xr3:uid="{3F4BEE85-FFA4-E246-8A0E-32E56394B1F8}" name="Test"/>
    <tableColumn id="23" xr3:uid="{3E70463F-FC17-EC4B-8E85-50C680F40D41}" name="Test ID" dataDxfId="31">
      <calculatedColumnFormula>Tabla1[[#This Row],[Day]]&amp;"."&amp;Tabla1[[#This Row],[Test]]</calculatedColumnFormula>
    </tableColumn>
    <tableColumn id="22" xr3:uid="{3D061628-1B0B-C048-826D-6A9AD2B76CA9}" name="Sample carpet"/>
    <tableColumn id="2" xr3:uid="{8041DF28-B7E6-214E-BA04-1F35D353EFCA}" name="Contaminated chestnuts"/>
    <tableColumn id="3" xr3:uid="{C35D94D4-EBF0-8244-AB9D-D22558B53E45}" name="Input T (°C)" dataDxfId="30">
      <calculatedColumnFormula array="1">_xlfn.XLOOKUP(Tabla1[[#This Row],[Test ID]],Tabla2[[#All],[Test ID]],Tabla2[[#All],[Average T (°C)]])</calculatedColumnFormula>
    </tableColumn>
    <tableColumn id="4" xr3:uid="{FD61FDA0-3DC1-0C41-AD24-DD400D3C988A}" name="Power per unit (W)"/>
    <tableColumn id="19" xr3:uid="{5CF3FF30-E182-8942-A67A-A979C5E5D9B7}" name="Average power per 4 units (W)"/>
    <tableColumn id="5" xr3:uid="{9AD8AB5F-33EF-454C-B4D1-AE2D777666EA}" name="Speed (%)"/>
    <tableColumn id="6" xr3:uid="{564590E1-04EA-4E4E-8947-984198A863B0}" name="Time per unit (m)"/>
    <tableColumn id="24" xr3:uid="{F021A309-2C5C-2B47-8B2C-DDDE734FF3ED}" name="Total radiation time (m)"/>
    <tableColumn id="16" xr3:uid="{94C1C1C4-7C6C-DD4C-8FF2-339241686838}" name="Inferior carpet output T (°C)"/>
    <tableColumn id="17" xr3:uid="{3CA379CC-793D-CB47-8562-059F850D10B2}" name="Middle carpet output T (°C)"/>
    <tableColumn id="18" xr3:uid="{66A9870D-1080-CC45-9843-7A964F466999}" name="Superior carpet output T (°C)"/>
    <tableColumn id="7" xr3:uid="{58B7E124-6DAB-7F4A-937C-9E9A2489EF76}" name="Output T (C)" dataDxfId="29">
      <calculatedColumnFormula>AVERAGE(#REF!)</calculatedColumnFormula>
    </tableColumn>
    <tableColumn id="15" xr3:uid="{17E6303F-3936-1E43-9F9A-619DD324638C}" name="Delta T (°C)" dataDxfId="28">
      <calculatedColumnFormula>Tabla1[[#This Row],[Output T (C)]]-Tabla1[[#This Row],[Input T (°C)]]</calculatedColumnFormula>
    </tableColumn>
    <tableColumn id="8" xr3:uid="{35AA29EA-6631-E947-89A9-B355000B2BA4}" name="Recovered larvae (units)">
      <calculatedColumnFormula>R2+S2</calculatedColumnFormula>
    </tableColumn>
    <tableColumn id="9" xr3:uid="{EF12BA2D-A7AE-744F-B02A-F3C603D05361}" name="Dead larvae (unit)"/>
    <tableColumn id="10" xr3:uid="{4AD61955-1B67-C744-80FD-CFA85C9FC5C0}" name="Live larvae (unit)"/>
    <tableColumn id="11" xr3:uid="{5ED9828E-0F89-DE47-A0F3-0AB664673F83}" name="Larval annihilation rate (%)" dataDxfId="27">
      <calculatedColumnFormula>IF(ISNUMBER(((Q2-S2)/Q2)*100), ((Q2-S2)/Q2)*100, "no recovery")</calculatedColumnFormula>
    </tableColumn>
    <tableColumn id="12" xr3:uid="{826E15DF-2247-A94C-99D2-F5ADB8C71CBC}" name="Larval survival rate (%)" dataDxfId="26">
      <calculatedColumnFormula>IF(ISNUMBER(100-T2), 100-T2, "no recovery")</calculatedColumnFormula>
    </tableColumn>
    <tableColumn id="25" xr3:uid="{7F09133B-CA30-C147-A80E-081E57556575}" name="Total chestnuts (units)" dataDxfId="25">
      <calculatedColumnFormula>W2+X2</calculatedColumnFormula>
    </tableColumn>
    <tableColumn id="26" xr3:uid="{38DA3A64-4FA4-2B48-BF0D-A1BEDB9D9A02}" name="Cooked chestnuts (units)"/>
    <tableColumn id="27" xr3:uid="{9240B6C8-D5A2-2D4B-A923-E56EF3E5C041}" name="Uncooked chestnuts (units)"/>
    <tableColumn id="28" xr3:uid="{0C7A4685-8612-4E45-ACCD-C51FF791BE2D}" name="Cooked chestnuts (%)" dataDxfId="24">
      <calculatedColumnFormula>(Tabla1[[#This Row],[Cooked chestnuts (units)]]*100)/Tabla1[[#This Row],[Total chestnuts (units)]]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B5DE7-152D-7943-A2FC-ECD33B715701}" name="Tabla3" displayName="Tabla3" ref="A1:N21" totalsRowShown="0" headerRowDxfId="23">
  <autoFilter ref="A1:N21" xr:uid="{A68B5DE7-152D-7943-A2FC-ECD33B715701}"/>
  <tableColumns count="14">
    <tableColumn id="1" xr3:uid="{EC1D9098-4FB6-E941-A8B4-DD46476E6889}" name="Day"/>
    <tableColumn id="2" xr3:uid="{FA2F6A25-B462-9F4E-8DF6-A06708917718}" name="Test"/>
    <tableColumn id="3" xr3:uid="{1F9F0165-7261-7848-BFD6-3683D3FBDC14}" name="Test ID">
      <calculatedColumnFormula>A2&amp;"."&amp;B2</calculatedColumnFormula>
    </tableColumn>
    <tableColumn id="4" xr3:uid="{36E0E445-450D-894C-B5A7-A9B57F35C46F}" name="Sample carpet"/>
    <tableColumn id="5" xr3:uid="{55C10B10-CD0E-C142-8CA4-31F9537CE59A}" name="Carpet Replicate"/>
    <tableColumn id="6" xr3:uid="{5EE6B170-51E6-5947-893C-9EA7F35783B8}" name="Input T (°C)" dataDxfId="22">
      <calculatedColumnFormula array="1">_xlfn.XLOOKUP(Tabla3[[#This Row],[Test ID]],Tabla2[[#All],[Test ID]],Tabla2[[#All],[Average T (°C)]])</calculatedColumnFormula>
    </tableColumn>
    <tableColumn id="7" xr3:uid="{B73DD67A-E04C-5048-8031-42570C1C2EC8}" name="Speed (%)"/>
    <tableColumn id="8" xr3:uid="{293D0D6F-09FC-5C4C-9087-E5248669219B}" name="Power per unit (W)"/>
    <tableColumn id="9" xr3:uid="{40FA456A-7AFF-314C-BCC5-0E3A74B8AF8C}" name="Inferior carpet output T (°C)"/>
    <tableColumn id="10" xr3:uid="{A018D39C-FF5A-8149-9E3C-5BD1DEC5412E}" name="Middle carpet output T (°C)"/>
    <tableColumn id="11" xr3:uid="{F175DACC-1AD5-6F43-89AD-2A71BF7DA61D}" name="Superior carpet output T (°C)"/>
    <tableColumn id="12" xr3:uid="{704988C8-233A-9B4B-89BA-4ED407763811}" name="Output T (C)" dataDxfId="21">
      <calculatedColumnFormula>AVERAGE(I2:K2)</calculatedColumnFormula>
    </tableColumn>
    <tableColumn id="13" xr3:uid="{F2A52674-1DBA-A14C-AE0C-052D05C42561}" name="Delta T (°C)" dataDxfId="20">
      <calculatedColumnFormula>Tabla3[[#This Row],[Output T (C)]]-Tabla3[[#This Row],[Input T (°C)]]</calculatedColumnFormula>
    </tableColumn>
    <tableColumn id="14" xr3:uid="{7B68E08B-EF10-DA4D-9C4F-CEA4043A549C}" name="Delta T vaerage" dataDxfId="19">
      <calculatedColumnFormula>AVERAGEIF(Tabla3[[#All],[Test ID]], Tabla3[[#This Row],[Test ID]], Tabla3[[#All],[Delta T (°C)]])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08E4C-F4AB-054A-B707-D1D1CA2AC4A7}" name="Tabla2" displayName="Tabla2" ref="A1:J48" totalsRowShown="0">
  <sortState xmlns:xlrd2="http://schemas.microsoft.com/office/spreadsheetml/2017/richdata2" ref="A2:H48">
    <sortCondition ref="A2:A48"/>
    <sortCondition ref="B2:B48"/>
    <sortCondition ref="D2:D48"/>
    <sortCondition ref="G2:G48"/>
  </sortState>
  <tableColumns count="10">
    <tableColumn id="1" xr3:uid="{5D9115A9-0E5E-D540-9CC1-3E84A7B9CD8C}" name="Day"/>
    <tableColumn id="7" xr3:uid="{C84716B6-EC01-DF4D-9D08-1EA1520D7F97}" name="Test"/>
    <tableColumn id="9" xr3:uid="{49F0790D-578B-634C-83BE-E7A2D3E6C229}" name="Test ID" dataDxfId="18">
      <calculatedColumnFormula>Tabla2[[#This Row],[Day]]&amp;"."&amp;Tabla2[[#This Row],[Test]]</calculatedColumnFormula>
    </tableColumn>
    <tableColumn id="2" xr3:uid="{5566926D-589C-1A45-B84E-42BCD393D1CB}" name="Reading time" dataDxfId="17"/>
    <tableColumn id="3" xr3:uid="{60978CBD-B9E1-C94B-AFBC-449B2D423F82}" name="Time after RF (h)"/>
    <tableColumn id="4" xr3:uid="{B5B0EAD0-2034-E341-8559-E8E7E91B7F2A}" name="Stored at"/>
    <tableColumn id="5" xr3:uid="{B3176EDA-445F-0F45-BEEE-CAFFF8636FE8}" name="Chestnut ID"/>
    <tableColumn id="6" xr3:uid="{35763ACA-8713-A545-8E24-38E05C4F1E3B}" name="Internal T (°C)"/>
    <tableColumn id="10" xr3:uid="{FB855D0D-6A92-6A47-B62E-E9146C95B5F3}" name="Average T (°C)" dataDxfId="16">
      <calculatedColumnFormula>AVERAGEIF(Tabla2[Test ID], Tabla2[[#This Row],[Test ID]], Tabla2[Internal T (°C)])</calculatedColumnFormula>
    </tableColumn>
    <tableColumn id="8" xr3:uid="{21B94A3D-2A3F-D84D-A856-4AF4EC902650}" name="Test goal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F3443-0A96-D242-B83E-E10548468889}" name="Tabla4" displayName="Tabla4" ref="C33:H40" totalsRowShown="0" headerRowDxfId="15" dataDxfId="14">
  <autoFilter ref="C33:H40" xr:uid="{436F3443-0A96-D242-B83E-E10548468889}"/>
  <tableColumns count="6">
    <tableColumn id="1" xr3:uid="{2F061F81-3A25-A54D-860B-B552C3F660F3}" name="ID" dataDxfId="3"/>
    <tableColumn id="2" xr3:uid="{B0BC01D7-EC5C-C641-BD67-80DABCF8AB0F}" name="Power unit values (W)" dataDxfId="2"/>
    <tableColumn id="3" xr3:uid="{513F625A-C851-AE4A-9D5E-369AA987F5A8}" name="Speed values (%)" dataDxfId="0"/>
    <tableColumn id="4" xr3:uid="{11375C36-EA66-9D44-9895-EFF04CDABD9E}" name="Survival (%)" dataDxfId="1"/>
    <tableColumn id="5" xr3:uid="{805231E1-04BB-CE40-A79A-8BF82D2C68FE}" name="Cooked (%)" dataDxfId="4"/>
    <tableColumn id="6" xr3:uid="{E9AEED75-5EFA-044E-9389-B6F723ABF7E3}" name="Average" dataDxfId="5">
      <calculatedColumnFormula>AVERAGE(F34:G34)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9322A1-B4B8-8545-B1AE-A9B7675ABA1F}" name="Tabla5" displayName="Tabla5" ref="C46:H59" totalsRowShown="0" headerRowDxfId="7" dataDxfId="6">
  <autoFilter ref="C46:H59" xr:uid="{C09322A1-B4B8-8545-B1AE-A9B7675ABA1F}"/>
  <tableColumns count="6">
    <tableColumn id="1" xr3:uid="{1679887A-B565-8047-90C9-E18317C8F5D1}" name="std" dataDxfId="13"/>
    <tableColumn id="2" xr3:uid="{2B0435F3-11DD-C040-B6E5-132FCDBC56E9}" name="run" dataDxfId="12"/>
    <tableColumn id="3" xr3:uid="{77786AAD-D630-624A-BB8C-9943821C868A}" name="A: PowerUnit" dataDxfId="11"/>
    <tableColumn id="4" xr3:uid="{2EA619F6-29BB-B648-A196-4C82C223C90E}" name="B: Speed" dataDxfId="10"/>
    <tableColumn id="5" xr3:uid="{FC9AB386-47E0-B849-A02A-F8085BFFC92C}" name="Survival Rate" dataDxfId="9"/>
    <tableColumn id="6" xr3:uid="{2CC833D5-489E-8046-9E54-3EAD443B8F79}" name="Cooked Rate" dataDxfId="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1930-CCF0-354A-B4CD-D28838A06FEF}">
  <dimension ref="A1:Y64"/>
  <sheetViews>
    <sheetView topLeftCell="B12" workbookViewId="0">
      <selection activeCell="C11" sqref="C11:G24"/>
    </sheetView>
  </sheetViews>
  <sheetFormatPr baseColWidth="10" defaultRowHeight="16" x14ac:dyDescent="0.2"/>
  <cols>
    <col min="1" max="4" width="15.5" customWidth="1"/>
    <col min="5" max="5" width="24.83203125" bestFit="1" customWidth="1"/>
    <col min="6" max="6" width="18.33203125" bestFit="1" customWidth="1"/>
    <col min="7" max="7" width="20.33203125" bestFit="1" customWidth="1"/>
    <col min="8" max="8" width="28.1640625" bestFit="1" customWidth="1"/>
    <col min="9" max="9" width="15" bestFit="1" customWidth="1"/>
    <col min="10" max="10" width="19" bestFit="1" customWidth="1"/>
    <col min="11" max="11" width="23" bestFit="1" customWidth="1"/>
    <col min="12" max="12" width="26.5" bestFit="1" customWidth="1"/>
    <col min="13" max="13" width="26.1640625" bestFit="1" customWidth="1"/>
    <col min="14" max="14" width="27.33203125" bestFit="1" customWidth="1"/>
    <col min="15" max="15" width="16.33203125" bestFit="1" customWidth="1"/>
    <col min="16" max="16" width="16.33203125" customWidth="1"/>
    <col min="17" max="17" width="23.33203125" bestFit="1" customWidth="1"/>
    <col min="18" max="18" width="18.1640625" bestFit="1" customWidth="1"/>
    <col min="19" max="19" width="16.6640625" bestFit="1" customWidth="1"/>
    <col min="20" max="20" width="25.33203125" bestFit="1" customWidth="1"/>
    <col min="21" max="22" width="22.33203125" bestFit="1" customWidth="1"/>
    <col min="23" max="23" width="24.83203125" bestFit="1" customWidth="1"/>
    <col min="24" max="24" width="27.6640625" bestFit="1" customWidth="1"/>
    <col min="25" max="25" width="25.83203125" bestFit="1" customWidth="1"/>
  </cols>
  <sheetData>
    <row r="1" spans="1:25" x14ac:dyDescent="0.2">
      <c r="A1" t="s">
        <v>1</v>
      </c>
      <c r="B1" t="s">
        <v>2</v>
      </c>
      <c r="C1" t="s">
        <v>25</v>
      </c>
      <c r="D1" t="s">
        <v>3</v>
      </c>
      <c r="E1" t="s">
        <v>13</v>
      </c>
      <c r="F1" t="s">
        <v>7</v>
      </c>
      <c r="G1" t="s">
        <v>4</v>
      </c>
      <c r="H1" t="s">
        <v>14</v>
      </c>
      <c r="I1" t="s">
        <v>5</v>
      </c>
      <c r="J1" t="s">
        <v>30</v>
      </c>
      <c r="K1" t="s">
        <v>29</v>
      </c>
      <c r="L1" t="s">
        <v>12</v>
      </c>
      <c r="M1" t="s">
        <v>31</v>
      </c>
      <c r="N1" t="s">
        <v>32</v>
      </c>
      <c r="O1" t="s">
        <v>6</v>
      </c>
      <c r="P1" t="s">
        <v>11</v>
      </c>
      <c r="Q1" t="s">
        <v>9</v>
      </c>
      <c r="R1" t="s">
        <v>8</v>
      </c>
      <c r="S1" t="s">
        <v>33</v>
      </c>
      <c r="T1" t="s">
        <v>34</v>
      </c>
      <c r="U1" t="s">
        <v>10</v>
      </c>
      <c r="V1" t="s">
        <v>35</v>
      </c>
      <c r="W1" t="s">
        <v>36</v>
      </c>
      <c r="X1" t="s">
        <v>37</v>
      </c>
      <c r="Y1" t="s">
        <v>38</v>
      </c>
    </row>
    <row r="2" spans="1:25" x14ac:dyDescent="0.2">
      <c r="A2">
        <v>1</v>
      </c>
      <c r="B2">
        <v>1</v>
      </c>
      <c r="C2" s="5" t="str">
        <f>Tabla1[[#This Row],[Day]]&amp;"."&amp;Tabla1[[#This Row],[Test]]</f>
        <v>1.1</v>
      </c>
      <c r="D2">
        <v>1</v>
      </c>
      <c r="E2">
        <v>6</v>
      </c>
      <c r="F2" s="1" cm="1">
        <f t="array" ref="F2">_xlfn.XLOOKUP(Tabla1[[#This Row],[Test ID]],Tabla2[[#All],[Test ID]],Tabla2[[#All],[Average T (°C)]])</f>
        <v>11.9</v>
      </c>
      <c r="G2" t="s">
        <v>43</v>
      </c>
      <c r="H2">
        <v>3000</v>
      </c>
      <c r="I2">
        <v>50</v>
      </c>
      <c r="J2">
        <v>2.12</v>
      </c>
      <c r="K2">
        <v>8.49</v>
      </c>
      <c r="L2" s="5" t="s">
        <v>20</v>
      </c>
      <c r="M2" s="5" t="s">
        <v>20</v>
      </c>
      <c r="N2">
        <v>40</v>
      </c>
      <c r="O2" s="1">
        <f>AVERAGE(Tabla1[[#This Row],[Inferior carpet output T (°C)]:[Superior carpet output T (°C)]])</f>
        <v>40</v>
      </c>
      <c r="P2" s="1">
        <f>Tabla1[[#This Row],[Output T (C)]]-Tabla1[[#This Row],[Input T (°C)]]</f>
        <v>28.1</v>
      </c>
      <c r="Q2">
        <f t="shared" ref="Q2:Q33" si="0">R2+S2</f>
        <v>7</v>
      </c>
      <c r="R2">
        <v>4</v>
      </c>
      <c r="S2">
        <v>3</v>
      </c>
      <c r="T2" s="1">
        <f t="shared" ref="T2:T33" si="1">IF(ISNUMBER(((Q2-S2)/Q2)*100), ((Q2-S2)/Q2)*100, "no recovery")</f>
        <v>57.142857142857139</v>
      </c>
      <c r="U2" s="1">
        <f t="shared" ref="U2:U33" si="2">IF(ISNUMBER(100-T2), 100-T2, "no recovery")</f>
        <v>42.857142857142861</v>
      </c>
      <c r="V2">
        <f t="shared" ref="V2:V33" si="3">W2+X2</f>
        <v>1</v>
      </c>
      <c r="W2">
        <v>1</v>
      </c>
      <c r="X2">
        <v>0</v>
      </c>
      <c r="Y2">
        <f>(Tabla1[[#This Row],[Cooked chestnuts (units)]]*100)/Tabla1[[#This Row],[Total chestnuts (units)]]</f>
        <v>100</v>
      </c>
    </row>
    <row r="3" spans="1:25" x14ac:dyDescent="0.2">
      <c r="A3">
        <v>1</v>
      </c>
      <c r="B3">
        <v>1</v>
      </c>
      <c r="C3" s="5" t="str">
        <f>Tabla1[[#This Row],[Day]]&amp;"."&amp;Tabla1[[#This Row],[Test]]</f>
        <v>1.1</v>
      </c>
      <c r="D3">
        <v>2</v>
      </c>
      <c r="E3">
        <v>7</v>
      </c>
      <c r="F3" s="1" cm="1">
        <f t="array" ref="F3">_xlfn.XLOOKUP(Tabla1[[#This Row],[Test ID]],Tabla2[[#All],[Test ID]],Tabla2[[#All],[Average T (°C)]])</f>
        <v>11.9</v>
      </c>
      <c r="G3" t="s">
        <v>43</v>
      </c>
      <c r="H3">
        <v>3000</v>
      </c>
      <c r="I3">
        <v>50</v>
      </c>
      <c r="J3">
        <v>2.12</v>
      </c>
      <c r="K3">
        <v>8.49</v>
      </c>
      <c r="L3">
        <v>43.8</v>
      </c>
      <c r="M3">
        <v>40.15</v>
      </c>
      <c r="N3">
        <v>41.7</v>
      </c>
      <c r="O3" s="1">
        <f>AVERAGE(Tabla1[[#This Row],[Inferior carpet output T (°C)]:[Superior carpet output T (°C)]])</f>
        <v>41.883333333333333</v>
      </c>
      <c r="P3" s="1">
        <f>Tabla1[[#This Row],[Output T (C)]]-Tabla1[[#This Row],[Input T (°C)]]</f>
        <v>29.983333333333334</v>
      </c>
      <c r="Q3">
        <f t="shared" si="0"/>
        <v>2</v>
      </c>
      <c r="R3">
        <v>0</v>
      </c>
      <c r="S3">
        <v>2</v>
      </c>
      <c r="T3">
        <f t="shared" si="1"/>
        <v>0</v>
      </c>
      <c r="U3">
        <f t="shared" si="2"/>
        <v>100</v>
      </c>
      <c r="V3">
        <f t="shared" si="3"/>
        <v>1</v>
      </c>
      <c r="W3">
        <v>1</v>
      </c>
      <c r="X3">
        <v>0</v>
      </c>
      <c r="Y3">
        <f>(Tabla1[[#This Row],[Cooked chestnuts (units)]]*100)/Tabla1[[#This Row],[Total chestnuts (units)]]</f>
        <v>100</v>
      </c>
    </row>
    <row r="4" spans="1:25" x14ac:dyDescent="0.2">
      <c r="A4">
        <v>1</v>
      </c>
      <c r="B4">
        <v>1</v>
      </c>
      <c r="C4" s="5" t="str">
        <f>Tabla1[[#This Row],[Day]]&amp;"."&amp;Tabla1[[#This Row],[Test]]</f>
        <v>1.1</v>
      </c>
      <c r="D4">
        <v>3</v>
      </c>
      <c r="E4">
        <v>6</v>
      </c>
      <c r="F4" s="1" cm="1">
        <f t="array" ref="F4">_xlfn.XLOOKUP(Tabla1[[#This Row],[Test ID]],Tabla2[[#All],[Test ID]],Tabla2[[#All],[Average T (°C)]])</f>
        <v>11.9</v>
      </c>
      <c r="G4" t="s">
        <v>43</v>
      </c>
      <c r="H4">
        <v>3000</v>
      </c>
      <c r="I4">
        <v>50</v>
      </c>
      <c r="J4">
        <v>2.12</v>
      </c>
      <c r="K4">
        <v>8.49</v>
      </c>
      <c r="L4">
        <v>51</v>
      </c>
      <c r="M4">
        <v>46</v>
      </c>
      <c r="N4">
        <v>47.5</v>
      </c>
      <c r="O4" s="1">
        <f>AVERAGE(Tabla1[[#This Row],[Inferior carpet output T (°C)]:[Superior carpet output T (°C)]])</f>
        <v>48.166666666666664</v>
      </c>
      <c r="P4" s="1">
        <f>Tabla1[[#This Row],[Output T (C)]]-Tabla1[[#This Row],[Input T (°C)]]</f>
        <v>36.266666666666666</v>
      </c>
      <c r="Q4">
        <f t="shared" si="0"/>
        <v>6</v>
      </c>
      <c r="R4">
        <v>4</v>
      </c>
      <c r="S4">
        <v>2</v>
      </c>
      <c r="T4" s="1">
        <f t="shared" si="1"/>
        <v>66.666666666666657</v>
      </c>
      <c r="U4" s="1">
        <f t="shared" si="2"/>
        <v>33.333333333333343</v>
      </c>
      <c r="V4">
        <f t="shared" si="3"/>
        <v>1</v>
      </c>
      <c r="W4">
        <v>1</v>
      </c>
      <c r="X4">
        <v>0</v>
      </c>
      <c r="Y4">
        <f>(Tabla1[[#This Row],[Cooked chestnuts (units)]]*100)/Tabla1[[#This Row],[Total chestnuts (units)]]</f>
        <v>100</v>
      </c>
    </row>
    <row r="5" spans="1:25" x14ac:dyDescent="0.2">
      <c r="A5">
        <v>1</v>
      </c>
      <c r="B5">
        <v>1</v>
      </c>
      <c r="C5" s="5" t="str">
        <f>Tabla1[[#This Row],[Day]]&amp;"."&amp;Tabla1[[#This Row],[Test]]</f>
        <v>1.1</v>
      </c>
      <c r="D5">
        <v>4</v>
      </c>
      <c r="E5">
        <v>6</v>
      </c>
      <c r="F5" s="1" cm="1">
        <f t="array" ref="F5">_xlfn.XLOOKUP(Tabla1[[#This Row],[Test ID]],Tabla2[[#All],[Test ID]],Tabla2[[#All],[Average T (°C)]])</f>
        <v>11.9</v>
      </c>
      <c r="G5" t="s">
        <v>43</v>
      </c>
      <c r="H5">
        <v>3000</v>
      </c>
      <c r="I5">
        <v>50</v>
      </c>
      <c r="J5">
        <v>2.12</v>
      </c>
      <c r="K5">
        <v>8.49</v>
      </c>
      <c r="L5" s="5" t="s">
        <v>20</v>
      </c>
      <c r="M5">
        <v>55</v>
      </c>
      <c r="N5">
        <v>57</v>
      </c>
      <c r="O5" s="1">
        <f>AVERAGE(Tabla1[[#This Row],[Inferior carpet output T (°C)]:[Superior carpet output T (°C)]])</f>
        <v>56</v>
      </c>
      <c r="P5" s="1">
        <f>Tabla1[[#This Row],[Output T (C)]]-Tabla1[[#This Row],[Input T (°C)]]</f>
        <v>44.1</v>
      </c>
      <c r="Q5">
        <f t="shared" si="0"/>
        <v>6</v>
      </c>
      <c r="R5">
        <v>5</v>
      </c>
      <c r="S5">
        <v>1</v>
      </c>
      <c r="T5" s="1">
        <f t="shared" si="1"/>
        <v>83.333333333333343</v>
      </c>
      <c r="U5" s="1">
        <f t="shared" si="2"/>
        <v>16.666666666666657</v>
      </c>
      <c r="V5">
        <f t="shared" si="3"/>
        <v>1</v>
      </c>
      <c r="W5">
        <v>1</v>
      </c>
      <c r="X5">
        <v>0</v>
      </c>
      <c r="Y5">
        <f>(Tabla1[[#This Row],[Cooked chestnuts (units)]]*100)/Tabla1[[#This Row],[Total chestnuts (units)]]</f>
        <v>100</v>
      </c>
    </row>
    <row r="6" spans="1:25" x14ac:dyDescent="0.2">
      <c r="A6">
        <v>1</v>
      </c>
      <c r="B6">
        <v>1</v>
      </c>
      <c r="C6" s="5" t="str">
        <f>Tabla1[[#This Row],[Day]]&amp;"."&amp;Tabla1[[#This Row],[Test]]</f>
        <v>1.1</v>
      </c>
      <c r="D6">
        <v>5</v>
      </c>
      <c r="E6">
        <v>6</v>
      </c>
      <c r="F6" s="1" cm="1">
        <f t="array" ref="F6">_xlfn.XLOOKUP(Tabla1[[#This Row],[Test ID]],Tabla2[[#All],[Test ID]],Tabla2[[#All],[Average T (°C)]])</f>
        <v>11.9</v>
      </c>
      <c r="G6" t="s">
        <v>43</v>
      </c>
      <c r="H6">
        <v>3000</v>
      </c>
      <c r="I6">
        <v>50</v>
      </c>
      <c r="J6">
        <v>2.12</v>
      </c>
      <c r="K6">
        <v>8.49</v>
      </c>
      <c r="L6">
        <v>46.23</v>
      </c>
      <c r="M6">
        <v>51.8</v>
      </c>
      <c r="N6">
        <v>46.1</v>
      </c>
      <c r="O6" s="1">
        <f>AVERAGE(Tabla1[[#This Row],[Inferior carpet output T (°C)]:[Superior carpet output T (°C)]])</f>
        <v>48.043333333333329</v>
      </c>
      <c r="P6" s="1">
        <f>Tabla1[[#This Row],[Output T (C)]]-Tabla1[[#This Row],[Input T (°C)]]</f>
        <v>36.143333333333331</v>
      </c>
      <c r="Q6">
        <f t="shared" si="0"/>
        <v>6</v>
      </c>
      <c r="R6">
        <v>4</v>
      </c>
      <c r="S6">
        <v>2</v>
      </c>
      <c r="T6" s="1">
        <f t="shared" si="1"/>
        <v>66.666666666666657</v>
      </c>
      <c r="U6" s="1">
        <f t="shared" si="2"/>
        <v>33.333333333333343</v>
      </c>
      <c r="V6">
        <f t="shared" si="3"/>
        <v>1</v>
      </c>
      <c r="W6">
        <v>1</v>
      </c>
      <c r="X6">
        <v>0</v>
      </c>
      <c r="Y6">
        <f>(Tabla1[[#This Row],[Cooked chestnuts (units)]]*100)/Tabla1[[#This Row],[Total chestnuts (units)]]</f>
        <v>100</v>
      </c>
    </row>
    <row r="7" spans="1:25" x14ac:dyDescent="0.2">
      <c r="A7">
        <v>1</v>
      </c>
      <c r="B7">
        <v>1</v>
      </c>
      <c r="C7" s="5" t="str">
        <f>Tabla1[[#This Row],[Day]]&amp;"."&amp;Tabla1[[#This Row],[Test]]</f>
        <v>1.1</v>
      </c>
      <c r="D7">
        <v>6</v>
      </c>
      <c r="E7">
        <v>0</v>
      </c>
      <c r="F7" s="1" cm="1">
        <f t="array" ref="F7">_xlfn.XLOOKUP(Tabla1[[#This Row],[Test ID]],Tabla2[[#All],[Test ID]],Tabla2[[#All],[Average T (°C)]])</f>
        <v>11.9</v>
      </c>
      <c r="G7" t="s">
        <v>43</v>
      </c>
      <c r="H7">
        <v>3000</v>
      </c>
      <c r="I7">
        <v>50</v>
      </c>
      <c r="J7">
        <v>2.12</v>
      </c>
      <c r="K7">
        <v>8.49</v>
      </c>
      <c r="L7" s="5" t="s">
        <v>20</v>
      </c>
      <c r="M7" s="5" t="s">
        <v>20</v>
      </c>
      <c r="N7">
        <v>60.6</v>
      </c>
      <c r="O7" s="1">
        <f>AVERAGE(Tabla1[[#This Row],[Inferior carpet output T (°C)]:[Superior carpet output T (°C)]])</f>
        <v>60.6</v>
      </c>
      <c r="P7" s="1">
        <f>Tabla1[[#This Row],[Output T (C)]]-Tabla1[[#This Row],[Input T (°C)]]</f>
        <v>48.7</v>
      </c>
      <c r="Q7">
        <f t="shared" si="0"/>
        <v>2</v>
      </c>
      <c r="R7">
        <v>2</v>
      </c>
      <c r="S7">
        <v>0</v>
      </c>
      <c r="T7">
        <f t="shared" si="1"/>
        <v>100</v>
      </c>
      <c r="U7">
        <f t="shared" si="2"/>
        <v>0</v>
      </c>
      <c r="V7">
        <f t="shared" si="3"/>
        <v>1</v>
      </c>
      <c r="W7">
        <v>1</v>
      </c>
      <c r="X7">
        <v>0</v>
      </c>
      <c r="Y7">
        <f>(Tabla1[[#This Row],[Cooked chestnuts (units)]]*100)/Tabla1[[#This Row],[Total chestnuts (units)]]</f>
        <v>100</v>
      </c>
    </row>
    <row r="8" spans="1:25" x14ac:dyDescent="0.2">
      <c r="A8">
        <v>1</v>
      </c>
      <c r="B8">
        <v>2</v>
      </c>
      <c r="C8" s="5" t="str">
        <f>Tabla1[[#This Row],[Day]]&amp;"."&amp;Tabla1[[#This Row],[Test]]</f>
        <v>1.2</v>
      </c>
      <c r="D8">
        <v>1</v>
      </c>
      <c r="E8">
        <v>0</v>
      </c>
      <c r="F8" s="1" cm="1">
        <f t="array" ref="F8">_xlfn.XLOOKUP(Tabla1[[#This Row],[Test ID]],Tabla2[[#All],[Test ID]],Tabla2[[#All],[Average T (°C)]])</f>
        <v>15.324999999999999</v>
      </c>
      <c r="G8" t="s">
        <v>0</v>
      </c>
      <c r="H8">
        <v>3000</v>
      </c>
      <c r="I8">
        <v>50</v>
      </c>
      <c r="J8">
        <v>2.12</v>
      </c>
      <c r="K8">
        <v>8.49</v>
      </c>
      <c r="L8" s="5">
        <v>35.200000000000003</v>
      </c>
      <c r="M8" s="5">
        <v>17.2</v>
      </c>
      <c r="N8" s="5">
        <v>28.4</v>
      </c>
      <c r="O8" s="1">
        <f>AVERAGE(Tabla1[[#This Row],[Inferior carpet output T (°C)]:[Superior carpet output T (°C)]])</f>
        <v>26.933333333333337</v>
      </c>
      <c r="P8" s="1">
        <f>Tabla1[[#This Row],[Output T (C)]]-Tabla1[[#This Row],[Input T (°C)]]</f>
        <v>11.608333333333338</v>
      </c>
      <c r="Q8">
        <f t="shared" si="0"/>
        <v>2</v>
      </c>
      <c r="R8">
        <v>0</v>
      </c>
      <c r="S8">
        <v>2</v>
      </c>
      <c r="T8">
        <f t="shared" si="1"/>
        <v>0</v>
      </c>
      <c r="U8">
        <f t="shared" si="2"/>
        <v>100</v>
      </c>
      <c r="V8">
        <f t="shared" si="3"/>
        <v>1</v>
      </c>
      <c r="W8">
        <v>0</v>
      </c>
      <c r="X8">
        <v>1</v>
      </c>
      <c r="Y8">
        <f>(Tabla1[[#This Row],[Cooked chestnuts (units)]]*100)/Tabla1[[#This Row],[Total chestnuts (units)]]</f>
        <v>0</v>
      </c>
    </row>
    <row r="9" spans="1:25" x14ac:dyDescent="0.2">
      <c r="A9">
        <v>1</v>
      </c>
      <c r="B9">
        <v>2</v>
      </c>
      <c r="C9" s="5" t="str">
        <f>Tabla1[[#This Row],[Day]]&amp;"."&amp;Tabla1[[#This Row],[Test]]</f>
        <v>1.2</v>
      </c>
      <c r="D9">
        <v>2</v>
      </c>
      <c r="E9">
        <v>6</v>
      </c>
      <c r="F9" s="1" cm="1">
        <f t="array" ref="F9">_xlfn.XLOOKUP(Tabla1[[#This Row],[Test ID]],Tabla2[[#All],[Test ID]],Tabla2[[#All],[Average T (°C)]])</f>
        <v>15.324999999999999</v>
      </c>
      <c r="G9" t="s">
        <v>0</v>
      </c>
      <c r="H9">
        <v>3000</v>
      </c>
      <c r="I9">
        <v>50</v>
      </c>
      <c r="J9">
        <v>2.12</v>
      </c>
      <c r="K9">
        <v>8.49</v>
      </c>
      <c r="L9">
        <v>38.5</v>
      </c>
      <c r="M9">
        <v>18.8</v>
      </c>
      <c r="N9">
        <v>30.7</v>
      </c>
      <c r="O9" s="1">
        <f>AVERAGE(Tabla1[[#This Row],[Inferior carpet output T (°C)]:[Superior carpet output T (°C)]])</f>
        <v>29.333333333333332</v>
      </c>
      <c r="P9" s="1">
        <f>Tabla1[[#This Row],[Output T (C)]]-Tabla1[[#This Row],[Input T (°C)]]</f>
        <v>14.008333333333333</v>
      </c>
      <c r="Q9">
        <f t="shared" si="0"/>
        <v>7</v>
      </c>
      <c r="R9">
        <v>3</v>
      </c>
      <c r="S9">
        <v>4</v>
      </c>
      <c r="T9" s="1">
        <f t="shared" si="1"/>
        <v>42.857142857142854</v>
      </c>
      <c r="U9" s="1">
        <f t="shared" si="2"/>
        <v>57.142857142857146</v>
      </c>
      <c r="V9">
        <f t="shared" si="3"/>
        <v>1</v>
      </c>
      <c r="W9">
        <v>0</v>
      </c>
      <c r="X9">
        <v>1</v>
      </c>
      <c r="Y9">
        <f>(Tabla1[[#This Row],[Cooked chestnuts (units)]]*100)/Tabla1[[#This Row],[Total chestnuts (units)]]</f>
        <v>0</v>
      </c>
    </row>
    <row r="10" spans="1:25" x14ac:dyDescent="0.2">
      <c r="A10">
        <v>1</v>
      </c>
      <c r="B10">
        <v>2</v>
      </c>
      <c r="C10" s="5" t="str">
        <f>Tabla1[[#This Row],[Day]]&amp;"."&amp;Tabla1[[#This Row],[Test]]</f>
        <v>1.2</v>
      </c>
      <c r="D10">
        <v>3</v>
      </c>
      <c r="E10">
        <v>6</v>
      </c>
      <c r="F10" s="1" cm="1">
        <f t="array" ref="F10">_xlfn.XLOOKUP(Tabla1[[#This Row],[Test ID]],Tabla2[[#All],[Test ID]],Tabla2[[#All],[Average T (°C)]])</f>
        <v>15.324999999999999</v>
      </c>
      <c r="G10" t="s">
        <v>0</v>
      </c>
      <c r="H10">
        <v>3000</v>
      </c>
      <c r="I10">
        <v>50</v>
      </c>
      <c r="J10">
        <v>2.12</v>
      </c>
      <c r="K10">
        <v>8.49</v>
      </c>
      <c r="L10">
        <v>41.3</v>
      </c>
      <c r="M10">
        <v>44.2</v>
      </c>
      <c r="N10">
        <v>43.4</v>
      </c>
      <c r="O10" s="1">
        <f>AVERAGE(Tabla1[[#This Row],[Inferior carpet output T (°C)]:[Superior carpet output T (°C)]])</f>
        <v>42.966666666666669</v>
      </c>
      <c r="P10" s="1">
        <f>Tabla1[[#This Row],[Output T (C)]]-Tabla1[[#This Row],[Input T (°C)]]</f>
        <v>27.641666666666669</v>
      </c>
      <c r="Q10">
        <f t="shared" si="0"/>
        <v>5</v>
      </c>
      <c r="R10">
        <v>1</v>
      </c>
      <c r="S10">
        <v>4</v>
      </c>
      <c r="T10">
        <f t="shared" si="1"/>
        <v>20</v>
      </c>
      <c r="U10">
        <f t="shared" si="2"/>
        <v>80</v>
      </c>
      <c r="V10">
        <f t="shared" si="3"/>
        <v>1</v>
      </c>
      <c r="W10">
        <v>0</v>
      </c>
      <c r="X10">
        <v>1</v>
      </c>
      <c r="Y10">
        <f>(Tabla1[[#This Row],[Cooked chestnuts (units)]]*100)/Tabla1[[#This Row],[Total chestnuts (units)]]</f>
        <v>0</v>
      </c>
    </row>
    <row r="11" spans="1:25" x14ac:dyDescent="0.2">
      <c r="A11">
        <v>1</v>
      </c>
      <c r="B11">
        <v>2</v>
      </c>
      <c r="C11" s="5" t="str">
        <f>Tabla1[[#This Row],[Day]]&amp;"."&amp;Tabla1[[#This Row],[Test]]</f>
        <v>1.2</v>
      </c>
      <c r="D11">
        <v>4</v>
      </c>
      <c r="E11">
        <v>0</v>
      </c>
      <c r="F11" s="1" cm="1">
        <f t="array" ref="F11">_xlfn.XLOOKUP(Tabla1[[#This Row],[Test ID]],Tabla2[[#All],[Test ID]],Tabla2[[#All],[Average T (°C)]])</f>
        <v>15.324999999999999</v>
      </c>
      <c r="G11" t="s">
        <v>0</v>
      </c>
      <c r="H11">
        <v>3000</v>
      </c>
      <c r="I11">
        <v>50</v>
      </c>
      <c r="J11">
        <v>2.12</v>
      </c>
      <c r="K11">
        <v>8.49</v>
      </c>
      <c r="L11">
        <v>42.6</v>
      </c>
      <c r="M11">
        <v>47</v>
      </c>
      <c r="N11">
        <v>36.299999999999997</v>
      </c>
      <c r="O11" s="1">
        <f>AVERAGE(Tabla1[[#This Row],[Inferior carpet output T (°C)]:[Superior carpet output T (°C)]])</f>
        <v>41.966666666666661</v>
      </c>
      <c r="P11" s="1">
        <f>Tabla1[[#This Row],[Output T (C)]]-Tabla1[[#This Row],[Input T (°C)]]</f>
        <v>26.641666666666662</v>
      </c>
      <c r="Q11">
        <f t="shared" si="0"/>
        <v>0</v>
      </c>
      <c r="R11">
        <v>0</v>
      </c>
      <c r="S11">
        <v>0</v>
      </c>
      <c r="T11" s="5" t="str">
        <f t="shared" si="1"/>
        <v>no recovery</v>
      </c>
      <c r="U11" s="5" t="str">
        <f t="shared" si="2"/>
        <v>no recovery</v>
      </c>
      <c r="V11">
        <f t="shared" si="3"/>
        <v>1</v>
      </c>
      <c r="W11">
        <v>0</v>
      </c>
      <c r="X11">
        <v>1</v>
      </c>
      <c r="Y11">
        <f>(Tabla1[[#This Row],[Cooked chestnuts (units)]]*100)/Tabla1[[#This Row],[Total chestnuts (units)]]</f>
        <v>0</v>
      </c>
    </row>
    <row r="12" spans="1:25" x14ac:dyDescent="0.2">
      <c r="A12">
        <v>1</v>
      </c>
      <c r="B12">
        <v>2</v>
      </c>
      <c r="C12" s="5" t="str">
        <f>Tabla1[[#This Row],[Day]]&amp;"."&amp;Tabla1[[#This Row],[Test]]</f>
        <v>1.2</v>
      </c>
      <c r="D12">
        <v>5</v>
      </c>
      <c r="E12">
        <v>6</v>
      </c>
      <c r="F12" s="1" cm="1">
        <f t="array" ref="F12">_xlfn.XLOOKUP(Tabla1[[#This Row],[Test ID]],Tabla2[[#All],[Test ID]],Tabla2[[#All],[Average T (°C)]])</f>
        <v>15.324999999999999</v>
      </c>
      <c r="G12" t="s">
        <v>0</v>
      </c>
      <c r="H12">
        <v>3000</v>
      </c>
      <c r="I12">
        <v>50</v>
      </c>
      <c r="J12">
        <v>2.12</v>
      </c>
      <c r="K12">
        <v>8.49</v>
      </c>
      <c r="L12">
        <v>35.299999999999997</v>
      </c>
      <c r="M12">
        <v>45.7</v>
      </c>
      <c r="N12">
        <v>37.299999999999997</v>
      </c>
      <c r="O12" s="1">
        <f>AVERAGE(Tabla1[[#This Row],[Inferior carpet output T (°C)]:[Superior carpet output T (°C)]])</f>
        <v>39.43333333333333</v>
      </c>
      <c r="P12" s="1">
        <f>Tabla1[[#This Row],[Output T (C)]]-Tabla1[[#This Row],[Input T (°C)]]</f>
        <v>24.108333333333331</v>
      </c>
      <c r="Q12">
        <f t="shared" si="0"/>
        <v>3</v>
      </c>
      <c r="R12">
        <v>1</v>
      </c>
      <c r="S12">
        <v>2</v>
      </c>
      <c r="T12" s="1">
        <f t="shared" si="1"/>
        <v>33.333333333333329</v>
      </c>
      <c r="U12" s="1">
        <f t="shared" si="2"/>
        <v>66.666666666666671</v>
      </c>
      <c r="V12">
        <f t="shared" si="3"/>
        <v>1</v>
      </c>
      <c r="W12">
        <v>1</v>
      </c>
      <c r="X12">
        <v>0</v>
      </c>
      <c r="Y12">
        <f>(Tabla1[[#This Row],[Cooked chestnuts (units)]]*100)/Tabla1[[#This Row],[Total chestnuts (units)]]</f>
        <v>100</v>
      </c>
    </row>
    <row r="13" spans="1:25" x14ac:dyDescent="0.2">
      <c r="A13">
        <v>1</v>
      </c>
      <c r="B13">
        <v>2</v>
      </c>
      <c r="C13" s="5" t="str">
        <f>Tabla1[[#This Row],[Day]]&amp;"."&amp;Tabla1[[#This Row],[Test]]</f>
        <v>1.2</v>
      </c>
      <c r="D13">
        <v>6</v>
      </c>
      <c r="E13">
        <v>6</v>
      </c>
      <c r="F13" s="1" cm="1">
        <f t="array" ref="F13">_xlfn.XLOOKUP(Tabla1[[#This Row],[Test ID]],Tabla2[[#All],[Test ID]],Tabla2[[#All],[Average T (°C)]])</f>
        <v>15.324999999999999</v>
      </c>
      <c r="G13" t="s">
        <v>0</v>
      </c>
      <c r="H13">
        <v>3000</v>
      </c>
      <c r="I13">
        <v>50</v>
      </c>
      <c r="J13">
        <v>2.12</v>
      </c>
      <c r="K13">
        <v>8.49</v>
      </c>
      <c r="L13">
        <v>41.9</v>
      </c>
      <c r="M13">
        <v>42.3</v>
      </c>
      <c r="N13">
        <v>47.6</v>
      </c>
      <c r="O13" s="1">
        <f>AVERAGE(Tabla1[[#This Row],[Inferior carpet output T (°C)]:[Superior carpet output T (°C)]])</f>
        <v>43.93333333333333</v>
      </c>
      <c r="P13" s="1">
        <f>Tabla1[[#This Row],[Output T (C)]]-Tabla1[[#This Row],[Input T (°C)]]</f>
        <v>28.608333333333331</v>
      </c>
      <c r="Q13">
        <f t="shared" si="0"/>
        <v>5</v>
      </c>
      <c r="R13">
        <v>3</v>
      </c>
      <c r="S13">
        <v>2</v>
      </c>
      <c r="T13">
        <f t="shared" si="1"/>
        <v>60</v>
      </c>
      <c r="U13">
        <f t="shared" si="2"/>
        <v>40</v>
      </c>
      <c r="V13">
        <f t="shared" si="3"/>
        <v>1</v>
      </c>
      <c r="W13">
        <v>1</v>
      </c>
      <c r="X13">
        <v>0</v>
      </c>
      <c r="Y13">
        <f>(Tabla1[[#This Row],[Cooked chestnuts (units)]]*100)/Tabla1[[#This Row],[Total chestnuts (units)]]</f>
        <v>100</v>
      </c>
    </row>
    <row r="14" spans="1:25" x14ac:dyDescent="0.2">
      <c r="A14">
        <v>1</v>
      </c>
      <c r="B14">
        <v>2</v>
      </c>
      <c r="C14" s="5" t="str">
        <f>Tabla1[[#This Row],[Day]]&amp;"."&amp;Tabla1[[#This Row],[Test]]</f>
        <v>1.2</v>
      </c>
      <c r="D14">
        <v>7</v>
      </c>
      <c r="E14">
        <v>6</v>
      </c>
      <c r="F14" s="1" cm="1">
        <f t="array" ref="F14">_xlfn.XLOOKUP(Tabla1[[#This Row],[Test ID]],Tabla2[[#All],[Test ID]],Tabla2[[#All],[Average T (°C)]])</f>
        <v>15.324999999999999</v>
      </c>
      <c r="G14" t="s">
        <v>0</v>
      </c>
      <c r="H14">
        <v>3000</v>
      </c>
      <c r="I14">
        <v>50</v>
      </c>
      <c r="J14">
        <v>2.12</v>
      </c>
      <c r="K14">
        <v>8.49</v>
      </c>
      <c r="L14">
        <v>42.4</v>
      </c>
      <c r="M14">
        <v>43.2</v>
      </c>
      <c r="N14">
        <v>51.7</v>
      </c>
      <c r="O14" s="1">
        <f>AVERAGE(Tabla1[[#This Row],[Inferior carpet output T (°C)]:[Superior carpet output T (°C)]])</f>
        <v>45.766666666666673</v>
      </c>
      <c r="P14" s="1">
        <f>Tabla1[[#This Row],[Output T (C)]]-Tabla1[[#This Row],[Input T (°C)]]</f>
        <v>30.441666666666674</v>
      </c>
      <c r="Q14">
        <f t="shared" si="0"/>
        <v>3</v>
      </c>
      <c r="R14">
        <v>1</v>
      </c>
      <c r="S14">
        <v>2</v>
      </c>
      <c r="T14" s="1">
        <f t="shared" si="1"/>
        <v>33.333333333333329</v>
      </c>
      <c r="U14" s="1">
        <f t="shared" si="2"/>
        <v>66.666666666666671</v>
      </c>
      <c r="V14">
        <f t="shared" si="3"/>
        <v>1</v>
      </c>
      <c r="W14">
        <v>1</v>
      </c>
      <c r="X14">
        <v>0</v>
      </c>
      <c r="Y14">
        <f>(Tabla1[[#This Row],[Cooked chestnuts (units)]]*100)/Tabla1[[#This Row],[Total chestnuts (units)]]</f>
        <v>100</v>
      </c>
    </row>
    <row r="15" spans="1:25" x14ac:dyDescent="0.2">
      <c r="A15">
        <v>1</v>
      </c>
      <c r="B15">
        <v>2</v>
      </c>
      <c r="C15" s="5" t="str">
        <f>Tabla1[[#This Row],[Day]]&amp;"."&amp;Tabla1[[#This Row],[Test]]</f>
        <v>1.2</v>
      </c>
      <c r="D15">
        <v>8</v>
      </c>
      <c r="E15">
        <v>6</v>
      </c>
      <c r="F15" s="1" cm="1">
        <f t="array" ref="F15">_xlfn.XLOOKUP(Tabla1[[#This Row],[Test ID]],Tabla2[[#All],[Test ID]],Tabla2[[#All],[Average T (°C)]])</f>
        <v>15.324999999999999</v>
      </c>
      <c r="G15" t="s">
        <v>0</v>
      </c>
      <c r="H15">
        <v>3000</v>
      </c>
      <c r="I15">
        <v>50</v>
      </c>
      <c r="J15">
        <v>2.12</v>
      </c>
      <c r="K15">
        <v>8.49</v>
      </c>
      <c r="L15">
        <v>42.3</v>
      </c>
      <c r="M15">
        <v>44.2</v>
      </c>
      <c r="N15">
        <v>37.5</v>
      </c>
      <c r="O15" s="1">
        <f>AVERAGE(Tabla1[[#This Row],[Inferior carpet output T (°C)]:[Superior carpet output T (°C)]])</f>
        <v>41.333333333333336</v>
      </c>
      <c r="P15" s="1">
        <f>Tabla1[[#This Row],[Output T (C)]]-Tabla1[[#This Row],[Input T (°C)]]</f>
        <v>26.008333333333336</v>
      </c>
      <c r="Q15">
        <f t="shared" si="0"/>
        <v>6</v>
      </c>
      <c r="R15">
        <v>3</v>
      </c>
      <c r="S15">
        <v>3</v>
      </c>
      <c r="T15">
        <f t="shared" si="1"/>
        <v>50</v>
      </c>
      <c r="U15">
        <f t="shared" si="2"/>
        <v>50</v>
      </c>
      <c r="V15">
        <f t="shared" si="3"/>
        <v>1</v>
      </c>
      <c r="W15">
        <v>1</v>
      </c>
      <c r="X15">
        <v>0</v>
      </c>
      <c r="Y15">
        <f>(Tabla1[[#This Row],[Cooked chestnuts (units)]]*100)/Tabla1[[#This Row],[Total chestnuts (units)]]</f>
        <v>100</v>
      </c>
    </row>
    <row r="16" spans="1:25" x14ac:dyDescent="0.2">
      <c r="A16">
        <v>1</v>
      </c>
      <c r="B16">
        <v>2</v>
      </c>
      <c r="C16" s="5" t="str">
        <f>Tabla1[[#This Row],[Day]]&amp;"."&amp;Tabla1[[#This Row],[Test]]</f>
        <v>1.2</v>
      </c>
      <c r="D16">
        <v>9</v>
      </c>
      <c r="E16">
        <v>6</v>
      </c>
      <c r="F16" s="1" cm="1">
        <f t="array" ref="F16">_xlfn.XLOOKUP(Tabla1[[#This Row],[Test ID]],Tabla2[[#All],[Test ID]],Tabla2[[#All],[Average T (°C)]])</f>
        <v>15.324999999999999</v>
      </c>
      <c r="G16" t="s">
        <v>0</v>
      </c>
      <c r="H16">
        <v>3000</v>
      </c>
      <c r="I16">
        <v>50</v>
      </c>
      <c r="J16">
        <v>2.12</v>
      </c>
      <c r="K16">
        <v>8.49</v>
      </c>
      <c r="L16">
        <v>43.4</v>
      </c>
      <c r="M16">
        <v>51.1</v>
      </c>
      <c r="N16">
        <v>44.1</v>
      </c>
      <c r="O16" s="1">
        <f>AVERAGE(Tabla1[[#This Row],[Inferior carpet output T (°C)]:[Superior carpet output T (°C)]])</f>
        <v>46.199999999999996</v>
      </c>
      <c r="P16" s="1">
        <f>Tabla1[[#This Row],[Output T (C)]]-Tabla1[[#This Row],[Input T (°C)]]</f>
        <v>30.874999999999996</v>
      </c>
      <c r="Q16">
        <f t="shared" si="0"/>
        <v>0</v>
      </c>
      <c r="R16">
        <v>0</v>
      </c>
      <c r="S16">
        <v>0</v>
      </c>
      <c r="T16" s="5" t="str">
        <f t="shared" si="1"/>
        <v>no recovery</v>
      </c>
      <c r="U16" s="5" t="str">
        <f t="shared" si="2"/>
        <v>no recovery</v>
      </c>
      <c r="V16">
        <f t="shared" si="3"/>
        <v>1</v>
      </c>
      <c r="W16">
        <v>0</v>
      </c>
      <c r="X16">
        <v>1</v>
      </c>
      <c r="Y16">
        <f>(Tabla1[[#This Row],[Cooked chestnuts (units)]]*100)/Tabla1[[#This Row],[Total chestnuts (units)]]</f>
        <v>0</v>
      </c>
    </row>
    <row r="17" spans="1:25" x14ac:dyDescent="0.2">
      <c r="A17">
        <v>1</v>
      </c>
      <c r="B17">
        <v>3</v>
      </c>
      <c r="C17" s="5" t="str">
        <f>Tabla1[[#This Row],[Day]]&amp;"."&amp;Tabla1[[#This Row],[Test]]</f>
        <v>1.3</v>
      </c>
      <c r="D17">
        <v>1</v>
      </c>
      <c r="E17">
        <v>0</v>
      </c>
      <c r="F17" s="1" cm="1">
        <f t="array" ref="F17">_xlfn.XLOOKUP(Tabla1[[#This Row],[Test ID]],Tabla2[[#All],[Test ID]],Tabla2[[#All],[Average T (°C)]])</f>
        <v>15.95</v>
      </c>
      <c r="G17" t="s">
        <v>0</v>
      </c>
      <c r="H17">
        <v>3000</v>
      </c>
      <c r="I17">
        <v>40</v>
      </c>
      <c r="J17">
        <v>2.65</v>
      </c>
      <c r="K17">
        <v>10.61</v>
      </c>
      <c r="L17">
        <v>15.4</v>
      </c>
      <c r="M17">
        <v>22.2</v>
      </c>
      <c r="N17">
        <v>17.600000000000001</v>
      </c>
      <c r="O17" s="1">
        <f>AVERAGE(Tabla1[[#This Row],[Inferior carpet output T (°C)]:[Superior carpet output T (°C)]])</f>
        <v>18.400000000000002</v>
      </c>
      <c r="P17" s="1">
        <f>Tabla1[[#This Row],[Output T (C)]]-Tabla1[[#This Row],[Input T (°C)]]</f>
        <v>2.4500000000000028</v>
      </c>
      <c r="Q17">
        <f t="shared" si="0"/>
        <v>2</v>
      </c>
      <c r="R17">
        <v>0</v>
      </c>
      <c r="S17">
        <v>2</v>
      </c>
      <c r="T17">
        <f t="shared" si="1"/>
        <v>0</v>
      </c>
      <c r="U17">
        <f t="shared" si="2"/>
        <v>100</v>
      </c>
      <c r="V17">
        <f t="shared" si="3"/>
        <v>6</v>
      </c>
      <c r="W17">
        <v>0</v>
      </c>
      <c r="X17">
        <v>6</v>
      </c>
      <c r="Y17">
        <f>(Tabla1[[#This Row],[Cooked chestnuts (units)]]*100)/Tabla1[[#This Row],[Total chestnuts (units)]]</f>
        <v>0</v>
      </c>
    </row>
    <row r="18" spans="1:25" x14ac:dyDescent="0.2">
      <c r="A18">
        <v>1</v>
      </c>
      <c r="B18">
        <v>3</v>
      </c>
      <c r="C18" s="5" t="str">
        <f>Tabla1[[#This Row],[Day]]&amp;"."&amp;Tabla1[[#This Row],[Test]]</f>
        <v>1.3</v>
      </c>
      <c r="D18">
        <v>2</v>
      </c>
      <c r="E18">
        <v>6</v>
      </c>
      <c r="F18" s="1" cm="1">
        <f t="array" ref="F18">_xlfn.XLOOKUP(Tabla1[[#This Row],[Test ID]],Tabla2[[#All],[Test ID]],Tabla2[[#All],[Average T (°C)]])</f>
        <v>15.95</v>
      </c>
      <c r="G18" t="s">
        <v>0</v>
      </c>
      <c r="H18">
        <v>3000</v>
      </c>
      <c r="I18">
        <v>40</v>
      </c>
      <c r="J18">
        <v>2.65</v>
      </c>
      <c r="K18">
        <v>10.61</v>
      </c>
      <c r="L18">
        <v>25.4</v>
      </c>
      <c r="M18">
        <v>33.4</v>
      </c>
      <c r="N18">
        <v>25.3</v>
      </c>
      <c r="O18" s="1">
        <f>AVERAGE(Tabla1[[#This Row],[Inferior carpet output T (°C)]:[Superior carpet output T (°C)]])</f>
        <v>28.033333333333331</v>
      </c>
      <c r="P18" s="1">
        <f>Tabla1[[#This Row],[Output T (C)]]-Tabla1[[#This Row],[Input T (°C)]]</f>
        <v>12.083333333333332</v>
      </c>
      <c r="Q18">
        <f t="shared" si="0"/>
        <v>4</v>
      </c>
      <c r="R18">
        <v>3</v>
      </c>
      <c r="S18">
        <v>1</v>
      </c>
      <c r="T18">
        <f t="shared" si="1"/>
        <v>75</v>
      </c>
      <c r="U18">
        <f t="shared" si="2"/>
        <v>25</v>
      </c>
      <c r="V18">
        <f t="shared" si="3"/>
        <v>12</v>
      </c>
      <c r="W18">
        <v>0</v>
      </c>
      <c r="X18">
        <v>12</v>
      </c>
      <c r="Y18">
        <f>(Tabla1[[#This Row],[Cooked chestnuts (units)]]*100)/Tabla1[[#This Row],[Total chestnuts (units)]]</f>
        <v>0</v>
      </c>
    </row>
    <row r="19" spans="1:25" x14ac:dyDescent="0.2">
      <c r="A19">
        <v>1</v>
      </c>
      <c r="B19">
        <v>3</v>
      </c>
      <c r="C19" s="5" t="str">
        <f>Tabla1[[#This Row],[Day]]&amp;"."&amp;Tabla1[[#This Row],[Test]]</f>
        <v>1.3</v>
      </c>
      <c r="D19">
        <v>3</v>
      </c>
      <c r="E19">
        <v>6</v>
      </c>
      <c r="F19" s="1" cm="1">
        <f t="array" ref="F19">_xlfn.XLOOKUP(Tabla1[[#This Row],[Test ID]],Tabla2[[#All],[Test ID]],Tabla2[[#All],[Average T (°C)]])</f>
        <v>15.95</v>
      </c>
      <c r="G19" t="s">
        <v>0</v>
      </c>
      <c r="H19">
        <v>3000</v>
      </c>
      <c r="I19">
        <v>40</v>
      </c>
      <c r="J19">
        <v>2.65</v>
      </c>
      <c r="K19">
        <v>10.61</v>
      </c>
      <c r="L19">
        <v>36.5</v>
      </c>
      <c r="M19">
        <v>34.299999999999997</v>
      </c>
      <c r="N19">
        <v>23.4</v>
      </c>
      <c r="O19" s="1">
        <f>AVERAGE(Tabla1[[#This Row],[Inferior carpet output T (°C)]:[Superior carpet output T (°C)]])</f>
        <v>31.399999999999995</v>
      </c>
      <c r="P19" s="1">
        <f>Tabla1[[#This Row],[Output T (C)]]-Tabla1[[#This Row],[Input T (°C)]]</f>
        <v>15.449999999999996</v>
      </c>
      <c r="Q19">
        <f t="shared" si="0"/>
        <v>5</v>
      </c>
      <c r="R19">
        <v>4</v>
      </c>
      <c r="S19">
        <v>1</v>
      </c>
      <c r="T19">
        <f t="shared" si="1"/>
        <v>80</v>
      </c>
      <c r="U19">
        <f t="shared" si="2"/>
        <v>20</v>
      </c>
      <c r="V19">
        <f t="shared" si="3"/>
        <v>9</v>
      </c>
      <c r="W19">
        <v>3</v>
      </c>
      <c r="X19">
        <v>6</v>
      </c>
      <c r="Y19" s="1">
        <f>(Tabla1[[#This Row],[Cooked chestnuts (units)]]*100)/Tabla1[[#This Row],[Total chestnuts (units)]]</f>
        <v>33.333333333333336</v>
      </c>
    </row>
    <row r="20" spans="1:25" x14ac:dyDescent="0.2">
      <c r="A20">
        <v>1</v>
      </c>
      <c r="B20">
        <v>3</v>
      </c>
      <c r="C20" s="5" t="str">
        <f>Tabla1[[#This Row],[Day]]&amp;"."&amp;Tabla1[[#This Row],[Test]]</f>
        <v>1.3</v>
      </c>
      <c r="D20">
        <v>4</v>
      </c>
      <c r="E20">
        <v>0</v>
      </c>
      <c r="F20" s="1" cm="1">
        <f t="array" ref="F20">_xlfn.XLOOKUP(Tabla1[[#This Row],[Test ID]],Tabla2[[#All],[Test ID]],Tabla2[[#All],[Average T (°C)]])</f>
        <v>15.95</v>
      </c>
      <c r="G20" t="s">
        <v>0</v>
      </c>
      <c r="H20">
        <v>3000</v>
      </c>
      <c r="I20">
        <v>40</v>
      </c>
      <c r="J20">
        <v>2.65</v>
      </c>
      <c r="K20">
        <v>10.61</v>
      </c>
      <c r="L20">
        <v>23.7</v>
      </c>
      <c r="M20">
        <v>36.200000000000003</v>
      </c>
      <c r="N20">
        <v>37</v>
      </c>
      <c r="O20" s="1">
        <f>AVERAGE(Tabla1[[#This Row],[Inferior carpet output T (°C)]:[Superior carpet output T (°C)]])</f>
        <v>32.300000000000004</v>
      </c>
      <c r="P20" s="1">
        <f>Tabla1[[#This Row],[Output T (C)]]-Tabla1[[#This Row],[Input T (°C)]]</f>
        <v>16.350000000000005</v>
      </c>
      <c r="Q20">
        <f t="shared" si="0"/>
        <v>0</v>
      </c>
      <c r="R20">
        <v>0</v>
      </c>
      <c r="S20">
        <v>0</v>
      </c>
      <c r="T20" s="5" t="str">
        <f t="shared" si="1"/>
        <v>no recovery</v>
      </c>
      <c r="U20" s="5" t="str">
        <f t="shared" si="2"/>
        <v>no recovery</v>
      </c>
      <c r="V20">
        <f t="shared" si="3"/>
        <v>9</v>
      </c>
      <c r="W20">
        <v>0</v>
      </c>
      <c r="X20">
        <v>9</v>
      </c>
      <c r="Y20">
        <f>(Tabla1[[#This Row],[Cooked chestnuts (units)]]*100)/Tabla1[[#This Row],[Total chestnuts (units)]]</f>
        <v>0</v>
      </c>
    </row>
    <row r="21" spans="1:25" x14ac:dyDescent="0.2">
      <c r="A21">
        <v>1</v>
      </c>
      <c r="B21">
        <v>3</v>
      </c>
      <c r="C21" s="5" t="str">
        <f>Tabla1[[#This Row],[Day]]&amp;"."&amp;Tabla1[[#This Row],[Test]]</f>
        <v>1.3</v>
      </c>
      <c r="D21">
        <v>5</v>
      </c>
      <c r="E21">
        <v>6</v>
      </c>
      <c r="F21" s="1" cm="1">
        <f t="array" ref="F21">_xlfn.XLOOKUP(Tabla1[[#This Row],[Test ID]],Tabla2[[#All],[Test ID]],Tabla2[[#All],[Average T (°C)]])</f>
        <v>15.95</v>
      </c>
      <c r="G21" t="s">
        <v>0</v>
      </c>
      <c r="H21">
        <v>3000</v>
      </c>
      <c r="I21">
        <v>40</v>
      </c>
      <c r="J21">
        <v>2.65</v>
      </c>
      <c r="K21">
        <v>10.61</v>
      </c>
      <c r="L21">
        <v>38.6</v>
      </c>
      <c r="M21">
        <v>37.1</v>
      </c>
      <c r="N21">
        <v>42.8</v>
      </c>
      <c r="O21" s="1">
        <f>AVERAGE(Tabla1[[#This Row],[Inferior carpet output T (°C)]:[Superior carpet output T (°C)]])</f>
        <v>39.5</v>
      </c>
      <c r="P21" s="1">
        <f>Tabla1[[#This Row],[Output T (C)]]-Tabla1[[#This Row],[Input T (°C)]]</f>
        <v>23.55</v>
      </c>
      <c r="Q21">
        <f t="shared" si="0"/>
        <v>10</v>
      </c>
      <c r="R21">
        <v>5</v>
      </c>
      <c r="S21">
        <v>5</v>
      </c>
      <c r="T21">
        <f t="shared" si="1"/>
        <v>50</v>
      </c>
      <c r="U21">
        <f t="shared" si="2"/>
        <v>50</v>
      </c>
      <c r="V21">
        <f t="shared" si="3"/>
        <v>9</v>
      </c>
      <c r="W21">
        <v>1</v>
      </c>
      <c r="X21">
        <v>8</v>
      </c>
      <c r="Y21" s="1">
        <f>(Tabla1[[#This Row],[Cooked chestnuts (units)]]*100)/Tabla1[[#This Row],[Total chestnuts (units)]]</f>
        <v>11.111111111111111</v>
      </c>
    </row>
    <row r="22" spans="1:25" x14ac:dyDescent="0.2">
      <c r="A22">
        <v>1</v>
      </c>
      <c r="B22">
        <v>3</v>
      </c>
      <c r="C22" s="5" t="str">
        <f>Tabla1[[#This Row],[Day]]&amp;"."&amp;Tabla1[[#This Row],[Test]]</f>
        <v>1.3</v>
      </c>
      <c r="D22">
        <v>6</v>
      </c>
      <c r="E22">
        <v>6</v>
      </c>
      <c r="F22" s="1" cm="1">
        <f t="array" ref="F22">_xlfn.XLOOKUP(Tabla1[[#This Row],[Test ID]],Tabla2[[#All],[Test ID]],Tabla2[[#All],[Average T (°C)]])</f>
        <v>15.95</v>
      </c>
      <c r="G22" t="s">
        <v>0</v>
      </c>
      <c r="H22">
        <v>3000</v>
      </c>
      <c r="I22">
        <v>40</v>
      </c>
      <c r="J22">
        <v>2.65</v>
      </c>
      <c r="K22">
        <v>10.61</v>
      </c>
      <c r="L22">
        <v>38</v>
      </c>
      <c r="M22">
        <v>44.3</v>
      </c>
      <c r="N22">
        <v>43.1</v>
      </c>
      <c r="O22" s="1">
        <f>AVERAGE(Tabla1[[#This Row],[Inferior carpet output T (°C)]:[Superior carpet output T (°C)]])</f>
        <v>41.800000000000004</v>
      </c>
      <c r="P22" s="1">
        <f>Tabla1[[#This Row],[Output T (C)]]-Tabla1[[#This Row],[Input T (°C)]]</f>
        <v>25.850000000000005</v>
      </c>
      <c r="Q22">
        <f t="shared" si="0"/>
        <v>4</v>
      </c>
      <c r="R22">
        <v>4</v>
      </c>
      <c r="S22">
        <v>0</v>
      </c>
      <c r="T22">
        <f t="shared" si="1"/>
        <v>100</v>
      </c>
      <c r="U22">
        <f t="shared" si="2"/>
        <v>0</v>
      </c>
      <c r="V22">
        <f t="shared" si="3"/>
        <v>9</v>
      </c>
      <c r="W22">
        <v>2</v>
      </c>
      <c r="X22">
        <v>7</v>
      </c>
      <c r="Y22" s="1">
        <f>(Tabla1[[#This Row],[Cooked chestnuts (units)]]*100)/Tabla1[[#This Row],[Total chestnuts (units)]]</f>
        <v>22.222222222222221</v>
      </c>
    </row>
    <row r="23" spans="1:25" x14ac:dyDescent="0.2">
      <c r="A23">
        <v>1</v>
      </c>
      <c r="B23">
        <v>3</v>
      </c>
      <c r="C23" s="5" t="str">
        <f>Tabla1[[#This Row],[Day]]&amp;"."&amp;Tabla1[[#This Row],[Test]]</f>
        <v>1.3</v>
      </c>
      <c r="D23">
        <v>7</v>
      </c>
      <c r="E23">
        <v>6</v>
      </c>
      <c r="F23" s="1" cm="1">
        <f t="array" ref="F23">_xlfn.XLOOKUP(Tabla1[[#This Row],[Test ID]],Tabla2[[#All],[Test ID]],Tabla2[[#All],[Average T (°C)]])</f>
        <v>15.95</v>
      </c>
      <c r="G23" t="s">
        <v>0</v>
      </c>
      <c r="H23">
        <v>3000</v>
      </c>
      <c r="I23">
        <v>40</v>
      </c>
      <c r="J23">
        <v>2.65</v>
      </c>
      <c r="K23">
        <v>10.61</v>
      </c>
      <c r="L23">
        <v>43.6</v>
      </c>
      <c r="M23">
        <v>46.2</v>
      </c>
      <c r="N23">
        <v>46.7</v>
      </c>
      <c r="O23" s="1">
        <f>AVERAGE(Tabla1[[#This Row],[Inferior carpet output T (°C)]:[Superior carpet output T (°C)]])</f>
        <v>45.5</v>
      </c>
      <c r="P23" s="1">
        <f>Tabla1[[#This Row],[Output T (C)]]-Tabla1[[#This Row],[Input T (°C)]]</f>
        <v>29.55</v>
      </c>
      <c r="Q23">
        <f t="shared" si="0"/>
        <v>12</v>
      </c>
      <c r="R23">
        <v>9</v>
      </c>
      <c r="S23">
        <v>3</v>
      </c>
      <c r="T23">
        <f t="shared" si="1"/>
        <v>75</v>
      </c>
      <c r="U23">
        <f t="shared" si="2"/>
        <v>25</v>
      </c>
      <c r="V23">
        <f t="shared" si="3"/>
        <v>9</v>
      </c>
      <c r="W23">
        <v>1</v>
      </c>
      <c r="X23">
        <v>8</v>
      </c>
      <c r="Y23" s="1">
        <f>(Tabla1[[#This Row],[Cooked chestnuts (units)]]*100)/Tabla1[[#This Row],[Total chestnuts (units)]]</f>
        <v>11.111111111111111</v>
      </c>
    </row>
    <row r="24" spans="1:25" x14ac:dyDescent="0.2">
      <c r="A24">
        <v>1</v>
      </c>
      <c r="B24">
        <v>3</v>
      </c>
      <c r="C24" s="5" t="str">
        <f>Tabla1[[#This Row],[Day]]&amp;"."&amp;Tabla1[[#This Row],[Test]]</f>
        <v>1.3</v>
      </c>
      <c r="D24">
        <v>8</v>
      </c>
      <c r="E24">
        <v>6</v>
      </c>
      <c r="F24" s="1" cm="1">
        <f t="array" ref="F24">_xlfn.XLOOKUP(Tabla1[[#This Row],[Test ID]],Tabla2[[#All],[Test ID]],Tabla2[[#All],[Average T (°C)]])</f>
        <v>15.95</v>
      </c>
      <c r="G24" t="s">
        <v>0</v>
      </c>
      <c r="H24">
        <v>3000</v>
      </c>
      <c r="I24">
        <v>40</v>
      </c>
      <c r="J24">
        <v>2.65</v>
      </c>
      <c r="K24">
        <v>10.61</v>
      </c>
      <c r="L24">
        <v>42.9</v>
      </c>
      <c r="M24">
        <v>44.4</v>
      </c>
      <c r="N24">
        <v>40.9</v>
      </c>
      <c r="O24" s="1">
        <f>AVERAGE(Tabla1[[#This Row],[Inferior carpet output T (°C)]:[Superior carpet output T (°C)]])</f>
        <v>42.733333333333327</v>
      </c>
      <c r="P24" s="1">
        <f>Tabla1[[#This Row],[Output T (C)]]-Tabla1[[#This Row],[Input T (°C)]]</f>
        <v>26.783333333333328</v>
      </c>
      <c r="Q24">
        <f t="shared" si="0"/>
        <v>0</v>
      </c>
      <c r="R24">
        <v>0</v>
      </c>
      <c r="S24">
        <v>0</v>
      </c>
      <c r="T24" s="5" t="str">
        <f t="shared" si="1"/>
        <v>no recovery</v>
      </c>
      <c r="U24" s="5" t="str">
        <f t="shared" si="2"/>
        <v>no recovery</v>
      </c>
      <c r="V24">
        <f t="shared" si="3"/>
        <v>9</v>
      </c>
      <c r="W24">
        <v>0</v>
      </c>
      <c r="X24">
        <v>9</v>
      </c>
      <c r="Y24">
        <f>(Tabla1[[#This Row],[Cooked chestnuts (units)]]*100)/Tabla1[[#This Row],[Total chestnuts (units)]]</f>
        <v>0</v>
      </c>
    </row>
    <row r="25" spans="1:25" x14ac:dyDescent="0.2">
      <c r="A25">
        <v>2</v>
      </c>
      <c r="B25">
        <v>4</v>
      </c>
      <c r="C25" s="5" t="str">
        <f>Tabla1[[#This Row],[Day]]&amp;"."&amp;Tabla1[[#This Row],[Test]]</f>
        <v>2.4</v>
      </c>
      <c r="D25">
        <v>1</v>
      </c>
      <c r="E25">
        <v>0</v>
      </c>
      <c r="F25" s="1" cm="1">
        <f t="array" ref="F25">_xlfn.XLOOKUP(Tabla1[[#This Row],[Test ID]],Tabla2[[#All],[Test ID]],Tabla2[[#All],[Average T (°C)]])</f>
        <v>12.457142857142857</v>
      </c>
      <c r="G25" t="s">
        <v>0</v>
      </c>
      <c r="H25">
        <v>3000</v>
      </c>
      <c r="I25">
        <v>40</v>
      </c>
      <c r="J25">
        <v>2.65</v>
      </c>
      <c r="K25">
        <v>10.61</v>
      </c>
      <c r="L25">
        <v>27.2</v>
      </c>
      <c r="M25">
        <v>29.9</v>
      </c>
      <c r="N25">
        <v>31.6</v>
      </c>
      <c r="O25" s="1">
        <f>AVERAGE(Tabla1[[#This Row],[Inferior carpet output T (°C)]:[Superior carpet output T (°C)]])</f>
        <v>29.566666666666663</v>
      </c>
      <c r="P25" s="1">
        <f>Tabla1[[#This Row],[Output T (C)]]-Tabla1[[#This Row],[Input T (°C)]]</f>
        <v>17.109523809523807</v>
      </c>
      <c r="Q25">
        <f t="shared" si="0"/>
        <v>2</v>
      </c>
      <c r="R25">
        <v>0</v>
      </c>
      <c r="S25">
        <v>2</v>
      </c>
      <c r="T25" s="5">
        <f t="shared" si="1"/>
        <v>0</v>
      </c>
      <c r="U25" s="5">
        <f t="shared" si="2"/>
        <v>100</v>
      </c>
      <c r="V25">
        <f t="shared" si="3"/>
        <v>2</v>
      </c>
      <c r="W25">
        <v>0</v>
      </c>
      <c r="X25">
        <v>2</v>
      </c>
      <c r="Y25">
        <f>(Tabla1[[#This Row],[Cooked chestnuts (units)]]*100)/Tabla1[[#This Row],[Total chestnuts (units)]]</f>
        <v>0</v>
      </c>
    </row>
    <row r="26" spans="1:25" x14ac:dyDescent="0.2">
      <c r="A26">
        <v>2</v>
      </c>
      <c r="B26">
        <v>4</v>
      </c>
      <c r="C26" s="5" t="str">
        <f>Tabla1[[#This Row],[Day]]&amp;"."&amp;Tabla1[[#This Row],[Test]]</f>
        <v>2.4</v>
      </c>
      <c r="D26">
        <v>2</v>
      </c>
      <c r="E26">
        <v>6</v>
      </c>
      <c r="F26" s="1" cm="1">
        <f t="array" ref="F26">_xlfn.XLOOKUP(Tabla1[[#This Row],[Test ID]],Tabla2[[#All],[Test ID]],Tabla2[[#All],[Average T (°C)]])</f>
        <v>12.457142857142857</v>
      </c>
      <c r="G26" t="s">
        <v>0</v>
      </c>
      <c r="H26">
        <v>3000</v>
      </c>
      <c r="I26">
        <v>40</v>
      </c>
      <c r="J26">
        <v>2.65</v>
      </c>
      <c r="K26">
        <v>10.61</v>
      </c>
      <c r="L26">
        <v>36.6</v>
      </c>
      <c r="M26">
        <v>43</v>
      </c>
      <c r="N26">
        <v>40.299999999999997</v>
      </c>
      <c r="O26" s="1">
        <f>AVERAGE(Tabla1[[#This Row],[Inferior carpet output T (°C)]:[Superior carpet output T (°C)]])</f>
        <v>39.966666666666661</v>
      </c>
      <c r="P26" s="1">
        <f>Tabla1[[#This Row],[Output T (C)]]-Tabla1[[#This Row],[Input T (°C)]]</f>
        <v>27.509523809523806</v>
      </c>
      <c r="Q26">
        <f t="shared" si="0"/>
        <v>7</v>
      </c>
      <c r="R26">
        <v>3</v>
      </c>
      <c r="S26">
        <v>4</v>
      </c>
      <c r="T26" s="6">
        <f t="shared" si="1"/>
        <v>42.857142857142854</v>
      </c>
      <c r="U26" s="6">
        <f t="shared" si="2"/>
        <v>57.142857142857146</v>
      </c>
      <c r="V26">
        <f t="shared" si="3"/>
        <v>6</v>
      </c>
      <c r="W26">
        <v>0</v>
      </c>
      <c r="X26">
        <v>6</v>
      </c>
      <c r="Y26">
        <f>(Tabla1[[#This Row],[Cooked chestnuts (units)]]*100)/Tabla1[[#This Row],[Total chestnuts (units)]]</f>
        <v>0</v>
      </c>
    </row>
    <row r="27" spans="1:25" x14ac:dyDescent="0.2">
      <c r="A27">
        <v>2</v>
      </c>
      <c r="B27">
        <v>4</v>
      </c>
      <c r="C27" s="5" t="str">
        <f>Tabla1[[#This Row],[Day]]&amp;"."&amp;Tabla1[[#This Row],[Test]]</f>
        <v>2.4</v>
      </c>
      <c r="D27">
        <v>3</v>
      </c>
      <c r="E27">
        <v>6</v>
      </c>
      <c r="F27" s="1" cm="1">
        <f t="array" ref="F27">_xlfn.XLOOKUP(Tabla1[[#This Row],[Test ID]],Tabla2[[#All],[Test ID]],Tabla2[[#All],[Average T (°C)]])</f>
        <v>12.457142857142857</v>
      </c>
      <c r="G27" t="s">
        <v>0</v>
      </c>
      <c r="H27">
        <v>3000</v>
      </c>
      <c r="I27">
        <v>40</v>
      </c>
      <c r="J27">
        <v>2.65</v>
      </c>
      <c r="K27">
        <v>10.61</v>
      </c>
      <c r="L27">
        <v>38.1</v>
      </c>
      <c r="M27">
        <v>45.8</v>
      </c>
      <c r="N27">
        <v>44.2</v>
      </c>
      <c r="O27" s="1">
        <f>AVERAGE(Tabla1[[#This Row],[Inferior carpet output T (°C)]:[Superior carpet output T (°C)]])</f>
        <v>42.70000000000001</v>
      </c>
      <c r="P27" s="1">
        <f>Tabla1[[#This Row],[Output T (C)]]-Tabla1[[#This Row],[Input T (°C)]]</f>
        <v>30.242857142857154</v>
      </c>
      <c r="Q27">
        <f t="shared" si="0"/>
        <v>8</v>
      </c>
      <c r="R27">
        <v>5</v>
      </c>
      <c r="S27">
        <v>3</v>
      </c>
      <c r="T27" s="5">
        <f t="shared" si="1"/>
        <v>62.5</v>
      </c>
      <c r="U27" s="5">
        <f t="shared" si="2"/>
        <v>37.5</v>
      </c>
      <c r="V27">
        <f t="shared" si="3"/>
        <v>2</v>
      </c>
      <c r="W27">
        <v>0</v>
      </c>
      <c r="X27">
        <v>2</v>
      </c>
      <c r="Y27">
        <f>(Tabla1[[#This Row],[Cooked chestnuts (units)]]*100)/Tabla1[[#This Row],[Total chestnuts (units)]]</f>
        <v>0</v>
      </c>
    </row>
    <row r="28" spans="1:25" x14ac:dyDescent="0.2">
      <c r="A28">
        <v>2</v>
      </c>
      <c r="B28">
        <v>4</v>
      </c>
      <c r="C28" s="5" t="str">
        <f>Tabla1[[#This Row],[Day]]&amp;"."&amp;Tabla1[[#This Row],[Test]]</f>
        <v>2.4</v>
      </c>
      <c r="D28">
        <v>4</v>
      </c>
      <c r="E28">
        <v>0</v>
      </c>
      <c r="F28" s="1" cm="1">
        <f t="array" ref="F28">_xlfn.XLOOKUP(Tabla1[[#This Row],[Test ID]],Tabla2[[#All],[Test ID]],Tabla2[[#All],[Average T (°C)]])</f>
        <v>12.457142857142857</v>
      </c>
      <c r="G28" t="s">
        <v>0</v>
      </c>
      <c r="H28">
        <v>3000</v>
      </c>
      <c r="I28">
        <v>40</v>
      </c>
      <c r="J28">
        <v>2.65</v>
      </c>
      <c r="K28">
        <v>10.61</v>
      </c>
      <c r="L28">
        <v>45.6</v>
      </c>
      <c r="M28">
        <v>53</v>
      </c>
      <c r="N28">
        <v>47.8</v>
      </c>
      <c r="O28" s="1">
        <f>AVERAGE(Tabla1[[#This Row],[Inferior carpet output T (°C)]:[Superior carpet output T (°C)]])</f>
        <v>48.79999999999999</v>
      </c>
      <c r="P28" s="1">
        <f>Tabla1[[#This Row],[Output T (C)]]-Tabla1[[#This Row],[Input T (°C)]]</f>
        <v>36.342857142857135</v>
      </c>
      <c r="Q28">
        <f t="shared" si="0"/>
        <v>0</v>
      </c>
      <c r="R28">
        <v>0</v>
      </c>
      <c r="S28">
        <v>0</v>
      </c>
      <c r="T28" s="5" t="str">
        <f t="shared" si="1"/>
        <v>no recovery</v>
      </c>
      <c r="U28" s="5" t="str">
        <f t="shared" si="2"/>
        <v>no recovery</v>
      </c>
      <c r="V28">
        <f t="shared" si="3"/>
        <v>5</v>
      </c>
      <c r="W28">
        <v>0</v>
      </c>
      <c r="X28">
        <v>5</v>
      </c>
      <c r="Y28">
        <f>(Tabla1[[#This Row],[Cooked chestnuts (units)]]*100)/Tabla1[[#This Row],[Total chestnuts (units)]]</f>
        <v>0</v>
      </c>
    </row>
    <row r="29" spans="1:25" x14ac:dyDescent="0.2">
      <c r="A29">
        <v>2</v>
      </c>
      <c r="B29">
        <v>4</v>
      </c>
      <c r="C29" s="5" t="str">
        <f>Tabla1[[#This Row],[Day]]&amp;"."&amp;Tabla1[[#This Row],[Test]]</f>
        <v>2.4</v>
      </c>
      <c r="D29">
        <v>5</v>
      </c>
      <c r="E29">
        <v>6</v>
      </c>
      <c r="F29" s="1" cm="1">
        <f t="array" ref="F29">_xlfn.XLOOKUP(Tabla1[[#This Row],[Test ID]],Tabla2[[#All],[Test ID]],Tabla2[[#All],[Average T (°C)]])</f>
        <v>12.457142857142857</v>
      </c>
      <c r="G29" t="s">
        <v>0</v>
      </c>
      <c r="H29">
        <v>3000</v>
      </c>
      <c r="I29">
        <v>40</v>
      </c>
      <c r="J29">
        <v>2.65</v>
      </c>
      <c r="K29">
        <v>10.61</v>
      </c>
      <c r="L29">
        <v>43.3</v>
      </c>
      <c r="M29">
        <v>46.4</v>
      </c>
      <c r="N29">
        <v>44.4</v>
      </c>
      <c r="O29" s="1">
        <f>AVERAGE(Tabla1[[#This Row],[Inferior carpet output T (°C)]:[Superior carpet output T (°C)]])</f>
        <v>44.699999999999996</v>
      </c>
      <c r="P29" s="1">
        <f>Tabla1[[#This Row],[Output T (C)]]-Tabla1[[#This Row],[Input T (°C)]]</f>
        <v>32.24285714285714</v>
      </c>
      <c r="Q29">
        <f t="shared" si="0"/>
        <v>6</v>
      </c>
      <c r="R29">
        <v>6</v>
      </c>
      <c r="S29">
        <v>0</v>
      </c>
      <c r="T29" s="5">
        <f t="shared" si="1"/>
        <v>100</v>
      </c>
      <c r="U29" s="5">
        <f t="shared" si="2"/>
        <v>0</v>
      </c>
      <c r="V29">
        <f t="shared" si="3"/>
        <v>3</v>
      </c>
      <c r="W29">
        <v>2</v>
      </c>
      <c r="X29">
        <v>1</v>
      </c>
      <c r="Y29" s="1">
        <f>(Tabla1[[#This Row],[Cooked chestnuts (units)]]*100)/Tabla1[[#This Row],[Total chestnuts (units)]]</f>
        <v>66.666666666666671</v>
      </c>
    </row>
    <row r="30" spans="1:25" x14ac:dyDescent="0.2">
      <c r="A30">
        <v>2</v>
      </c>
      <c r="B30">
        <v>4</v>
      </c>
      <c r="C30" s="5" t="str">
        <f>Tabla1[[#This Row],[Day]]&amp;"."&amp;Tabla1[[#This Row],[Test]]</f>
        <v>2.4</v>
      </c>
      <c r="D30">
        <v>6</v>
      </c>
      <c r="E30">
        <v>6</v>
      </c>
      <c r="F30" s="1" cm="1">
        <f t="array" ref="F30">_xlfn.XLOOKUP(Tabla1[[#This Row],[Test ID]],Tabla2[[#All],[Test ID]],Tabla2[[#All],[Average T (°C)]])</f>
        <v>12.457142857142857</v>
      </c>
      <c r="G30" t="s">
        <v>0</v>
      </c>
      <c r="H30">
        <v>3000</v>
      </c>
      <c r="I30">
        <v>40</v>
      </c>
      <c r="J30">
        <v>2.65</v>
      </c>
      <c r="K30">
        <v>10.61</v>
      </c>
      <c r="L30">
        <v>42.5</v>
      </c>
      <c r="M30">
        <v>48.6</v>
      </c>
      <c r="N30">
        <v>48</v>
      </c>
      <c r="O30" s="1">
        <f>AVERAGE(Tabla1[[#This Row],[Inferior carpet output T (°C)]:[Superior carpet output T (°C)]])</f>
        <v>46.366666666666667</v>
      </c>
      <c r="P30" s="1">
        <f>Tabla1[[#This Row],[Output T (C)]]-Tabla1[[#This Row],[Input T (°C)]]</f>
        <v>33.909523809523812</v>
      </c>
      <c r="Q30">
        <f t="shared" si="0"/>
        <v>6</v>
      </c>
      <c r="R30">
        <v>6</v>
      </c>
      <c r="S30">
        <v>0</v>
      </c>
      <c r="T30" s="5">
        <f t="shared" si="1"/>
        <v>100</v>
      </c>
      <c r="U30" s="5">
        <f t="shared" si="2"/>
        <v>0</v>
      </c>
      <c r="V30">
        <f t="shared" si="3"/>
        <v>8</v>
      </c>
      <c r="W30">
        <v>1</v>
      </c>
      <c r="X30">
        <v>7</v>
      </c>
      <c r="Y30">
        <f>(Tabla1[[#This Row],[Cooked chestnuts (units)]]*100)/Tabla1[[#This Row],[Total chestnuts (units)]]</f>
        <v>12.5</v>
      </c>
    </row>
    <row r="31" spans="1:25" x14ac:dyDescent="0.2">
      <c r="A31">
        <v>2</v>
      </c>
      <c r="B31">
        <v>4</v>
      </c>
      <c r="C31" s="5" t="str">
        <f>Tabla1[[#This Row],[Day]]&amp;"."&amp;Tabla1[[#This Row],[Test]]</f>
        <v>2.4</v>
      </c>
      <c r="D31">
        <v>7</v>
      </c>
      <c r="E31">
        <v>6</v>
      </c>
      <c r="F31" s="1" cm="1">
        <f t="array" ref="F31">_xlfn.XLOOKUP(Tabla1[[#This Row],[Test ID]],Tabla2[[#All],[Test ID]],Tabla2[[#All],[Average T (°C)]])</f>
        <v>12.457142857142857</v>
      </c>
      <c r="G31" t="s">
        <v>0</v>
      </c>
      <c r="H31">
        <v>3000</v>
      </c>
      <c r="I31">
        <v>40</v>
      </c>
      <c r="J31">
        <v>2.65</v>
      </c>
      <c r="K31">
        <v>10.61</v>
      </c>
      <c r="L31">
        <v>47</v>
      </c>
      <c r="M31">
        <v>48.8</v>
      </c>
      <c r="N31">
        <v>45.8</v>
      </c>
      <c r="O31" s="1">
        <f>AVERAGE(Tabla1[[#This Row],[Inferior carpet output T (°C)]:[Superior carpet output T (°C)]])</f>
        <v>47.199999999999996</v>
      </c>
      <c r="P31" s="1">
        <f>Tabla1[[#This Row],[Output T (C)]]-Tabla1[[#This Row],[Input T (°C)]]</f>
        <v>34.74285714285714</v>
      </c>
      <c r="Q31">
        <f t="shared" si="0"/>
        <v>6</v>
      </c>
      <c r="R31">
        <v>6</v>
      </c>
      <c r="S31">
        <v>0</v>
      </c>
      <c r="T31" s="5">
        <f t="shared" si="1"/>
        <v>100</v>
      </c>
      <c r="U31" s="5">
        <f t="shared" si="2"/>
        <v>0</v>
      </c>
      <c r="V31">
        <f t="shared" si="3"/>
        <v>3</v>
      </c>
      <c r="W31">
        <v>0</v>
      </c>
      <c r="X31">
        <v>3</v>
      </c>
      <c r="Y31">
        <f>(Tabla1[[#This Row],[Cooked chestnuts (units)]]*100)/Tabla1[[#This Row],[Total chestnuts (units)]]</f>
        <v>0</v>
      </c>
    </row>
    <row r="32" spans="1:25" x14ac:dyDescent="0.2">
      <c r="A32">
        <v>2</v>
      </c>
      <c r="B32">
        <v>4</v>
      </c>
      <c r="C32" s="5" t="str">
        <f>Tabla1[[#This Row],[Day]]&amp;"."&amp;Tabla1[[#This Row],[Test]]</f>
        <v>2.4</v>
      </c>
      <c r="D32">
        <v>8</v>
      </c>
      <c r="E32">
        <v>6</v>
      </c>
      <c r="F32" s="1" cm="1">
        <f t="array" ref="F32">_xlfn.XLOOKUP(Tabla1[[#This Row],[Test ID]],Tabla2[[#All],[Test ID]],Tabla2[[#All],[Average T (°C)]])</f>
        <v>12.457142857142857</v>
      </c>
      <c r="G32" t="s">
        <v>0</v>
      </c>
      <c r="H32">
        <v>3000</v>
      </c>
      <c r="I32">
        <v>40</v>
      </c>
      <c r="J32">
        <v>2.65</v>
      </c>
      <c r="K32">
        <v>10.61</v>
      </c>
      <c r="L32">
        <v>50.1</v>
      </c>
      <c r="M32">
        <v>56.6</v>
      </c>
      <c r="N32">
        <v>48.8</v>
      </c>
      <c r="O32" s="1">
        <f>AVERAGE(Tabla1[[#This Row],[Inferior carpet output T (°C)]:[Superior carpet output T (°C)]])</f>
        <v>51.833333333333336</v>
      </c>
      <c r="P32" s="1">
        <f>Tabla1[[#This Row],[Output T (C)]]-Tabla1[[#This Row],[Input T (°C)]]</f>
        <v>39.37619047619048</v>
      </c>
      <c r="Q32">
        <f t="shared" si="0"/>
        <v>8</v>
      </c>
      <c r="R32">
        <v>8</v>
      </c>
      <c r="S32">
        <v>0</v>
      </c>
      <c r="T32" s="5">
        <f t="shared" si="1"/>
        <v>100</v>
      </c>
      <c r="U32" s="5">
        <f t="shared" si="2"/>
        <v>0</v>
      </c>
      <c r="V32">
        <f t="shared" si="3"/>
        <v>4</v>
      </c>
      <c r="W32">
        <v>1</v>
      </c>
      <c r="X32">
        <v>3</v>
      </c>
      <c r="Y32">
        <f>(Tabla1[[#This Row],[Cooked chestnuts (units)]]*100)/Tabla1[[#This Row],[Total chestnuts (units)]]</f>
        <v>25</v>
      </c>
    </row>
    <row r="33" spans="1:25" x14ac:dyDescent="0.2">
      <c r="A33">
        <v>2</v>
      </c>
      <c r="B33">
        <v>4</v>
      </c>
      <c r="C33" s="5" t="str">
        <f>Tabla1[[#This Row],[Day]]&amp;"."&amp;Tabla1[[#This Row],[Test]]</f>
        <v>2.4</v>
      </c>
      <c r="D33">
        <v>9</v>
      </c>
      <c r="E33">
        <v>6</v>
      </c>
      <c r="F33" s="1" cm="1">
        <f t="array" ref="F33">_xlfn.XLOOKUP(Tabla1[[#This Row],[Test ID]],Tabla2[[#All],[Test ID]],Tabla2[[#All],[Average T (°C)]])</f>
        <v>12.457142857142857</v>
      </c>
      <c r="G33" t="s">
        <v>0</v>
      </c>
      <c r="H33">
        <v>3000</v>
      </c>
      <c r="I33">
        <v>40</v>
      </c>
      <c r="J33">
        <v>2.65</v>
      </c>
      <c r="K33">
        <v>10.61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>
        <f t="shared" si="0"/>
        <v>2</v>
      </c>
      <c r="R33">
        <v>1</v>
      </c>
      <c r="S33">
        <v>1</v>
      </c>
      <c r="T33" s="5">
        <f t="shared" si="1"/>
        <v>50</v>
      </c>
      <c r="U33" s="5">
        <f t="shared" si="2"/>
        <v>50</v>
      </c>
      <c r="V33">
        <f t="shared" si="3"/>
        <v>3</v>
      </c>
      <c r="W33">
        <v>0</v>
      </c>
      <c r="X33">
        <v>3</v>
      </c>
      <c r="Y33">
        <f>(Tabla1[[#This Row],[Cooked chestnuts (units)]]*100)/Tabla1[[#This Row],[Total chestnuts (units)]]</f>
        <v>0</v>
      </c>
    </row>
    <row r="34" spans="1:25" x14ac:dyDescent="0.2">
      <c r="A34">
        <v>2</v>
      </c>
      <c r="B34">
        <v>5</v>
      </c>
      <c r="C34" s="5" t="str">
        <f>Tabla1[[#This Row],[Day]]&amp;"."&amp;Tabla1[[#This Row],[Test]]</f>
        <v>2.5</v>
      </c>
      <c r="D34">
        <v>1</v>
      </c>
      <c r="E34">
        <v>0</v>
      </c>
      <c r="F34" s="1" cm="1">
        <f t="array" ref="F34">_xlfn.XLOOKUP(Tabla1[[#This Row],[Test ID]],Tabla2[[#All],[Test ID]],Tabla2[[#All],[Average T (°C)]])</f>
        <v>15.133333333333333</v>
      </c>
      <c r="G34" t="s">
        <v>27</v>
      </c>
      <c r="H34">
        <v>3500</v>
      </c>
      <c r="I34">
        <v>40</v>
      </c>
      <c r="J34">
        <v>2.65</v>
      </c>
      <c r="K34">
        <v>10.61</v>
      </c>
      <c r="L34">
        <v>15.6</v>
      </c>
      <c r="M34">
        <v>24.8</v>
      </c>
      <c r="N34">
        <v>19.7</v>
      </c>
      <c r="O34" s="1">
        <f>AVERAGE(Tabla1[[#This Row],[Inferior carpet output T (°C)]:[Superior carpet output T (°C)]])</f>
        <v>20.033333333333331</v>
      </c>
      <c r="P34" s="1">
        <f>Tabla1[[#This Row],[Output T (C)]]-Tabla1[[#This Row],[Input T (°C)]]</f>
        <v>4.8999999999999986</v>
      </c>
      <c r="Q34">
        <f t="shared" ref="Q34:Q65" si="4">R34+S34</f>
        <v>0</v>
      </c>
      <c r="R34">
        <v>0</v>
      </c>
      <c r="S34">
        <v>0</v>
      </c>
      <c r="T34" s="5" t="str">
        <f t="shared" ref="T34:T65" si="5">IF(ISNUMBER(((Q34-S34)/Q34)*100), ((Q34-S34)/Q34)*100, "no recovery")</f>
        <v>no recovery</v>
      </c>
      <c r="U34" s="5" t="str">
        <f t="shared" ref="U34:U65" si="6">IF(ISNUMBER(100-T34), 100-T34, "no recovery")</f>
        <v>no recovery</v>
      </c>
      <c r="V34">
        <f t="shared" ref="V34:V65" si="7">W34+X34</f>
        <v>5</v>
      </c>
      <c r="W34">
        <v>1</v>
      </c>
      <c r="X34">
        <v>4</v>
      </c>
      <c r="Y34">
        <f>(Tabla1[[#This Row],[Cooked chestnuts (units)]]*100)/Tabla1[[#This Row],[Total chestnuts (units)]]</f>
        <v>20</v>
      </c>
    </row>
    <row r="35" spans="1:25" x14ac:dyDescent="0.2">
      <c r="A35">
        <v>2</v>
      </c>
      <c r="B35">
        <v>5</v>
      </c>
      <c r="C35" s="5" t="str">
        <f>Tabla1[[#This Row],[Day]]&amp;"."&amp;Tabla1[[#This Row],[Test]]</f>
        <v>2.5</v>
      </c>
      <c r="D35">
        <v>2</v>
      </c>
      <c r="E35">
        <v>0</v>
      </c>
      <c r="F35" s="1" cm="1">
        <f t="array" ref="F35">_xlfn.XLOOKUP(Tabla1[[#This Row],[Test ID]],Tabla2[[#All],[Test ID]],Tabla2[[#All],[Average T (°C)]])</f>
        <v>15.133333333333333</v>
      </c>
      <c r="G35" t="s">
        <v>27</v>
      </c>
      <c r="H35">
        <v>3500</v>
      </c>
      <c r="I35">
        <v>40</v>
      </c>
      <c r="J35">
        <v>2.65</v>
      </c>
      <c r="K35">
        <v>10.61</v>
      </c>
      <c r="L35">
        <v>35.200000000000003</v>
      </c>
      <c r="M35">
        <v>38.799999999999997</v>
      </c>
      <c r="N35">
        <v>45.9</v>
      </c>
      <c r="O35" s="1">
        <f>AVERAGE(Tabla1[[#This Row],[Inferior carpet output T (°C)]:[Superior carpet output T (°C)]])</f>
        <v>39.966666666666669</v>
      </c>
      <c r="P35" s="1">
        <f>Tabla1[[#This Row],[Output T (C)]]-Tabla1[[#This Row],[Input T (°C)]]</f>
        <v>24.833333333333336</v>
      </c>
      <c r="Q35">
        <f t="shared" si="4"/>
        <v>0</v>
      </c>
      <c r="R35">
        <v>0</v>
      </c>
      <c r="S35">
        <v>0</v>
      </c>
      <c r="T35" s="5" t="str">
        <f t="shared" si="5"/>
        <v>no recovery</v>
      </c>
      <c r="U35" s="5" t="str">
        <f t="shared" si="6"/>
        <v>no recovery</v>
      </c>
      <c r="V35">
        <f t="shared" si="7"/>
        <v>4</v>
      </c>
      <c r="W35">
        <v>2</v>
      </c>
      <c r="X35">
        <v>2</v>
      </c>
      <c r="Y35">
        <f>(Tabla1[[#This Row],[Cooked chestnuts (units)]]*100)/Tabla1[[#This Row],[Total chestnuts (units)]]</f>
        <v>50</v>
      </c>
    </row>
    <row r="36" spans="1:25" x14ac:dyDescent="0.2">
      <c r="A36">
        <v>2</v>
      </c>
      <c r="B36">
        <v>5</v>
      </c>
      <c r="C36" s="5" t="str">
        <f>Tabla1[[#This Row],[Day]]&amp;"."&amp;Tabla1[[#This Row],[Test]]</f>
        <v>2.5</v>
      </c>
      <c r="D36">
        <v>3</v>
      </c>
      <c r="E36">
        <v>6</v>
      </c>
      <c r="F36" s="1" cm="1">
        <f t="array" ref="F36">_xlfn.XLOOKUP(Tabla1[[#This Row],[Test ID]],Tabla2[[#All],[Test ID]],Tabla2[[#All],[Average T (°C)]])</f>
        <v>15.133333333333333</v>
      </c>
      <c r="G36" t="s">
        <v>27</v>
      </c>
      <c r="H36">
        <v>3500</v>
      </c>
      <c r="I36">
        <v>40</v>
      </c>
      <c r="J36">
        <v>2.65</v>
      </c>
      <c r="K36">
        <v>10.61</v>
      </c>
      <c r="L36">
        <v>41.9</v>
      </c>
      <c r="M36">
        <v>57.5</v>
      </c>
      <c r="N36">
        <v>59.6</v>
      </c>
      <c r="O36" s="1">
        <f>AVERAGE(Tabla1[[#This Row],[Inferior carpet output T (°C)]:[Superior carpet output T (°C)]])</f>
        <v>53</v>
      </c>
      <c r="P36" s="1">
        <f>Tabla1[[#This Row],[Output T (C)]]-Tabla1[[#This Row],[Input T (°C)]]</f>
        <v>37.866666666666667</v>
      </c>
      <c r="Q36">
        <f t="shared" si="4"/>
        <v>4</v>
      </c>
      <c r="R36">
        <v>4</v>
      </c>
      <c r="S36">
        <v>0</v>
      </c>
      <c r="T36">
        <f t="shared" si="5"/>
        <v>100</v>
      </c>
      <c r="U36">
        <f t="shared" si="6"/>
        <v>0</v>
      </c>
      <c r="V36">
        <f t="shared" si="7"/>
        <v>5</v>
      </c>
      <c r="W36">
        <v>1</v>
      </c>
      <c r="X36">
        <v>4</v>
      </c>
      <c r="Y36">
        <f>(Tabla1[[#This Row],[Cooked chestnuts (units)]]*100)/Tabla1[[#This Row],[Total chestnuts (units)]]</f>
        <v>20</v>
      </c>
    </row>
    <row r="37" spans="1:25" x14ac:dyDescent="0.2">
      <c r="A37">
        <v>2</v>
      </c>
      <c r="B37">
        <v>5</v>
      </c>
      <c r="C37" s="5" t="str">
        <f>Tabla1[[#This Row],[Day]]&amp;"."&amp;Tabla1[[#This Row],[Test]]</f>
        <v>2.5</v>
      </c>
      <c r="D37">
        <v>4</v>
      </c>
      <c r="E37">
        <v>0</v>
      </c>
      <c r="F37" s="1" cm="1">
        <f t="array" ref="F37">_xlfn.XLOOKUP(Tabla1[[#This Row],[Test ID]],Tabla2[[#All],[Test ID]],Tabla2[[#All],[Average T (°C)]])</f>
        <v>15.133333333333333</v>
      </c>
      <c r="G37" t="s">
        <v>27</v>
      </c>
      <c r="H37">
        <v>3500</v>
      </c>
      <c r="I37">
        <v>40</v>
      </c>
      <c r="J37">
        <v>2.65</v>
      </c>
      <c r="K37">
        <v>10.61</v>
      </c>
      <c r="L37">
        <v>54.6</v>
      </c>
      <c r="M37">
        <v>52.3</v>
      </c>
      <c r="N37">
        <v>56.7</v>
      </c>
      <c r="O37" s="1">
        <f>AVERAGE(Tabla1[[#This Row],[Inferior carpet output T (°C)]:[Superior carpet output T (°C)]])</f>
        <v>54.533333333333339</v>
      </c>
      <c r="P37" s="1">
        <f>Tabla1[[#This Row],[Output T (C)]]-Tabla1[[#This Row],[Input T (°C)]]</f>
        <v>39.400000000000006</v>
      </c>
      <c r="Q37">
        <f t="shared" si="4"/>
        <v>0</v>
      </c>
      <c r="R37">
        <v>0</v>
      </c>
      <c r="S37">
        <v>0</v>
      </c>
      <c r="T37" s="5" t="str">
        <f t="shared" si="5"/>
        <v>no recovery</v>
      </c>
      <c r="U37" s="5" t="str">
        <f t="shared" si="6"/>
        <v>no recovery</v>
      </c>
      <c r="V37">
        <f t="shared" si="7"/>
        <v>5</v>
      </c>
      <c r="W37">
        <v>0</v>
      </c>
      <c r="X37">
        <v>5</v>
      </c>
      <c r="Y37">
        <f>(Tabla1[[#This Row],[Cooked chestnuts (units)]]*100)/Tabla1[[#This Row],[Total chestnuts (units)]]</f>
        <v>0</v>
      </c>
    </row>
    <row r="38" spans="1:25" x14ac:dyDescent="0.2">
      <c r="A38">
        <v>2</v>
      </c>
      <c r="B38">
        <v>5</v>
      </c>
      <c r="C38" s="5" t="str">
        <f>Tabla1[[#This Row],[Day]]&amp;"."&amp;Tabla1[[#This Row],[Test]]</f>
        <v>2.5</v>
      </c>
      <c r="D38">
        <v>5</v>
      </c>
      <c r="E38">
        <v>6</v>
      </c>
      <c r="F38" s="1" cm="1">
        <f t="array" ref="F38">_xlfn.XLOOKUP(Tabla1[[#This Row],[Test ID]],Tabla2[[#All],[Test ID]],Tabla2[[#All],[Average T (°C)]])</f>
        <v>15.133333333333333</v>
      </c>
      <c r="G38" t="s">
        <v>27</v>
      </c>
      <c r="H38">
        <v>3500</v>
      </c>
      <c r="I38">
        <v>40</v>
      </c>
      <c r="J38">
        <v>2.65</v>
      </c>
      <c r="K38">
        <v>10.61</v>
      </c>
      <c r="L38">
        <v>42.8</v>
      </c>
      <c r="M38">
        <v>52.4</v>
      </c>
      <c r="N38">
        <v>48.8</v>
      </c>
      <c r="O38" s="1">
        <f>AVERAGE(Tabla1[[#This Row],[Inferior carpet output T (°C)]:[Superior carpet output T (°C)]])</f>
        <v>48</v>
      </c>
      <c r="P38" s="1">
        <f>Tabla1[[#This Row],[Output T (C)]]-Tabla1[[#This Row],[Input T (°C)]]</f>
        <v>32.866666666666667</v>
      </c>
      <c r="Q38">
        <f t="shared" si="4"/>
        <v>6</v>
      </c>
      <c r="R38">
        <v>5</v>
      </c>
      <c r="S38">
        <v>1</v>
      </c>
      <c r="T38" s="1">
        <f t="shared" si="5"/>
        <v>83.333333333333343</v>
      </c>
      <c r="U38" s="1">
        <f t="shared" si="6"/>
        <v>16.666666666666657</v>
      </c>
      <c r="V38">
        <f t="shared" si="7"/>
        <v>5</v>
      </c>
      <c r="W38">
        <v>1</v>
      </c>
      <c r="X38">
        <v>4</v>
      </c>
      <c r="Y38">
        <f>(Tabla1[[#This Row],[Cooked chestnuts (units)]]*100)/Tabla1[[#This Row],[Total chestnuts (units)]]</f>
        <v>20</v>
      </c>
    </row>
    <row r="39" spans="1:25" x14ac:dyDescent="0.2">
      <c r="A39">
        <v>2</v>
      </c>
      <c r="B39">
        <v>5</v>
      </c>
      <c r="C39" s="5" t="str">
        <f>Tabla1[[#This Row],[Day]]&amp;"."&amp;Tabla1[[#This Row],[Test]]</f>
        <v>2.5</v>
      </c>
      <c r="D39">
        <v>6</v>
      </c>
      <c r="E39">
        <v>0</v>
      </c>
      <c r="F39" s="1" cm="1">
        <f t="array" ref="F39">_xlfn.XLOOKUP(Tabla1[[#This Row],[Test ID]],Tabla2[[#All],[Test ID]],Tabla2[[#All],[Average T (°C)]])</f>
        <v>15.133333333333333</v>
      </c>
      <c r="G39" t="s">
        <v>27</v>
      </c>
      <c r="H39">
        <v>3500</v>
      </c>
      <c r="I39">
        <v>40</v>
      </c>
      <c r="J39">
        <v>2.65</v>
      </c>
      <c r="K39">
        <v>10.61</v>
      </c>
      <c r="L39">
        <v>46.6</v>
      </c>
      <c r="M39">
        <v>55.3</v>
      </c>
      <c r="N39">
        <v>50.2</v>
      </c>
      <c r="O39" s="1">
        <f>AVERAGE(Tabla1[[#This Row],[Inferior carpet output T (°C)]:[Superior carpet output T (°C)]])</f>
        <v>50.70000000000001</v>
      </c>
      <c r="P39" s="1">
        <f>Tabla1[[#This Row],[Output T (C)]]-Tabla1[[#This Row],[Input T (°C)]]</f>
        <v>35.566666666666677</v>
      </c>
      <c r="Q39">
        <f t="shared" si="4"/>
        <v>0</v>
      </c>
      <c r="R39">
        <v>0</v>
      </c>
      <c r="S39">
        <v>0</v>
      </c>
      <c r="T39" s="5" t="str">
        <f t="shared" si="5"/>
        <v>no recovery</v>
      </c>
      <c r="U39" s="5" t="str">
        <f t="shared" si="6"/>
        <v>no recovery</v>
      </c>
      <c r="V39">
        <f t="shared" si="7"/>
        <v>5</v>
      </c>
      <c r="W39">
        <v>1</v>
      </c>
      <c r="X39">
        <v>4</v>
      </c>
      <c r="Y39">
        <f>(Tabla1[[#This Row],[Cooked chestnuts (units)]]*100)/Tabla1[[#This Row],[Total chestnuts (units)]]</f>
        <v>20</v>
      </c>
    </row>
    <row r="40" spans="1:25" x14ac:dyDescent="0.2">
      <c r="A40">
        <v>2</v>
      </c>
      <c r="B40">
        <v>5</v>
      </c>
      <c r="C40" s="5" t="str">
        <f>Tabla1[[#This Row],[Day]]&amp;"."&amp;Tabla1[[#This Row],[Test]]</f>
        <v>2.5</v>
      </c>
      <c r="D40">
        <v>7</v>
      </c>
      <c r="E40">
        <v>6</v>
      </c>
      <c r="F40" s="1" cm="1">
        <f t="array" ref="F40">_xlfn.XLOOKUP(Tabla1[[#This Row],[Test ID]],Tabla2[[#All],[Test ID]],Tabla2[[#All],[Average T (°C)]])</f>
        <v>15.133333333333333</v>
      </c>
      <c r="G40" t="s">
        <v>27</v>
      </c>
      <c r="H40">
        <v>3500</v>
      </c>
      <c r="I40">
        <v>40</v>
      </c>
      <c r="J40">
        <v>2.65</v>
      </c>
      <c r="K40">
        <v>10.61</v>
      </c>
      <c r="L40">
        <v>52.1</v>
      </c>
      <c r="M40">
        <v>62.8</v>
      </c>
      <c r="N40">
        <v>62.4</v>
      </c>
      <c r="O40" s="1">
        <f>AVERAGE(Tabla1[[#This Row],[Inferior carpet output T (°C)]:[Superior carpet output T (°C)]])</f>
        <v>59.1</v>
      </c>
      <c r="P40" s="1">
        <f>Tabla1[[#This Row],[Output T (C)]]-Tabla1[[#This Row],[Input T (°C)]]</f>
        <v>43.966666666666669</v>
      </c>
      <c r="Q40">
        <f t="shared" si="4"/>
        <v>6</v>
      </c>
      <c r="R40">
        <v>6</v>
      </c>
      <c r="S40">
        <v>0</v>
      </c>
      <c r="T40">
        <f t="shared" si="5"/>
        <v>100</v>
      </c>
      <c r="U40">
        <f t="shared" si="6"/>
        <v>0</v>
      </c>
      <c r="V40">
        <f t="shared" si="7"/>
        <v>3</v>
      </c>
      <c r="W40">
        <v>3</v>
      </c>
      <c r="X40">
        <v>0</v>
      </c>
      <c r="Y40">
        <f>(Tabla1[[#This Row],[Cooked chestnuts (units)]]*100)/Tabla1[[#This Row],[Total chestnuts (units)]]</f>
        <v>100</v>
      </c>
    </row>
    <row r="41" spans="1:25" x14ac:dyDescent="0.2">
      <c r="A41">
        <v>2</v>
      </c>
      <c r="B41">
        <v>5</v>
      </c>
      <c r="C41" s="5" t="str">
        <f>Tabla1[[#This Row],[Day]]&amp;"."&amp;Tabla1[[#This Row],[Test]]</f>
        <v>2.5</v>
      </c>
      <c r="D41">
        <v>8</v>
      </c>
      <c r="E41">
        <v>0</v>
      </c>
      <c r="F41" s="1" cm="1">
        <f t="array" ref="F41">_xlfn.XLOOKUP(Tabla1[[#This Row],[Test ID]],Tabla2[[#All],[Test ID]],Tabla2[[#All],[Average T (°C)]])</f>
        <v>15.133333333333333</v>
      </c>
      <c r="G41" t="s">
        <v>28</v>
      </c>
      <c r="H41">
        <v>3500</v>
      </c>
      <c r="I41">
        <v>40</v>
      </c>
      <c r="J41">
        <v>2.65</v>
      </c>
      <c r="K41">
        <v>10.61</v>
      </c>
      <c r="L41">
        <v>43.7</v>
      </c>
      <c r="M41">
        <v>53.1</v>
      </c>
      <c r="N41">
        <v>58.8</v>
      </c>
      <c r="O41" s="1">
        <f>AVERAGE(Tabla1[[#This Row],[Inferior carpet output T (°C)]:[Superior carpet output T (°C)]])</f>
        <v>51.866666666666674</v>
      </c>
      <c r="P41" s="1">
        <f>Tabla1[[#This Row],[Output T (C)]]-Tabla1[[#This Row],[Input T (°C)]]</f>
        <v>36.733333333333341</v>
      </c>
      <c r="Q41">
        <f t="shared" si="4"/>
        <v>0</v>
      </c>
      <c r="R41">
        <v>0</v>
      </c>
      <c r="S41">
        <v>0</v>
      </c>
      <c r="T41" s="5" t="str">
        <f t="shared" si="5"/>
        <v>no recovery</v>
      </c>
      <c r="U41" s="5" t="str">
        <f t="shared" si="6"/>
        <v>no recovery</v>
      </c>
      <c r="V41">
        <f t="shared" si="7"/>
        <v>6</v>
      </c>
      <c r="W41">
        <v>1</v>
      </c>
      <c r="X41">
        <v>5</v>
      </c>
      <c r="Y41" s="1">
        <f>(Tabla1[[#This Row],[Cooked chestnuts (units)]]*100)/Tabla1[[#This Row],[Total chestnuts (units)]]</f>
        <v>16.666666666666668</v>
      </c>
    </row>
    <row r="42" spans="1:25" x14ac:dyDescent="0.2">
      <c r="A42">
        <v>2</v>
      </c>
      <c r="B42">
        <v>5</v>
      </c>
      <c r="C42" s="5" t="str">
        <f>Tabla1[[#This Row],[Day]]&amp;"."&amp;Tabla1[[#This Row],[Test]]</f>
        <v>2.5</v>
      </c>
      <c r="D42">
        <v>9</v>
      </c>
      <c r="E42">
        <v>6</v>
      </c>
      <c r="F42" s="1" cm="1">
        <f t="array" ref="F42">_xlfn.XLOOKUP(Tabla1[[#This Row],[Test ID]],Tabla2[[#All],[Test ID]],Tabla2[[#All],[Average T (°C)]])</f>
        <v>15.133333333333333</v>
      </c>
      <c r="G42" t="s">
        <v>28</v>
      </c>
      <c r="H42">
        <v>3500</v>
      </c>
      <c r="I42">
        <v>40</v>
      </c>
      <c r="J42">
        <v>2.65</v>
      </c>
      <c r="K42">
        <v>10.61</v>
      </c>
      <c r="L42">
        <v>49.2</v>
      </c>
      <c r="M42">
        <v>59.2</v>
      </c>
      <c r="N42">
        <v>50.7</v>
      </c>
      <c r="O42" s="1">
        <f>AVERAGE(Tabla1[[#This Row],[Inferior carpet output T (°C)]:[Superior carpet output T (°C)]])</f>
        <v>53.033333333333339</v>
      </c>
      <c r="P42" s="1">
        <f>Tabla1[[#This Row],[Output T (C)]]-Tabla1[[#This Row],[Input T (°C)]]</f>
        <v>37.900000000000006</v>
      </c>
      <c r="Q42">
        <f t="shared" si="4"/>
        <v>6</v>
      </c>
      <c r="R42">
        <v>5</v>
      </c>
      <c r="S42">
        <v>1</v>
      </c>
      <c r="T42" s="1">
        <f t="shared" si="5"/>
        <v>83.333333333333343</v>
      </c>
      <c r="U42" s="1">
        <f t="shared" si="6"/>
        <v>16.666666666666657</v>
      </c>
      <c r="V42">
        <f t="shared" si="7"/>
        <v>4</v>
      </c>
      <c r="W42">
        <v>1</v>
      </c>
      <c r="X42">
        <v>3</v>
      </c>
      <c r="Y42">
        <f>(Tabla1[[#This Row],[Cooked chestnuts (units)]]*100)/Tabla1[[#This Row],[Total chestnuts (units)]]</f>
        <v>25</v>
      </c>
    </row>
    <row r="43" spans="1:25" x14ac:dyDescent="0.2">
      <c r="A43">
        <v>2</v>
      </c>
      <c r="B43">
        <v>5</v>
      </c>
      <c r="C43" s="5" t="str">
        <f>Tabla1[[#This Row],[Day]]&amp;"."&amp;Tabla1[[#This Row],[Test]]</f>
        <v>2.5</v>
      </c>
      <c r="D43">
        <v>10</v>
      </c>
      <c r="E43">
        <v>0</v>
      </c>
      <c r="F43" s="1" cm="1">
        <f t="array" ref="F43">_xlfn.XLOOKUP(Tabla1[[#This Row],[Test ID]],Tabla2[[#All],[Test ID]],Tabla2[[#All],[Average T (°C)]])</f>
        <v>15.133333333333333</v>
      </c>
      <c r="G43" t="s">
        <v>28</v>
      </c>
      <c r="H43">
        <v>3500</v>
      </c>
      <c r="I43">
        <v>40</v>
      </c>
      <c r="J43">
        <v>2.65</v>
      </c>
      <c r="K43">
        <v>10.61</v>
      </c>
      <c r="L43">
        <v>51.1</v>
      </c>
      <c r="M43">
        <v>54.2</v>
      </c>
      <c r="N43">
        <v>47.6</v>
      </c>
      <c r="O43" s="1">
        <f>AVERAGE(Tabla1[[#This Row],[Inferior carpet output T (°C)]:[Superior carpet output T (°C)]])</f>
        <v>50.966666666666669</v>
      </c>
      <c r="P43" s="1">
        <f>Tabla1[[#This Row],[Output T (C)]]-Tabla1[[#This Row],[Input T (°C)]]</f>
        <v>35.833333333333336</v>
      </c>
      <c r="Q43">
        <f t="shared" si="4"/>
        <v>0</v>
      </c>
      <c r="R43">
        <v>0</v>
      </c>
      <c r="S43">
        <v>0</v>
      </c>
      <c r="T43" s="5" t="str">
        <f t="shared" si="5"/>
        <v>no recovery</v>
      </c>
      <c r="U43" s="5" t="str">
        <f t="shared" si="6"/>
        <v>no recovery</v>
      </c>
      <c r="V43">
        <f t="shared" si="7"/>
        <v>5</v>
      </c>
      <c r="W43">
        <v>3</v>
      </c>
      <c r="X43">
        <v>2</v>
      </c>
      <c r="Y43">
        <f>(Tabla1[[#This Row],[Cooked chestnuts (units)]]*100)/Tabla1[[#This Row],[Total chestnuts (units)]]</f>
        <v>60</v>
      </c>
    </row>
    <row r="44" spans="1:25" x14ac:dyDescent="0.2">
      <c r="A44">
        <v>2</v>
      </c>
      <c r="B44">
        <v>5</v>
      </c>
      <c r="C44" s="5" t="str">
        <f>Tabla1[[#This Row],[Day]]&amp;"."&amp;Tabla1[[#This Row],[Test]]</f>
        <v>2.5</v>
      </c>
      <c r="D44">
        <v>11</v>
      </c>
      <c r="E44">
        <v>6</v>
      </c>
      <c r="F44" s="1" cm="1">
        <f t="array" ref="F44">_xlfn.XLOOKUP(Tabla1[[#This Row],[Test ID]],Tabla2[[#All],[Test ID]],Tabla2[[#All],[Average T (°C)]])</f>
        <v>15.133333333333333</v>
      </c>
      <c r="G44" t="s">
        <v>28</v>
      </c>
      <c r="H44">
        <v>3500</v>
      </c>
      <c r="I44">
        <v>40</v>
      </c>
      <c r="J44">
        <v>2.65</v>
      </c>
      <c r="K44">
        <v>10.61</v>
      </c>
      <c r="L44">
        <v>60.3</v>
      </c>
      <c r="M44">
        <v>62.1</v>
      </c>
      <c r="N44">
        <v>60.8</v>
      </c>
      <c r="O44" s="1">
        <f>AVERAGE(Tabla1[[#This Row],[Inferior carpet output T (°C)]:[Superior carpet output T (°C)]])</f>
        <v>61.066666666666663</v>
      </c>
      <c r="P44" s="1">
        <f>Tabla1[[#This Row],[Output T (C)]]-Tabla1[[#This Row],[Input T (°C)]]</f>
        <v>45.93333333333333</v>
      </c>
      <c r="Q44">
        <f t="shared" si="4"/>
        <v>5</v>
      </c>
      <c r="R44">
        <v>5</v>
      </c>
      <c r="S44">
        <v>0</v>
      </c>
      <c r="T44">
        <f t="shared" si="5"/>
        <v>100</v>
      </c>
      <c r="U44">
        <f t="shared" si="6"/>
        <v>0</v>
      </c>
      <c r="V44">
        <f t="shared" si="7"/>
        <v>5</v>
      </c>
      <c r="W44">
        <v>1</v>
      </c>
      <c r="X44">
        <v>4</v>
      </c>
      <c r="Y44">
        <f>(Tabla1[[#This Row],[Cooked chestnuts (units)]]*100)/Tabla1[[#This Row],[Total chestnuts (units)]]</f>
        <v>20</v>
      </c>
    </row>
    <row r="45" spans="1:25" x14ac:dyDescent="0.2">
      <c r="A45">
        <v>2</v>
      </c>
      <c r="B45">
        <v>5</v>
      </c>
      <c r="C45" s="5" t="str">
        <f>Tabla1[[#This Row],[Day]]&amp;"."&amp;Tabla1[[#This Row],[Test]]</f>
        <v>2.5</v>
      </c>
      <c r="D45">
        <v>12</v>
      </c>
      <c r="E45">
        <v>0</v>
      </c>
      <c r="F45" s="1" cm="1">
        <f t="array" ref="F45">_xlfn.XLOOKUP(Tabla1[[#This Row],[Test ID]],Tabla2[[#All],[Test ID]],Tabla2[[#All],[Average T (°C)]])</f>
        <v>15.133333333333333</v>
      </c>
      <c r="G45" t="s">
        <v>28</v>
      </c>
      <c r="H45">
        <v>3500</v>
      </c>
      <c r="I45">
        <v>40</v>
      </c>
      <c r="J45">
        <v>2.65</v>
      </c>
      <c r="K45">
        <v>10.61</v>
      </c>
      <c r="L45">
        <v>58.6</v>
      </c>
      <c r="M45">
        <v>53.5</v>
      </c>
      <c r="N45">
        <v>61.4</v>
      </c>
      <c r="O45" s="1">
        <f>AVERAGE(Tabla1[[#This Row],[Inferior carpet output T (°C)]:[Superior carpet output T (°C)]])</f>
        <v>57.833333333333336</v>
      </c>
      <c r="P45" s="1">
        <f>Tabla1[[#This Row],[Output T (C)]]-Tabla1[[#This Row],[Input T (°C)]]</f>
        <v>42.7</v>
      </c>
      <c r="Q45">
        <f t="shared" si="4"/>
        <v>0</v>
      </c>
      <c r="R45">
        <v>0</v>
      </c>
      <c r="S45">
        <v>0</v>
      </c>
      <c r="T45" s="5" t="str">
        <f t="shared" si="5"/>
        <v>no recovery</v>
      </c>
      <c r="U45" s="5" t="str">
        <f t="shared" si="6"/>
        <v>no recovery</v>
      </c>
      <c r="V45">
        <f t="shared" si="7"/>
        <v>4</v>
      </c>
      <c r="W45">
        <v>1</v>
      </c>
      <c r="X45">
        <v>3</v>
      </c>
      <c r="Y45">
        <f>(Tabla1[[#This Row],[Cooked chestnuts (units)]]*100)/Tabla1[[#This Row],[Total chestnuts (units)]]</f>
        <v>25</v>
      </c>
    </row>
    <row r="46" spans="1:25" x14ac:dyDescent="0.2">
      <c r="A46">
        <v>2</v>
      </c>
      <c r="B46">
        <v>5</v>
      </c>
      <c r="C46" s="5" t="str">
        <f>Tabla1[[#This Row],[Day]]&amp;"."&amp;Tabla1[[#This Row],[Test]]</f>
        <v>2.5</v>
      </c>
      <c r="D46">
        <v>13</v>
      </c>
      <c r="E46">
        <v>6</v>
      </c>
      <c r="F46" s="1" cm="1">
        <f t="array" ref="F46">_xlfn.XLOOKUP(Tabla1[[#This Row],[Test ID]],Tabla2[[#All],[Test ID]],Tabla2[[#All],[Average T (°C)]])</f>
        <v>15.133333333333333</v>
      </c>
      <c r="G46" t="s">
        <v>28</v>
      </c>
      <c r="H46">
        <v>3500</v>
      </c>
      <c r="I46">
        <v>40</v>
      </c>
      <c r="J46">
        <v>2.65</v>
      </c>
      <c r="K46">
        <v>10.61</v>
      </c>
      <c r="L46">
        <v>50.3</v>
      </c>
      <c r="M46">
        <v>58.4</v>
      </c>
      <c r="N46">
        <v>51.8</v>
      </c>
      <c r="O46" s="1">
        <f>AVERAGE(Tabla1[[#This Row],[Inferior carpet output T (°C)]:[Superior carpet output T (°C)]])</f>
        <v>53.5</v>
      </c>
      <c r="P46" s="1">
        <f>Tabla1[[#This Row],[Output T (C)]]-Tabla1[[#This Row],[Input T (°C)]]</f>
        <v>38.366666666666667</v>
      </c>
      <c r="Q46">
        <f t="shared" si="4"/>
        <v>6</v>
      </c>
      <c r="R46">
        <v>6</v>
      </c>
      <c r="S46">
        <v>0</v>
      </c>
      <c r="T46">
        <f t="shared" si="5"/>
        <v>100</v>
      </c>
      <c r="U46">
        <f t="shared" si="6"/>
        <v>0</v>
      </c>
      <c r="V46">
        <f t="shared" si="7"/>
        <v>3</v>
      </c>
      <c r="W46">
        <v>0</v>
      </c>
      <c r="X46">
        <v>3</v>
      </c>
      <c r="Y46">
        <f>(Tabla1[[#This Row],[Cooked chestnuts (units)]]*100)/Tabla1[[#This Row],[Total chestnuts (units)]]</f>
        <v>0</v>
      </c>
    </row>
    <row r="47" spans="1:25" x14ac:dyDescent="0.2">
      <c r="A47">
        <v>2</v>
      </c>
      <c r="B47">
        <v>6</v>
      </c>
      <c r="C47" s="5" t="str">
        <f>Tabla1[[#This Row],[Day]]&amp;"."&amp;Tabla1[[#This Row],[Test]]</f>
        <v>2.6</v>
      </c>
      <c r="D47">
        <v>1</v>
      </c>
      <c r="E47">
        <v>1</v>
      </c>
      <c r="F47" s="1" cm="1">
        <f t="array" ref="F47">_xlfn.XLOOKUP(Tabla1[[#This Row],[Test ID]],Tabla2[[#All],[Test ID]],Tabla2[[#All],[Average T (°C)]])</f>
        <v>15.283333333333333</v>
      </c>
      <c r="G47" t="s">
        <v>0</v>
      </c>
      <c r="H47">
        <v>3000</v>
      </c>
      <c r="I47">
        <v>30</v>
      </c>
      <c r="J47">
        <v>3.54</v>
      </c>
      <c r="K47">
        <v>14.15</v>
      </c>
      <c r="L47">
        <v>27.4</v>
      </c>
      <c r="M47">
        <v>27.5</v>
      </c>
      <c r="N47">
        <v>28.5</v>
      </c>
      <c r="O47" s="1">
        <f>AVERAGE(Tabla1[[#This Row],[Inferior carpet output T (°C)]:[Superior carpet output T (°C)]])</f>
        <v>27.8</v>
      </c>
      <c r="P47" s="1">
        <f>Tabla1[[#This Row],[Output T (C)]]-Tabla1[[#This Row],[Input T (°C)]]</f>
        <v>12.516666666666667</v>
      </c>
      <c r="Q47">
        <f t="shared" si="4"/>
        <v>6</v>
      </c>
      <c r="R47">
        <v>6</v>
      </c>
      <c r="S47">
        <v>0</v>
      </c>
      <c r="T47">
        <f t="shared" si="5"/>
        <v>100</v>
      </c>
      <c r="U47">
        <f t="shared" si="6"/>
        <v>0</v>
      </c>
      <c r="V47">
        <f t="shared" si="7"/>
        <v>10</v>
      </c>
      <c r="W47">
        <v>10</v>
      </c>
      <c r="X47">
        <v>0</v>
      </c>
      <c r="Y47">
        <f>(Tabla1[[#This Row],[Cooked chestnuts (units)]]*100)/Tabla1[[#This Row],[Total chestnuts (units)]]</f>
        <v>100</v>
      </c>
    </row>
    <row r="48" spans="1:25" x14ac:dyDescent="0.2">
      <c r="A48">
        <v>2</v>
      </c>
      <c r="B48">
        <v>6</v>
      </c>
      <c r="C48" s="5" t="str">
        <f>Tabla1[[#This Row],[Day]]&amp;"."&amp;Tabla1[[#This Row],[Test]]</f>
        <v>2.6</v>
      </c>
      <c r="D48">
        <v>2</v>
      </c>
      <c r="E48">
        <v>2</v>
      </c>
      <c r="F48" s="1" cm="1">
        <f t="array" ref="F48">_xlfn.XLOOKUP(Tabla1[[#This Row],[Test ID]],Tabla2[[#All],[Test ID]],Tabla2[[#All],[Average T (°C)]])</f>
        <v>15.283333333333333</v>
      </c>
      <c r="G48" t="s">
        <v>0</v>
      </c>
      <c r="H48">
        <v>3000</v>
      </c>
      <c r="I48">
        <v>30</v>
      </c>
      <c r="J48">
        <v>3.54</v>
      </c>
      <c r="K48">
        <v>14.15</v>
      </c>
      <c r="L48">
        <v>39.799999999999997</v>
      </c>
      <c r="M48">
        <v>46</v>
      </c>
      <c r="N48">
        <v>52.7</v>
      </c>
      <c r="O48" s="1">
        <f>AVERAGE(Tabla1[[#This Row],[Inferior carpet output T (°C)]:[Superior carpet output T (°C)]])</f>
        <v>46.166666666666664</v>
      </c>
      <c r="P48" s="1">
        <f>Tabla1[[#This Row],[Output T (C)]]-Tabla1[[#This Row],[Input T (°C)]]</f>
        <v>30.883333333333333</v>
      </c>
      <c r="Q48">
        <f t="shared" si="4"/>
        <v>6</v>
      </c>
      <c r="R48">
        <v>6</v>
      </c>
      <c r="S48">
        <v>0</v>
      </c>
      <c r="T48">
        <f t="shared" si="5"/>
        <v>100</v>
      </c>
      <c r="U48">
        <f t="shared" si="6"/>
        <v>0</v>
      </c>
      <c r="V48">
        <f t="shared" si="7"/>
        <v>10</v>
      </c>
      <c r="W48">
        <v>10</v>
      </c>
      <c r="X48">
        <v>0</v>
      </c>
      <c r="Y48">
        <f>(Tabla1[[#This Row],[Cooked chestnuts (units)]]*100)/Tabla1[[#This Row],[Total chestnuts (units)]]</f>
        <v>100</v>
      </c>
    </row>
    <row r="49" spans="1:25" x14ac:dyDescent="0.2">
      <c r="A49">
        <v>2</v>
      </c>
      <c r="B49">
        <v>6</v>
      </c>
      <c r="C49" s="5" t="str">
        <f>Tabla1[[#This Row],[Day]]&amp;"."&amp;Tabla1[[#This Row],[Test]]</f>
        <v>2.6</v>
      </c>
      <c r="D49">
        <v>3</v>
      </c>
      <c r="E49">
        <v>3</v>
      </c>
      <c r="F49" s="1" cm="1">
        <f t="array" ref="F49">_xlfn.XLOOKUP(Tabla1[[#This Row],[Test ID]],Tabla2[[#All],[Test ID]],Tabla2[[#All],[Average T (°C)]])</f>
        <v>15.283333333333333</v>
      </c>
      <c r="G49" t="s">
        <v>0</v>
      </c>
      <c r="H49">
        <v>3000</v>
      </c>
      <c r="I49">
        <v>30</v>
      </c>
      <c r="J49">
        <v>3.54</v>
      </c>
      <c r="K49">
        <v>14.15</v>
      </c>
      <c r="L49">
        <v>46.4</v>
      </c>
      <c r="M49">
        <v>47</v>
      </c>
      <c r="N49">
        <v>53.6</v>
      </c>
      <c r="O49" s="1">
        <f>AVERAGE(Tabla1[[#This Row],[Inferior carpet output T (°C)]:[Superior carpet output T (°C)]])</f>
        <v>49</v>
      </c>
      <c r="P49" s="1">
        <f>Tabla1[[#This Row],[Output T (C)]]-Tabla1[[#This Row],[Input T (°C)]]</f>
        <v>33.716666666666669</v>
      </c>
      <c r="Q49">
        <f t="shared" si="4"/>
        <v>6</v>
      </c>
      <c r="R49">
        <v>6</v>
      </c>
      <c r="S49">
        <v>0</v>
      </c>
      <c r="T49">
        <f t="shared" si="5"/>
        <v>100</v>
      </c>
      <c r="U49">
        <f t="shared" si="6"/>
        <v>0</v>
      </c>
      <c r="V49">
        <f t="shared" si="7"/>
        <v>10</v>
      </c>
      <c r="W49">
        <v>10</v>
      </c>
      <c r="X49">
        <v>0</v>
      </c>
      <c r="Y49">
        <f>(Tabla1[[#This Row],[Cooked chestnuts (units)]]*100)/Tabla1[[#This Row],[Total chestnuts (units)]]</f>
        <v>100</v>
      </c>
    </row>
    <row r="50" spans="1:25" x14ac:dyDescent="0.2">
      <c r="A50">
        <v>2</v>
      </c>
      <c r="B50">
        <v>6</v>
      </c>
      <c r="C50" s="5" t="str">
        <f>Tabla1[[#This Row],[Day]]&amp;"."&amp;Tabla1[[#This Row],[Test]]</f>
        <v>2.6</v>
      </c>
      <c r="D50">
        <v>4</v>
      </c>
      <c r="E50">
        <v>4</v>
      </c>
      <c r="F50" s="1" cm="1">
        <f t="array" ref="F50">_xlfn.XLOOKUP(Tabla1[[#This Row],[Test ID]],Tabla2[[#All],[Test ID]],Tabla2[[#All],[Average T (°C)]])</f>
        <v>15.283333333333333</v>
      </c>
      <c r="G50" t="s">
        <v>0</v>
      </c>
      <c r="H50">
        <v>3000</v>
      </c>
      <c r="I50">
        <v>30</v>
      </c>
      <c r="J50">
        <v>3.54</v>
      </c>
      <c r="K50">
        <v>14.15</v>
      </c>
      <c r="L50">
        <v>47.2</v>
      </c>
      <c r="M50">
        <v>49</v>
      </c>
      <c r="N50">
        <v>56.3</v>
      </c>
      <c r="O50" s="1">
        <f>AVERAGE(Tabla1[[#This Row],[Inferior carpet output T (°C)]:[Superior carpet output T (°C)]])</f>
        <v>50.833333333333336</v>
      </c>
      <c r="P50" s="1">
        <f>Tabla1[[#This Row],[Output T (C)]]-Tabla1[[#This Row],[Input T (°C)]]</f>
        <v>35.550000000000004</v>
      </c>
      <c r="Q50">
        <f t="shared" si="4"/>
        <v>6</v>
      </c>
      <c r="R50">
        <v>6</v>
      </c>
      <c r="S50">
        <v>0</v>
      </c>
      <c r="T50">
        <f t="shared" si="5"/>
        <v>100</v>
      </c>
      <c r="U50">
        <f t="shared" si="6"/>
        <v>0</v>
      </c>
      <c r="V50">
        <f t="shared" si="7"/>
        <v>10</v>
      </c>
      <c r="W50">
        <v>10</v>
      </c>
      <c r="X50">
        <v>0</v>
      </c>
      <c r="Y50">
        <f>(Tabla1[[#This Row],[Cooked chestnuts (units)]]*100)/Tabla1[[#This Row],[Total chestnuts (units)]]</f>
        <v>100</v>
      </c>
    </row>
    <row r="51" spans="1:25" x14ac:dyDescent="0.2">
      <c r="A51">
        <v>2</v>
      </c>
      <c r="B51">
        <v>6</v>
      </c>
      <c r="C51" s="5" t="str">
        <f>Tabla1[[#This Row],[Day]]&amp;"."&amp;Tabla1[[#This Row],[Test]]</f>
        <v>2.6</v>
      </c>
      <c r="D51">
        <v>5</v>
      </c>
      <c r="E51">
        <v>5</v>
      </c>
      <c r="F51" s="1" cm="1">
        <f t="array" ref="F51">_xlfn.XLOOKUP(Tabla1[[#This Row],[Test ID]],Tabla2[[#All],[Test ID]],Tabla2[[#All],[Average T (°C)]])</f>
        <v>15.283333333333333</v>
      </c>
      <c r="G51" t="s">
        <v>0</v>
      </c>
      <c r="H51">
        <v>3000</v>
      </c>
      <c r="I51">
        <v>30</v>
      </c>
      <c r="J51">
        <v>3.54</v>
      </c>
      <c r="K51">
        <v>14.15</v>
      </c>
      <c r="L51" s="5" t="s">
        <v>20</v>
      </c>
      <c r="M51" s="5" t="s">
        <v>20</v>
      </c>
      <c r="N51" s="5" t="s">
        <v>20</v>
      </c>
      <c r="O51" s="5" t="s">
        <v>20</v>
      </c>
      <c r="P51" s="5" t="s">
        <v>20</v>
      </c>
      <c r="Q51">
        <f t="shared" si="4"/>
        <v>0</v>
      </c>
      <c r="R51">
        <v>0</v>
      </c>
      <c r="S51">
        <v>0</v>
      </c>
      <c r="T51" s="5" t="str">
        <f t="shared" si="5"/>
        <v>no recovery</v>
      </c>
      <c r="U51" s="5" t="str">
        <f t="shared" si="6"/>
        <v>no recovery</v>
      </c>
      <c r="V51">
        <f t="shared" si="7"/>
        <v>10</v>
      </c>
      <c r="W51">
        <v>10</v>
      </c>
      <c r="X51">
        <v>0</v>
      </c>
      <c r="Y51">
        <f>(Tabla1[[#This Row],[Cooked chestnuts (units)]]*100)/Tabla1[[#This Row],[Total chestnuts (units)]]</f>
        <v>100</v>
      </c>
    </row>
    <row r="52" spans="1:25" x14ac:dyDescent="0.2">
      <c r="A52">
        <v>2</v>
      </c>
      <c r="B52">
        <v>6</v>
      </c>
      <c r="C52" s="5" t="str">
        <f>Tabla1[[#This Row],[Day]]&amp;"."&amp;Tabla1[[#This Row],[Test]]</f>
        <v>2.6</v>
      </c>
      <c r="D52">
        <v>6</v>
      </c>
      <c r="E52">
        <v>6</v>
      </c>
      <c r="F52" s="1" cm="1">
        <f t="array" ref="F52">_xlfn.XLOOKUP(Tabla1[[#This Row],[Test ID]],Tabla2[[#All],[Test ID]],Tabla2[[#All],[Average T (°C)]])</f>
        <v>15.283333333333333</v>
      </c>
      <c r="G52" t="s">
        <v>0</v>
      </c>
      <c r="H52">
        <v>3000</v>
      </c>
      <c r="I52">
        <v>30</v>
      </c>
      <c r="J52">
        <v>3.54</v>
      </c>
      <c r="K52">
        <v>14.15</v>
      </c>
      <c r="L52" s="5" t="s">
        <v>20</v>
      </c>
      <c r="M52" s="5" t="s">
        <v>20</v>
      </c>
      <c r="N52" s="5" t="s">
        <v>20</v>
      </c>
      <c r="O52" s="5" t="s">
        <v>20</v>
      </c>
      <c r="P52" s="5" t="s">
        <v>20</v>
      </c>
      <c r="Q52">
        <f t="shared" si="4"/>
        <v>0</v>
      </c>
      <c r="R52">
        <v>0</v>
      </c>
      <c r="S52">
        <v>0</v>
      </c>
      <c r="T52" s="5" t="str">
        <f t="shared" si="5"/>
        <v>no recovery</v>
      </c>
      <c r="U52" s="5" t="str">
        <f t="shared" si="6"/>
        <v>no recovery</v>
      </c>
      <c r="V52">
        <f t="shared" si="7"/>
        <v>0</v>
      </c>
      <c r="W52">
        <v>0</v>
      </c>
      <c r="X52">
        <v>0</v>
      </c>
      <c r="Y52" t="e">
        <f>(Tabla1[[#This Row],[Cooked chestnuts (units)]]*100)/Tabla1[[#This Row],[Total chestnuts (units)]]</f>
        <v>#DIV/0!</v>
      </c>
    </row>
    <row r="53" spans="1:25" x14ac:dyDescent="0.2">
      <c r="A53">
        <v>2</v>
      </c>
      <c r="B53">
        <v>6</v>
      </c>
      <c r="C53" s="5" t="str">
        <f>Tabla1[[#This Row],[Day]]&amp;"."&amp;Tabla1[[#This Row],[Test]]</f>
        <v>2.6</v>
      </c>
      <c r="D53">
        <v>7</v>
      </c>
      <c r="E53">
        <v>7</v>
      </c>
      <c r="F53" s="1" cm="1">
        <f t="array" ref="F53">_xlfn.XLOOKUP(Tabla1[[#This Row],[Test ID]],Tabla2[[#All],[Test ID]],Tabla2[[#All],[Average T (°C)]])</f>
        <v>15.283333333333333</v>
      </c>
      <c r="G53" t="s">
        <v>0</v>
      </c>
      <c r="H53">
        <v>3000</v>
      </c>
      <c r="I53">
        <v>30</v>
      </c>
      <c r="J53">
        <v>3.54</v>
      </c>
      <c r="K53">
        <v>14.15</v>
      </c>
      <c r="L53" s="5" t="s">
        <v>20</v>
      </c>
      <c r="M53" s="5" t="s">
        <v>20</v>
      </c>
      <c r="N53" s="5" t="s">
        <v>20</v>
      </c>
      <c r="O53" s="5" t="s">
        <v>20</v>
      </c>
      <c r="P53" s="5" t="s">
        <v>20</v>
      </c>
      <c r="Q53">
        <f t="shared" si="4"/>
        <v>0</v>
      </c>
      <c r="R53">
        <v>0</v>
      </c>
      <c r="S53">
        <v>0</v>
      </c>
      <c r="T53" s="5" t="str">
        <f t="shared" si="5"/>
        <v>no recovery</v>
      </c>
      <c r="U53" s="5" t="str">
        <f t="shared" si="6"/>
        <v>no recovery</v>
      </c>
      <c r="V53">
        <f t="shared" si="7"/>
        <v>0</v>
      </c>
      <c r="W53">
        <v>0</v>
      </c>
      <c r="X53">
        <v>0</v>
      </c>
      <c r="Y53" t="e">
        <f>(Tabla1[[#This Row],[Cooked chestnuts (units)]]*100)/Tabla1[[#This Row],[Total chestnuts (units)]]</f>
        <v>#DIV/0!</v>
      </c>
    </row>
    <row r="54" spans="1:25" x14ac:dyDescent="0.2">
      <c r="A54">
        <v>2</v>
      </c>
      <c r="B54">
        <v>6</v>
      </c>
      <c r="C54" s="5" t="str">
        <f>Tabla1[[#This Row],[Day]]&amp;"."&amp;Tabla1[[#This Row],[Test]]</f>
        <v>2.6</v>
      </c>
      <c r="D54">
        <v>8</v>
      </c>
      <c r="E54">
        <v>8</v>
      </c>
      <c r="F54" s="1" cm="1">
        <f t="array" ref="F54">_xlfn.XLOOKUP(Tabla1[[#This Row],[Test ID]],Tabla2[[#All],[Test ID]],Tabla2[[#All],[Average T (°C)]])</f>
        <v>15.283333333333333</v>
      </c>
      <c r="G54" t="s">
        <v>0</v>
      </c>
      <c r="H54">
        <v>3000</v>
      </c>
      <c r="I54">
        <v>30</v>
      </c>
      <c r="J54">
        <v>3.54</v>
      </c>
      <c r="K54">
        <v>14.15</v>
      </c>
      <c r="L54" s="5" t="s">
        <v>20</v>
      </c>
      <c r="M54" s="5" t="s">
        <v>20</v>
      </c>
      <c r="N54" s="5" t="s">
        <v>20</v>
      </c>
      <c r="O54" s="5" t="s">
        <v>20</v>
      </c>
      <c r="P54" s="5" t="s">
        <v>20</v>
      </c>
      <c r="Q54">
        <f t="shared" si="4"/>
        <v>0</v>
      </c>
      <c r="R54">
        <v>0</v>
      </c>
      <c r="S54">
        <v>0</v>
      </c>
      <c r="T54" s="5" t="str">
        <f t="shared" si="5"/>
        <v>no recovery</v>
      </c>
      <c r="U54" s="5" t="str">
        <f t="shared" si="6"/>
        <v>no recovery</v>
      </c>
      <c r="V54">
        <f t="shared" si="7"/>
        <v>0</v>
      </c>
      <c r="W54">
        <v>0</v>
      </c>
      <c r="X54">
        <v>0</v>
      </c>
      <c r="Y54" t="e">
        <f>(Tabla1[[#This Row],[Cooked chestnuts (units)]]*100)/Tabla1[[#This Row],[Total chestnuts (units)]]</f>
        <v>#DIV/0!</v>
      </c>
    </row>
    <row r="55" spans="1:25" x14ac:dyDescent="0.2">
      <c r="A55">
        <v>2</v>
      </c>
      <c r="B55">
        <v>6</v>
      </c>
      <c r="C55" s="5" t="str">
        <f>Tabla1[[#This Row],[Day]]&amp;"."&amp;Tabla1[[#This Row],[Test]]</f>
        <v>2.6</v>
      </c>
      <c r="D55">
        <v>9</v>
      </c>
      <c r="E55">
        <v>9</v>
      </c>
      <c r="F55" s="1" cm="1">
        <f t="array" ref="F55">_xlfn.XLOOKUP(Tabla1[[#This Row],[Test ID]],Tabla2[[#All],[Test ID]],Tabla2[[#All],[Average T (°C)]])</f>
        <v>15.283333333333333</v>
      </c>
      <c r="G55" t="s">
        <v>0</v>
      </c>
      <c r="H55">
        <v>3000</v>
      </c>
      <c r="I55">
        <v>30</v>
      </c>
      <c r="J55">
        <v>3.54</v>
      </c>
      <c r="K55">
        <v>14.15</v>
      </c>
      <c r="L55" s="5" t="s">
        <v>20</v>
      </c>
      <c r="M55" s="5" t="s">
        <v>20</v>
      </c>
      <c r="N55" s="5" t="s">
        <v>20</v>
      </c>
      <c r="O55" s="5" t="s">
        <v>20</v>
      </c>
      <c r="P55" s="5" t="s">
        <v>20</v>
      </c>
      <c r="Q55">
        <f t="shared" si="4"/>
        <v>0</v>
      </c>
      <c r="R55">
        <v>0</v>
      </c>
      <c r="S55">
        <v>0</v>
      </c>
      <c r="T55" s="5" t="str">
        <f t="shared" si="5"/>
        <v>no recovery</v>
      </c>
      <c r="U55" s="5" t="str">
        <f t="shared" si="6"/>
        <v>no recovery</v>
      </c>
      <c r="V55">
        <f t="shared" si="7"/>
        <v>0</v>
      </c>
      <c r="W55">
        <v>0</v>
      </c>
      <c r="X55">
        <v>0</v>
      </c>
      <c r="Y55" t="e">
        <f>(Tabla1[[#This Row],[Cooked chestnuts (units)]]*100)/Tabla1[[#This Row],[Total chestnuts (units)]]</f>
        <v>#DIV/0!</v>
      </c>
    </row>
    <row r="56" spans="1:25" x14ac:dyDescent="0.2">
      <c r="A56">
        <v>2</v>
      </c>
      <c r="B56">
        <v>7</v>
      </c>
      <c r="C56" s="5" t="str">
        <f>Tabla1[[#This Row],[Day]]&amp;"."&amp;Tabla1[[#This Row],[Test]]</f>
        <v>2.7</v>
      </c>
      <c r="D56">
        <v>1</v>
      </c>
      <c r="E56">
        <v>0</v>
      </c>
      <c r="F56" s="1" cm="1">
        <f t="array" ref="F56">_xlfn.XLOOKUP(Tabla1[[#This Row],[Test ID]],Tabla2[[#All],[Test ID]],Tabla2[[#All],[Average T (°C)]])</f>
        <v>14.837499999999999</v>
      </c>
      <c r="G56" t="s">
        <v>28</v>
      </c>
      <c r="H56">
        <v>3250</v>
      </c>
      <c r="I56">
        <v>50</v>
      </c>
      <c r="J56">
        <v>2.12</v>
      </c>
      <c r="K56">
        <v>8.49</v>
      </c>
      <c r="L56">
        <f>(22.7+34)/2</f>
        <v>28.35</v>
      </c>
      <c r="M56">
        <v>31.2</v>
      </c>
      <c r="N56">
        <v>31.9</v>
      </c>
      <c r="O56" s="1">
        <f>AVERAGE(Tabla1[[#This Row],[Inferior carpet output T (°C)]:[Superior carpet output T (°C)]])</f>
        <v>30.483333333333331</v>
      </c>
      <c r="P56" s="1">
        <f>Tabla1[[#This Row],[Output T (C)]]-Tabla1[[#This Row],[Input T (°C)]]</f>
        <v>15.645833333333332</v>
      </c>
      <c r="Q56">
        <f t="shared" si="4"/>
        <v>0</v>
      </c>
      <c r="R56">
        <v>0</v>
      </c>
      <c r="S56">
        <v>0</v>
      </c>
      <c r="T56" s="5" t="str">
        <f t="shared" si="5"/>
        <v>no recovery</v>
      </c>
      <c r="U56" s="5" t="str">
        <f t="shared" si="6"/>
        <v>no recovery</v>
      </c>
      <c r="V56">
        <f t="shared" si="7"/>
        <v>6</v>
      </c>
      <c r="W56">
        <v>0</v>
      </c>
      <c r="X56">
        <v>6</v>
      </c>
      <c r="Y56">
        <f>(Tabla1[[#This Row],[Cooked chestnuts (units)]]*100)/Tabla1[[#This Row],[Total chestnuts (units)]]</f>
        <v>0</v>
      </c>
    </row>
    <row r="57" spans="1:25" x14ac:dyDescent="0.2">
      <c r="A57">
        <v>2</v>
      </c>
      <c r="B57">
        <v>7</v>
      </c>
      <c r="C57" s="5" t="str">
        <f>Tabla1[[#This Row],[Day]]&amp;"."&amp;Tabla1[[#This Row],[Test]]</f>
        <v>2.7</v>
      </c>
      <c r="D57">
        <v>2</v>
      </c>
      <c r="E57">
        <v>0</v>
      </c>
      <c r="F57" s="1" cm="1">
        <f t="array" ref="F57">_xlfn.XLOOKUP(Tabla1[[#This Row],[Test ID]],Tabla2[[#All],[Test ID]],Tabla2[[#All],[Average T (°C)]])</f>
        <v>14.837499999999999</v>
      </c>
      <c r="G57" t="s">
        <v>28</v>
      </c>
      <c r="H57">
        <v>3250</v>
      </c>
      <c r="I57">
        <v>50</v>
      </c>
      <c r="J57">
        <v>2.12</v>
      </c>
      <c r="K57">
        <v>8.49</v>
      </c>
      <c r="L57">
        <v>34</v>
      </c>
      <c r="M57">
        <v>37.4</v>
      </c>
      <c r="N57">
        <v>40.700000000000003</v>
      </c>
      <c r="O57" s="1">
        <f>AVERAGE(Tabla1[[#This Row],[Inferior carpet output T (°C)]:[Superior carpet output T (°C)]])</f>
        <v>37.366666666666667</v>
      </c>
      <c r="P57" s="1">
        <f>Tabla1[[#This Row],[Output T (C)]]-Tabla1[[#This Row],[Input T (°C)]]</f>
        <v>22.529166666666669</v>
      </c>
      <c r="Q57">
        <f t="shared" si="4"/>
        <v>0</v>
      </c>
      <c r="R57">
        <v>0</v>
      </c>
      <c r="S57">
        <v>0</v>
      </c>
      <c r="T57" s="5" t="str">
        <f t="shared" si="5"/>
        <v>no recovery</v>
      </c>
      <c r="U57" s="5" t="str">
        <f t="shared" si="6"/>
        <v>no recovery</v>
      </c>
      <c r="V57">
        <f t="shared" si="7"/>
        <v>4</v>
      </c>
      <c r="W57">
        <v>0</v>
      </c>
      <c r="X57">
        <v>4</v>
      </c>
      <c r="Y57">
        <f>(Tabla1[[#This Row],[Cooked chestnuts (units)]]*100)/Tabla1[[#This Row],[Total chestnuts (units)]]</f>
        <v>0</v>
      </c>
    </row>
    <row r="58" spans="1:25" x14ac:dyDescent="0.2">
      <c r="A58">
        <v>2</v>
      </c>
      <c r="B58">
        <v>7</v>
      </c>
      <c r="C58" s="5" t="str">
        <f>Tabla1[[#This Row],[Day]]&amp;"."&amp;Tabla1[[#This Row],[Test]]</f>
        <v>2.7</v>
      </c>
      <c r="D58">
        <v>3</v>
      </c>
      <c r="E58">
        <v>6</v>
      </c>
      <c r="F58" s="1" cm="1">
        <f t="array" ref="F58">_xlfn.XLOOKUP(Tabla1[[#This Row],[Test ID]],Tabla2[[#All],[Test ID]],Tabla2[[#All],[Average T (°C)]])</f>
        <v>14.837499999999999</v>
      </c>
      <c r="G58" t="s">
        <v>28</v>
      </c>
      <c r="H58">
        <v>3250</v>
      </c>
      <c r="I58">
        <v>50</v>
      </c>
      <c r="J58">
        <v>2.12</v>
      </c>
      <c r="K58">
        <v>8.49</v>
      </c>
      <c r="L58">
        <v>45.3</v>
      </c>
      <c r="M58">
        <v>42.4</v>
      </c>
      <c r="N58">
        <v>38.299999999999997</v>
      </c>
      <c r="O58" s="1">
        <f>AVERAGE(Tabla1[[#This Row],[Inferior carpet output T (°C)]:[Superior carpet output T (°C)]])</f>
        <v>41.999999999999993</v>
      </c>
      <c r="P58" s="1">
        <f>Tabla1[[#This Row],[Output T (C)]]-Tabla1[[#This Row],[Input T (°C)]]</f>
        <v>27.162499999999994</v>
      </c>
      <c r="Q58">
        <f t="shared" si="4"/>
        <v>4</v>
      </c>
      <c r="R58">
        <v>1</v>
      </c>
      <c r="S58">
        <v>3</v>
      </c>
      <c r="T58">
        <f t="shared" si="5"/>
        <v>25</v>
      </c>
      <c r="U58">
        <f t="shared" si="6"/>
        <v>75</v>
      </c>
      <c r="V58">
        <f t="shared" si="7"/>
        <v>5</v>
      </c>
      <c r="W58">
        <v>0</v>
      </c>
      <c r="X58">
        <v>5</v>
      </c>
      <c r="Y58">
        <f>(Tabla1[[#This Row],[Cooked chestnuts (units)]]*100)/Tabla1[[#This Row],[Total chestnuts (units)]]</f>
        <v>0</v>
      </c>
    </row>
    <row r="59" spans="1:25" x14ac:dyDescent="0.2">
      <c r="A59">
        <v>2</v>
      </c>
      <c r="B59">
        <v>7</v>
      </c>
      <c r="C59" s="5" t="str">
        <f>Tabla1[[#This Row],[Day]]&amp;"."&amp;Tabla1[[#This Row],[Test]]</f>
        <v>2.7</v>
      </c>
      <c r="D59">
        <v>4</v>
      </c>
      <c r="E59">
        <v>6</v>
      </c>
      <c r="F59" s="1" cm="1">
        <f t="array" ref="F59">_xlfn.XLOOKUP(Tabla1[[#This Row],[Test ID]],Tabla2[[#All],[Test ID]],Tabla2[[#All],[Average T (°C)]])</f>
        <v>14.837499999999999</v>
      </c>
      <c r="G59" t="s">
        <v>28</v>
      </c>
      <c r="H59">
        <v>3250</v>
      </c>
      <c r="I59">
        <v>50</v>
      </c>
      <c r="J59">
        <v>2.12</v>
      </c>
      <c r="K59">
        <v>8.49</v>
      </c>
      <c r="L59">
        <v>36.9</v>
      </c>
      <c r="M59">
        <v>45.1</v>
      </c>
      <c r="N59">
        <v>36.6</v>
      </c>
      <c r="O59" s="1">
        <f>AVERAGE(Tabla1[[#This Row],[Inferior carpet output T (°C)]:[Superior carpet output T (°C)]])</f>
        <v>39.533333333333331</v>
      </c>
      <c r="P59" s="1">
        <f>Tabla1[[#This Row],[Output T (C)]]-Tabla1[[#This Row],[Input T (°C)]]</f>
        <v>24.695833333333333</v>
      </c>
      <c r="Q59">
        <f t="shared" si="4"/>
        <v>6</v>
      </c>
      <c r="R59">
        <v>5</v>
      </c>
      <c r="S59">
        <v>1</v>
      </c>
      <c r="T59" s="1">
        <f t="shared" si="5"/>
        <v>83.333333333333343</v>
      </c>
      <c r="U59" s="1">
        <f t="shared" si="6"/>
        <v>16.666666666666657</v>
      </c>
      <c r="V59">
        <f t="shared" si="7"/>
        <v>5</v>
      </c>
      <c r="W59">
        <v>0</v>
      </c>
      <c r="X59">
        <v>5</v>
      </c>
      <c r="Y59">
        <f>(Tabla1[[#This Row],[Cooked chestnuts (units)]]*100)/Tabla1[[#This Row],[Total chestnuts (units)]]</f>
        <v>0</v>
      </c>
    </row>
    <row r="60" spans="1:25" x14ac:dyDescent="0.2">
      <c r="A60">
        <v>2</v>
      </c>
      <c r="B60">
        <v>7</v>
      </c>
      <c r="C60" s="5" t="str">
        <f>Tabla1[[#This Row],[Day]]&amp;"."&amp;Tabla1[[#This Row],[Test]]</f>
        <v>2.7</v>
      </c>
      <c r="D60">
        <v>5</v>
      </c>
      <c r="E60">
        <v>6</v>
      </c>
      <c r="F60" s="1" cm="1">
        <f t="array" ref="F60">_xlfn.XLOOKUP(Tabla1[[#This Row],[Test ID]],Tabla2[[#All],[Test ID]],Tabla2[[#All],[Average T (°C)]])</f>
        <v>14.837499999999999</v>
      </c>
      <c r="G60" t="s">
        <v>28</v>
      </c>
      <c r="H60">
        <v>3250</v>
      </c>
      <c r="I60">
        <v>50</v>
      </c>
      <c r="J60">
        <v>2.12</v>
      </c>
      <c r="K60">
        <v>8.49</v>
      </c>
      <c r="L60">
        <v>47.3</v>
      </c>
      <c r="M60">
        <v>42.5</v>
      </c>
      <c r="N60">
        <v>40.200000000000003</v>
      </c>
      <c r="O60" s="1">
        <f>AVERAGE(Tabla1[[#This Row],[Inferior carpet output T (°C)]:[Superior carpet output T (°C)]])</f>
        <v>43.333333333333336</v>
      </c>
      <c r="P60" s="1">
        <f>Tabla1[[#This Row],[Output T (C)]]-Tabla1[[#This Row],[Input T (°C)]]</f>
        <v>28.495833333333337</v>
      </c>
      <c r="Q60">
        <f t="shared" si="4"/>
        <v>5</v>
      </c>
      <c r="R60">
        <v>4</v>
      </c>
      <c r="S60">
        <v>1</v>
      </c>
      <c r="T60">
        <f t="shared" si="5"/>
        <v>80</v>
      </c>
      <c r="U60">
        <f t="shared" si="6"/>
        <v>20</v>
      </c>
      <c r="V60">
        <f t="shared" si="7"/>
        <v>5</v>
      </c>
      <c r="W60">
        <v>0</v>
      </c>
      <c r="X60">
        <v>5</v>
      </c>
      <c r="Y60">
        <f>(Tabla1[[#This Row],[Cooked chestnuts (units)]]*100)/Tabla1[[#This Row],[Total chestnuts (units)]]</f>
        <v>0</v>
      </c>
    </row>
    <row r="61" spans="1:25" x14ac:dyDescent="0.2">
      <c r="A61">
        <v>2</v>
      </c>
      <c r="B61">
        <v>7</v>
      </c>
      <c r="C61" s="5" t="str">
        <f>Tabla1[[#This Row],[Day]]&amp;"."&amp;Tabla1[[#This Row],[Test]]</f>
        <v>2.7</v>
      </c>
      <c r="D61">
        <v>6</v>
      </c>
      <c r="E61">
        <v>6</v>
      </c>
      <c r="F61" s="1" cm="1">
        <f t="array" ref="F61">_xlfn.XLOOKUP(Tabla1[[#This Row],[Test ID]],Tabla2[[#All],[Test ID]],Tabla2[[#All],[Average T (°C)]])</f>
        <v>14.837499999999999</v>
      </c>
      <c r="G61" t="s">
        <v>28</v>
      </c>
      <c r="H61">
        <v>3250</v>
      </c>
      <c r="I61">
        <v>50</v>
      </c>
      <c r="J61">
        <v>2.12</v>
      </c>
      <c r="K61">
        <v>8.49</v>
      </c>
      <c r="L61">
        <v>55.4</v>
      </c>
      <c r="M61">
        <v>46.6</v>
      </c>
      <c r="N61">
        <v>52.2</v>
      </c>
      <c r="O61" s="1">
        <f>AVERAGE(Tabla1[[#This Row],[Inferior carpet output T (°C)]:[Superior carpet output T (°C)]])</f>
        <v>51.4</v>
      </c>
      <c r="P61" s="1">
        <f>Tabla1[[#This Row],[Output T (C)]]-Tabla1[[#This Row],[Input T (°C)]]</f>
        <v>36.5625</v>
      </c>
      <c r="Q61">
        <f t="shared" si="4"/>
        <v>8</v>
      </c>
      <c r="R61">
        <v>5</v>
      </c>
      <c r="S61">
        <v>3</v>
      </c>
      <c r="T61">
        <f t="shared" si="5"/>
        <v>62.5</v>
      </c>
      <c r="U61">
        <f t="shared" si="6"/>
        <v>37.5</v>
      </c>
      <c r="V61">
        <f t="shared" si="7"/>
        <v>5</v>
      </c>
      <c r="W61">
        <v>0</v>
      </c>
      <c r="X61">
        <v>5</v>
      </c>
      <c r="Y61">
        <f>(Tabla1[[#This Row],[Cooked chestnuts (units)]]*100)/Tabla1[[#This Row],[Total chestnuts (units)]]</f>
        <v>0</v>
      </c>
    </row>
    <row r="62" spans="1:25" x14ac:dyDescent="0.2">
      <c r="A62">
        <v>2</v>
      </c>
      <c r="B62">
        <v>7</v>
      </c>
      <c r="C62" s="5" t="str">
        <f>Tabla1[[#This Row],[Day]]&amp;"."&amp;Tabla1[[#This Row],[Test]]</f>
        <v>2.7</v>
      </c>
      <c r="D62">
        <v>7</v>
      </c>
      <c r="E62">
        <v>6</v>
      </c>
      <c r="F62" s="1" cm="1">
        <f t="array" ref="F62">_xlfn.XLOOKUP(Tabla1[[#This Row],[Test ID]],Tabla2[[#All],[Test ID]],Tabla2[[#All],[Average T (°C)]])</f>
        <v>14.837499999999999</v>
      </c>
      <c r="G62" t="s">
        <v>28</v>
      </c>
      <c r="H62">
        <v>3250</v>
      </c>
      <c r="I62">
        <v>50</v>
      </c>
      <c r="J62">
        <v>2.12</v>
      </c>
      <c r="K62">
        <v>8.49</v>
      </c>
      <c r="L62">
        <v>43.4</v>
      </c>
      <c r="M62">
        <v>42.6</v>
      </c>
      <c r="N62">
        <v>49.4</v>
      </c>
      <c r="O62" s="1">
        <f>AVERAGE(Tabla1[[#This Row],[Inferior carpet output T (°C)]:[Superior carpet output T (°C)]])</f>
        <v>45.133333333333333</v>
      </c>
      <c r="P62" s="1">
        <f>Tabla1[[#This Row],[Output T (C)]]-Tabla1[[#This Row],[Input T (°C)]]</f>
        <v>30.295833333333334</v>
      </c>
      <c r="Q62">
        <f t="shared" si="4"/>
        <v>6</v>
      </c>
      <c r="R62">
        <v>4</v>
      </c>
      <c r="S62">
        <v>2</v>
      </c>
      <c r="T62" s="1">
        <f t="shared" si="5"/>
        <v>66.666666666666657</v>
      </c>
      <c r="U62" s="1">
        <f t="shared" si="6"/>
        <v>33.333333333333343</v>
      </c>
      <c r="V62">
        <f t="shared" si="7"/>
        <v>8</v>
      </c>
      <c r="W62">
        <v>1</v>
      </c>
      <c r="X62">
        <v>7</v>
      </c>
      <c r="Y62">
        <f>(Tabla1[[#This Row],[Cooked chestnuts (units)]]*100)/Tabla1[[#This Row],[Total chestnuts (units)]]</f>
        <v>12.5</v>
      </c>
    </row>
    <row r="63" spans="1:25" x14ac:dyDescent="0.2">
      <c r="A63">
        <v>2</v>
      </c>
      <c r="B63">
        <v>7</v>
      </c>
      <c r="C63" s="5" t="str">
        <f>Tabla1[[#This Row],[Day]]&amp;"."&amp;Tabla1[[#This Row],[Test]]</f>
        <v>2.7</v>
      </c>
      <c r="D63">
        <v>8</v>
      </c>
      <c r="E63">
        <v>6</v>
      </c>
      <c r="F63" s="1" cm="1">
        <f t="array" ref="F63">_xlfn.XLOOKUP(Tabla1[[#This Row],[Test ID]],Tabla2[[#All],[Test ID]],Tabla2[[#All],[Average T (°C)]])</f>
        <v>14.837499999999999</v>
      </c>
      <c r="G63" t="s">
        <v>28</v>
      </c>
      <c r="H63">
        <v>3250</v>
      </c>
      <c r="I63">
        <v>50</v>
      </c>
      <c r="J63">
        <v>2.12</v>
      </c>
      <c r="K63">
        <v>8.49</v>
      </c>
      <c r="L63">
        <v>53.4</v>
      </c>
      <c r="M63">
        <v>45.7</v>
      </c>
      <c r="N63">
        <v>50.1</v>
      </c>
      <c r="O63" s="1">
        <f>AVERAGE(Tabla1[[#This Row],[Inferior carpet output T (°C)]:[Superior carpet output T (°C)]])</f>
        <v>49.733333333333327</v>
      </c>
      <c r="P63" s="1">
        <f>Tabla1[[#This Row],[Output T (C)]]-Tabla1[[#This Row],[Input T (°C)]]</f>
        <v>34.895833333333329</v>
      </c>
      <c r="Q63">
        <f t="shared" si="4"/>
        <v>5</v>
      </c>
      <c r="R63">
        <v>4</v>
      </c>
      <c r="S63">
        <v>1</v>
      </c>
      <c r="T63">
        <f t="shared" si="5"/>
        <v>80</v>
      </c>
      <c r="U63">
        <f t="shared" si="6"/>
        <v>20</v>
      </c>
      <c r="V63">
        <f t="shared" si="7"/>
        <v>9</v>
      </c>
      <c r="W63">
        <v>0</v>
      </c>
      <c r="X63">
        <v>9</v>
      </c>
      <c r="Y63">
        <f>(Tabla1[[#This Row],[Cooked chestnuts (units)]]*100)/Tabla1[[#This Row],[Total chestnuts (units)]]</f>
        <v>0</v>
      </c>
    </row>
    <row r="64" spans="1:25" x14ac:dyDescent="0.2">
      <c r="A64">
        <v>2</v>
      </c>
      <c r="B64">
        <v>7</v>
      </c>
      <c r="C64" s="5" t="str">
        <f>Tabla1[[#This Row],[Day]]&amp;"."&amp;Tabla1[[#This Row],[Test]]</f>
        <v>2.7</v>
      </c>
      <c r="D64">
        <v>9</v>
      </c>
      <c r="E64">
        <v>0</v>
      </c>
      <c r="F64" s="1" cm="1">
        <f t="array" ref="F64">_xlfn.XLOOKUP(Tabla1[[#This Row],[Test ID]],Tabla2[[#All],[Test ID]],Tabla2[[#All],[Average T (°C)]])</f>
        <v>14.837499999999999</v>
      </c>
      <c r="G64" t="s">
        <v>28</v>
      </c>
      <c r="H64">
        <v>3250</v>
      </c>
      <c r="I64">
        <v>50</v>
      </c>
      <c r="J64">
        <v>2.12</v>
      </c>
      <c r="K64">
        <v>8.49</v>
      </c>
      <c r="L64">
        <v>45.1</v>
      </c>
      <c r="M64">
        <v>44.6</v>
      </c>
      <c r="N64">
        <v>41.3</v>
      </c>
      <c r="O64" s="1">
        <f>AVERAGE(Tabla1[[#This Row],[Inferior carpet output T (°C)]:[Superior carpet output T (°C)]])</f>
        <v>43.666666666666664</v>
      </c>
      <c r="P64" s="1">
        <f>Tabla1[[#This Row],[Output T (C)]]-Tabla1[[#This Row],[Input T (°C)]]</f>
        <v>28.829166666666666</v>
      </c>
      <c r="Q64">
        <f t="shared" si="4"/>
        <v>6</v>
      </c>
      <c r="R64">
        <v>5</v>
      </c>
      <c r="S64">
        <v>1</v>
      </c>
      <c r="T64" s="1">
        <f t="shared" si="5"/>
        <v>83.333333333333343</v>
      </c>
      <c r="U64" s="1">
        <f t="shared" si="6"/>
        <v>16.666666666666657</v>
      </c>
      <c r="V64">
        <f t="shared" si="7"/>
        <v>16</v>
      </c>
      <c r="W64">
        <v>10</v>
      </c>
      <c r="X64">
        <v>6</v>
      </c>
      <c r="Y64" s="1">
        <f>(Tabla1[[#This Row],[Cooked chestnuts (units)]]*100)/Tabla1[[#This Row],[Total chestnuts (units)]]</f>
        <v>62.5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9411-E024-CF44-A7AA-67092F46995B}">
  <dimension ref="A1:N21"/>
  <sheetViews>
    <sheetView workbookViewId="0">
      <selection activeCell="H14" sqref="H14"/>
    </sheetView>
  </sheetViews>
  <sheetFormatPr baseColWidth="10" defaultRowHeight="16" x14ac:dyDescent="0.2"/>
  <cols>
    <col min="4" max="4" width="15.33203125" customWidth="1"/>
    <col min="5" max="5" width="17.33203125" customWidth="1"/>
    <col min="6" max="6" width="15" customWidth="1"/>
    <col min="7" max="7" width="11.6640625" customWidth="1"/>
    <col min="8" max="8" width="18.5" customWidth="1"/>
    <col min="9" max="9" width="25.83203125" customWidth="1"/>
    <col min="10" max="10" width="25.33203125" customWidth="1"/>
    <col min="11" max="11" width="26.6640625" customWidth="1"/>
    <col min="12" max="12" width="13.33203125" customWidth="1"/>
    <col min="13" max="13" width="13" bestFit="1" customWidth="1"/>
    <col min="14" max="14" width="15.33203125" bestFit="1" customWidth="1"/>
    <col min="15" max="15" width="30.6640625" bestFit="1" customWidth="1"/>
  </cols>
  <sheetData>
    <row r="1" spans="1:14" x14ac:dyDescent="0.2">
      <c r="A1" s="2" t="s">
        <v>1</v>
      </c>
      <c r="B1" s="3" t="s">
        <v>2</v>
      </c>
      <c r="C1" s="3" t="s">
        <v>25</v>
      </c>
      <c r="D1" s="3" t="s">
        <v>3</v>
      </c>
      <c r="E1" t="s">
        <v>40</v>
      </c>
      <c r="F1" s="3" t="s">
        <v>7</v>
      </c>
      <c r="G1" s="3" t="s">
        <v>5</v>
      </c>
      <c r="H1" s="3" t="s">
        <v>4</v>
      </c>
      <c r="I1" s="3" t="s">
        <v>12</v>
      </c>
      <c r="J1" s="3" t="s">
        <v>31</v>
      </c>
      <c r="K1" s="3" t="s">
        <v>32</v>
      </c>
      <c r="L1" s="7" t="s">
        <v>6</v>
      </c>
      <c r="M1" s="8" t="s">
        <v>11</v>
      </c>
      <c r="N1" s="8" t="s">
        <v>41</v>
      </c>
    </row>
    <row r="2" spans="1:14" x14ac:dyDescent="0.2">
      <c r="A2">
        <v>2</v>
      </c>
      <c r="B2">
        <v>4.0999999999999996</v>
      </c>
      <c r="C2" t="str">
        <f>A2&amp;"."&amp;B2</f>
        <v>2.4.1</v>
      </c>
      <c r="D2">
        <v>1</v>
      </c>
      <c r="E2">
        <v>1</v>
      </c>
      <c r="F2" s="1" cm="1">
        <f t="array" ref="F2">_xlfn.XLOOKUP(Tabla3[[#This Row],[Test ID]],Tabla2[[#All],[Test ID]],Tabla2[[#All],[Average T (°C)]])</f>
        <v>12.62</v>
      </c>
      <c r="G2">
        <v>40</v>
      </c>
      <c r="H2" t="s">
        <v>39</v>
      </c>
      <c r="I2">
        <v>17</v>
      </c>
      <c r="J2">
        <v>22.4</v>
      </c>
      <c r="K2">
        <v>27.3</v>
      </c>
      <c r="L2" s="1">
        <f>AVERAGE(I2:K2)</f>
        <v>22.233333333333334</v>
      </c>
      <c r="M2" s="1">
        <f>Tabla3[[#This Row],[Output T (C)]]-Tabla3[[#This Row],[Input T (°C)]]</f>
        <v>9.6133333333333351</v>
      </c>
      <c r="N2">
        <f>AVERAGEIF(Tabla3[[#All],[Test ID]], Tabla3[[#This Row],[Test ID]], Tabla3[[#All],[Delta T (°C)]])</f>
        <v>14.6</v>
      </c>
    </row>
    <row r="3" spans="1:14" x14ac:dyDescent="0.2">
      <c r="A3">
        <v>2</v>
      </c>
      <c r="B3">
        <v>4.0999999999999996</v>
      </c>
      <c r="C3" t="str">
        <f t="shared" ref="C3:C11" si="0">A3&amp;"."&amp;B3</f>
        <v>2.4.1</v>
      </c>
      <c r="D3">
        <v>1</v>
      </c>
      <c r="E3">
        <v>2</v>
      </c>
      <c r="F3" s="1" cm="1">
        <f t="array" ref="F3">_xlfn.XLOOKUP(Tabla3[[#This Row],[Test ID]],Tabla2[[#All],[Test ID]],Tabla2[[#All],[Average T (°C)]])</f>
        <v>12.62</v>
      </c>
      <c r="G3">
        <v>40</v>
      </c>
      <c r="H3" t="s">
        <v>39</v>
      </c>
      <c r="I3">
        <v>21.6</v>
      </c>
      <c r="J3">
        <v>21.6</v>
      </c>
      <c r="K3">
        <v>33.4</v>
      </c>
      <c r="L3" s="1">
        <f t="shared" ref="L3:L11" si="1">AVERAGE(I3:K3)</f>
        <v>25.533333333333331</v>
      </c>
      <c r="M3" s="1">
        <f>Tabla3[[#This Row],[Output T (C)]]-Tabla3[[#This Row],[Input T (°C)]]</f>
        <v>12.913333333333332</v>
      </c>
      <c r="N3">
        <f>AVERAGEIF(Tabla3[[#All],[Test ID]], Tabla3[[#This Row],[Test ID]], Tabla3[[#All],[Delta T (°C)]])</f>
        <v>14.6</v>
      </c>
    </row>
    <row r="4" spans="1:14" x14ac:dyDescent="0.2">
      <c r="A4">
        <v>2</v>
      </c>
      <c r="B4">
        <v>4.0999999999999996</v>
      </c>
      <c r="C4" t="str">
        <f t="shared" si="0"/>
        <v>2.4.1</v>
      </c>
      <c r="D4">
        <v>2</v>
      </c>
      <c r="E4">
        <v>1</v>
      </c>
      <c r="F4" s="1" cm="1">
        <f t="array" ref="F4">_xlfn.XLOOKUP(Tabla3[[#This Row],[Test ID]],Tabla2[[#All],[Test ID]],Tabla2[[#All],[Average T (°C)]])</f>
        <v>12.62</v>
      </c>
      <c r="G4">
        <v>40</v>
      </c>
      <c r="H4" t="s">
        <v>39</v>
      </c>
      <c r="I4">
        <v>25.3</v>
      </c>
      <c r="J4">
        <v>25.1</v>
      </c>
      <c r="K4">
        <v>28.8</v>
      </c>
      <c r="L4" s="1">
        <f t="shared" si="1"/>
        <v>26.400000000000002</v>
      </c>
      <c r="M4" s="1">
        <f>Tabla3[[#This Row],[Output T (C)]]-Tabla3[[#This Row],[Input T (°C)]]</f>
        <v>13.780000000000003</v>
      </c>
      <c r="N4">
        <f>AVERAGEIF(Tabla3[[#All],[Test ID]], Tabla3[[#This Row],[Test ID]], Tabla3[[#All],[Delta T (°C)]])</f>
        <v>14.6</v>
      </c>
    </row>
    <row r="5" spans="1:14" x14ac:dyDescent="0.2">
      <c r="A5">
        <v>2</v>
      </c>
      <c r="B5">
        <v>4.0999999999999996</v>
      </c>
      <c r="C5" t="str">
        <f t="shared" si="0"/>
        <v>2.4.1</v>
      </c>
      <c r="D5">
        <v>2</v>
      </c>
      <c r="E5">
        <v>2</v>
      </c>
      <c r="F5" s="1" cm="1">
        <f t="array" ref="F5">_xlfn.XLOOKUP(Tabla3[[#This Row],[Test ID]],Tabla2[[#All],[Test ID]],Tabla2[[#All],[Average T (°C)]])</f>
        <v>12.62</v>
      </c>
      <c r="G5">
        <v>40</v>
      </c>
      <c r="H5" t="s">
        <v>39</v>
      </c>
      <c r="I5">
        <v>25</v>
      </c>
      <c r="J5">
        <v>26.6</v>
      </c>
      <c r="K5">
        <v>24.1</v>
      </c>
      <c r="L5" s="1">
        <f t="shared" si="1"/>
        <v>25.233333333333334</v>
      </c>
      <c r="M5" s="1">
        <f>Tabla3[[#This Row],[Output T (C)]]-Tabla3[[#This Row],[Input T (°C)]]</f>
        <v>12.613333333333335</v>
      </c>
      <c r="N5">
        <f>AVERAGEIF(Tabla3[[#All],[Test ID]], Tabla3[[#This Row],[Test ID]], Tabla3[[#All],[Delta T (°C)]])</f>
        <v>14.6</v>
      </c>
    </row>
    <row r="6" spans="1:14" x14ac:dyDescent="0.2">
      <c r="A6">
        <v>2</v>
      </c>
      <c r="B6">
        <v>4.0999999999999996</v>
      </c>
      <c r="C6" t="str">
        <f t="shared" si="0"/>
        <v>2.4.1</v>
      </c>
      <c r="D6">
        <v>3</v>
      </c>
      <c r="E6">
        <v>1</v>
      </c>
      <c r="F6" s="1" cm="1">
        <f t="array" ref="F6">_xlfn.XLOOKUP(Tabla3[[#This Row],[Test ID]],Tabla2[[#All],[Test ID]],Tabla2[[#All],[Average T (°C)]])</f>
        <v>12.62</v>
      </c>
      <c r="G6">
        <v>40</v>
      </c>
      <c r="H6" t="s">
        <v>39</v>
      </c>
      <c r="I6">
        <v>27.7</v>
      </c>
      <c r="J6">
        <v>27.1</v>
      </c>
      <c r="K6">
        <v>25.9</v>
      </c>
      <c r="L6" s="1">
        <f t="shared" si="1"/>
        <v>26.899999999999995</v>
      </c>
      <c r="M6" s="1">
        <f>Tabla3[[#This Row],[Output T (C)]]-Tabla3[[#This Row],[Input T (°C)]]</f>
        <v>14.279999999999996</v>
      </c>
      <c r="N6">
        <f>AVERAGEIF(Tabla3[[#All],[Test ID]], Tabla3[[#This Row],[Test ID]], Tabla3[[#All],[Delta T (°C)]])</f>
        <v>14.6</v>
      </c>
    </row>
    <row r="7" spans="1:14" x14ac:dyDescent="0.2">
      <c r="A7">
        <v>2</v>
      </c>
      <c r="B7">
        <v>4.0999999999999996</v>
      </c>
      <c r="C7" t="str">
        <f t="shared" si="0"/>
        <v>2.4.1</v>
      </c>
      <c r="D7">
        <v>3</v>
      </c>
      <c r="E7">
        <v>2</v>
      </c>
      <c r="F7" s="1" cm="1">
        <f t="array" ref="F7">_xlfn.XLOOKUP(Tabla3[[#This Row],[Test ID]],Tabla2[[#All],[Test ID]],Tabla2[[#All],[Average T (°C)]])</f>
        <v>12.62</v>
      </c>
      <c r="G7">
        <v>40</v>
      </c>
      <c r="H7" t="s">
        <v>39</v>
      </c>
      <c r="I7">
        <v>25.9</v>
      </c>
      <c r="J7">
        <v>31.7</v>
      </c>
      <c r="K7">
        <v>25.5</v>
      </c>
      <c r="L7" s="1">
        <f t="shared" si="1"/>
        <v>27.7</v>
      </c>
      <c r="M7" s="1">
        <f>Tabla3[[#This Row],[Output T (C)]]-Tabla3[[#This Row],[Input T (°C)]]</f>
        <v>15.08</v>
      </c>
      <c r="N7">
        <f>AVERAGEIF(Tabla3[[#All],[Test ID]], Tabla3[[#This Row],[Test ID]], Tabla3[[#All],[Delta T (°C)]])</f>
        <v>14.6</v>
      </c>
    </row>
    <row r="8" spans="1:14" x14ac:dyDescent="0.2">
      <c r="A8">
        <v>2</v>
      </c>
      <c r="B8">
        <v>4.0999999999999996</v>
      </c>
      <c r="C8" t="str">
        <f t="shared" si="0"/>
        <v>2.4.1</v>
      </c>
      <c r="D8">
        <v>4</v>
      </c>
      <c r="E8">
        <v>1</v>
      </c>
      <c r="F8" s="1" cm="1">
        <f t="array" ref="F8">_xlfn.XLOOKUP(Tabla3[[#This Row],[Test ID]],Tabla2[[#All],[Test ID]],Tabla2[[#All],[Average T (°C)]])</f>
        <v>12.62</v>
      </c>
      <c r="G8">
        <v>40</v>
      </c>
      <c r="H8" t="s">
        <v>39</v>
      </c>
      <c r="I8">
        <v>21.7</v>
      </c>
      <c r="J8">
        <v>23.5</v>
      </c>
      <c r="K8">
        <v>26.7</v>
      </c>
      <c r="L8" s="1">
        <f t="shared" si="1"/>
        <v>23.966666666666669</v>
      </c>
      <c r="M8" s="1">
        <f>Tabla3[[#This Row],[Output T (C)]]-Tabla3[[#This Row],[Input T (°C)]]</f>
        <v>11.346666666666669</v>
      </c>
      <c r="N8">
        <f>AVERAGEIF(Tabla3[[#All],[Test ID]], Tabla3[[#This Row],[Test ID]], Tabla3[[#All],[Delta T (°C)]])</f>
        <v>14.6</v>
      </c>
    </row>
    <row r="9" spans="1:14" x14ac:dyDescent="0.2">
      <c r="A9">
        <v>2</v>
      </c>
      <c r="B9">
        <v>4.0999999999999996</v>
      </c>
      <c r="C9" t="str">
        <f t="shared" si="0"/>
        <v>2.4.1</v>
      </c>
      <c r="D9">
        <v>4</v>
      </c>
      <c r="E9">
        <v>2</v>
      </c>
      <c r="F9" s="1" cm="1">
        <f t="array" ref="F9">_xlfn.XLOOKUP(Tabla3[[#This Row],[Test ID]],Tabla2[[#All],[Test ID]],Tabla2[[#All],[Average T (°C)]])</f>
        <v>12.62</v>
      </c>
      <c r="G9">
        <v>40</v>
      </c>
      <c r="H9" t="s">
        <v>39</v>
      </c>
      <c r="I9">
        <v>24.7</v>
      </c>
      <c r="J9">
        <v>24.9</v>
      </c>
      <c r="K9">
        <v>31.3</v>
      </c>
      <c r="L9" s="1">
        <f t="shared" si="1"/>
        <v>26.966666666666665</v>
      </c>
      <c r="M9" s="1">
        <f>Tabla3[[#This Row],[Output T (C)]]-Tabla3[[#This Row],[Input T (°C)]]</f>
        <v>14.346666666666666</v>
      </c>
      <c r="N9">
        <f>AVERAGEIF(Tabla3[[#All],[Test ID]], Tabla3[[#This Row],[Test ID]], Tabla3[[#All],[Delta T (°C)]])</f>
        <v>14.6</v>
      </c>
    </row>
    <row r="10" spans="1:14" x14ac:dyDescent="0.2">
      <c r="A10">
        <v>2</v>
      </c>
      <c r="B10">
        <v>4.0999999999999996</v>
      </c>
      <c r="C10" t="str">
        <f t="shared" si="0"/>
        <v>2.4.1</v>
      </c>
      <c r="D10">
        <v>5</v>
      </c>
      <c r="E10">
        <v>1</v>
      </c>
      <c r="F10" s="1" cm="1">
        <f t="array" ref="F10">_xlfn.XLOOKUP(Tabla3[[#This Row],[Test ID]],Tabla2[[#All],[Test ID]],Tabla2[[#All],[Average T (°C)]])</f>
        <v>12.62</v>
      </c>
      <c r="G10">
        <v>40</v>
      </c>
      <c r="H10" t="s">
        <v>39</v>
      </c>
      <c r="I10">
        <v>33</v>
      </c>
      <c r="J10">
        <v>35.1</v>
      </c>
      <c r="K10">
        <v>32.799999999999997</v>
      </c>
      <c r="L10" s="1">
        <f t="shared" si="1"/>
        <v>33.633333333333333</v>
      </c>
      <c r="M10" s="1">
        <f>Tabla3[[#This Row],[Output T (C)]]-Tabla3[[#This Row],[Input T (°C)]]</f>
        <v>21.013333333333335</v>
      </c>
      <c r="N10">
        <f>AVERAGEIF(Tabla3[[#All],[Test ID]], Tabla3[[#This Row],[Test ID]], Tabla3[[#All],[Delta T (°C)]])</f>
        <v>14.6</v>
      </c>
    </row>
    <row r="11" spans="1:14" x14ac:dyDescent="0.2">
      <c r="A11">
        <v>2</v>
      </c>
      <c r="B11">
        <v>4.0999999999999996</v>
      </c>
      <c r="C11" t="str">
        <f t="shared" si="0"/>
        <v>2.4.1</v>
      </c>
      <c r="D11">
        <v>5</v>
      </c>
      <c r="E11">
        <v>2</v>
      </c>
      <c r="F11" s="1" cm="1">
        <f t="array" ref="F11">_xlfn.XLOOKUP(Tabla3[[#This Row],[Test ID]],Tabla2[[#All],[Test ID]],Tabla2[[#All],[Average T (°C)]])</f>
        <v>12.62</v>
      </c>
      <c r="G11">
        <v>40</v>
      </c>
      <c r="H11" t="s">
        <v>39</v>
      </c>
      <c r="I11">
        <v>33.5</v>
      </c>
      <c r="J11">
        <v>32.299999999999997</v>
      </c>
      <c r="K11">
        <v>35.1</v>
      </c>
      <c r="L11" s="1">
        <f t="shared" si="1"/>
        <v>33.633333333333333</v>
      </c>
      <c r="M11" s="1">
        <f>Tabla3[[#This Row],[Output T (C)]]-Tabla3[[#This Row],[Input T (°C)]]</f>
        <v>21.013333333333335</v>
      </c>
      <c r="N11">
        <f>AVERAGEIF(Tabla3[[#All],[Test ID]], Tabla3[[#This Row],[Test ID]], Tabla3[[#All],[Delta T (°C)]])</f>
        <v>14.6</v>
      </c>
    </row>
    <row r="12" spans="1:14" x14ac:dyDescent="0.2">
      <c r="A12">
        <v>2</v>
      </c>
      <c r="B12">
        <v>7.1</v>
      </c>
      <c r="C12" t="str">
        <f>A12&amp;"."&amp;B12</f>
        <v>2.7.1</v>
      </c>
      <c r="D12">
        <v>1</v>
      </c>
      <c r="E12">
        <v>1</v>
      </c>
      <c r="F12" s="1" cm="1">
        <f t="array" ref="F12">_xlfn.XLOOKUP(Tabla3[[#This Row],[Test ID]],Tabla2[[#All],[Test ID]],Tabla2[[#All],[Average T (°C)]])</f>
        <v>16.18</v>
      </c>
      <c r="G12">
        <v>40</v>
      </c>
      <c r="H12" t="s">
        <v>42</v>
      </c>
      <c r="I12">
        <v>37.5</v>
      </c>
      <c r="J12">
        <v>36.5</v>
      </c>
      <c r="K12">
        <v>25.8</v>
      </c>
      <c r="L12" s="1">
        <f>AVERAGE(I12:K12)</f>
        <v>33.266666666666666</v>
      </c>
      <c r="M12" s="1">
        <f>Tabla3[[#This Row],[Output T (C)]]-Tabla3[[#This Row],[Input T (°C)]]</f>
        <v>17.086666666666666</v>
      </c>
      <c r="N12">
        <f>AVERAGEIF(Tabla3[[#All],[Test ID]], Tabla3[[#This Row],[Test ID]], Tabla3[[#All],[Delta T (°C)]])</f>
        <v>24.92</v>
      </c>
    </row>
    <row r="13" spans="1:14" x14ac:dyDescent="0.2">
      <c r="A13">
        <v>2</v>
      </c>
      <c r="B13">
        <v>7.1</v>
      </c>
      <c r="C13" t="str">
        <f t="shared" ref="C13:C21" si="2">A13&amp;"."&amp;B13</f>
        <v>2.7.1</v>
      </c>
      <c r="D13">
        <v>1</v>
      </c>
      <c r="E13">
        <v>2</v>
      </c>
      <c r="F13" s="1" cm="1">
        <f t="array" ref="F13">_xlfn.XLOOKUP(Tabla3[[#This Row],[Test ID]],Tabla2[[#All],[Test ID]],Tabla2[[#All],[Average T (°C)]])</f>
        <v>16.18</v>
      </c>
      <c r="G13">
        <v>40</v>
      </c>
      <c r="H13" t="s">
        <v>42</v>
      </c>
      <c r="I13">
        <v>33.799999999999997</v>
      </c>
      <c r="J13">
        <v>28</v>
      </c>
      <c r="K13">
        <v>34.5</v>
      </c>
      <c r="L13" s="1">
        <f t="shared" ref="L13:L21" si="3">AVERAGE(I13:K13)</f>
        <v>32.1</v>
      </c>
      <c r="M13" s="1">
        <f>Tabla3[[#This Row],[Output T (C)]]-Tabla3[[#This Row],[Input T (°C)]]</f>
        <v>15.920000000000002</v>
      </c>
      <c r="N13">
        <f>AVERAGEIF(Tabla3[[#All],[Test ID]], Tabla3[[#This Row],[Test ID]], Tabla3[[#All],[Delta T (°C)]])</f>
        <v>24.92</v>
      </c>
    </row>
    <row r="14" spans="1:14" x14ac:dyDescent="0.2">
      <c r="A14">
        <v>2</v>
      </c>
      <c r="B14">
        <v>7.1</v>
      </c>
      <c r="C14" t="str">
        <f t="shared" si="2"/>
        <v>2.7.1</v>
      </c>
      <c r="D14">
        <v>2</v>
      </c>
      <c r="E14">
        <v>1</v>
      </c>
      <c r="F14" s="1" cm="1">
        <f t="array" ref="F14">_xlfn.XLOOKUP(Tabla3[[#This Row],[Test ID]],Tabla2[[#All],[Test ID]],Tabla2[[#All],[Average T (°C)]])</f>
        <v>16.18</v>
      </c>
      <c r="G14">
        <v>40</v>
      </c>
      <c r="H14" t="s">
        <v>42</v>
      </c>
      <c r="I14">
        <v>43</v>
      </c>
      <c r="J14">
        <v>32.799999999999997</v>
      </c>
      <c r="K14">
        <v>52.8</v>
      </c>
      <c r="L14" s="1">
        <f t="shared" si="3"/>
        <v>42.866666666666667</v>
      </c>
      <c r="M14" s="1">
        <f>Tabla3[[#This Row],[Output T (C)]]-Tabla3[[#This Row],[Input T (°C)]]</f>
        <v>26.686666666666667</v>
      </c>
      <c r="N14">
        <f>AVERAGEIF(Tabla3[[#All],[Test ID]], Tabla3[[#This Row],[Test ID]], Tabla3[[#All],[Delta T (°C)]])</f>
        <v>24.92</v>
      </c>
    </row>
    <row r="15" spans="1:14" x14ac:dyDescent="0.2">
      <c r="A15">
        <v>2</v>
      </c>
      <c r="B15">
        <v>7.1</v>
      </c>
      <c r="C15" t="str">
        <f t="shared" si="2"/>
        <v>2.7.1</v>
      </c>
      <c r="D15">
        <v>2</v>
      </c>
      <c r="E15">
        <v>2</v>
      </c>
      <c r="F15" s="1" cm="1">
        <f t="array" ref="F15">_xlfn.XLOOKUP(Tabla3[[#This Row],[Test ID]],Tabla2[[#All],[Test ID]],Tabla2[[#All],[Average T (°C)]])</f>
        <v>16.18</v>
      </c>
      <c r="G15">
        <v>40</v>
      </c>
      <c r="H15" t="s">
        <v>42</v>
      </c>
      <c r="I15">
        <v>34.200000000000003</v>
      </c>
      <c r="J15">
        <v>34.4</v>
      </c>
      <c r="K15">
        <v>44.7</v>
      </c>
      <c r="L15" s="1">
        <f t="shared" si="3"/>
        <v>37.766666666666666</v>
      </c>
      <c r="M15" s="1">
        <f>Tabla3[[#This Row],[Output T (C)]]-Tabla3[[#This Row],[Input T (°C)]]</f>
        <v>21.586666666666666</v>
      </c>
      <c r="N15">
        <f>AVERAGEIF(Tabla3[[#All],[Test ID]], Tabla3[[#This Row],[Test ID]], Tabla3[[#All],[Delta T (°C)]])</f>
        <v>24.92</v>
      </c>
    </row>
    <row r="16" spans="1:14" x14ac:dyDescent="0.2">
      <c r="A16">
        <v>2</v>
      </c>
      <c r="B16">
        <v>7.1</v>
      </c>
      <c r="C16" t="str">
        <f t="shared" si="2"/>
        <v>2.7.1</v>
      </c>
      <c r="D16">
        <v>3</v>
      </c>
      <c r="E16">
        <v>1</v>
      </c>
      <c r="F16" s="1" cm="1">
        <f t="array" ref="F16">_xlfn.XLOOKUP(Tabla3[[#This Row],[Test ID]],Tabla2[[#All],[Test ID]],Tabla2[[#All],[Average T (°C)]])</f>
        <v>16.18</v>
      </c>
      <c r="G16">
        <v>40</v>
      </c>
      <c r="H16" t="s">
        <v>42</v>
      </c>
      <c r="I16">
        <v>39.299999999999997</v>
      </c>
      <c r="J16">
        <v>43.2</v>
      </c>
      <c r="K16">
        <v>47.2</v>
      </c>
      <c r="L16" s="1">
        <f t="shared" si="3"/>
        <v>43.233333333333327</v>
      </c>
      <c r="M16" s="1">
        <f>Tabla3[[#This Row],[Output T (C)]]-Tabla3[[#This Row],[Input T (°C)]]</f>
        <v>27.053333333333327</v>
      </c>
      <c r="N16">
        <f>AVERAGEIF(Tabla3[[#All],[Test ID]], Tabla3[[#This Row],[Test ID]], Tabla3[[#All],[Delta T (°C)]])</f>
        <v>24.92</v>
      </c>
    </row>
    <row r="17" spans="1:14" x14ac:dyDescent="0.2">
      <c r="A17">
        <v>2</v>
      </c>
      <c r="B17">
        <v>7.1</v>
      </c>
      <c r="C17" t="str">
        <f t="shared" si="2"/>
        <v>2.7.1</v>
      </c>
      <c r="D17">
        <v>3</v>
      </c>
      <c r="E17">
        <v>2</v>
      </c>
      <c r="F17" s="1" cm="1">
        <f t="array" ref="F17">_xlfn.XLOOKUP(Tabla3[[#This Row],[Test ID]],Tabla2[[#All],[Test ID]],Tabla2[[#All],[Average T (°C)]])</f>
        <v>16.18</v>
      </c>
      <c r="G17">
        <v>40</v>
      </c>
      <c r="H17" t="s">
        <v>42</v>
      </c>
      <c r="I17">
        <v>44.5</v>
      </c>
      <c r="J17">
        <v>55.9</v>
      </c>
      <c r="K17">
        <v>48.6</v>
      </c>
      <c r="L17" s="1">
        <f t="shared" si="3"/>
        <v>49.666666666666664</v>
      </c>
      <c r="M17" s="1">
        <f>Tabla3[[#This Row],[Output T (C)]]-Tabla3[[#This Row],[Input T (°C)]]</f>
        <v>33.486666666666665</v>
      </c>
      <c r="N17">
        <f>AVERAGEIF(Tabla3[[#All],[Test ID]], Tabla3[[#This Row],[Test ID]], Tabla3[[#All],[Delta T (°C)]])</f>
        <v>24.92</v>
      </c>
    </row>
    <row r="18" spans="1:14" x14ac:dyDescent="0.2">
      <c r="A18">
        <v>2</v>
      </c>
      <c r="B18">
        <v>7.1</v>
      </c>
      <c r="C18" t="str">
        <f t="shared" si="2"/>
        <v>2.7.1</v>
      </c>
      <c r="D18">
        <v>4</v>
      </c>
      <c r="E18">
        <v>1</v>
      </c>
      <c r="F18" s="1" cm="1">
        <f t="array" ref="F18">_xlfn.XLOOKUP(Tabla3[[#This Row],[Test ID]],Tabla2[[#All],[Test ID]],Tabla2[[#All],[Average T (°C)]])</f>
        <v>16.18</v>
      </c>
      <c r="G18">
        <v>40</v>
      </c>
      <c r="H18" t="s">
        <v>42</v>
      </c>
      <c r="I18">
        <v>42.9</v>
      </c>
      <c r="J18">
        <v>46.5</v>
      </c>
      <c r="K18">
        <v>55.1</v>
      </c>
      <c r="L18" s="1">
        <f t="shared" si="3"/>
        <v>48.166666666666664</v>
      </c>
      <c r="M18" s="1">
        <f>Tabla3[[#This Row],[Output T (C)]]-Tabla3[[#This Row],[Input T (°C)]]</f>
        <v>31.986666666666665</v>
      </c>
      <c r="N18">
        <f>AVERAGEIF(Tabla3[[#All],[Test ID]], Tabla3[[#This Row],[Test ID]], Tabla3[[#All],[Delta T (°C)]])</f>
        <v>24.92</v>
      </c>
    </row>
    <row r="19" spans="1:14" x14ac:dyDescent="0.2">
      <c r="A19">
        <v>2</v>
      </c>
      <c r="B19">
        <v>7.1</v>
      </c>
      <c r="C19" t="str">
        <f t="shared" si="2"/>
        <v>2.7.1</v>
      </c>
      <c r="D19">
        <v>4</v>
      </c>
      <c r="E19">
        <v>2</v>
      </c>
      <c r="F19" s="1" cm="1">
        <f t="array" ref="F19">_xlfn.XLOOKUP(Tabla3[[#This Row],[Test ID]],Tabla2[[#All],[Test ID]],Tabla2[[#All],[Average T (°C)]])</f>
        <v>16.18</v>
      </c>
      <c r="G19">
        <v>40</v>
      </c>
      <c r="H19" t="s">
        <v>42</v>
      </c>
      <c r="I19">
        <v>41.7</v>
      </c>
      <c r="J19">
        <v>43.1</v>
      </c>
      <c r="K19">
        <v>48</v>
      </c>
      <c r="L19" s="1">
        <f t="shared" si="3"/>
        <v>44.266666666666673</v>
      </c>
      <c r="M19" s="1">
        <f>Tabla3[[#This Row],[Output T (C)]]-Tabla3[[#This Row],[Input T (°C)]]</f>
        <v>28.086666666666673</v>
      </c>
      <c r="N19">
        <f>AVERAGEIF(Tabla3[[#All],[Test ID]], Tabla3[[#This Row],[Test ID]], Tabla3[[#All],[Delta T (°C)]])</f>
        <v>24.92</v>
      </c>
    </row>
    <row r="20" spans="1:14" x14ac:dyDescent="0.2">
      <c r="A20">
        <v>2</v>
      </c>
      <c r="B20">
        <v>7.1</v>
      </c>
      <c r="C20" t="str">
        <f t="shared" si="2"/>
        <v>2.7.1</v>
      </c>
      <c r="D20">
        <v>5</v>
      </c>
      <c r="E20">
        <v>1</v>
      </c>
      <c r="F20" s="1" cm="1">
        <f t="array" ref="F20">_xlfn.XLOOKUP(Tabla3[[#This Row],[Test ID]],Tabla2[[#All],[Test ID]],Tabla2[[#All],[Average T (°C)]])</f>
        <v>16.18</v>
      </c>
      <c r="G20">
        <v>40</v>
      </c>
      <c r="H20" t="s">
        <v>42</v>
      </c>
      <c r="I20">
        <v>38.5</v>
      </c>
      <c r="J20">
        <v>36.799999999999997</v>
      </c>
      <c r="K20">
        <v>40.799999999999997</v>
      </c>
      <c r="L20" s="1">
        <f t="shared" si="3"/>
        <v>38.699999999999996</v>
      </c>
      <c r="M20" s="1">
        <f>Tabla3[[#This Row],[Output T (C)]]-Tabla3[[#This Row],[Input T (°C)]]</f>
        <v>22.519999999999996</v>
      </c>
      <c r="N20">
        <f>AVERAGEIF(Tabla3[[#All],[Test ID]], Tabla3[[#This Row],[Test ID]], Tabla3[[#All],[Delta T (°C)]])</f>
        <v>24.92</v>
      </c>
    </row>
    <row r="21" spans="1:14" x14ac:dyDescent="0.2">
      <c r="A21">
        <v>2</v>
      </c>
      <c r="B21">
        <v>7.1</v>
      </c>
      <c r="C21" t="str">
        <f t="shared" si="2"/>
        <v>2.7.1</v>
      </c>
      <c r="D21">
        <v>5</v>
      </c>
      <c r="E21">
        <v>2</v>
      </c>
      <c r="F21" s="1" cm="1">
        <f t="array" ref="F21">_xlfn.XLOOKUP(Tabla3[[#This Row],[Test ID]],Tabla2[[#All],[Test ID]],Tabla2[[#All],[Average T (°C)]])</f>
        <v>16.18</v>
      </c>
      <c r="G21">
        <v>40</v>
      </c>
      <c r="H21" t="s">
        <v>42</v>
      </c>
      <c r="I21">
        <v>37.700000000000003</v>
      </c>
      <c r="J21">
        <v>38</v>
      </c>
      <c r="K21">
        <v>47.2</v>
      </c>
      <c r="L21" s="1">
        <f t="shared" si="3"/>
        <v>40.966666666666669</v>
      </c>
      <c r="M21" s="1">
        <f>Tabla3[[#This Row],[Output T (C)]]-Tabla3[[#This Row],[Input T (°C)]]</f>
        <v>24.786666666666669</v>
      </c>
      <c r="N21">
        <f>AVERAGEIF(Tabla3[[#All],[Test ID]], Tabla3[[#This Row],[Test ID]], Tabla3[[#All],[Delta T (°C)]])</f>
        <v>24.92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52A-BC23-5C4B-9E85-8A3631691AF3}">
  <dimension ref="A1:J50"/>
  <sheetViews>
    <sheetView workbookViewId="0">
      <selection activeCell="I8" sqref="I8"/>
    </sheetView>
  </sheetViews>
  <sheetFormatPr baseColWidth="10" defaultRowHeight="16" x14ac:dyDescent="0.2"/>
  <cols>
    <col min="4" max="4" width="14.33203125" customWidth="1"/>
    <col min="5" max="5" width="17" customWidth="1"/>
    <col min="6" max="6" width="12.33203125" bestFit="1" customWidth="1"/>
    <col min="7" max="7" width="13.33203125" customWidth="1"/>
    <col min="8" max="9" width="14.83203125" customWidth="1"/>
  </cols>
  <sheetData>
    <row r="1" spans="1:10" x14ac:dyDescent="0.2">
      <c r="A1" t="s">
        <v>1</v>
      </c>
      <c r="B1" t="s">
        <v>2</v>
      </c>
      <c r="C1" t="s">
        <v>25</v>
      </c>
      <c r="D1" t="s">
        <v>19</v>
      </c>
      <c r="E1" t="s">
        <v>15</v>
      </c>
      <c r="F1" t="s">
        <v>23</v>
      </c>
      <c r="G1" t="s">
        <v>17</v>
      </c>
      <c r="H1" t="s">
        <v>18</v>
      </c>
      <c r="I1" t="s">
        <v>26</v>
      </c>
      <c r="J1" t="s">
        <v>24</v>
      </c>
    </row>
    <row r="2" spans="1:10" x14ac:dyDescent="0.2">
      <c r="A2">
        <v>1</v>
      </c>
      <c r="B2">
        <v>1</v>
      </c>
      <c r="C2" t="str">
        <f>Tabla2[[#This Row],[Day]]&amp;"."&amp;Tabla2[[#This Row],[Test]]</f>
        <v>1.1</v>
      </c>
      <c r="D2" s="5" t="s">
        <v>20</v>
      </c>
      <c r="E2">
        <v>0</v>
      </c>
      <c r="F2" t="s">
        <v>16</v>
      </c>
      <c r="G2">
        <v>1</v>
      </c>
      <c r="H2">
        <v>11.5</v>
      </c>
      <c r="I2" s="1">
        <f>AVERAGEIF(Tabla2[Test ID], Tabla2[[#This Row],[Test ID]], Tabla2[Internal T (°C)])</f>
        <v>11.9</v>
      </c>
      <c r="J2" t="s">
        <v>21</v>
      </c>
    </row>
    <row r="3" spans="1:10" x14ac:dyDescent="0.2">
      <c r="A3">
        <v>1</v>
      </c>
      <c r="B3">
        <v>1</v>
      </c>
      <c r="C3" t="str">
        <f>Tabla2[[#This Row],[Day]]&amp;"."&amp;Tabla2[[#This Row],[Test]]</f>
        <v>1.1</v>
      </c>
      <c r="D3" s="5" t="s">
        <v>20</v>
      </c>
      <c r="E3">
        <v>0</v>
      </c>
      <c r="F3" t="s">
        <v>16</v>
      </c>
      <c r="G3">
        <v>2</v>
      </c>
      <c r="H3">
        <v>12.3</v>
      </c>
      <c r="I3" s="1">
        <f>AVERAGEIF(Tabla2[Test ID], Tabla2[[#This Row],[Test ID]], Tabla2[Internal T (°C)])</f>
        <v>11.9</v>
      </c>
      <c r="J3" t="s">
        <v>21</v>
      </c>
    </row>
    <row r="4" spans="1:10" x14ac:dyDescent="0.2">
      <c r="A4">
        <v>1</v>
      </c>
      <c r="B4">
        <v>2</v>
      </c>
      <c r="C4" t="str">
        <f>Tabla2[[#This Row],[Day]]&amp;"."&amp;Tabla2[[#This Row],[Test]]</f>
        <v>1.2</v>
      </c>
      <c r="D4" s="5" t="s">
        <v>20</v>
      </c>
      <c r="E4">
        <v>2</v>
      </c>
      <c r="F4" t="s">
        <v>16</v>
      </c>
      <c r="G4">
        <v>1</v>
      </c>
      <c r="H4">
        <v>15.6</v>
      </c>
      <c r="I4" s="1">
        <f>AVERAGEIF(Tabla2[Test ID], Tabla2[[#This Row],[Test ID]], Tabla2[Internal T (°C)])</f>
        <v>15.324999999999999</v>
      </c>
      <c r="J4" t="s">
        <v>21</v>
      </c>
    </row>
    <row r="5" spans="1:10" x14ac:dyDescent="0.2">
      <c r="A5">
        <v>1</v>
      </c>
      <c r="B5">
        <v>2</v>
      </c>
      <c r="C5" t="str">
        <f>Tabla2[[#This Row],[Day]]&amp;"."&amp;Tabla2[[#This Row],[Test]]</f>
        <v>1.2</v>
      </c>
      <c r="D5" s="5" t="s">
        <v>20</v>
      </c>
      <c r="E5">
        <v>2</v>
      </c>
      <c r="F5" t="s">
        <v>16</v>
      </c>
      <c r="G5">
        <v>2</v>
      </c>
      <c r="H5">
        <v>15.4</v>
      </c>
      <c r="I5" s="1">
        <f>AVERAGEIF(Tabla2[Test ID], Tabla2[[#This Row],[Test ID]], Tabla2[Internal T (°C)])</f>
        <v>15.324999999999999</v>
      </c>
      <c r="J5" t="s">
        <v>21</v>
      </c>
    </row>
    <row r="6" spans="1:10" x14ac:dyDescent="0.2">
      <c r="A6">
        <v>1</v>
      </c>
      <c r="B6">
        <v>2</v>
      </c>
      <c r="C6" t="str">
        <f>Tabla2[[#This Row],[Day]]&amp;"."&amp;Tabla2[[#This Row],[Test]]</f>
        <v>1.2</v>
      </c>
      <c r="D6" s="5" t="s">
        <v>20</v>
      </c>
      <c r="E6">
        <v>2</v>
      </c>
      <c r="F6" t="s">
        <v>16</v>
      </c>
      <c r="G6">
        <v>3</v>
      </c>
      <c r="H6">
        <v>14.9</v>
      </c>
      <c r="I6" s="1">
        <f>AVERAGEIF(Tabla2[Test ID], Tabla2[[#This Row],[Test ID]], Tabla2[Internal T (°C)])</f>
        <v>15.324999999999999</v>
      </c>
      <c r="J6" t="s">
        <v>21</v>
      </c>
    </row>
    <row r="7" spans="1:10" x14ac:dyDescent="0.2">
      <c r="A7">
        <v>1</v>
      </c>
      <c r="B7">
        <v>2</v>
      </c>
      <c r="C7" t="str">
        <f>Tabla2[[#This Row],[Day]]&amp;"."&amp;Tabla2[[#This Row],[Test]]</f>
        <v>1.2</v>
      </c>
      <c r="D7" s="5" t="s">
        <v>20</v>
      </c>
      <c r="E7">
        <v>2</v>
      </c>
      <c r="F7" t="s">
        <v>16</v>
      </c>
      <c r="G7">
        <v>4</v>
      </c>
      <c r="H7">
        <v>15.4</v>
      </c>
      <c r="I7" s="1">
        <f>AVERAGEIF(Tabla2[Test ID], Tabla2[[#This Row],[Test ID]], Tabla2[Internal T (°C)])</f>
        <v>15.324999999999999</v>
      </c>
      <c r="J7" t="s">
        <v>21</v>
      </c>
    </row>
    <row r="8" spans="1:10" x14ac:dyDescent="0.2">
      <c r="A8">
        <v>1</v>
      </c>
      <c r="B8">
        <v>3</v>
      </c>
      <c r="C8" t="str">
        <f>Tabla2[[#This Row],[Day]]&amp;"."&amp;Tabla2[[#This Row],[Test]]</f>
        <v>1.3</v>
      </c>
      <c r="D8" s="5" t="s">
        <v>20</v>
      </c>
      <c r="E8">
        <v>0</v>
      </c>
      <c r="F8" t="s">
        <v>16</v>
      </c>
      <c r="G8">
        <v>1</v>
      </c>
      <c r="H8">
        <v>14.9</v>
      </c>
      <c r="I8" s="1">
        <f>AVERAGEIF(Tabla2[Test ID], Tabla2[[#This Row],[Test ID]], Tabla2[Internal T (°C)])</f>
        <v>15.95</v>
      </c>
      <c r="J8" t="s">
        <v>21</v>
      </c>
    </row>
    <row r="9" spans="1:10" x14ac:dyDescent="0.2">
      <c r="A9">
        <v>1</v>
      </c>
      <c r="B9">
        <v>3</v>
      </c>
      <c r="C9" t="str">
        <f>Tabla2[[#This Row],[Day]]&amp;"."&amp;Tabla2[[#This Row],[Test]]</f>
        <v>1.3</v>
      </c>
      <c r="D9" s="5" t="s">
        <v>20</v>
      </c>
      <c r="E9">
        <v>0</v>
      </c>
      <c r="F9" t="s">
        <v>16</v>
      </c>
      <c r="G9">
        <v>2</v>
      </c>
      <c r="H9">
        <v>15.9</v>
      </c>
      <c r="I9" s="1">
        <f>AVERAGEIF(Tabla2[Test ID], Tabla2[[#This Row],[Test ID]], Tabla2[Internal T (°C)])</f>
        <v>15.95</v>
      </c>
      <c r="J9" t="s">
        <v>21</v>
      </c>
    </row>
    <row r="10" spans="1:10" x14ac:dyDescent="0.2">
      <c r="A10">
        <v>1</v>
      </c>
      <c r="B10">
        <v>3</v>
      </c>
      <c r="C10" t="str">
        <f>Tabla2[[#This Row],[Day]]&amp;"."&amp;Tabla2[[#This Row],[Test]]</f>
        <v>1.3</v>
      </c>
      <c r="D10" s="5" t="s">
        <v>20</v>
      </c>
      <c r="E10">
        <v>0</v>
      </c>
      <c r="F10" t="s">
        <v>16</v>
      </c>
      <c r="G10">
        <v>3</v>
      </c>
      <c r="H10">
        <v>16.2</v>
      </c>
      <c r="I10" s="1">
        <f>AVERAGEIF(Tabla2[Test ID], Tabla2[[#This Row],[Test ID]], Tabla2[Internal T (°C)])</f>
        <v>15.95</v>
      </c>
      <c r="J10" t="s">
        <v>21</v>
      </c>
    </row>
    <row r="11" spans="1:10" x14ac:dyDescent="0.2">
      <c r="A11">
        <v>1</v>
      </c>
      <c r="B11">
        <v>3</v>
      </c>
      <c r="C11" t="str">
        <f>Tabla2[[#This Row],[Day]]&amp;"."&amp;Tabla2[[#This Row],[Test]]</f>
        <v>1.3</v>
      </c>
      <c r="D11" s="5" t="s">
        <v>20</v>
      </c>
      <c r="E11">
        <v>0</v>
      </c>
      <c r="F11" t="s">
        <v>16</v>
      </c>
      <c r="G11">
        <v>4</v>
      </c>
      <c r="H11">
        <v>16.8</v>
      </c>
      <c r="I11" s="1">
        <f>AVERAGEIF(Tabla2[Test ID], Tabla2[[#This Row],[Test ID]], Tabla2[Internal T (°C)])</f>
        <v>15.95</v>
      </c>
      <c r="J11" t="s">
        <v>21</v>
      </c>
    </row>
    <row r="12" spans="1:10" x14ac:dyDescent="0.2">
      <c r="A12">
        <v>2</v>
      </c>
      <c r="B12">
        <v>4</v>
      </c>
      <c r="C12" t="str">
        <f>Tabla2[[#This Row],[Day]]&amp;"."&amp;Tabla2[[#This Row],[Test]]</f>
        <v>2.4</v>
      </c>
      <c r="D12" s="4">
        <v>0.40972222222222221</v>
      </c>
      <c r="E12">
        <v>0</v>
      </c>
      <c r="F12" t="s">
        <v>16</v>
      </c>
      <c r="G12">
        <v>1</v>
      </c>
      <c r="H12">
        <v>12.1</v>
      </c>
      <c r="I12" s="1">
        <f>AVERAGEIF(Tabla2[Test ID], Tabla2[[#This Row],[Test ID]], Tabla2[Internal T (°C)])</f>
        <v>12.457142857142857</v>
      </c>
      <c r="J12" t="s">
        <v>21</v>
      </c>
    </row>
    <row r="13" spans="1:10" x14ac:dyDescent="0.2">
      <c r="A13">
        <v>2</v>
      </c>
      <c r="B13">
        <v>4</v>
      </c>
      <c r="C13" t="str">
        <f>Tabla2[[#This Row],[Day]]&amp;"."&amp;Tabla2[[#This Row],[Test]]</f>
        <v>2.4</v>
      </c>
      <c r="D13" s="4">
        <v>0.40972222222222221</v>
      </c>
      <c r="E13">
        <v>0</v>
      </c>
      <c r="F13" t="s">
        <v>16</v>
      </c>
      <c r="G13">
        <v>2</v>
      </c>
      <c r="H13">
        <v>12.5</v>
      </c>
      <c r="I13" s="1">
        <f>AVERAGEIF(Tabla2[Test ID], Tabla2[[#This Row],[Test ID]], Tabla2[Internal T (°C)])</f>
        <v>12.457142857142857</v>
      </c>
      <c r="J13" t="s">
        <v>21</v>
      </c>
    </row>
    <row r="14" spans="1:10" x14ac:dyDescent="0.2">
      <c r="A14">
        <v>2</v>
      </c>
      <c r="B14">
        <v>4</v>
      </c>
      <c r="C14" t="str">
        <f>Tabla2[[#This Row],[Day]]&amp;"."&amp;Tabla2[[#This Row],[Test]]</f>
        <v>2.4</v>
      </c>
      <c r="D14" s="4">
        <v>0.40972222222222221</v>
      </c>
      <c r="E14">
        <v>0</v>
      </c>
      <c r="F14" t="s">
        <v>16</v>
      </c>
      <c r="G14">
        <v>3</v>
      </c>
      <c r="H14">
        <v>13</v>
      </c>
      <c r="I14" s="1">
        <f>AVERAGEIF(Tabla2[Test ID], Tabla2[[#This Row],[Test ID]], Tabla2[Internal T (°C)])</f>
        <v>12.457142857142857</v>
      </c>
      <c r="J14" t="s">
        <v>21</v>
      </c>
    </row>
    <row r="15" spans="1:10" x14ac:dyDescent="0.2">
      <c r="A15">
        <v>2</v>
      </c>
      <c r="B15">
        <v>4</v>
      </c>
      <c r="C15" t="str">
        <f>Tabla2[[#This Row],[Day]]&amp;"."&amp;Tabla2[[#This Row],[Test]]</f>
        <v>2.4</v>
      </c>
      <c r="D15" s="4">
        <v>0.40972222222222221</v>
      </c>
      <c r="E15">
        <v>0</v>
      </c>
      <c r="F15" t="s">
        <v>16</v>
      </c>
      <c r="G15">
        <v>4</v>
      </c>
      <c r="H15">
        <v>12.6</v>
      </c>
      <c r="I15" s="1">
        <f>AVERAGEIF(Tabla2[Test ID], Tabla2[[#This Row],[Test ID]], Tabla2[Internal T (°C)])</f>
        <v>12.457142857142857</v>
      </c>
      <c r="J15" t="s">
        <v>21</v>
      </c>
    </row>
    <row r="16" spans="1:10" x14ac:dyDescent="0.2">
      <c r="A16">
        <v>2</v>
      </c>
      <c r="B16">
        <v>4</v>
      </c>
      <c r="C16" t="str">
        <f>Tabla2[[#This Row],[Day]]&amp;"."&amp;Tabla2[[#This Row],[Test]]</f>
        <v>2.4</v>
      </c>
      <c r="D16" s="4">
        <v>0.40972222222222221</v>
      </c>
      <c r="E16">
        <v>0</v>
      </c>
      <c r="F16" t="s">
        <v>16</v>
      </c>
      <c r="G16">
        <v>5</v>
      </c>
      <c r="H16">
        <v>12.3</v>
      </c>
      <c r="I16" s="1">
        <f>AVERAGEIF(Tabla2[Test ID], Tabla2[[#This Row],[Test ID]], Tabla2[Internal T (°C)])</f>
        <v>12.457142857142857</v>
      </c>
      <c r="J16" t="s">
        <v>21</v>
      </c>
    </row>
    <row r="17" spans="1:10" x14ac:dyDescent="0.2">
      <c r="A17">
        <v>2</v>
      </c>
      <c r="B17">
        <v>4</v>
      </c>
      <c r="C17" t="str">
        <f>Tabla2[[#This Row],[Day]]&amp;"."&amp;Tabla2[[#This Row],[Test]]</f>
        <v>2.4</v>
      </c>
      <c r="D17" s="4">
        <v>0.40972222222222221</v>
      </c>
      <c r="E17">
        <v>0</v>
      </c>
      <c r="F17" t="s">
        <v>16</v>
      </c>
      <c r="G17">
        <v>6</v>
      </c>
      <c r="H17">
        <v>12.2</v>
      </c>
      <c r="I17" s="1">
        <f>AVERAGEIF(Tabla2[Test ID], Tabla2[[#This Row],[Test ID]], Tabla2[Internal T (°C)])</f>
        <v>12.457142857142857</v>
      </c>
      <c r="J17" t="s">
        <v>21</v>
      </c>
    </row>
    <row r="18" spans="1:10" x14ac:dyDescent="0.2">
      <c r="A18">
        <v>2</v>
      </c>
      <c r="B18">
        <v>4</v>
      </c>
      <c r="C18" t="str">
        <f>Tabla2[[#This Row],[Day]]&amp;"."&amp;Tabla2[[#This Row],[Test]]</f>
        <v>2.4</v>
      </c>
      <c r="D18" s="4">
        <v>0.40972222222222221</v>
      </c>
      <c r="E18">
        <v>0</v>
      </c>
      <c r="F18" t="s">
        <v>16</v>
      </c>
      <c r="G18">
        <v>7</v>
      </c>
      <c r="H18">
        <v>12.5</v>
      </c>
      <c r="I18" s="1">
        <f>AVERAGEIF(Tabla2[Test ID], Tabla2[[#This Row],[Test ID]], Tabla2[Internal T (°C)])</f>
        <v>12.457142857142857</v>
      </c>
      <c r="J18" t="s">
        <v>21</v>
      </c>
    </row>
    <row r="19" spans="1:10" x14ac:dyDescent="0.2">
      <c r="A19">
        <v>2</v>
      </c>
      <c r="B19">
        <v>4.0999999999999996</v>
      </c>
      <c r="C19" t="str">
        <f>Tabla2[[#This Row],[Day]]&amp;"."&amp;Tabla2[[#This Row],[Test]]</f>
        <v>2.4.1</v>
      </c>
      <c r="D19" s="4">
        <v>0.45347222222222222</v>
      </c>
      <c r="E19">
        <v>0</v>
      </c>
      <c r="F19" t="s">
        <v>16</v>
      </c>
      <c r="G19">
        <v>1</v>
      </c>
      <c r="H19">
        <v>12.3</v>
      </c>
      <c r="I19" s="1">
        <f>AVERAGEIF(Tabla2[Test ID], Tabla2[[#This Row],[Test ID]], Tabla2[Internal T (°C)])</f>
        <v>12.62</v>
      </c>
      <c r="J19" t="s">
        <v>22</v>
      </c>
    </row>
    <row r="20" spans="1:10" x14ac:dyDescent="0.2">
      <c r="A20">
        <v>2</v>
      </c>
      <c r="B20">
        <v>4.0999999999999996</v>
      </c>
      <c r="C20" t="str">
        <f>Tabla2[[#This Row],[Day]]&amp;"."&amp;Tabla2[[#This Row],[Test]]</f>
        <v>2.4.1</v>
      </c>
      <c r="D20" s="4">
        <v>0.45347222222222222</v>
      </c>
      <c r="E20">
        <v>0</v>
      </c>
      <c r="F20" t="s">
        <v>16</v>
      </c>
      <c r="G20">
        <v>2</v>
      </c>
      <c r="H20">
        <v>12.3</v>
      </c>
      <c r="I20" s="1">
        <f>AVERAGEIF(Tabla2[Test ID], Tabla2[[#This Row],[Test ID]], Tabla2[Internal T (°C)])</f>
        <v>12.62</v>
      </c>
      <c r="J20" t="s">
        <v>22</v>
      </c>
    </row>
    <row r="21" spans="1:10" x14ac:dyDescent="0.2">
      <c r="A21">
        <v>2</v>
      </c>
      <c r="B21">
        <v>4.0999999999999996</v>
      </c>
      <c r="C21" t="str">
        <f>Tabla2[[#This Row],[Day]]&amp;"."&amp;Tabla2[[#This Row],[Test]]</f>
        <v>2.4.1</v>
      </c>
      <c r="D21" s="4">
        <v>0.45347222222222222</v>
      </c>
      <c r="E21">
        <v>0</v>
      </c>
      <c r="F21" t="s">
        <v>16</v>
      </c>
      <c r="G21">
        <v>3</v>
      </c>
      <c r="H21">
        <v>13.2</v>
      </c>
      <c r="I21" s="1">
        <f>AVERAGEIF(Tabla2[Test ID], Tabla2[[#This Row],[Test ID]], Tabla2[Internal T (°C)])</f>
        <v>12.62</v>
      </c>
      <c r="J21" t="s">
        <v>22</v>
      </c>
    </row>
    <row r="22" spans="1:10" x14ac:dyDescent="0.2">
      <c r="A22">
        <v>2</v>
      </c>
      <c r="B22">
        <v>4.0999999999999996</v>
      </c>
      <c r="C22" t="str">
        <f>Tabla2[[#This Row],[Day]]&amp;"."&amp;Tabla2[[#This Row],[Test]]</f>
        <v>2.4.1</v>
      </c>
      <c r="D22" s="4">
        <v>0.45347222222222222</v>
      </c>
      <c r="E22">
        <v>0</v>
      </c>
      <c r="F22" t="s">
        <v>16</v>
      </c>
      <c r="G22">
        <v>4</v>
      </c>
      <c r="H22">
        <v>13.3</v>
      </c>
      <c r="I22" s="1">
        <f>AVERAGEIF(Tabla2[Test ID], Tabla2[[#This Row],[Test ID]], Tabla2[Internal T (°C)])</f>
        <v>12.62</v>
      </c>
      <c r="J22" t="s">
        <v>22</v>
      </c>
    </row>
    <row r="23" spans="1:10" x14ac:dyDescent="0.2">
      <c r="A23">
        <v>2</v>
      </c>
      <c r="B23">
        <v>4.0999999999999996</v>
      </c>
      <c r="C23" t="str">
        <f>Tabla2[[#This Row],[Day]]&amp;"."&amp;Tabla2[[#This Row],[Test]]</f>
        <v>2.4.1</v>
      </c>
      <c r="D23" s="4">
        <v>0.45347222222222222</v>
      </c>
      <c r="E23">
        <v>0</v>
      </c>
      <c r="F23" t="s">
        <v>16</v>
      </c>
      <c r="G23">
        <v>5</v>
      </c>
      <c r="H23">
        <v>12</v>
      </c>
      <c r="I23" s="1">
        <f>AVERAGEIF(Tabla2[Test ID], Tabla2[[#This Row],[Test ID]], Tabla2[Internal T (°C)])</f>
        <v>12.62</v>
      </c>
      <c r="J23" t="s">
        <v>22</v>
      </c>
    </row>
    <row r="24" spans="1:10" x14ac:dyDescent="0.2">
      <c r="A24">
        <v>2</v>
      </c>
      <c r="B24">
        <v>5</v>
      </c>
      <c r="C24" t="str">
        <f>Tabla2[[#This Row],[Day]]&amp;"."&amp;Tabla2[[#This Row],[Test]]</f>
        <v>2.5</v>
      </c>
      <c r="D24" s="4">
        <v>0.4909722222222222</v>
      </c>
      <c r="E24">
        <v>0</v>
      </c>
      <c r="F24" t="s">
        <v>16</v>
      </c>
      <c r="G24">
        <v>1</v>
      </c>
      <c r="H24">
        <v>15.6</v>
      </c>
      <c r="I24" s="1">
        <f>AVERAGEIF(Tabla2[Test ID], Tabla2[[#This Row],[Test ID]], Tabla2[Internal T (°C)])</f>
        <v>15.133333333333333</v>
      </c>
      <c r="J24" t="s">
        <v>21</v>
      </c>
    </row>
    <row r="25" spans="1:10" x14ac:dyDescent="0.2">
      <c r="A25">
        <v>2</v>
      </c>
      <c r="B25">
        <v>5</v>
      </c>
      <c r="C25" t="str">
        <f>Tabla2[[#This Row],[Day]]&amp;"."&amp;Tabla2[[#This Row],[Test]]</f>
        <v>2.5</v>
      </c>
      <c r="D25" s="4">
        <v>0.4909722222222222</v>
      </c>
      <c r="E25">
        <v>0</v>
      </c>
      <c r="F25" t="s">
        <v>16</v>
      </c>
      <c r="G25">
        <v>2</v>
      </c>
      <c r="H25">
        <v>14.9</v>
      </c>
      <c r="I25" s="1">
        <f>AVERAGEIF(Tabla2[Test ID], Tabla2[[#This Row],[Test ID]], Tabla2[Internal T (°C)])</f>
        <v>15.133333333333333</v>
      </c>
      <c r="J25" t="s">
        <v>21</v>
      </c>
    </row>
    <row r="26" spans="1:10" x14ac:dyDescent="0.2">
      <c r="A26">
        <v>2</v>
      </c>
      <c r="B26">
        <v>5</v>
      </c>
      <c r="C26" t="str">
        <f>Tabla2[[#This Row],[Day]]&amp;"."&amp;Tabla2[[#This Row],[Test]]</f>
        <v>2.5</v>
      </c>
      <c r="D26" s="4">
        <v>0.4909722222222222</v>
      </c>
      <c r="E26">
        <v>0</v>
      </c>
      <c r="F26" t="s">
        <v>16</v>
      </c>
      <c r="G26">
        <v>3</v>
      </c>
      <c r="H26">
        <v>14.6</v>
      </c>
      <c r="I26" s="1">
        <f>AVERAGEIF(Tabla2[Test ID], Tabla2[[#This Row],[Test ID]], Tabla2[Internal T (°C)])</f>
        <v>15.133333333333333</v>
      </c>
      <c r="J26" t="s">
        <v>21</v>
      </c>
    </row>
    <row r="27" spans="1:10" x14ac:dyDescent="0.2">
      <c r="A27">
        <v>2</v>
      </c>
      <c r="B27">
        <v>5</v>
      </c>
      <c r="C27" t="str">
        <f>Tabla2[[#This Row],[Day]]&amp;"."&amp;Tabla2[[#This Row],[Test]]</f>
        <v>2.5</v>
      </c>
      <c r="D27" s="4">
        <v>0.4909722222222222</v>
      </c>
      <c r="E27">
        <v>0</v>
      </c>
      <c r="F27" t="s">
        <v>16</v>
      </c>
      <c r="G27">
        <v>4</v>
      </c>
      <c r="H27">
        <v>15.3</v>
      </c>
      <c r="I27" s="1">
        <f>AVERAGEIF(Tabla2[Test ID], Tabla2[[#This Row],[Test ID]], Tabla2[Internal T (°C)])</f>
        <v>15.133333333333333</v>
      </c>
      <c r="J27" t="s">
        <v>21</v>
      </c>
    </row>
    <row r="28" spans="1:10" x14ac:dyDescent="0.2">
      <c r="A28">
        <v>2</v>
      </c>
      <c r="B28">
        <v>5</v>
      </c>
      <c r="C28" t="str">
        <f>Tabla2[[#This Row],[Day]]&amp;"."&amp;Tabla2[[#This Row],[Test]]</f>
        <v>2.5</v>
      </c>
      <c r="D28" s="4">
        <v>0.4909722222222222</v>
      </c>
      <c r="E28">
        <v>0</v>
      </c>
      <c r="F28" t="s">
        <v>16</v>
      </c>
      <c r="G28">
        <v>5</v>
      </c>
      <c r="H28">
        <v>15.3</v>
      </c>
      <c r="I28" s="1">
        <f>AVERAGEIF(Tabla2[Test ID], Tabla2[[#This Row],[Test ID]], Tabla2[Internal T (°C)])</f>
        <v>15.133333333333333</v>
      </c>
      <c r="J28" t="s">
        <v>21</v>
      </c>
    </row>
    <row r="29" spans="1:10" x14ac:dyDescent="0.2">
      <c r="A29">
        <v>2</v>
      </c>
      <c r="B29">
        <v>5</v>
      </c>
      <c r="C29" t="str">
        <f>Tabla2[[#This Row],[Day]]&amp;"."&amp;Tabla2[[#This Row],[Test]]</f>
        <v>2.5</v>
      </c>
      <c r="D29" s="4">
        <v>0.4909722222222222</v>
      </c>
      <c r="E29">
        <v>0</v>
      </c>
      <c r="F29" t="s">
        <v>16</v>
      </c>
      <c r="G29">
        <v>6</v>
      </c>
      <c r="H29">
        <v>15.1</v>
      </c>
      <c r="I29" s="1">
        <f>AVERAGEIF(Tabla2[Test ID], Tabla2[[#This Row],[Test ID]], Tabla2[Internal T (°C)])</f>
        <v>15.133333333333333</v>
      </c>
      <c r="J29" t="s">
        <v>21</v>
      </c>
    </row>
    <row r="30" spans="1:10" x14ac:dyDescent="0.2">
      <c r="A30">
        <v>2</v>
      </c>
      <c r="B30">
        <v>6</v>
      </c>
      <c r="C30" t="str">
        <f>Tabla2[[#This Row],[Day]]&amp;"."&amp;Tabla2[[#This Row],[Test]]</f>
        <v>2.6</v>
      </c>
      <c r="D30" s="4">
        <v>0.625</v>
      </c>
      <c r="E30">
        <v>0</v>
      </c>
      <c r="F30" t="s">
        <v>16</v>
      </c>
      <c r="G30">
        <v>1</v>
      </c>
      <c r="H30">
        <v>14.6</v>
      </c>
      <c r="I30" s="1">
        <f>AVERAGEIF(Tabla2[Test ID], Tabla2[[#This Row],[Test ID]], Tabla2[Internal T (°C)])</f>
        <v>15.283333333333333</v>
      </c>
      <c r="J30" t="s">
        <v>21</v>
      </c>
    </row>
    <row r="31" spans="1:10" x14ac:dyDescent="0.2">
      <c r="A31">
        <v>2</v>
      </c>
      <c r="B31">
        <v>6</v>
      </c>
      <c r="C31" t="str">
        <f>Tabla2[[#This Row],[Day]]&amp;"."&amp;Tabla2[[#This Row],[Test]]</f>
        <v>2.6</v>
      </c>
      <c r="D31" s="4">
        <v>0.625</v>
      </c>
      <c r="E31">
        <v>0</v>
      </c>
      <c r="F31" t="s">
        <v>16</v>
      </c>
      <c r="G31">
        <v>2</v>
      </c>
      <c r="H31">
        <v>15.4</v>
      </c>
      <c r="I31" s="1">
        <f>AVERAGEIF(Tabla2[Test ID], Tabla2[[#This Row],[Test ID]], Tabla2[Internal T (°C)])</f>
        <v>15.283333333333333</v>
      </c>
      <c r="J31" t="s">
        <v>21</v>
      </c>
    </row>
    <row r="32" spans="1:10" x14ac:dyDescent="0.2">
      <c r="A32">
        <v>2</v>
      </c>
      <c r="B32">
        <v>6</v>
      </c>
      <c r="C32" t="str">
        <f>Tabla2[[#This Row],[Day]]&amp;"."&amp;Tabla2[[#This Row],[Test]]</f>
        <v>2.6</v>
      </c>
      <c r="D32" s="4">
        <v>0.625</v>
      </c>
      <c r="E32">
        <v>0</v>
      </c>
      <c r="F32" t="s">
        <v>16</v>
      </c>
      <c r="G32">
        <v>3</v>
      </c>
      <c r="H32">
        <v>15.1</v>
      </c>
      <c r="I32" s="1">
        <f>AVERAGEIF(Tabla2[Test ID], Tabla2[[#This Row],[Test ID]], Tabla2[Internal T (°C)])</f>
        <v>15.283333333333333</v>
      </c>
      <c r="J32" t="s">
        <v>21</v>
      </c>
    </row>
    <row r="33" spans="1:10" x14ac:dyDescent="0.2">
      <c r="A33">
        <v>2</v>
      </c>
      <c r="B33">
        <v>6</v>
      </c>
      <c r="C33" t="str">
        <f>Tabla2[[#This Row],[Day]]&amp;"."&amp;Tabla2[[#This Row],[Test]]</f>
        <v>2.6</v>
      </c>
      <c r="D33" s="4">
        <v>0.625</v>
      </c>
      <c r="E33">
        <v>0</v>
      </c>
      <c r="F33" t="s">
        <v>16</v>
      </c>
      <c r="G33">
        <v>4</v>
      </c>
      <c r="H33">
        <v>15.1</v>
      </c>
      <c r="I33" s="1">
        <f>AVERAGEIF(Tabla2[Test ID], Tabla2[[#This Row],[Test ID]], Tabla2[Internal T (°C)])</f>
        <v>15.283333333333333</v>
      </c>
      <c r="J33" t="s">
        <v>21</v>
      </c>
    </row>
    <row r="34" spans="1:10" x14ac:dyDescent="0.2">
      <c r="A34">
        <v>2</v>
      </c>
      <c r="B34">
        <v>6</v>
      </c>
      <c r="C34" t="str">
        <f>Tabla2[[#This Row],[Day]]&amp;"."&amp;Tabla2[[#This Row],[Test]]</f>
        <v>2.6</v>
      </c>
      <c r="D34" s="4">
        <v>0.625</v>
      </c>
      <c r="E34">
        <v>0</v>
      </c>
      <c r="F34" t="s">
        <v>16</v>
      </c>
      <c r="G34">
        <v>5</v>
      </c>
      <c r="H34">
        <v>15.7</v>
      </c>
      <c r="I34" s="1">
        <f>AVERAGEIF(Tabla2[Test ID], Tabla2[[#This Row],[Test ID]], Tabla2[Internal T (°C)])</f>
        <v>15.283333333333333</v>
      </c>
      <c r="J34" t="s">
        <v>21</v>
      </c>
    </row>
    <row r="35" spans="1:10" x14ac:dyDescent="0.2">
      <c r="A35">
        <v>2</v>
      </c>
      <c r="B35">
        <v>6</v>
      </c>
      <c r="C35" t="str">
        <f>Tabla2[[#This Row],[Day]]&amp;"."&amp;Tabla2[[#This Row],[Test]]</f>
        <v>2.6</v>
      </c>
      <c r="D35" s="4">
        <v>0.625</v>
      </c>
      <c r="E35">
        <v>0</v>
      </c>
      <c r="F35" t="s">
        <v>16</v>
      </c>
      <c r="G35">
        <v>6</v>
      </c>
      <c r="H35">
        <v>15.8</v>
      </c>
      <c r="I35" s="1">
        <f>AVERAGEIF(Tabla2[Test ID], Tabla2[[#This Row],[Test ID]], Tabla2[Internal T (°C)])</f>
        <v>15.283333333333333</v>
      </c>
      <c r="J35" t="s">
        <v>21</v>
      </c>
    </row>
    <row r="36" spans="1:10" x14ac:dyDescent="0.2">
      <c r="A36">
        <v>2</v>
      </c>
      <c r="B36">
        <v>7</v>
      </c>
      <c r="C36" t="str">
        <f>Tabla2[[#This Row],[Day]]&amp;"."&amp;Tabla2[[#This Row],[Test]]</f>
        <v>2.7</v>
      </c>
      <c r="D36" s="4">
        <v>0.66041666666666665</v>
      </c>
      <c r="E36">
        <v>0</v>
      </c>
      <c r="F36" t="s">
        <v>16</v>
      </c>
      <c r="G36">
        <v>1</v>
      </c>
      <c r="H36">
        <v>14.6</v>
      </c>
      <c r="I36" s="1">
        <f>AVERAGEIF(Tabla2[Test ID], Tabla2[[#This Row],[Test ID]], Tabla2[Internal T (°C)])</f>
        <v>14.837499999999999</v>
      </c>
      <c r="J36" t="s">
        <v>21</v>
      </c>
    </row>
    <row r="37" spans="1:10" x14ac:dyDescent="0.2">
      <c r="A37">
        <v>2</v>
      </c>
      <c r="B37">
        <v>7</v>
      </c>
      <c r="C37" t="str">
        <f>Tabla2[[#This Row],[Day]]&amp;"."&amp;Tabla2[[#This Row],[Test]]</f>
        <v>2.7</v>
      </c>
      <c r="D37" s="4">
        <v>0.66041666666666665</v>
      </c>
      <c r="E37">
        <v>0</v>
      </c>
      <c r="F37" t="s">
        <v>16</v>
      </c>
      <c r="G37">
        <v>2</v>
      </c>
      <c r="H37">
        <v>13.9</v>
      </c>
      <c r="I37" s="1">
        <f>AVERAGEIF(Tabla2[Test ID], Tabla2[[#This Row],[Test ID]], Tabla2[Internal T (°C)])</f>
        <v>14.837499999999999</v>
      </c>
      <c r="J37" t="s">
        <v>21</v>
      </c>
    </row>
    <row r="38" spans="1:10" x14ac:dyDescent="0.2">
      <c r="A38">
        <v>2</v>
      </c>
      <c r="B38">
        <v>7</v>
      </c>
      <c r="C38" t="str">
        <f>Tabla2[[#This Row],[Day]]&amp;"."&amp;Tabla2[[#This Row],[Test]]</f>
        <v>2.7</v>
      </c>
      <c r="D38" s="4">
        <v>0.66041666666666665</v>
      </c>
      <c r="E38">
        <v>0</v>
      </c>
      <c r="F38" t="s">
        <v>16</v>
      </c>
      <c r="G38">
        <v>3</v>
      </c>
      <c r="H38">
        <v>14.3</v>
      </c>
      <c r="I38" s="1">
        <f>AVERAGEIF(Tabla2[Test ID], Tabla2[[#This Row],[Test ID]], Tabla2[Internal T (°C)])</f>
        <v>14.837499999999999</v>
      </c>
      <c r="J38" t="s">
        <v>21</v>
      </c>
    </row>
    <row r="39" spans="1:10" x14ac:dyDescent="0.2">
      <c r="A39">
        <v>2</v>
      </c>
      <c r="B39">
        <v>7</v>
      </c>
      <c r="C39" t="str">
        <f>Tabla2[[#This Row],[Day]]&amp;"."&amp;Tabla2[[#This Row],[Test]]</f>
        <v>2.7</v>
      </c>
      <c r="D39" s="4">
        <v>0.66041666666666665</v>
      </c>
      <c r="E39">
        <v>0</v>
      </c>
      <c r="F39" t="s">
        <v>16</v>
      </c>
      <c r="G39">
        <v>4</v>
      </c>
      <c r="H39">
        <v>14.8</v>
      </c>
      <c r="I39" s="1">
        <f>AVERAGEIF(Tabla2[Test ID], Tabla2[[#This Row],[Test ID]], Tabla2[Internal T (°C)])</f>
        <v>14.837499999999999</v>
      </c>
      <c r="J39" t="s">
        <v>21</v>
      </c>
    </row>
    <row r="40" spans="1:10" x14ac:dyDescent="0.2">
      <c r="A40">
        <v>2</v>
      </c>
      <c r="B40">
        <v>7</v>
      </c>
      <c r="C40" t="str">
        <f>Tabla2[[#This Row],[Day]]&amp;"."&amp;Tabla2[[#This Row],[Test]]</f>
        <v>2.7</v>
      </c>
      <c r="D40" s="4">
        <v>0.66041666666666665</v>
      </c>
      <c r="E40">
        <v>0</v>
      </c>
      <c r="F40" t="s">
        <v>16</v>
      </c>
      <c r="G40">
        <v>5</v>
      </c>
      <c r="H40">
        <v>15.9</v>
      </c>
      <c r="I40" s="1">
        <f>AVERAGEIF(Tabla2[Test ID], Tabla2[[#This Row],[Test ID]], Tabla2[Internal T (°C)])</f>
        <v>14.837499999999999</v>
      </c>
      <c r="J40" t="s">
        <v>21</v>
      </c>
    </row>
    <row r="41" spans="1:10" x14ac:dyDescent="0.2">
      <c r="A41">
        <v>2</v>
      </c>
      <c r="B41">
        <v>7</v>
      </c>
      <c r="C41" t="str">
        <f>Tabla2[[#This Row],[Day]]&amp;"."&amp;Tabla2[[#This Row],[Test]]</f>
        <v>2.7</v>
      </c>
      <c r="D41" s="4">
        <v>0.66041666666666665</v>
      </c>
      <c r="E41">
        <v>0</v>
      </c>
      <c r="F41" t="s">
        <v>16</v>
      </c>
      <c r="G41">
        <v>6</v>
      </c>
      <c r="H41">
        <v>15.5</v>
      </c>
      <c r="I41" s="1">
        <f>AVERAGEIF(Tabla2[Test ID], Tabla2[[#This Row],[Test ID]], Tabla2[Internal T (°C)])</f>
        <v>14.837499999999999</v>
      </c>
      <c r="J41" t="s">
        <v>21</v>
      </c>
    </row>
    <row r="42" spans="1:10" x14ac:dyDescent="0.2">
      <c r="A42">
        <v>2</v>
      </c>
      <c r="B42">
        <v>7</v>
      </c>
      <c r="C42" t="str">
        <f>Tabla2[[#This Row],[Day]]&amp;"."&amp;Tabla2[[#This Row],[Test]]</f>
        <v>2.7</v>
      </c>
      <c r="D42" s="4">
        <v>0.66041666666666665</v>
      </c>
      <c r="E42">
        <v>0</v>
      </c>
      <c r="F42" t="s">
        <v>16</v>
      </c>
      <c r="G42">
        <v>7</v>
      </c>
      <c r="H42">
        <v>15.1</v>
      </c>
      <c r="I42" s="1">
        <f>AVERAGEIF(Tabla2[Test ID], Tabla2[[#This Row],[Test ID]], Tabla2[Internal T (°C)])</f>
        <v>14.837499999999999</v>
      </c>
      <c r="J42" t="s">
        <v>21</v>
      </c>
    </row>
    <row r="43" spans="1:10" x14ac:dyDescent="0.2">
      <c r="A43">
        <v>2</v>
      </c>
      <c r="B43">
        <v>7</v>
      </c>
      <c r="C43" t="str">
        <f>Tabla2[[#This Row],[Day]]&amp;"."&amp;Tabla2[[#This Row],[Test]]</f>
        <v>2.7</v>
      </c>
      <c r="D43" s="4">
        <v>0.66041666666666665</v>
      </c>
      <c r="E43">
        <v>0</v>
      </c>
      <c r="F43" t="s">
        <v>16</v>
      </c>
      <c r="G43">
        <v>8</v>
      </c>
      <c r="H43">
        <v>14.6</v>
      </c>
      <c r="I43" s="1">
        <f>AVERAGEIF(Tabla2[Test ID], Tabla2[[#This Row],[Test ID]], Tabla2[Internal T (°C)])</f>
        <v>14.837499999999999</v>
      </c>
      <c r="J43" t="s">
        <v>21</v>
      </c>
    </row>
    <row r="44" spans="1:10" x14ac:dyDescent="0.2">
      <c r="A44">
        <v>2</v>
      </c>
      <c r="B44">
        <v>7.1</v>
      </c>
      <c r="C44" t="str">
        <f>Tabla2[[#This Row],[Day]]&amp;"."&amp;Tabla2[[#This Row],[Test]]</f>
        <v>2.7.1</v>
      </c>
      <c r="D44" s="4">
        <v>0.70138888888888884</v>
      </c>
      <c r="E44">
        <v>0</v>
      </c>
      <c r="F44" t="s">
        <v>16</v>
      </c>
      <c r="G44">
        <v>1</v>
      </c>
      <c r="H44">
        <v>15.6</v>
      </c>
      <c r="I44" s="1">
        <f>AVERAGEIF(Tabla2[Test ID], Tabla2[[#This Row],[Test ID]], Tabla2[Internal T (°C)])</f>
        <v>16.18</v>
      </c>
      <c r="J44" t="s">
        <v>22</v>
      </c>
    </row>
    <row r="45" spans="1:10" x14ac:dyDescent="0.2">
      <c r="A45">
        <v>2</v>
      </c>
      <c r="B45">
        <v>7.1</v>
      </c>
      <c r="C45" t="str">
        <f>Tabla2[[#This Row],[Day]]&amp;"."&amp;Tabla2[[#This Row],[Test]]</f>
        <v>2.7.1</v>
      </c>
      <c r="D45" s="4">
        <v>0.70138888888888884</v>
      </c>
      <c r="E45">
        <v>0</v>
      </c>
      <c r="F45" t="s">
        <v>16</v>
      </c>
      <c r="G45">
        <v>2</v>
      </c>
      <c r="H45">
        <v>16.2</v>
      </c>
      <c r="I45" s="1">
        <f>AVERAGEIF(Tabla2[Test ID], Tabla2[[#This Row],[Test ID]], Tabla2[Internal T (°C)])</f>
        <v>16.18</v>
      </c>
      <c r="J45" t="s">
        <v>22</v>
      </c>
    </row>
    <row r="46" spans="1:10" x14ac:dyDescent="0.2">
      <c r="A46">
        <v>2</v>
      </c>
      <c r="B46">
        <v>7.1</v>
      </c>
      <c r="C46" t="str">
        <f>Tabla2[[#This Row],[Day]]&amp;"."&amp;Tabla2[[#This Row],[Test]]</f>
        <v>2.7.1</v>
      </c>
      <c r="D46" s="4">
        <v>0.70138888888888884</v>
      </c>
      <c r="E46">
        <v>0</v>
      </c>
      <c r="F46" t="s">
        <v>16</v>
      </c>
      <c r="G46">
        <v>3</v>
      </c>
      <c r="H46">
        <v>16.2</v>
      </c>
      <c r="I46" s="1">
        <f>AVERAGEIF(Tabla2[Test ID], Tabla2[[#This Row],[Test ID]], Tabla2[Internal T (°C)])</f>
        <v>16.18</v>
      </c>
      <c r="J46" t="s">
        <v>22</v>
      </c>
    </row>
    <row r="47" spans="1:10" x14ac:dyDescent="0.2">
      <c r="A47">
        <v>2</v>
      </c>
      <c r="B47">
        <v>7.1</v>
      </c>
      <c r="C47" t="str">
        <f>Tabla2[[#This Row],[Day]]&amp;"."&amp;Tabla2[[#This Row],[Test]]</f>
        <v>2.7.1</v>
      </c>
      <c r="D47" s="4">
        <v>0.70138888888888884</v>
      </c>
      <c r="E47">
        <v>0</v>
      </c>
      <c r="F47" t="s">
        <v>16</v>
      </c>
      <c r="G47">
        <v>4</v>
      </c>
      <c r="H47">
        <v>16.399999999999999</v>
      </c>
      <c r="I47" s="1">
        <f>AVERAGEIF(Tabla2[Test ID], Tabla2[[#This Row],[Test ID]], Tabla2[Internal T (°C)])</f>
        <v>16.18</v>
      </c>
      <c r="J47" t="s">
        <v>22</v>
      </c>
    </row>
    <row r="48" spans="1:10" x14ac:dyDescent="0.2">
      <c r="A48">
        <v>2</v>
      </c>
      <c r="B48">
        <v>7.1</v>
      </c>
      <c r="C48" t="str">
        <f>Tabla2[[#This Row],[Day]]&amp;"."&amp;Tabla2[[#This Row],[Test]]</f>
        <v>2.7.1</v>
      </c>
      <c r="D48" s="4">
        <v>0.70138888888888884</v>
      </c>
      <c r="E48">
        <v>0</v>
      </c>
      <c r="F48" t="s">
        <v>16</v>
      </c>
      <c r="G48">
        <v>5</v>
      </c>
      <c r="H48">
        <v>16.5</v>
      </c>
      <c r="I48" s="1">
        <f>AVERAGEIF(Tabla2[Test ID], Tabla2[[#This Row],[Test ID]], Tabla2[Internal T (°C)])</f>
        <v>16.18</v>
      </c>
      <c r="J48" t="s">
        <v>22</v>
      </c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65B8-1574-C545-8AD6-6C80940D0CA4}">
  <dimension ref="C33:H59"/>
  <sheetViews>
    <sheetView tabSelected="1" zoomScale="70" zoomScaleNormal="70" workbookViewId="0">
      <selection activeCell="M44" sqref="M44"/>
    </sheetView>
  </sheetViews>
  <sheetFormatPr baseColWidth="10" defaultRowHeight="16" x14ac:dyDescent="0.2"/>
  <cols>
    <col min="4" max="4" width="40.83203125" bestFit="1" customWidth="1"/>
    <col min="5" max="5" width="13.33203125" customWidth="1"/>
    <col min="6" max="6" width="17.33203125" bestFit="1" customWidth="1"/>
    <col min="7" max="7" width="18.6640625" bestFit="1" customWidth="1"/>
    <col min="8" max="8" width="13.5" customWidth="1"/>
    <col min="12" max="12" width="12" customWidth="1"/>
  </cols>
  <sheetData>
    <row r="33" spans="3:8" x14ac:dyDescent="0.2">
      <c r="C33" s="9" t="s">
        <v>44</v>
      </c>
      <c r="D33" s="9" t="s">
        <v>53</v>
      </c>
      <c r="E33" s="9" t="s">
        <v>54</v>
      </c>
      <c r="F33" s="9" t="s">
        <v>62</v>
      </c>
      <c r="G33" s="9" t="s">
        <v>63</v>
      </c>
      <c r="H33" s="9" t="s">
        <v>45</v>
      </c>
    </row>
    <row r="34" spans="3:8" x14ac:dyDescent="0.2">
      <c r="C34" s="9">
        <v>1.1000000000000001</v>
      </c>
      <c r="D34" s="9" t="s">
        <v>43</v>
      </c>
      <c r="E34" s="9" t="s">
        <v>55</v>
      </c>
      <c r="F34" s="9" t="s">
        <v>58</v>
      </c>
      <c r="G34" s="9">
        <v>0</v>
      </c>
      <c r="H34" s="12">
        <f>AVERAGE(F34:G34)</f>
        <v>0</v>
      </c>
    </row>
    <row r="35" spans="3:8" x14ac:dyDescent="0.2">
      <c r="C35" s="9">
        <v>1.2</v>
      </c>
      <c r="D35" s="9" t="s">
        <v>0</v>
      </c>
      <c r="E35" s="9" t="s">
        <v>55</v>
      </c>
      <c r="F35" s="9" t="s">
        <v>59</v>
      </c>
      <c r="G35" s="9" t="s">
        <v>60</v>
      </c>
      <c r="H35" s="9">
        <v>2.5</v>
      </c>
    </row>
    <row r="36" spans="3:8" x14ac:dyDescent="0.2">
      <c r="C36" s="9">
        <v>1.3</v>
      </c>
      <c r="D36" s="9" t="s">
        <v>0</v>
      </c>
      <c r="E36" s="9" t="s">
        <v>46</v>
      </c>
      <c r="F36" s="9" t="s">
        <v>60</v>
      </c>
      <c r="G36" s="9" t="s">
        <v>60</v>
      </c>
      <c r="H36" s="9">
        <v>3</v>
      </c>
    </row>
    <row r="37" spans="3:8" x14ac:dyDescent="0.2">
      <c r="C37" s="9">
        <v>2.4</v>
      </c>
      <c r="D37" s="9" t="s">
        <v>0</v>
      </c>
      <c r="E37" s="9" t="s">
        <v>46</v>
      </c>
      <c r="F37" s="9" t="s">
        <v>59</v>
      </c>
      <c r="G37" s="9" t="s">
        <v>58</v>
      </c>
      <c r="H37" s="9">
        <v>3</v>
      </c>
    </row>
    <row r="38" spans="3:8" x14ac:dyDescent="0.2">
      <c r="C38" s="9">
        <v>2.5</v>
      </c>
      <c r="D38" s="9" t="s">
        <v>56</v>
      </c>
      <c r="E38" s="9" t="s">
        <v>46</v>
      </c>
      <c r="F38" s="9" t="s">
        <v>58</v>
      </c>
      <c r="G38" s="9" t="s">
        <v>60</v>
      </c>
      <c r="H38" s="9">
        <v>3.5</v>
      </c>
    </row>
    <row r="39" spans="3:8" x14ac:dyDescent="0.2">
      <c r="C39" s="9">
        <v>2.6</v>
      </c>
      <c r="D39" s="9" t="s">
        <v>0</v>
      </c>
      <c r="E39" s="9" t="s">
        <v>57</v>
      </c>
      <c r="F39" s="9" t="s">
        <v>61</v>
      </c>
      <c r="G39" s="9">
        <v>0</v>
      </c>
      <c r="H39" s="12">
        <f t="shared" ref="H35:H40" si="0">AVERAGE(F39:G39)</f>
        <v>0</v>
      </c>
    </row>
    <row r="40" spans="3:8" x14ac:dyDescent="0.2">
      <c r="C40" s="9">
        <v>2.7</v>
      </c>
      <c r="D40" s="9" t="s">
        <v>28</v>
      </c>
      <c r="E40" s="9" t="s">
        <v>55</v>
      </c>
      <c r="F40" s="9" t="s">
        <v>60</v>
      </c>
      <c r="G40" s="9" t="s">
        <v>58</v>
      </c>
      <c r="H40" s="9">
        <v>3.5</v>
      </c>
    </row>
    <row r="46" spans="3:8" x14ac:dyDescent="0.2">
      <c r="C46" s="9" t="s">
        <v>47</v>
      </c>
      <c r="D46" s="9" t="s">
        <v>48</v>
      </c>
      <c r="E46" s="9" t="s">
        <v>49</v>
      </c>
      <c r="F46" s="9" t="s">
        <v>50</v>
      </c>
      <c r="G46" s="9" t="s">
        <v>51</v>
      </c>
      <c r="H46" s="9" t="s">
        <v>52</v>
      </c>
    </row>
    <row r="47" spans="3:8" x14ac:dyDescent="0.2">
      <c r="C47" s="10">
        <v>11</v>
      </c>
      <c r="D47" s="10">
        <v>1</v>
      </c>
      <c r="E47" s="10">
        <v>1500</v>
      </c>
      <c r="F47" s="10">
        <v>45</v>
      </c>
      <c r="G47" s="10"/>
      <c r="H47" s="10"/>
    </row>
    <row r="48" spans="3:8" x14ac:dyDescent="0.2">
      <c r="C48" s="10">
        <v>3</v>
      </c>
      <c r="D48" s="10">
        <v>2</v>
      </c>
      <c r="E48" s="10">
        <v>1000</v>
      </c>
      <c r="F48" s="10">
        <v>50</v>
      </c>
      <c r="G48" s="10"/>
      <c r="H48" s="10"/>
    </row>
    <row r="49" spans="3:8" x14ac:dyDescent="0.2">
      <c r="C49" s="10">
        <v>7</v>
      </c>
      <c r="D49" s="10">
        <v>3</v>
      </c>
      <c r="E49" s="10">
        <v>1500</v>
      </c>
      <c r="F49" s="11">
        <v>37.928932188135001</v>
      </c>
      <c r="G49" s="10"/>
      <c r="H49" s="10"/>
    </row>
    <row r="50" spans="3:8" x14ac:dyDescent="0.2">
      <c r="C50" s="10">
        <v>9</v>
      </c>
      <c r="D50" s="10">
        <v>4</v>
      </c>
      <c r="E50" s="10">
        <v>1500</v>
      </c>
      <c r="F50" s="10">
        <v>45</v>
      </c>
      <c r="G50" s="10"/>
      <c r="H50" s="10"/>
    </row>
    <row r="51" spans="3:8" x14ac:dyDescent="0.2">
      <c r="C51" s="10">
        <v>1</v>
      </c>
      <c r="D51" s="10">
        <v>5</v>
      </c>
      <c r="E51" s="10">
        <v>1000</v>
      </c>
      <c r="F51" s="10">
        <v>40</v>
      </c>
      <c r="G51" s="10"/>
      <c r="H51" s="10"/>
    </row>
    <row r="52" spans="3:8" x14ac:dyDescent="0.2">
      <c r="C52" s="10">
        <v>5</v>
      </c>
      <c r="D52" s="10">
        <v>6</v>
      </c>
      <c r="E52" s="11">
        <v>792.89321881344995</v>
      </c>
      <c r="F52" s="10">
        <v>45</v>
      </c>
      <c r="G52" s="10"/>
      <c r="H52" s="10"/>
    </row>
    <row r="53" spans="3:8" x14ac:dyDescent="0.2">
      <c r="C53" s="10">
        <v>13</v>
      </c>
      <c r="D53" s="10">
        <v>7</v>
      </c>
      <c r="E53" s="10">
        <v>1500</v>
      </c>
      <c r="F53" s="10">
        <v>45</v>
      </c>
      <c r="G53" s="10"/>
      <c r="H53" s="10"/>
    </row>
    <row r="54" spans="3:8" x14ac:dyDescent="0.2">
      <c r="C54" s="10">
        <v>12</v>
      </c>
      <c r="D54" s="10">
        <v>8</v>
      </c>
      <c r="E54" s="10">
        <v>1500</v>
      </c>
      <c r="F54" s="10">
        <v>45</v>
      </c>
      <c r="G54" s="10"/>
      <c r="H54" s="10"/>
    </row>
    <row r="55" spans="3:8" x14ac:dyDescent="0.2">
      <c r="C55" s="10">
        <v>4</v>
      </c>
      <c r="D55" s="10">
        <v>9</v>
      </c>
      <c r="E55" s="10">
        <v>2000</v>
      </c>
      <c r="F55" s="10">
        <v>50</v>
      </c>
      <c r="G55" s="10"/>
      <c r="H55" s="10"/>
    </row>
    <row r="56" spans="3:8" x14ac:dyDescent="0.2">
      <c r="C56" s="10">
        <v>2</v>
      </c>
      <c r="D56" s="10">
        <v>10</v>
      </c>
      <c r="E56" s="10">
        <v>2000</v>
      </c>
      <c r="F56" s="10">
        <v>40</v>
      </c>
      <c r="G56" s="10"/>
      <c r="H56" s="10"/>
    </row>
    <row r="57" spans="3:8" x14ac:dyDescent="0.2">
      <c r="C57" s="10">
        <v>8</v>
      </c>
      <c r="D57" s="10">
        <v>11</v>
      </c>
      <c r="E57" s="10">
        <v>1500</v>
      </c>
      <c r="F57" s="11">
        <v>52.071067811864999</v>
      </c>
      <c r="G57" s="10"/>
      <c r="H57" s="10"/>
    </row>
    <row r="58" spans="3:8" x14ac:dyDescent="0.2">
      <c r="C58" s="10">
        <v>6</v>
      </c>
      <c r="D58" s="10">
        <v>12</v>
      </c>
      <c r="E58" s="11">
        <v>2207.1067811865</v>
      </c>
      <c r="F58" s="10">
        <v>45</v>
      </c>
      <c r="G58" s="10"/>
      <c r="H58" s="10"/>
    </row>
    <row r="59" spans="3:8" x14ac:dyDescent="0.2">
      <c r="C59" s="10">
        <v>10</v>
      </c>
      <c r="D59" s="10">
        <v>13</v>
      </c>
      <c r="E59" s="10">
        <v>1500</v>
      </c>
      <c r="F59" s="10">
        <v>45</v>
      </c>
      <c r="G59" s="10"/>
      <c r="H59" s="10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Larval tests</vt:lpstr>
      <vt:lpstr>RF temp test</vt:lpstr>
      <vt:lpstr>Chetnut initial temp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 Castañeda</dc:creator>
  <cp:lastModifiedBy>Bruno Melgar Castañeda</cp:lastModifiedBy>
  <dcterms:created xsi:type="dcterms:W3CDTF">2024-12-09T13:44:04Z</dcterms:created>
  <dcterms:modified xsi:type="dcterms:W3CDTF">2025-01-21T17:02:55Z</dcterms:modified>
</cp:coreProperties>
</file>