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filterPrivacy="1" defaultThemeVersion="164011"/>
  <bookViews>
    <workbookView xWindow="0" yWindow="0" windowWidth="22260" windowHeight="12645"/>
  </bookViews>
  <sheets>
    <sheet name="Folha5" sheetId="9" r:id="rId1"/>
    <sheet name="R Data" sheetId="6" r:id="rId2"/>
    <sheet name="Folha4" sheetId="8" r:id="rId3"/>
    <sheet name="Original Data" sheetId="1" r:id="rId4"/>
    <sheet name="Folha2" sheetId="2" r:id="rId5"/>
    <sheet name="Folha3" sheetId="3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" i="8" l="1"/>
  <c r="AB9" i="8"/>
  <c r="AA9" i="8"/>
  <c r="Z9" i="8"/>
  <c r="Y9" i="8"/>
  <c r="X9" i="8"/>
  <c r="U9" i="8"/>
  <c r="V9" i="8" s="1"/>
  <c r="W9" i="8" s="1"/>
  <c r="Y6" i="8"/>
  <c r="X6" i="8"/>
  <c r="W6" i="8"/>
  <c r="V6" i="8"/>
  <c r="Y5" i="8"/>
  <c r="X5" i="8"/>
  <c r="W5" i="8"/>
  <c r="U5" i="8"/>
  <c r="Y4" i="8"/>
  <c r="X4" i="8"/>
  <c r="W4" i="8"/>
  <c r="U4" i="8"/>
  <c r="Y3" i="8"/>
  <c r="X3" i="8"/>
  <c r="W3" i="8"/>
  <c r="U3" i="8"/>
  <c r="M9" i="8"/>
  <c r="K9" i="8"/>
  <c r="L9" i="8" s="1"/>
  <c r="O6" i="8"/>
  <c r="N6" i="8"/>
  <c r="M6" i="8"/>
  <c r="L6" i="8"/>
  <c r="O5" i="8"/>
  <c r="N5" i="8"/>
  <c r="M5" i="8"/>
  <c r="K5" i="8"/>
  <c r="O4" i="8"/>
  <c r="N4" i="8"/>
  <c r="M4" i="8"/>
  <c r="K4" i="8"/>
  <c r="O3" i="8"/>
  <c r="N3" i="8"/>
  <c r="M3" i="8"/>
  <c r="K3" i="8"/>
  <c r="D13" i="8"/>
  <c r="C13" i="8"/>
  <c r="C12" i="8" s="1"/>
  <c r="B13" i="8"/>
  <c r="B11" i="8" s="1"/>
  <c r="D11" i="8" s="1"/>
  <c r="B12" i="8"/>
  <c r="C11" i="8"/>
  <c r="F7" i="8"/>
  <c r="E7" i="8"/>
  <c r="D7" i="8"/>
  <c r="C7" i="8"/>
  <c r="B7" i="8"/>
  <c r="A7" i="8"/>
  <c r="F6" i="8"/>
  <c r="E6" i="8"/>
  <c r="D6" i="8"/>
  <c r="C6" i="8"/>
  <c r="B6" i="8"/>
  <c r="A6" i="8"/>
  <c r="F5" i="8"/>
  <c r="E5" i="8"/>
  <c r="D5" i="8"/>
  <c r="C5" i="8"/>
  <c r="B5" i="8"/>
  <c r="A5" i="8"/>
  <c r="Q9" i="8"/>
  <c r="N9" i="8"/>
  <c r="P9" i="8" l="1"/>
  <c r="S9" i="8"/>
  <c r="O9" i="8"/>
  <c r="R9" i="8"/>
  <c r="D12" i="8"/>
  <c r="G11" i="8"/>
  <c r="I11" i="8"/>
  <c r="G6" i="8"/>
  <c r="I6" i="8" s="1"/>
  <c r="E11" i="8"/>
  <c r="F11" i="8" s="1"/>
  <c r="H6" i="8" l="1"/>
  <c r="G7" i="8"/>
  <c r="H11" i="8"/>
  <c r="G5" i="8"/>
  <c r="I5" i="8" l="1"/>
  <c r="H5" i="8"/>
  <c r="H7" i="8"/>
  <c r="I7" i="8"/>
  <c r="H14" i="2" l="1"/>
  <c r="G14" i="2"/>
  <c r="G13" i="2" s="1"/>
  <c r="F14" i="2"/>
  <c r="F12" i="2" s="1"/>
  <c r="H12" i="2" s="1"/>
  <c r="F13" i="2"/>
  <c r="G12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H13" i="2" l="1"/>
  <c r="K12" i="2"/>
  <c r="M12" i="2"/>
  <c r="I12" i="2"/>
  <c r="J12" i="2" s="1"/>
  <c r="L12" i="2" l="1"/>
  <c r="K6" i="2"/>
  <c r="K7" i="2"/>
  <c r="K8" i="2"/>
  <c r="J5" i="1"/>
  <c r="J4" i="1"/>
  <c r="J3" i="1"/>
  <c r="I5" i="1"/>
  <c r="I4" i="1"/>
  <c r="I3" i="1"/>
  <c r="L8" i="2" l="1"/>
  <c r="M8" i="2"/>
  <c r="M7" i="2"/>
  <c r="L7" i="2"/>
  <c r="M6" i="2"/>
  <c r="L6" i="2"/>
  <c r="H5" i="1"/>
  <c r="H4" i="1"/>
  <c r="H3" i="1"/>
</calcChain>
</file>

<file path=xl/sharedStrings.xml><?xml version="1.0" encoding="utf-8"?>
<sst xmlns="http://schemas.openxmlformats.org/spreadsheetml/2006/main" count="310" uniqueCount="73">
  <si>
    <t>Modalidade</t>
  </si>
  <si>
    <t>Capacidade</t>
  </si>
  <si>
    <t>Esforço</t>
  </si>
  <si>
    <t>Persistencia</t>
  </si>
  <si>
    <t>Cooperação</t>
  </si>
  <si>
    <t>rugby</t>
  </si>
  <si>
    <t>Rugby</t>
  </si>
  <si>
    <t>Futebol</t>
  </si>
  <si>
    <t>Andebol</t>
  </si>
  <si>
    <t>futebol</t>
  </si>
  <si>
    <t>andebol</t>
  </si>
  <si>
    <t>Anova: factor único</t>
  </si>
  <si>
    <t>SUMÁRIO</t>
  </si>
  <si>
    <t>Grupos</t>
  </si>
  <si>
    <t>Contagem</t>
  </si>
  <si>
    <t>Soma</t>
  </si>
  <si>
    <t>Média</t>
  </si>
  <si>
    <t>Variância</t>
  </si>
  <si>
    <t>ANOVA</t>
  </si>
  <si>
    <t>Fonte de variação</t>
  </si>
  <si>
    <t>SQ</t>
  </si>
  <si>
    <t>gl</t>
  </si>
  <si>
    <t>MQ</t>
  </si>
  <si>
    <t>F</t>
  </si>
  <si>
    <t>valor P</t>
  </si>
  <si>
    <t>F crítico</t>
  </si>
  <si>
    <t>Entre grupos</t>
  </si>
  <si>
    <t>Dentro de grupos</t>
  </si>
  <si>
    <t>Total</t>
  </si>
  <si>
    <t>ANOVA: Single Factor</t>
  </si>
  <si>
    <t>DESCRIPTION</t>
  </si>
  <si>
    <t>Alpha</t>
  </si>
  <si>
    <t>Groups</t>
  </si>
  <si>
    <t>Count</t>
  </si>
  <si>
    <t>Sum</t>
  </si>
  <si>
    <t>Mean</t>
  </si>
  <si>
    <t>Variance</t>
  </si>
  <si>
    <t>SS</t>
  </si>
  <si>
    <t>Std Err</t>
  </si>
  <si>
    <t>Lower</t>
  </si>
  <si>
    <t>Upper</t>
  </si>
  <si>
    <t>Sources</t>
  </si>
  <si>
    <t>df</t>
  </si>
  <si>
    <t>MS</t>
  </si>
  <si>
    <t>P value</t>
  </si>
  <si>
    <t>F crit</t>
  </si>
  <si>
    <t>RMSSE</t>
  </si>
  <si>
    <t>Omega Sq</t>
  </si>
  <si>
    <t>Between Groups</t>
  </si>
  <si>
    <t>Within Groups</t>
  </si>
  <si>
    <t>sd</t>
  </si>
  <si>
    <t>p-value</t>
  </si>
  <si>
    <t>TUKEY HSD/KRAMER</t>
  </si>
  <si>
    <t>c</t>
  </si>
  <si>
    <t>mean</t>
  </si>
  <si>
    <t>n</t>
  </si>
  <si>
    <t>ss</t>
  </si>
  <si>
    <t>Q TEST</t>
  </si>
  <si>
    <t>std err</t>
  </si>
  <si>
    <t>q-stat</t>
  </si>
  <si>
    <t>q-crit</t>
  </si>
  <si>
    <t>lower</t>
  </si>
  <si>
    <t>upper</t>
  </si>
  <si>
    <t>x-crit</t>
  </si>
  <si>
    <t>Cohen d</t>
  </si>
  <si>
    <t>SCHEFFE's CONTRAST</t>
  </si>
  <si>
    <t>SCHEFFE's TEST</t>
  </si>
  <si>
    <t>t-stat</t>
  </si>
  <si>
    <t>F-stat</t>
  </si>
  <si>
    <t>dfB</t>
  </si>
  <si>
    <t>dfW</t>
  </si>
  <si>
    <t>F-crit</t>
  </si>
  <si>
    <t>Cooperacao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</si>
</sst>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2" fontId="0" fillId="0" borderId="0" xfId="1" applyNumberFormat="1" applyFont="1" applyAlignment="1">
      <alignment horizontal="right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4" xfId="0" applyNumberFormat="1" applyBorder="1"/>
    <xf numFmtId="0" fontId="0" fillId="2" borderId="0" xfId="0" applyFill="1"/>
    <xf numFmtId="0" fontId="0" fillId="0" borderId="8" xfId="0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RealStats(1)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Sign Table"/>
      <sheetName val="Runs Table"/>
      <sheetName val="KS Table"/>
      <sheetName val="Lil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</sheetNames>
    <definedNames>
      <definedName name="MEANCOL"/>
      <definedName name="QCRIT"/>
      <definedName name="QD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abSelected="1" workbookViewId="0">
      <selection activeCell="E1" sqref="E1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0</v>
      </c>
      <c r="B1" t="s">
        <v>72</v>
      </c>
    </row>
    <row r="2" spans="1:2" x14ac:dyDescent="0.25">
      <c r="A2" t="s">
        <v>7</v>
      </c>
      <c r="B2" s="1">
        <v>55</v>
      </c>
    </row>
    <row r="3" spans="1:2" x14ac:dyDescent="0.25">
      <c r="A3" t="s">
        <v>7</v>
      </c>
      <c r="B3" s="1">
        <v>67</v>
      </c>
    </row>
    <row r="4" spans="1:2" x14ac:dyDescent="0.25">
      <c r="A4" t="s">
        <v>7</v>
      </c>
      <c r="B4" s="1">
        <v>64</v>
      </c>
    </row>
    <row r="5" spans="1:2" x14ac:dyDescent="0.25">
      <c r="A5" t="s">
        <v>7</v>
      </c>
      <c r="B5" s="1">
        <v>66</v>
      </c>
    </row>
    <row r="6" spans="1:2" x14ac:dyDescent="0.25">
      <c r="A6" t="s">
        <v>7</v>
      </c>
      <c r="B6" s="1">
        <v>57</v>
      </c>
    </row>
    <row r="7" spans="1:2" x14ac:dyDescent="0.25">
      <c r="A7" t="s">
        <v>7</v>
      </c>
      <c r="B7" s="1">
        <v>67</v>
      </c>
    </row>
    <row r="8" spans="1:2" x14ac:dyDescent="0.25">
      <c r="A8" t="s">
        <v>7</v>
      </c>
      <c r="B8" s="1">
        <v>65</v>
      </c>
    </row>
    <row r="9" spans="1:2" x14ac:dyDescent="0.25">
      <c r="A9" t="s">
        <v>7</v>
      </c>
      <c r="B9" s="1">
        <v>55</v>
      </c>
    </row>
    <row r="10" spans="1:2" x14ac:dyDescent="0.25">
      <c r="A10" t="s">
        <v>7</v>
      </c>
      <c r="B10" s="1">
        <v>57</v>
      </c>
    </row>
    <row r="11" spans="1:2" x14ac:dyDescent="0.25">
      <c r="A11" t="s">
        <v>7</v>
      </c>
      <c r="B11" s="1">
        <v>54</v>
      </c>
    </row>
    <row r="12" spans="1:2" x14ac:dyDescent="0.25">
      <c r="A12" t="s">
        <v>7</v>
      </c>
      <c r="B12" s="1">
        <v>53</v>
      </c>
    </row>
    <row r="13" spans="1:2" x14ac:dyDescent="0.25">
      <c r="A13" t="s">
        <v>7</v>
      </c>
      <c r="B13" s="1">
        <v>57</v>
      </c>
    </row>
    <row r="14" spans="1:2" x14ac:dyDescent="0.25">
      <c r="A14" t="s">
        <v>7</v>
      </c>
      <c r="B14" s="1">
        <v>69</v>
      </c>
    </row>
    <row r="15" spans="1:2" x14ac:dyDescent="0.25">
      <c r="A15" t="s">
        <v>7</v>
      </c>
      <c r="B15" s="1">
        <v>71</v>
      </c>
    </row>
    <row r="16" spans="1:2" x14ac:dyDescent="0.25">
      <c r="A16" t="s">
        <v>7</v>
      </c>
      <c r="B16" s="1">
        <v>68</v>
      </c>
    </row>
    <row r="17" spans="1:2" x14ac:dyDescent="0.25">
      <c r="A17" t="s">
        <v>7</v>
      </c>
      <c r="B17" s="1">
        <v>72</v>
      </c>
    </row>
    <row r="18" spans="1:2" x14ac:dyDescent="0.25">
      <c r="A18" t="s">
        <v>7</v>
      </c>
      <c r="B18" s="1">
        <v>60</v>
      </c>
    </row>
    <row r="19" spans="1:2" x14ac:dyDescent="0.25">
      <c r="A19" t="s">
        <v>7</v>
      </c>
      <c r="B19" s="1">
        <v>66</v>
      </c>
    </row>
    <row r="20" spans="1:2" x14ac:dyDescent="0.25">
      <c r="A20" t="s">
        <v>7</v>
      </c>
      <c r="B20" s="1">
        <v>57</v>
      </c>
    </row>
    <row r="21" spans="1:2" x14ac:dyDescent="0.25">
      <c r="A21" t="s">
        <v>7</v>
      </c>
      <c r="B21" s="1">
        <v>70</v>
      </c>
    </row>
    <row r="22" spans="1:2" x14ac:dyDescent="0.25">
      <c r="A22" t="s">
        <v>7</v>
      </c>
      <c r="B22" s="1">
        <v>67</v>
      </c>
    </row>
    <row r="23" spans="1:2" x14ac:dyDescent="0.25">
      <c r="A23" t="s">
        <v>7</v>
      </c>
      <c r="B23" s="1">
        <v>71</v>
      </c>
    </row>
    <row r="24" spans="1:2" x14ac:dyDescent="0.25">
      <c r="A24" t="s">
        <v>7</v>
      </c>
      <c r="B24" s="1">
        <v>62</v>
      </c>
    </row>
    <row r="25" spans="1:2" x14ac:dyDescent="0.25">
      <c r="A25" t="s">
        <v>7</v>
      </c>
      <c r="B25" s="1">
        <v>45</v>
      </c>
    </row>
    <row r="26" spans="1:2" x14ac:dyDescent="0.25">
      <c r="A26" t="s">
        <v>7</v>
      </c>
      <c r="B26" s="1">
        <v>64</v>
      </c>
    </row>
    <row r="27" spans="1:2" x14ac:dyDescent="0.25">
      <c r="A27" t="s">
        <v>7</v>
      </c>
      <c r="B27" s="1">
        <v>65</v>
      </c>
    </row>
    <row r="28" spans="1:2" x14ac:dyDescent="0.25">
      <c r="A28" t="s">
        <v>7</v>
      </c>
      <c r="B28" s="1">
        <v>65</v>
      </c>
    </row>
    <row r="29" spans="1:2" x14ac:dyDescent="0.25">
      <c r="A29" t="s">
        <v>7</v>
      </c>
      <c r="B29" s="1">
        <v>74</v>
      </c>
    </row>
    <row r="30" spans="1:2" x14ac:dyDescent="0.25">
      <c r="A30" t="s">
        <v>7</v>
      </c>
      <c r="B30" s="1">
        <v>68</v>
      </c>
    </row>
    <row r="31" spans="1:2" x14ac:dyDescent="0.25">
      <c r="A31" t="s">
        <v>7</v>
      </c>
      <c r="B31" s="1">
        <v>67</v>
      </c>
    </row>
    <row r="32" spans="1:2" x14ac:dyDescent="0.25">
      <c r="A32" t="s">
        <v>7</v>
      </c>
      <c r="B32" s="1">
        <v>64</v>
      </c>
    </row>
    <row r="33" spans="1:2" x14ac:dyDescent="0.25">
      <c r="A33" t="s">
        <v>7</v>
      </c>
      <c r="B33" s="1">
        <v>54</v>
      </c>
    </row>
    <row r="34" spans="1:2" x14ac:dyDescent="0.25">
      <c r="A34" t="s">
        <v>7</v>
      </c>
      <c r="B34" s="1">
        <v>60</v>
      </c>
    </row>
    <row r="35" spans="1:2" x14ac:dyDescent="0.25">
      <c r="A35" t="s">
        <v>7</v>
      </c>
      <c r="B35" s="1">
        <v>57</v>
      </c>
    </row>
    <row r="36" spans="1:2" x14ac:dyDescent="0.25">
      <c r="A36" t="s">
        <v>7</v>
      </c>
      <c r="B36" s="1">
        <v>67</v>
      </c>
    </row>
    <row r="37" spans="1:2" x14ac:dyDescent="0.25">
      <c r="A37" t="s">
        <v>7</v>
      </c>
      <c r="B37" s="1">
        <v>58</v>
      </c>
    </row>
    <row r="38" spans="1:2" x14ac:dyDescent="0.25">
      <c r="A38" t="s">
        <v>7</v>
      </c>
      <c r="B38" s="1">
        <v>70</v>
      </c>
    </row>
    <row r="39" spans="1:2" x14ac:dyDescent="0.25">
      <c r="A39" t="s">
        <v>6</v>
      </c>
      <c r="B39" s="1">
        <v>64</v>
      </c>
    </row>
    <row r="40" spans="1:2" x14ac:dyDescent="0.25">
      <c r="A40" t="s">
        <v>6</v>
      </c>
      <c r="B40" s="1">
        <v>59</v>
      </c>
    </row>
    <row r="41" spans="1:2" x14ac:dyDescent="0.25">
      <c r="A41" t="s">
        <v>6</v>
      </c>
      <c r="B41" s="1">
        <v>68</v>
      </c>
    </row>
    <row r="42" spans="1:2" x14ac:dyDescent="0.25">
      <c r="A42" t="s">
        <v>6</v>
      </c>
      <c r="B42" s="1">
        <v>60</v>
      </c>
    </row>
    <row r="43" spans="1:2" x14ac:dyDescent="0.25">
      <c r="A43" t="s">
        <v>6</v>
      </c>
      <c r="B43" s="1">
        <v>56</v>
      </c>
    </row>
    <row r="44" spans="1:2" x14ac:dyDescent="0.25">
      <c r="A44" t="s">
        <v>6</v>
      </c>
      <c r="B44" s="1">
        <v>58</v>
      </c>
    </row>
    <row r="45" spans="1:2" x14ac:dyDescent="0.25">
      <c r="A45" t="s">
        <v>6</v>
      </c>
      <c r="B45" s="1">
        <v>65</v>
      </c>
    </row>
    <row r="46" spans="1:2" x14ac:dyDescent="0.25">
      <c r="A46" t="s">
        <v>6</v>
      </c>
      <c r="B46" s="1">
        <v>60</v>
      </c>
    </row>
    <row r="47" spans="1:2" x14ac:dyDescent="0.25">
      <c r="A47" t="s">
        <v>6</v>
      </c>
      <c r="B47" s="1">
        <v>62</v>
      </c>
    </row>
    <row r="48" spans="1:2" x14ac:dyDescent="0.25">
      <c r="A48" t="s">
        <v>6</v>
      </c>
      <c r="B48" s="1">
        <v>65</v>
      </c>
    </row>
    <row r="49" spans="1:2" x14ac:dyDescent="0.25">
      <c r="A49" t="s">
        <v>6</v>
      </c>
      <c r="B49" s="1">
        <v>60</v>
      </c>
    </row>
    <row r="50" spans="1:2" x14ac:dyDescent="0.25">
      <c r="A50" t="s">
        <v>6</v>
      </c>
      <c r="B50" s="1">
        <v>59</v>
      </c>
    </row>
    <row r="51" spans="1:2" x14ac:dyDescent="0.25">
      <c r="A51" t="s">
        <v>6</v>
      </c>
      <c r="B51" s="1">
        <v>60</v>
      </c>
    </row>
    <row r="52" spans="1:2" x14ac:dyDescent="0.25">
      <c r="A52" t="s">
        <v>6</v>
      </c>
      <c r="B52" s="1">
        <v>58</v>
      </c>
    </row>
    <row r="53" spans="1:2" x14ac:dyDescent="0.25">
      <c r="A53" t="s">
        <v>6</v>
      </c>
      <c r="B53" s="1">
        <v>49</v>
      </c>
    </row>
    <row r="54" spans="1:2" x14ac:dyDescent="0.25">
      <c r="A54" t="s">
        <v>6</v>
      </c>
      <c r="B54" s="1">
        <v>57</v>
      </c>
    </row>
    <row r="55" spans="1:2" x14ac:dyDescent="0.25">
      <c r="A55" t="s">
        <v>6</v>
      </c>
      <c r="B55" s="1">
        <v>67</v>
      </c>
    </row>
    <row r="56" spans="1:2" x14ac:dyDescent="0.25">
      <c r="A56" t="s">
        <v>6</v>
      </c>
      <c r="B56" s="1">
        <v>66</v>
      </c>
    </row>
    <row r="57" spans="1:2" x14ac:dyDescent="0.25">
      <c r="A57" t="s">
        <v>6</v>
      </c>
      <c r="B57" s="1">
        <v>56</v>
      </c>
    </row>
    <row r="58" spans="1:2" x14ac:dyDescent="0.25">
      <c r="A58" t="s">
        <v>6</v>
      </c>
      <c r="B58" s="1">
        <v>62</v>
      </c>
    </row>
    <row r="59" spans="1:2" x14ac:dyDescent="0.25">
      <c r="A59" t="s">
        <v>6</v>
      </c>
      <c r="B59" s="1">
        <v>57</v>
      </c>
    </row>
    <row r="60" spans="1:2" x14ac:dyDescent="0.25">
      <c r="A60" t="s">
        <v>6</v>
      </c>
      <c r="B60" s="1">
        <v>49</v>
      </c>
    </row>
    <row r="61" spans="1:2" x14ac:dyDescent="0.25">
      <c r="A61" t="s">
        <v>6</v>
      </c>
      <c r="B61" s="1">
        <v>60</v>
      </c>
    </row>
    <row r="62" spans="1:2" x14ac:dyDescent="0.25">
      <c r="A62" t="s">
        <v>6</v>
      </c>
      <c r="B62" s="1">
        <v>62</v>
      </c>
    </row>
    <row r="63" spans="1:2" x14ac:dyDescent="0.25">
      <c r="A63" t="s">
        <v>6</v>
      </c>
      <c r="B63" s="1">
        <v>65</v>
      </c>
    </row>
    <row r="64" spans="1:2" x14ac:dyDescent="0.25">
      <c r="A64" t="s">
        <v>6</v>
      </c>
      <c r="B64" s="1">
        <v>57</v>
      </c>
    </row>
    <row r="65" spans="1:2" x14ac:dyDescent="0.25">
      <c r="A65" t="s">
        <v>6</v>
      </c>
      <c r="B65" s="1">
        <v>60</v>
      </c>
    </row>
    <row r="66" spans="1:2" x14ac:dyDescent="0.25">
      <c r="A66" t="s">
        <v>6</v>
      </c>
      <c r="B66" s="1">
        <v>54</v>
      </c>
    </row>
    <row r="67" spans="1:2" x14ac:dyDescent="0.25">
      <c r="A67" t="s">
        <v>6</v>
      </c>
      <c r="B67" s="1">
        <v>64</v>
      </c>
    </row>
    <row r="68" spans="1:2" x14ac:dyDescent="0.25">
      <c r="A68" t="s">
        <v>6</v>
      </c>
      <c r="B68" s="1">
        <v>61</v>
      </c>
    </row>
    <row r="69" spans="1:2" x14ac:dyDescent="0.25">
      <c r="A69" t="s">
        <v>6</v>
      </c>
      <c r="B69" s="1">
        <v>58</v>
      </c>
    </row>
    <row r="70" spans="1:2" x14ac:dyDescent="0.25">
      <c r="A70" t="s">
        <v>6</v>
      </c>
      <c r="B70" s="1">
        <v>58</v>
      </c>
    </row>
    <row r="71" spans="1:2" x14ac:dyDescent="0.25">
      <c r="A71" t="s">
        <v>6</v>
      </c>
      <c r="B71" s="1">
        <v>61</v>
      </c>
    </row>
    <row r="72" spans="1:2" x14ac:dyDescent="0.25">
      <c r="A72" t="s">
        <v>6</v>
      </c>
      <c r="B72" s="1">
        <v>56</v>
      </c>
    </row>
    <row r="73" spans="1:2" x14ac:dyDescent="0.25">
      <c r="A73" t="s">
        <v>6</v>
      </c>
      <c r="B73" s="1">
        <v>57</v>
      </c>
    </row>
    <row r="74" spans="1:2" x14ac:dyDescent="0.25">
      <c r="A74" t="s">
        <v>6</v>
      </c>
      <c r="B74" s="1">
        <v>57</v>
      </c>
    </row>
    <row r="75" spans="1:2" x14ac:dyDescent="0.25">
      <c r="A75" t="s">
        <v>6</v>
      </c>
      <c r="B75" s="1">
        <v>61</v>
      </c>
    </row>
    <row r="76" spans="1:2" x14ac:dyDescent="0.25">
      <c r="A76" t="s">
        <v>8</v>
      </c>
      <c r="B76" s="1">
        <v>69</v>
      </c>
    </row>
    <row r="77" spans="1:2" x14ac:dyDescent="0.25">
      <c r="A77" t="s">
        <v>8</v>
      </c>
      <c r="B77" s="1">
        <v>60</v>
      </c>
    </row>
    <row r="78" spans="1:2" x14ac:dyDescent="0.25">
      <c r="A78" t="s">
        <v>8</v>
      </c>
      <c r="B78" s="1">
        <v>45</v>
      </c>
    </row>
    <row r="79" spans="1:2" x14ac:dyDescent="0.25">
      <c r="A79" t="s">
        <v>8</v>
      </c>
      <c r="B79" s="1">
        <v>56</v>
      </c>
    </row>
    <row r="80" spans="1:2" x14ac:dyDescent="0.25">
      <c r="A80" t="s">
        <v>8</v>
      </c>
      <c r="B80" s="1">
        <v>67</v>
      </c>
    </row>
    <row r="81" spans="1:2" x14ac:dyDescent="0.25">
      <c r="A81" t="s">
        <v>8</v>
      </c>
      <c r="B81" s="1">
        <v>66</v>
      </c>
    </row>
    <row r="82" spans="1:2" x14ac:dyDescent="0.25">
      <c r="A82" t="s">
        <v>8</v>
      </c>
      <c r="B82" s="1">
        <v>68</v>
      </c>
    </row>
    <row r="83" spans="1:2" x14ac:dyDescent="0.25">
      <c r="A83" t="s">
        <v>8</v>
      </c>
      <c r="B83" s="1">
        <v>72</v>
      </c>
    </row>
    <row r="84" spans="1:2" x14ac:dyDescent="0.25">
      <c r="A84" t="s">
        <v>8</v>
      </c>
      <c r="B84" s="1">
        <v>60</v>
      </c>
    </row>
    <row r="85" spans="1:2" x14ac:dyDescent="0.25">
      <c r="A85" t="s">
        <v>8</v>
      </c>
      <c r="B85" s="1">
        <v>65</v>
      </c>
    </row>
    <row r="86" spans="1:2" x14ac:dyDescent="0.25">
      <c r="A86" t="s">
        <v>8</v>
      </c>
      <c r="B86" s="1">
        <v>54</v>
      </c>
    </row>
    <row r="87" spans="1:2" x14ac:dyDescent="0.25">
      <c r="A87" t="s">
        <v>8</v>
      </c>
      <c r="B87" s="1">
        <v>66</v>
      </c>
    </row>
    <row r="88" spans="1:2" x14ac:dyDescent="0.25">
      <c r="A88" t="s">
        <v>8</v>
      </c>
      <c r="B88" s="1">
        <v>66</v>
      </c>
    </row>
    <row r="89" spans="1:2" x14ac:dyDescent="0.25">
      <c r="A89" t="s">
        <v>8</v>
      </c>
      <c r="B89" s="1">
        <v>66</v>
      </c>
    </row>
    <row r="90" spans="1:2" x14ac:dyDescent="0.25">
      <c r="A90" t="s">
        <v>8</v>
      </c>
      <c r="B90" s="1">
        <v>72</v>
      </c>
    </row>
    <row r="91" spans="1:2" x14ac:dyDescent="0.25">
      <c r="A91" t="s">
        <v>8</v>
      </c>
      <c r="B91" s="1">
        <v>69</v>
      </c>
    </row>
    <row r="92" spans="1:2" x14ac:dyDescent="0.25">
      <c r="A92" t="s">
        <v>8</v>
      </c>
      <c r="B92" s="1">
        <v>66</v>
      </c>
    </row>
    <row r="93" spans="1:2" x14ac:dyDescent="0.25">
      <c r="A93" t="s">
        <v>8</v>
      </c>
      <c r="B93" s="1">
        <v>62</v>
      </c>
    </row>
    <row r="94" spans="1:2" x14ac:dyDescent="0.25">
      <c r="A94" t="s">
        <v>8</v>
      </c>
      <c r="B94" s="1">
        <v>65</v>
      </c>
    </row>
    <row r="95" spans="1:2" x14ac:dyDescent="0.25">
      <c r="A95" t="s">
        <v>8</v>
      </c>
      <c r="B95" s="1">
        <v>70</v>
      </c>
    </row>
    <row r="96" spans="1:2" x14ac:dyDescent="0.25">
      <c r="A96" t="s">
        <v>8</v>
      </c>
      <c r="B96" s="1">
        <v>72</v>
      </c>
    </row>
    <row r="97" spans="1:2" x14ac:dyDescent="0.25">
      <c r="A97" t="s">
        <v>8</v>
      </c>
      <c r="B97" s="1">
        <v>70</v>
      </c>
    </row>
    <row r="98" spans="1:2" x14ac:dyDescent="0.25">
      <c r="A98" t="s">
        <v>8</v>
      </c>
      <c r="B98" s="1">
        <v>62</v>
      </c>
    </row>
    <row r="99" spans="1:2" x14ac:dyDescent="0.25">
      <c r="A99" t="s">
        <v>8</v>
      </c>
      <c r="B99" s="1">
        <v>49</v>
      </c>
    </row>
    <row r="100" spans="1:2" x14ac:dyDescent="0.25">
      <c r="A100" t="s">
        <v>8</v>
      </c>
      <c r="B100" s="1">
        <v>65</v>
      </c>
    </row>
    <row r="101" spans="1:2" x14ac:dyDescent="0.25">
      <c r="A101" t="s">
        <v>8</v>
      </c>
      <c r="B101" s="1">
        <v>64</v>
      </c>
    </row>
    <row r="102" spans="1:2" x14ac:dyDescent="0.25">
      <c r="A102" t="s">
        <v>8</v>
      </c>
      <c r="B102" s="8">
        <v>80</v>
      </c>
    </row>
    <row r="103" spans="1:2" x14ac:dyDescent="0.25">
      <c r="A103" t="s">
        <v>8</v>
      </c>
      <c r="B103" s="1">
        <v>60</v>
      </c>
    </row>
    <row r="104" spans="1:2" x14ac:dyDescent="0.25">
      <c r="A104" t="s">
        <v>8</v>
      </c>
      <c r="B104" s="1">
        <v>58</v>
      </c>
    </row>
    <row r="105" spans="1:2" x14ac:dyDescent="0.25">
      <c r="A105" t="s">
        <v>8</v>
      </c>
      <c r="B105" s="1">
        <v>62</v>
      </c>
    </row>
    <row r="106" spans="1:2" x14ac:dyDescent="0.25">
      <c r="A106" t="s">
        <v>8</v>
      </c>
      <c r="B106" s="1">
        <v>68</v>
      </c>
    </row>
    <row r="107" spans="1:2" x14ac:dyDescent="0.25">
      <c r="A107" t="s">
        <v>8</v>
      </c>
      <c r="B107" s="1">
        <v>71</v>
      </c>
    </row>
    <row r="108" spans="1:2" x14ac:dyDescent="0.25">
      <c r="A108" t="s">
        <v>8</v>
      </c>
      <c r="B108" s="1">
        <v>67</v>
      </c>
    </row>
    <row r="109" spans="1:2" x14ac:dyDescent="0.25">
      <c r="A109" t="s">
        <v>8</v>
      </c>
      <c r="B109" s="1">
        <v>59</v>
      </c>
    </row>
    <row r="110" spans="1:2" x14ac:dyDescent="0.25">
      <c r="A110" t="s">
        <v>8</v>
      </c>
      <c r="B110" s="1">
        <v>65</v>
      </c>
    </row>
    <row r="111" spans="1:2" x14ac:dyDescent="0.25">
      <c r="A111" t="s">
        <v>8</v>
      </c>
      <c r="B111" s="1">
        <v>61</v>
      </c>
    </row>
    <row r="112" spans="1:2" x14ac:dyDescent="0.25">
      <c r="A112" t="s">
        <v>8</v>
      </c>
      <c r="B112" s="1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workbookViewId="0">
      <selection activeCell="C2" sqref="C2:C38"/>
    </sheetView>
  </sheetViews>
  <sheetFormatPr defaultRowHeight="15" x14ac:dyDescent="0.25"/>
  <cols>
    <col min="2" max="2" width="11.42578125" bestFit="1" customWidth="1"/>
    <col min="13" max="13" width="12" customWidth="1"/>
  </cols>
  <sheetData>
    <row r="1" spans="1:3" x14ac:dyDescent="0.25">
      <c r="A1" t="s">
        <v>7</v>
      </c>
      <c r="B1" t="s">
        <v>6</v>
      </c>
      <c r="C1" t="s">
        <v>8</v>
      </c>
    </row>
    <row r="2" spans="1:3" x14ac:dyDescent="0.25">
      <c r="A2" s="1">
        <v>55</v>
      </c>
      <c r="B2" s="1">
        <v>64</v>
      </c>
      <c r="C2" s="1">
        <v>69</v>
      </c>
    </row>
    <row r="3" spans="1:3" x14ac:dyDescent="0.25">
      <c r="A3" s="1">
        <v>67</v>
      </c>
      <c r="B3" s="1">
        <v>59</v>
      </c>
      <c r="C3" s="1">
        <v>60</v>
      </c>
    </row>
    <row r="4" spans="1:3" x14ac:dyDescent="0.25">
      <c r="A4" s="1">
        <v>64</v>
      </c>
      <c r="B4" s="1">
        <v>68</v>
      </c>
      <c r="C4" s="1">
        <v>45</v>
      </c>
    </row>
    <row r="5" spans="1:3" x14ac:dyDescent="0.25">
      <c r="A5" s="1">
        <v>66</v>
      </c>
      <c r="B5" s="1">
        <v>60</v>
      </c>
      <c r="C5" s="1">
        <v>56</v>
      </c>
    </row>
    <row r="6" spans="1:3" x14ac:dyDescent="0.25">
      <c r="A6" s="1">
        <v>57</v>
      </c>
      <c r="B6" s="1">
        <v>56</v>
      </c>
      <c r="C6" s="1">
        <v>67</v>
      </c>
    </row>
    <row r="7" spans="1:3" x14ac:dyDescent="0.25">
      <c r="A7" s="1">
        <v>67</v>
      </c>
      <c r="B7" s="1">
        <v>58</v>
      </c>
      <c r="C7" s="1">
        <v>66</v>
      </c>
    </row>
    <row r="8" spans="1:3" x14ac:dyDescent="0.25">
      <c r="A8" s="1">
        <v>65</v>
      </c>
      <c r="B8" s="1">
        <v>65</v>
      </c>
      <c r="C8" s="1">
        <v>68</v>
      </c>
    </row>
    <row r="9" spans="1:3" x14ac:dyDescent="0.25">
      <c r="A9" s="1">
        <v>55</v>
      </c>
      <c r="B9" s="1">
        <v>60</v>
      </c>
      <c r="C9" s="1">
        <v>72</v>
      </c>
    </row>
    <row r="10" spans="1:3" x14ac:dyDescent="0.25">
      <c r="A10" s="1">
        <v>57</v>
      </c>
      <c r="B10" s="1">
        <v>62</v>
      </c>
      <c r="C10" s="1">
        <v>60</v>
      </c>
    </row>
    <row r="11" spans="1:3" x14ac:dyDescent="0.25">
      <c r="A11" s="1">
        <v>54</v>
      </c>
      <c r="B11" s="1">
        <v>65</v>
      </c>
      <c r="C11" s="1">
        <v>65</v>
      </c>
    </row>
    <row r="12" spans="1:3" x14ac:dyDescent="0.25">
      <c r="A12" s="1">
        <v>53</v>
      </c>
      <c r="B12" s="1">
        <v>60</v>
      </c>
      <c r="C12" s="1">
        <v>54</v>
      </c>
    </row>
    <row r="13" spans="1:3" x14ac:dyDescent="0.25">
      <c r="A13" s="1">
        <v>57</v>
      </c>
      <c r="B13" s="1">
        <v>59</v>
      </c>
      <c r="C13" s="1">
        <v>66</v>
      </c>
    </row>
    <row r="14" spans="1:3" x14ac:dyDescent="0.25">
      <c r="A14" s="1">
        <v>69</v>
      </c>
      <c r="B14" s="1">
        <v>60</v>
      </c>
      <c r="C14" s="1">
        <v>66</v>
      </c>
    </row>
    <row r="15" spans="1:3" x14ac:dyDescent="0.25">
      <c r="A15" s="1">
        <v>71</v>
      </c>
      <c r="B15" s="1">
        <v>58</v>
      </c>
      <c r="C15" s="1">
        <v>66</v>
      </c>
    </row>
    <row r="16" spans="1:3" x14ac:dyDescent="0.25">
      <c r="A16" s="1">
        <v>68</v>
      </c>
      <c r="B16" s="1">
        <v>49</v>
      </c>
      <c r="C16" s="1">
        <v>72</v>
      </c>
    </row>
    <row r="17" spans="1:3" x14ac:dyDescent="0.25">
      <c r="A17" s="1">
        <v>72</v>
      </c>
      <c r="B17" s="1">
        <v>57</v>
      </c>
      <c r="C17" s="1">
        <v>69</v>
      </c>
    </row>
    <row r="18" spans="1:3" x14ac:dyDescent="0.25">
      <c r="A18" s="1">
        <v>60</v>
      </c>
      <c r="B18" s="1">
        <v>67</v>
      </c>
      <c r="C18" s="1">
        <v>66</v>
      </c>
    </row>
    <row r="19" spans="1:3" x14ac:dyDescent="0.25">
      <c r="A19" s="1">
        <v>66</v>
      </c>
      <c r="B19" s="1">
        <v>66</v>
      </c>
      <c r="C19" s="1">
        <v>62</v>
      </c>
    </row>
    <row r="20" spans="1:3" x14ac:dyDescent="0.25">
      <c r="A20" s="1">
        <v>57</v>
      </c>
      <c r="B20" s="1">
        <v>56</v>
      </c>
      <c r="C20" s="1">
        <v>65</v>
      </c>
    </row>
    <row r="21" spans="1:3" x14ac:dyDescent="0.25">
      <c r="A21" s="1">
        <v>70</v>
      </c>
      <c r="B21" s="1">
        <v>62</v>
      </c>
      <c r="C21" s="1">
        <v>70</v>
      </c>
    </row>
    <row r="22" spans="1:3" x14ac:dyDescent="0.25">
      <c r="A22" s="1">
        <v>67</v>
      </c>
      <c r="B22" s="1">
        <v>57</v>
      </c>
      <c r="C22" s="1">
        <v>72</v>
      </c>
    </row>
    <row r="23" spans="1:3" x14ac:dyDescent="0.25">
      <c r="A23" s="1">
        <v>71</v>
      </c>
      <c r="B23" s="1">
        <v>49</v>
      </c>
      <c r="C23" s="1">
        <v>70</v>
      </c>
    </row>
    <row r="24" spans="1:3" x14ac:dyDescent="0.25">
      <c r="A24" s="1">
        <v>62</v>
      </c>
      <c r="B24" s="1">
        <v>60</v>
      </c>
      <c r="C24" s="1">
        <v>62</v>
      </c>
    </row>
    <row r="25" spans="1:3" x14ac:dyDescent="0.25">
      <c r="A25" s="1">
        <v>45</v>
      </c>
      <c r="B25" s="1">
        <v>62</v>
      </c>
      <c r="C25" s="1">
        <v>49</v>
      </c>
    </row>
    <row r="26" spans="1:3" x14ac:dyDescent="0.25">
      <c r="A26" s="1">
        <v>64</v>
      </c>
      <c r="B26" s="1">
        <v>65</v>
      </c>
      <c r="C26" s="1">
        <v>65</v>
      </c>
    </row>
    <row r="27" spans="1:3" x14ac:dyDescent="0.25">
      <c r="A27" s="1">
        <v>65</v>
      </c>
      <c r="B27" s="1">
        <v>57</v>
      </c>
      <c r="C27" s="1">
        <v>64</v>
      </c>
    </row>
    <row r="28" spans="1:3" x14ac:dyDescent="0.25">
      <c r="A28" s="1">
        <v>65</v>
      </c>
      <c r="B28" s="1">
        <v>60</v>
      </c>
      <c r="C28" s="8">
        <v>80</v>
      </c>
    </row>
    <row r="29" spans="1:3" x14ac:dyDescent="0.25">
      <c r="A29" s="1">
        <v>74</v>
      </c>
      <c r="B29" s="1">
        <v>54</v>
      </c>
      <c r="C29" s="1">
        <v>60</v>
      </c>
    </row>
    <row r="30" spans="1:3" x14ac:dyDescent="0.25">
      <c r="A30" s="1">
        <v>68</v>
      </c>
      <c r="B30" s="1">
        <v>64</v>
      </c>
      <c r="C30" s="1">
        <v>58</v>
      </c>
    </row>
    <row r="31" spans="1:3" x14ac:dyDescent="0.25">
      <c r="A31" s="1">
        <v>67</v>
      </c>
      <c r="B31" s="1">
        <v>61</v>
      </c>
      <c r="C31" s="1">
        <v>62</v>
      </c>
    </row>
    <row r="32" spans="1:3" x14ac:dyDescent="0.25">
      <c r="A32" s="1">
        <v>64</v>
      </c>
      <c r="B32" s="1">
        <v>58</v>
      </c>
      <c r="C32" s="1">
        <v>68</v>
      </c>
    </row>
    <row r="33" spans="1:3" x14ac:dyDescent="0.25">
      <c r="A33" s="1">
        <v>54</v>
      </c>
      <c r="B33" s="1">
        <v>58</v>
      </c>
      <c r="C33" s="1">
        <v>71</v>
      </c>
    </row>
    <row r="34" spans="1:3" x14ac:dyDescent="0.25">
      <c r="A34" s="1">
        <v>60</v>
      </c>
      <c r="B34" s="1">
        <v>61</v>
      </c>
      <c r="C34" s="1">
        <v>67</v>
      </c>
    </row>
    <row r="35" spans="1:3" x14ac:dyDescent="0.25">
      <c r="A35" s="1">
        <v>57</v>
      </c>
      <c r="B35" s="1">
        <v>56</v>
      </c>
      <c r="C35" s="1">
        <v>59</v>
      </c>
    </row>
    <row r="36" spans="1:3" x14ac:dyDescent="0.25">
      <c r="A36" s="1">
        <v>67</v>
      </c>
      <c r="B36" s="1">
        <v>57</v>
      </c>
      <c r="C36" s="1">
        <v>65</v>
      </c>
    </row>
    <row r="37" spans="1:3" x14ac:dyDescent="0.25">
      <c r="A37" s="1">
        <v>58</v>
      </c>
      <c r="B37" s="1">
        <v>57</v>
      </c>
      <c r="C37" s="1">
        <v>61</v>
      </c>
    </row>
    <row r="38" spans="1:3" x14ac:dyDescent="0.25">
      <c r="A38" s="1">
        <v>70</v>
      </c>
      <c r="B38" s="1">
        <v>61</v>
      </c>
      <c r="C38" s="1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L3" sqref="L3"/>
    </sheetView>
  </sheetViews>
  <sheetFormatPr defaultRowHeight="15" x14ac:dyDescent="0.25"/>
  <sheetData>
    <row r="1" spans="1:29" ht="15.75" thickBot="1" x14ac:dyDescent="0.3">
      <c r="A1" t="s">
        <v>29</v>
      </c>
      <c r="K1" t="s">
        <v>52</v>
      </c>
      <c r="N1" t="s">
        <v>31</v>
      </c>
      <c r="O1">
        <v>0.05</v>
      </c>
      <c r="U1" t="s">
        <v>65</v>
      </c>
      <c r="X1" t="s">
        <v>31</v>
      </c>
      <c r="Y1">
        <v>0.05</v>
      </c>
    </row>
    <row r="2" spans="1:29" ht="15.75" thickTop="1" x14ac:dyDescent="0.25">
      <c r="K2" s="10" t="s">
        <v>32</v>
      </c>
      <c r="L2" s="10" t="s">
        <v>53</v>
      </c>
      <c r="M2" s="10" t="s">
        <v>54</v>
      </c>
      <c r="N2" s="10" t="s">
        <v>55</v>
      </c>
      <c r="O2" s="10" t="s">
        <v>56</v>
      </c>
      <c r="U2" s="10" t="s">
        <v>32</v>
      </c>
      <c r="V2" s="10" t="s">
        <v>53</v>
      </c>
      <c r="W2" s="10" t="s">
        <v>54</v>
      </c>
      <c r="X2" s="10" t="s">
        <v>55</v>
      </c>
      <c r="Y2" s="10" t="s">
        <v>56</v>
      </c>
    </row>
    <row r="3" spans="1:29" ht="15.75" thickBot="1" x14ac:dyDescent="0.3">
      <c r="A3" t="s">
        <v>30</v>
      </c>
      <c r="F3" t="s">
        <v>31</v>
      </c>
      <c r="G3">
        <v>0.05</v>
      </c>
      <c r="K3" t="str">
        <f>'R Data'!A1</f>
        <v>Futebol</v>
      </c>
      <c r="L3" s="13">
        <v>2</v>
      </c>
      <c r="M3" s="1">
        <f>AVERAGE('R Data'!A2:A38)</f>
        <v>62.918918918918919</v>
      </c>
      <c r="N3">
        <f>COUNT('R Data'!A2:A38)</f>
        <v>37</v>
      </c>
      <c r="O3">
        <f>DEVSQ('R Data'!A2:A38)</f>
        <v>1564.7567567567569</v>
      </c>
      <c r="U3" t="str">
        <f>'R Data'!A1</f>
        <v>Futebol</v>
      </c>
      <c r="V3" s="13"/>
      <c r="W3" s="1">
        <f>AVERAGE('R Data'!A2:A38)</f>
        <v>62.918918918918919</v>
      </c>
      <c r="X3">
        <f>COUNT('R Data'!A2:A38)</f>
        <v>37</v>
      </c>
      <c r="Y3">
        <f>DEVSQ('R Data'!A2:A38)</f>
        <v>1564.7567567567569</v>
      </c>
    </row>
    <row r="4" spans="1:29" ht="15.75" thickTop="1" x14ac:dyDescent="0.25">
      <c r="A4" s="10" t="s">
        <v>32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K4" t="str">
        <f>'R Data'!B1</f>
        <v>Rugby</v>
      </c>
      <c r="L4" s="13">
        <v>3</v>
      </c>
      <c r="M4" s="1">
        <f>AVERAGE('R Data'!B2:B38)</f>
        <v>59.675675675675677</v>
      </c>
      <c r="N4">
        <f>COUNT('R Data'!B2:B38)</f>
        <v>37</v>
      </c>
      <c r="O4">
        <f>DEVSQ('R Data'!B2:B38)</f>
        <v>656.10810810810858</v>
      </c>
      <c r="U4" t="str">
        <f>'R Data'!B1</f>
        <v>Rugby</v>
      </c>
      <c r="V4" s="13"/>
      <c r="W4" s="1">
        <f>AVERAGE('R Data'!B2:B38)</f>
        <v>59.675675675675677</v>
      </c>
      <c r="X4">
        <f>COUNT('R Data'!B2:B38)</f>
        <v>37</v>
      </c>
      <c r="Y4">
        <f>DEVSQ('R Data'!B2:B38)</f>
        <v>656.10810810810858</v>
      </c>
    </row>
    <row r="5" spans="1:29" x14ac:dyDescent="0.25">
      <c r="A5" t="str">
        <f>'R Data'!A1</f>
        <v>Futebol</v>
      </c>
      <c r="B5">
        <f>COUNT('R Data'!A2:A38)</f>
        <v>37</v>
      </c>
      <c r="C5" s="1">
        <f>SUM('R Data'!A2:A38)</f>
        <v>2328</v>
      </c>
      <c r="D5" s="1">
        <f>AVERAGE('R Data'!A2:A38)</f>
        <v>62.918918918918919</v>
      </c>
      <c r="E5">
        <f>VAR('R Data'!A2:A38)</f>
        <v>43.465465465465158</v>
      </c>
      <c r="F5">
        <f>DEVSQ('R Data'!A2:A38)</f>
        <v>1564.7567567567569</v>
      </c>
      <c r="G5">
        <f>SQRT(D12/B5)</f>
        <v>0.97736330134018767</v>
      </c>
      <c r="H5">
        <f>D5-G5*TINV(G3,C12)</f>
        <v>60.9816152994443</v>
      </c>
      <c r="I5">
        <f>D5+G5*TINV(G3,C12)</f>
        <v>64.856222538393538</v>
      </c>
      <c r="K5" t="str">
        <f>'R Data'!C1</f>
        <v>Andebol</v>
      </c>
      <c r="L5" s="13">
        <v>3</v>
      </c>
      <c r="M5" s="1">
        <f>AVERAGE('R Data'!C2:C38)</f>
        <v>64.21621621621621</v>
      </c>
      <c r="N5">
        <f>COUNT('R Data'!C2:C38)</f>
        <v>37</v>
      </c>
      <c r="O5">
        <f>DEVSQ('R Data'!C2:C38)</f>
        <v>1596.2702702702702</v>
      </c>
      <c r="U5" t="str">
        <f>'R Data'!C1</f>
        <v>Andebol</v>
      </c>
      <c r="V5" s="13"/>
      <c r="W5" s="1">
        <f>AVERAGE('R Data'!C2:C38)</f>
        <v>64.21621621621621</v>
      </c>
      <c r="X5">
        <f>COUNT('R Data'!C2:C38)</f>
        <v>37</v>
      </c>
      <c r="Y5">
        <f>DEVSQ('R Data'!C2:C38)</f>
        <v>1596.2702702702702</v>
      </c>
    </row>
    <row r="6" spans="1:29" x14ac:dyDescent="0.25">
      <c r="A6" t="str">
        <f>'R Data'!B1</f>
        <v>Rugby</v>
      </c>
      <c r="B6">
        <f>COUNT('R Data'!B2:B38)</f>
        <v>37</v>
      </c>
      <c r="C6" s="1">
        <f>SUM('R Data'!B2:B38)</f>
        <v>2208</v>
      </c>
      <c r="D6" s="1">
        <f>AVERAGE('R Data'!B2:B38)</f>
        <v>59.675675675675677</v>
      </c>
      <c r="E6">
        <f>VAR('R Data'!B2:B38)</f>
        <v>18.225225225225238</v>
      </c>
      <c r="F6">
        <f>DEVSQ('R Data'!B2:B38)</f>
        <v>656.10810810810858</v>
      </c>
      <c r="G6">
        <f>SQRT(D12/B6)</f>
        <v>0.97736330134018767</v>
      </c>
      <c r="H6">
        <f>D6-G6*TINV(G3,C12)</f>
        <v>57.738372056201058</v>
      </c>
      <c r="I6">
        <f>D6+G6*TINV(G3,C12)</f>
        <v>61.612979295150296</v>
      </c>
      <c r="K6" s="6"/>
      <c r="L6" s="6">
        <f>SUM(L3:L5)</f>
        <v>8</v>
      </c>
      <c r="M6" s="6">
        <f>SUMPRODUCT(L3:L5,M3:M5)</f>
        <v>497.51351351351354</v>
      </c>
      <c r="N6" s="6">
        <f>SUM(N3:N5)</f>
        <v>111</v>
      </c>
      <c r="O6" s="6">
        <f>SUM(O3:O5)</f>
        <v>3817.1351351351359</v>
      </c>
      <c r="U6" s="6"/>
      <c r="V6" s="6">
        <f>SUM(V3:V5)</f>
        <v>0</v>
      </c>
      <c r="W6" s="6">
        <f>SUMPRODUCT(V3:V5,W3:W5)</f>
        <v>0</v>
      </c>
      <c r="X6" s="6">
        <f>SUM(X3:X5)</f>
        <v>111</v>
      </c>
      <c r="Y6" s="6">
        <f>SUM(Y3:Y5)</f>
        <v>3817.1351351351359</v>
      </c>
    </row>
    <row r="7" spans="1:29" ht="15.75" thickBot="1" x14ac:dyDescent="0.3">
      <c r="A7" t="str">
        <f>'R Data'!C1</f>
        <v>Andebol</v>
      </c>
      <c r="B7">
        <f>COUNT('R Data'!C2:C38)</f>
        <v>37</v>
      </c>
      <c r="C7" s="1">
        <f>SUM('R Data'!C2:C38)</f>
        <v>2376</v>
      </c>
      <c r="D7" s="1">
        <f>AVERAGE('R Data'!C2:C38)</f>
        <v>64.21621621621621</v>
      </c>
      <c r="E7">
        <f>VAR('R Data'!C2:C38)</f>
        <v>44.340840840840734</v>
      </c>
      <c r="F7">
        <f>DEVSQ('R Data'!C2:C38)</f>
        <v>1596.2702702702702</v>
      </c>
      <c r="G7">
        <f>SQRT(D12/B7)</f>
        <v>0.97736330134018767</v>
      </c>
      <c r="H7">
        <f>D7-G7*TINV(G3,C12)</f>
        <v>62.278912596741591</v>
      </c>
      <c r="I7">
        <f>D7+G7*TINV(G3,C12)</f>
        <v>66.15351983569083</v>
      </c>
      <c r="K7" t="s">
        <v>57</v>
      </c>
      <c r="U7" t="s">
        <v>66</v>
      </c>
    </row>
    <row r="8" spans="1:29" ht="15.75" thickTop="1" x14ac:dyDescent="0.25">
      <c r="A8" s="6"/>
      <c r="B8" s="6"/>
      <c r="C8" s="6"/>
      <c r="D8" s="6"/>
      <c r="E8" s="6"/>
      <c r="F8" s="6"/>
      <c r="G8" s="6"/>
      <c r="H8" s="6"/>
      <c r="I8" s="6"/>
      <c r="K8" s="10" t="s">
        <v>58</v>
      </c>
      <c r="L8" s="10" t="s">
        <v>59</v>
      </c>
      <c r="M8" s="10" t="s">
        <v>42</v>
      </c>
      <c r="N8" s="10" t="s">
        <v>60</v>
      </c>
      <c r="O8" s="10" t="s">
        <v>61</v>
      </c>
      <c r="P8" s="10" t="s">
        <v>62</v>
      </c>
      <c r="Q8" s="10" t="s">
        <v>51</v>
      </c>
      <c r="R8" s="10" t="s">
        <v>63</v>
      </c>
      <c r="S8" s="10" t="s">
        <v>64</v>
      </c>
      <c r="U8" s="10" t="s">
        <v>58</v>
      </c>
      <c r="V8" s="10" t="s">
        <v>67</v>
      </c>
      <c r="W8" s="10" t="s">
        <v>68</v>
      </c>
      <c r="X8" s="10" t="s">
        <v>69</v>
      </c>
      <c r="Y8" s="10" t="s">
        <v>70</v>
      </c>
      <c r="Z8" s="10" t="s">
        <v>71</v>
      </c>
      <c r="AA8" s="10" t="s">
        <v>51</v>
      </c>
      <c r="AB8" s="10" t="s">
        <v>61</v>
      </c>
      <c r="AC8" s="10" t="s">
        <v>62</v>
      </c>
    </row>
    <row r="9" spans="1:29" ht="15.75" thickBot="1" x14ac:dyDescent="0.3">
      <c r="A9" t="s">
        <v>18</v>
      </c>
      <c r="K9" s="14">
        <f>SQRT(SUMPRODUCT(L3:L5^2,1/N3:N5)*O6/(2*M9))</f>
        <v>3.2415473544084614</v>
      </c>
      <c r="L9" s="14">
        <f>M6/K9</f>
        <v>153.48025468050059</v>
      </c>
      <c r="M9" s="14">
        <f>N6-COUNT(N3:N5)</f>
        <v>108</v>
      </c>
      <c r="N9" s="14">
        <f>[1]!QCRIT(COUNT(N3:N5),M9,O1,2)</f>
        <v>3.3606666666666665</v>
      </c>
      <c r="O9" s="14">
        <f>M6-K9*N9</f>
        <v>486.61975337113154</v>
      </c>
      <c r="P9" s="14">
        <f>M6+K9*N9</f>
        <v>508.40727365589555</v>
      </c>
      <c r="Q9" s="14">
        <f>[1]!QDIST(ABS(L9),COUNT(N3:N5),M9)</f>
        <v>1.2212453270876722E-14</v>
      </c>
      <c r="R9" s="14">
        <f>K9*N9</f>
        <v>10.893760142382035</v>
      </c>
      <c r="S9" s="14">
        <f>ABS(M6)*SQRT(M9/O6)</f>
        <v>83.685071539107426</v>
      </c>
      <c r="U9" s="14">
        <f>SQRT(SUMPRODUCT(V3:V5^2,1/X3:X5)*Y6/Y9)</f>
        <v>0</v>
      </c>
      <c r="V9" s="14" t="e">
        <f>W6/U9</f>
        <v>#DIV/0!</v>
      </c>
      <c r="W9" s="14" t="e">
        <f>V9^2</f>
        <v>#DIV/0!</v>
      </c>
      <c r="X9" s="14">
        <f>COUNT(X3:X5)-1</f>
        <v>2</v>
      </c>
      <c r="Y9" s="14">
        <f>X6-X9-1</f>
        <v>108</v>
      </c>
      <c r="Z9" s="14">
        <f>X9*FINV(Y1,X9,Y9)</f>
        <v>6.1607737265851625</v>
      </c>
      <c r="AA9" s="14" t="e">
        <f>FDIST(ABS(W9),X9,Y9)</f>
        <v>#DIV/0!</v>
      </c>
      <c r="AB9" s="14">
        <f>W6-U9*SQRT(Z9)</f>
        <v>0</v>
      </c>
      <c r="AC9" s="14">
        <f>W6+U9*SQRT(Z9)</f>
        <v>0</v>
      </c>
    </row>
    <row r="10" spans="1:29" ht="15.75" thickTop="1" x14ac:dyDescent="0.25">
      <c r="A10" s="10" t="s">
        <v>41</v>
      </c>
      <c r="B10" s="10" t="s">
        <v>37</v>
      </c>
      <c r="C10" s="10" t="s">
        <v>42</v>
      </c>
      <c r="D10" s="10" t="s">
        <v>43</v>
      </c>
      <c r="E10" s="10" t="s">
        <v>23</v>
      </c>
      <c r="F10" s="10" t="s">
        <v>44</v>
      </c>
      <c r="G10" s="10" t="s">
        <v>45</v>
      </c>
      <c r="H10" s="10" t="s">
        <v>46</v>
      </c>
      <c r="I10" s="10" t="s">
        <v>47</v>
      </c>
    </row>
    <row r="11" spans="1:29" x14ac:dyDescent="0.25">
      <c r="A11" t="s">
        <v>48</v>
      </c>
      <c r="B11">
        <f>B13-B12</f>
        <v>404.75675675675302</v>
      </c>
      <c r="C11">
        <f>COUNTA(A5:A7)-1</f>
        <v>2</v>
      </c>
      <c r="D11">
        <f>B11/C11</f>
        <v>202.37837837837651</v>
      </c>
      <c r="E11">
        <f>D11/D12</f>
        <v>5.7259866604358187</v>
      </c>
      <c r="F11">
        <f>FDIST(E11,C11,C12)</f>
        <v>4.3295529170662705E-3</v>
      </c>
      <c r="G11">
        <f>FINV(G3,C11,C12)</f>
        <v>3.0803868632925813</v>
      </c>
      <c r="H11">
        <f>SQRT(DEVSQ(D5:D7)/(D12*C11))</f>
        <v>0.39339089494800983</v>
      </c>
      <c r="I11">
        <f>(B13-C13*D12)/(B13+D12)</f>
        <v>7.8470888108180301E-2</v>
      </c>
    </row>
    <row r="12" spans="1:29" x14ac:dyDescent="0.25">
      <c r="A12" t="s">
        <v>49</v>
      </c>
      <c r="B12">
        <f>SUM(F5:F7)</f>
        <v>3817.1351351351359</v>
      </c>
      <c r="C12">
        <f>C13-C11</f>
        <v>108</v>
      </c>
      <c r="D12">
        <f>B12/C12</f>
        <v>35.34384384384385</v>
      </c>
    </row>
    <row r="13" spans="1:29" x14ac:dyDescent="0.25">
      <c r="A13" s="7" t="s">
        <v>28</v>
      </c>
      <c r="B13" s="7">
        <f>DEVSQ('R Data'!A2:C38)</f>
        <v>4221.8918918918889</v>
      </c>
      <c r="C13" s="7">
        <f>COUNT('R Data'!A2:C38)-1</f>
        <v>110</v>
      </c>
      <c r="D13" s="7">
        <f>B13/C13</f>
        <v>38.380835380835357</v>
      </c>
      <c r="E13" s="7"/>
      <c r="F13" s="7"/>
      <c r="G13" s="7"/>
      <c r="H13" s="7"/>
      <c r="I1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A73" workbookViewId="0">
      <selection activeCell="A91" sqref="A91:C94"/>
    </sheetView>
  </sheetViews>
  <sheetFormatPr defaultRowHeight="15" x14ac:dyDescent="0.25"/>
  <cols>
    <col min="1" max="1" width="11.5703125" bestFit="1" customWidth="1"/>
    <col min="2" max="2" width="1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 t="s">
        <v>5</v>
      </c>
      <c r="B2" s="1">
        <v>27</v>
      </c>
      <c r="C2" s="1">
        <v>36</v>
      </c>
      <c r="D2" s="1">
        <v>35</v>
      </c>
      <c r="E2" s="1">
        <v>64</v>
      </c>
      <c r="H2" t="s">
        <v>33</v>
      </c>
      <c r="I2" t="s">
        <v>35</v>
      </c>
      <c r="J2" t="s">
        <v>50</v>
      </c>
      <c r="K2" s="1"/>
      <c r="L2" s="1"/>
      <c r="M2" s="1"/>
    </row>
    <row r="3" spans="1:13" x14ac:dyDescent="0.25">
      <c r="A3" t="s">
        <v>5</v>
      </c>
      <c r="B3" s="1">
        <v>28</v>
      </c>
      <c r="C3" s="1">
        <v>40</v>
      </c>
      <c r="D3" s="1">
        <v>38</v>
      </c>
      <c r="E3" s="1">
        <v>59</v>
      </c>
      <c r="G3" t="s">
        <v>6</v>
      </c>
      <c r="H3">
        <f>COUNTA(A2:A26)</f>
        <v>25</v>
      </c>
      <c r="I3">
        <f>[1]!MEANCOL(E2:E26)</f>
        <v>60.16</v>
      </c>
      <c r="J3">
        <f>_xlfn.STDEV.P(E2:E26)</f>
        <v>4.7047210331750806</v>
      </c>
      <c r="K3" s="1"/>
      <c r="L3" s="1"/>
      <c r="M3" s="1"/>
    </row>
    <row r="4" spans="1:13" x14ac:dyDescent="0.25">
      <c r="A4" t="s">
        <v>5</v>
      </c>
      <c r="B4" s="1">
        <v>43</v>
      </c>
      <c r="C4" s="1">
        <v>49</v>
      </c>
      <c r="D4" s="1">
        <v>47</v>
      </c>
      <c r="E4" s="1">
        <v>68</v>
      </c>
      <c r="G4" t="s">
        <v>7</v>
      </c>
      <c r="H4">
        <f>COUNTA(A28:A52)</f>
        <v>25</v>
      </c>
      <c r="I4">
        <f>[1]!MEANCOL(E28:E52)</f>
        <v>62.32</v>
      </c>
      <c r="J4">
        <f>_xlfn.STDEV.P(E28:E52)</f>
        <v>7.6978958163903464</v>
      </c>
      <c r="K4" s="1"/>
      <c r="L4" s="1"/>
      <c r="M4" s="1"/>
    </row>
    <row r="5" spans="1:13" x14ac:dyDescent="0.25">
      <c r="A5" t="s">
        <v>5</v>
      </c>
      <c r="B5" s="1">
        <v>26</v>
      </c>
      <c r="C5" s="1">
        <v>39</v>
      </c>
      <c r="D5" s="1">
        <v>36</v>
      </c>
      <c r="E5" s="1">
        <v>60</v>
      </c>
      <c r="G5" t="s">
        <v>8</v>
      </c>
      <c r="H5">
        <f>COUNTA(A54:A78)</f>
        <v>25</v>
      </c>
      <c r="I5">
        <f>[1]!MEANCOL(E54:E78)</f>
        <v>64.08</v>
      </c>
      <c r="J5">
        <f>_xlfn.STDEV.P(E54:E78)</f>
        <v>6.7877536785007155</v>
      </c>
      <c r="K5" s="1"/>
      <c r="L5" s="1"/>
      <c r="M5" s="1"/>
    </row>
    <row r="6" spans="1:13" x14ac:dyDescent="0.25">
      <c r="A6" t="s">
        <v>5</v>
      </c>
      <c r="B6" s="1">
        <v>49</v>
      </c>
      <c r="C6" s="1">
        <v>41</v>
      </c>
      <c r="D6" s="1">
        <v>47</v>
      </c>
      <c r="E6" s="1">
        <v>56</v>
      </c>
      <c r="K6" s="1"/>
      <c r="L6" s="1"/>
      <c r="M6" s="1"/>
    </row>
    <row r="7" spans="1:13" x14ac:dyDescent="0.25">
      <c r="A7" t="s">
        <v>5</v>
      </c>
      <c r="B7" s="1">
        <v>45</v>
      </c>
      <c r="C7" s="1">
        <v>48</v>
      </c>
      <c r="D7" s="1">
        <v>47</v>
      </c>
      <c r="E7" s="1">
        <v>58</v>
      </c>
      <c r="K7" s="1"/>
      <c r="L7" s="1"/>
      <c r="M7" s="1"/>
    </row>
    <row r="8" spans="1:13" x14ac:dyDescent="0.25">
      <c r="A8" t="s">
        <v>5</v>
      </c>
      <c r="B8" s="1">
        <v>46</v>
      </c>
      <c r="C8" s="1">
        <v>49</v>
      </c>
      <c r="D8" s="1">
        <v>50</v>
      </c>
      <c r="E8" s="1">
        <v>65</v>
      </c>
      <c r="K8" s="1"/>
      <c r="L8" s="1"/>
      <c r="M8" s="1"/>
    </row>
    <row r="9" spans="1:13" x14ac:dyDescent="0.25">
      <c r="A9" t="s">
        <v>5</v>
      </c>
      <c r="B9" s="1">
        <v>48</v>
      </c>
      <c r="C9" s="1">
        <v>49</v>
      </c>
      <c r="D9" s="1">
        <v>48</v>
      </c>
      <c r="E9" s="1">
        <v>60</v>
      </c>
      <c r="K9" s="1"/>
      <c r="L9" s="1"/>
      <c r="M9" s="1"/>
    </row>
    <row r="10" spans="1:13" x14ac:dyDescent="0.25">
      <c r="A10" t="s">
        <v>5</v>
      </c>
      <c r="B10" s="1">
        <v>48</v>
      </c>
      <c r="C10" s="1">
        <v>50</v>
      </c>
      <c r="D10" s="1">
        <v>50</v>
      </c>
      <c r="E10" s="1">
        <v>62</v>
      </c>
      <c r="K10" s="1"/>
      <c r="L10" s="1"/>
      <c r="M10" s="1"/>
    </row>
    <row r="11" spans="1:13" x14ac:dyDescent="0.25">
      <c r="A11" t="s">
        <v>5</v>
      </c>
      <c r="B11" s="1">
        <v>46</v>
      </c>
      <c r="C11" s="1">
        <v>43</v>
      </c>
      <c r="D11" s="1">
        <v>42</v>
      </c>
      <c r="E11" s="1">
        <v>65</v>
      </c>
      <c r="K11" s="1"/>
      <c r="L11" s="1"/>
      <c r="M11" s="1"/>
    </row>
    <row r="12" spans="1:13" x14ac:dyDescent="0.25">
      <c r="A12" t="s">
        <v>5</v>
      </c>
      <c r="B12" s="1">
        <v>30</v>
      </c>
      <c r="C12" s="1">
        <v>37</v>
      </c>
      <c r="D12" s="1">
        <v>37</v>
      </c>
      <c r="E12" s="1">
        <v>60</v>
      </c>
      <c r="K12" s="1"/>
      <c r="L12" s="1"/>
      <c r="M12" s="1"/>
    </row>
    <row r="13" spans="1:13" x14ac:dyDescent="0.25">
      <c r="A13" t="s">
        <v>5</v>
      </c>
      <c r="B13" s="1">
        <v>30</v>
      </c>
      <c r="C13" s="1">
        <v>34</v>
      </c>
      <c r="D13" s="1">
        <v>32</v>
      </c>
      <c r="E13" s="1">
        <v>59</v>
      </c>
      <c r="K13" s="1"/>
      <c r="L13" s="1"/>
      <c r="M13" s="1"/>
    </row>
    <row r="14" spans="1:13" x14ac:dyDescent="0.25">
      <c r="A14" t="s">
        <v>5</v>
      </c>
      <c r="B14" s="1">
        <v>29</v>
      </c>
      <c r="C14" s="1">
        <v>37</v>
      </c>
      <c r="D14" s="1">
        <v>37</v>
      </c>
      <c r="E14" s="1">
        <v>60</v>
      </c>
      <c r="K14" s="1"/>
      <c r="L14" s="1"/>
      <c r="M14" s="1"/>
    </row>
    <row r="15" spans="1:13" x14ac:dyDescent="0.25">
      <c r="A15" t="s">
        <v>5</v>
      </c>
      <c r="B15" s="1">
        <v>27</v>
      </c>
      <c r="C15" s="1">
        <v>37</v>
      </c>
      <c r="D15" s="1">
        <v>38</v>
      </c>
      <c r="E15" s="1">
        <v>58</v>
      </c>
      <c r="K15" s="1"/>
      <c r="L15" s="1"/>
      <c r="M15" s="1"/>
    </row>
    <row r="16" spans="1:13" x14ac:dyDescent="0.25">
      <c r="A16" t="s">
        <v>5</v>
      </c>
      <c r="B16" s="1">
        <v>37</v>
      </c>
      <c r="C16" s="1">
        <v>38</v>
      </c>
      <c r="D16" s="1">
        <v>40</v>
      </c>
      <c r="E16" s="1">
        <v>49</v>
      </c>
      <c r="K16" s="1"/>
      <c r="L16" s="1"/>
      <c r="M16" s="1"/>
    </row>
    <row r="17" spans="1:13" x14ac:dyDescent="0.25">
      <c r="A17" t="s">
        <v>5</v>
      </c>
      <c r="B17" s="1">
        <v>47</v>
      </c>
      <c r="C17" s="1">
        <v>39</v>
      </c>
      <c r="D17" s="1">
        <v>43</v>
      </c>
      <c r="E17" s="1">
        <v>57</v>
      </c>
      <c r="K17" s="1"/>
      <c r="L17" s="1"/>
      <c r="M17" s="1"/>
    </row>
    <row r="18" spans="1:13" x14ac:dyDescent="0.25">
      <c r="A18" t="s">
        <v>5</v>
      </c>
      <c r="B18" s="1">
        <v>52</v>
      </c>
      <c r="C18" s="1">
        <v>52</v>
      </c>
      <c r="D18" s="1">
        <v>52</v>
      </c>
      <c r="E18" s="1">
        <v>67</v>
      </c>
      <c r="K18" s="1"/>
      <c r="L18" s="1"/>
      <c r="M18" s="1"/>
    </row>
    <row r="19" spans="1:13" x14ac:dyDescent="0.25">
      <c r="A19" t="s">
        <v>5</v>
      </c>
      <c r="B19" s="1">
        <v>49</v>
      </c>
      <c r="C19" s="1">
        <v>50</v>
      </c>
      <c r="D19" s="1">
        <v>48</v>
      </c>
      <c r="E19" s="1">
        <v>66</v>
      </c>
      <c r="K19" s="1"/>
      <c r="L19" s="1"/>
      <c r="M19" s="1"/>
    </row>
    <row r="20" spans="1:13" x14ac:dyDescent="0.25">
      <c r="A20" t="s">
        <v>5</v>
      </c>
      <c r="B20" s="1">
        <v>28</v>
      </c>
      <c r="C20" s="1">
        <v>20</v>
      </c>
      <c r="D20" s="1">
        <v>4</v>
      </c>
      <c r="E20" s="1">
        <v>56</v>
      </c>
      <c r="K20" s="1"/>
      <c r="L20" s="1"/>
      <c r="M20" s="1"/>
    </row>
    <row r="21" spans="1:13" x14ac:dyDescent="0.25">
      <c r="A21" t="s">
        <v>5</v>
      </c>
      <c r="B21" s="1">
        <v>52</v>
      </c>
      <c r="C21" s="1">
        <v>48</v>
      </c>
      <c r="D21" s="1">
        <v>43</v>
      </c>
      <c r="E21" s="1">
        <v>62</v>
      </c>
      <c r="K21" s="1"/>
      <c r="L21" s="1"/>
      <c r="M21" s="1"/>
    </row>
    <row r="22" spans="1:13" x14ac:dyDescent="0.25">
      <c r="A22" t="s">
        <v>5</v>
      </c>
      <c r="B22" s="1">
        <v>38</v>
      </c>
      <c r="C22" s="1">
        <v>27</v>
      </c>
      <c r="D22" s="1">
        <v>14</v>
      </c>
      <c r="E22" s="1">
        <v>57</v>
      </c>
      <c r="K22" s="1"/>
      <c r="L22" s="1"/>
      <c r="M22" s="1"/>
    </row>
    <row r="23" spans="1:13" x14ac:dyDescent="0.25">
      <c r="A23" t="s">
        <v>5</v>
      </c>
      <c r="B23" s="1">
        <v>41</v>
      </c>
      <c r="C23" s="1">
        <v>36</v>
      </c>
      <c r="D23" s="1">
        <v>41</v>
      </c>
      <c r="E23" s="1">
        <v>49</v>
      </c>
      <c r="K23" s="1"/>
      <c r="L23" s="1"/>
      <c r="M23" s="1"/>
    </row>
    <row r="24" spans="1:13" x14ac:dyDescent="0.25">
      <c r="A24" t="s">
        <v>5</v>
      </c>
      <c r="B24" s="1">
        <v>50</v>
      </c>
      <c r="C24" s="1">
        <v>52</v>
      </c>
      <c r="D24" s="1">
        <v>49</v>
      </c>
      <c r="E24" s="1">
        <v>60</v>
      </c>
      <c r="K24" s="1"/>
      <c r="L24" s="1"/>
      <c r="M24" s="1"/>
    </row>
    <row r="25" spans="1:13" x14ac:dyDescent="0.25">
      <c r="A25" t="s">
        <v>5</v>
      </c>
      <c r="B25" s="1">
        <v>38</v>
      </c>
      <c r="C25" s="1">
        <v>34</v>
      </c>
      <c r="D25" s="1">
        <v>42</v>
      </c>
      <c r="E25" s="1">
        <v>62</v>
      </c>
      <c r="K25" s="1"/>
      <c r="L25" s="1"/>
      <c r="M25" s="1"/>
    </row>
    <row r="26" spans="1:13" x14ac:dyDescent="0.25">
      <c r="A26" t="s">
        <v>5</v>
      </c>
      <c r="B26" s="1">
        <v>37</v>
      </c>
      <c r="C26" s="1">
        <v>37</v>
      </c>
      <c r="D26" s="1">
        <v>33</v>
      </c>
      <c r="E26" s="1">
        <v>65</v>
      </c>
      <c r="K26" s="1"/>
      <c r="L26" s="1"/>
      <c r="M26" s="1"/>
    </row>
    <row r="28" spans="1:13" x14ac:dyDescent="0.25">
      <c r="A28" t="s">
        <v>9</v>
      </c>
      <c r="B28" s="1">
        <v>40</v>
      </c>
      <c r="C28" s="1">
        <v>44</v>
      </c>
      <c r="D28" s="1">
        <v>44</v>
      </c>
      <c r="E28" s="1">
        <v>55</v>
      </c>
    </row>
    <row r="29" spans="1:13" x14ac:dyDescent="0.25">
      <c r="A29" t="s">
        <v>9</v>
      </c>
      <c r="B29" s="1">
        <v>50</v>
      </c>
      <c r="C29" s="1">
        <v>52</v>
      </c>
      <c r="D29" s="1">
        <v>50</v>
      </c>
      <c r="E29" s="1">
        <v>67</v>
      </c>
    </row>
    <row r="30" spans="1:13" x14ac:dyDescent="0.25">
      <c r="A30" t="s">
        <v>9</v>
      </c>
      <c r="B30" s="1">
        <v>48</v>
      </c>
      <c r="C30" s="1">
        <v>52</v>
      </c>
      <c r="D30" s="1">
        <v>50</v>
      </c>
      <c r="E30" s="1">
        <v>64</v>
      </c>
    </row>
    <row r="31" spans="1:13" x14ac:dyDescent="0.25">
      <c r="A31" t="s">
        <v>9</v>
      </c>
      <c r="B31" s="1">
        <v>50</v>
      </c>
      <c r="C31" s="1">
        <v>49</v>
      </c>
      <c r="D31" s="1">
        <v>51</v>
      </c>
      <c r="E31" s="1">
        <v>66</v>
      </c>
    </row>
    <row r="32" spans="1:13" x14ac:dyDescent="0.25">
      <c r="A32" t="s">
        <v>9</v>
      </c>
      <c r="B32" s="1">
        <v>43</v>
      </c>
      <c r="C32" s="1">
        <v>45</v>
      </c>
      <c r="D32" s="1">
        <v>43</v>
      </c>
      <c r="E32" s="1">
        <v>57</v>
      </c>
    </row>
    <row r="33" spans="1:5" x14ac:dyDescent="0.25">
      <c r="A33" t="s">
        <v>9</v>
      </c>
      <c r="B33" s="1">
        <v>54</v>
      </c>
      <c r="C33" s="1">
        <v>50</v>
      </c>
      <c r="D33" s="1">
        <v>51</v>
      </c>
      <c r="E33" s="1">
        <v>67</v>
      </c>
    </row>
    <row r="34" spans="1:5" x14ac:dyDescent="0.25">
      <c r="A34" t="s">
        <v>9</v>
      </c>
      <c r="B34" s="1">
        <v>52</v>
      </c>
      <c r="C34" s="1">
        <v>53</v>
      </c>
      <c r="D34" s="1">
        <v>54</v>
      </c>
      <c r="E34" s="1">
        <v>65</v>
      </c>
    </row>
    <row r="35" spans="1:5" x14ac:dyDescent="0.25">
      <c r="A35" t="s">
        <v>9</v>
      </c>
      <c r="B35" s="1">
        <v>46</v>
      </c>
      <c r="C35" s="1">
        <v>43</v>
      </c>
      <c r="D35" s="1">
        <v>43</v>
      </c>
      <c r="E35" s="1">
        <v>55</v>
      </c>
    </row>
    <row r="36" spans="1:5" x14ac:dyDescent="0.25">
      <c r="A36" t="s">
        <v>9</v>
      </c>
      <c r="B36" s="1">
        <v>49</v>
      </c>
      <c r="C36" s="1">
        <v>54</v>
      </c>
      <c r="D36" s="1">
        <v>49</v>
      </c>
      <c r="E36" s="1">
        <v>56</v>
      </c>
    </row>
    <row r="37" spans="1:5" x14ac:dyDescent="0.25">
      <c r="A37" t="s">
        <v>9</v>
      </c>
      <c r="B37" s="1">
        <v>50</v>
      </c>
      <c r="C37" s="1">
        <v>53</v>
      </c>
      <c r="D37" s="1">
        <v>52</v>
      </c>
      <c r="E37" s="1">
        <v>74</v>
      </c>
    </row>
    <row r="38" spans="1:5" x14ac:dyDescent="0.25">
      <c r="A38" t="s">
        <v>9</v>
      </c>
      <c r="B38" s="1">
        <v>7</v>
      </c>
      <c r="C38" s="1">
        <v>12</v>
      </c>
      <c r="D38" s="1">
        <v>13</v>
      </c>
      <c r="E38" s="1">
        <v>59</v>
      </c>
    </row>
    <row r="39" spans="1:5" x14ac:dyDescent="0.25">
      <c r="A39" t="s">
        <v>9</v>
      </c>
      <c r="B39" s="1">
        <v>12</v>
      </c>
      <c r="C39" s="1">
        <v>10</v>
      </c>
      <c r="D39" s="1">
        <v>10</v>
      </c>
      <c r="E39" s="1">
        <v>42</v>
      </c>
    </row>
    <row r="40" spans="1:5" x14ac:dyDescent="0.25">
      <c r="A40" t="s">
        <v>9</v>
      </c>
      <c r="B40" s="1">
        <v>27</v>
      </c>
      <c r="C40" s="1">
        <v>41</v>
      </c>
      <c r="D40" s="1">
        <v>38</v>
      </c>
      <c r="E40" s="1">
        <v>58</v>
      </c>
    </row>
    <row r="41" spans="1:5" x14ac:dyDescent="0.25">
      <c r="A41" t="s">
        <v>9</v>
      </c>
      <c r="B41" s="1">
        <v>38</v>
      </c>
      <c r="C41" s="1">
        <v>46</v>
      </c>
      <c r="D41" s="1">
        <v>45</v>
      </c>
      <c r="E41" s="1">
        <v>71</v>
      </c>
    </row>
    <row r="42" spans="1:5" x14ac:dyDescent="0.25">
      <c r="A42" t="s">
        <v>9</v>
      </c>
      <c r="B42" s="1">
        <v>27</v>
      </c>
      <c r="C42" s="1">
        <v>54</v>
      </c>
      <c r="D42" s="1">
        <v>54</v>
      </c>
      <c r="E42" s="1">
        <v>67</v>
      </c>
    </row>
    <row r="43" spans="1:5" x14ac:dyDescent="0.25">
      <c r="A43" t="s">
        <v>9</v>
      </c>
      <c r="B43" s="1">
        <v>37</v>
      </c>
      <c r="C43" s="1">
        <v>42</v>
      </c>
      <c r="D43" s="1">
        <v>44</v>
      </c>
      <c r="E43" s="1">
        <v>71</v>
      </c>
    </row>
    <row r="44" spans="1:5" x14ac:dyDescent="0.25">
      <c r="A44" t="s">
        <v>9</v>
      </c>
      <c r="B44" s="1">
        <v>9</v>
      </c>
      <c r="C44" s="1">
        <v>12</v>
      </c>
      <c r="D44" s="1">
        <v>7</v>
      </c>
      <c r="E44" s="1">
        <v>50</v>
      </c>
    </row>
    <row r="45" spans="1:5" x14ac:dyDescent="0.25">
      <c r="A45" t="s">
        <v>9</v>
      </c>
      <c r="B45" s="1">
        <v>41</v>
      </c>
      <c r="C45" s="1">
        <v>45</v>
      </c>
      <c r="D45" s="1">
        <v>41</v>
      </c>
      <c r="E45" s="1">
        <v>50</v>
      </c>
    </row>
    <row r="46" spans="1:5" x14ac:dyDescent="0.25">
      <c r="A46" t="s">
        <v>9</v>
      </c>
      <c r="B46" s="1">
        <v>52</v>
      </c>
      <c r="C46" s="1">
        <v>54</v>
      </c>
      <c r="D46" s="1">
        <v>53</v>
      </c>
      <c r="E46" s="1">
        <v>68</v>
      </c>
    </row>
    <row r="47" spans="1:5" x14ac:dyDescent="0.25">
      <c r="A47" t="s">
        <v>9</v>
      </c>
      <c r="B47" s="1">
        <v>49</v>
      </c>
      <c r="C47" s="1">
        <v>50</v>
      </c>
      <c r="D47" s="1">
        <v>51</v>
      </c>
      <c r="E47" s="1">
        <v>69</v>
      </c>
    </row>
    <row r="48" spans="1:5" x14ac:dyDescent="0.25">
      <c r="A48" t="s">
        <v>9</v>
      </c>
      <c r="B48" s="1">
        <v>45</v>
      </c>
      <c r="C48" s="1">
        <v>45</v>
      </c>
      <c r="D48" s="1">
        <v>48</v>
      </c>
      <c r="E48" s="1">
        <v>69</v>
      </c>
    </row>
    <row r="49" spans="1:5" x14ac:dyDescent="0.25">
      <c r="A49" t="s">
        <v>9</v>
      </c>
      <c r="B49" s="1">
        <v>43</v>
      </c>
      <c r="C49" s="1">
        <v>51</v>
      </c>
      <c r="D49" s="1">
        <v>52</v>
      </c>
      <c r="E49" s="1">
        <v>67</v>
      </c>
    </row>
    <row r="50" spans="1:5" x14ac:dyDescent="0.25">
      <c r="A50" t="s">
        <v>9</v>
      </c>
      <c r="B50" s="1">
        <v>47</v>
      </c>
      <c r="C50" s="1">
        <v>47</v>
      </c>
      <c r="D50" s="1">
        <v>47</v>
      </c>
      <c r="E50" s="1">
        <v>65</v>
      </c>
    </row>
    <row r="51" spans="1:5" x14ac:dyDescent="0.25">
      <c r="A51" t="s">
        <v>9</v>
      </c>
      <c r="B51" s="1">
        <v>52</v>
      </c>
      <c r="C51" s="1">
        <v>47</v>
      </c>
      <c r="D51" s="1">
        <v>46</v>
      </c>
      <c r="E51" s="1">
        <v>67</v>
      </c>
    </row>
    <row r="52" spans="1:5" x14ac:dyDescent="0.25">
      <c r="A52" t="s">
        <v>9</v>
      </c>
      <c r="B52" s="1">
        <v>43</v>
      </c>
      <c r="C52" s="1">
        <v>47</v>
      </c>
      <c r="D52" s="1">
        <v>46</v>
      </c>
      <c r="E52" s="1">
        <v>59</v>
      </c>
    </row>
    <row r="53" spans="1:5" x14ac:dyDescent="0.25">
      <c r="E53" s="1"/>
    </row>
    <row r="54" spans="1:5" x14ac:dyDescent="0.25">
      <c r="A54" t="s">
        <v>10</v>
      </c>
      <c r="B54" s="1">
        <v>42</v>
      </c>
      <c r="C54" s="1">
        <v>41</v>
      </c>
      <c r="D54" s="1">
        <v>48</v>
      </c>
      <c r="E54" s="1">
        <v>69</v>
      </c>
    </row>
    <row r="55" spans="1:5" x14ac:dyDescent="0.25">
      <c r="A55" t="s">
        <v>10</v>
      </c>
      <c r="B55" s="1">
        <v>41</v>
      </c>
      <c r="C55" s="1">
        <v>44</v>
      </c>
      <c r="D55" s="1">
        <v>43</v>
      </c>
      <c r="E55" s="1">
        <v>60</v>
      </c>
    </row>
    <row r="56" spans="1:5" x14ac:dyDescent="0.25">
      <c r="A56" t="s">
        <v>10</v>
      </c>
      <c r="B56" s="1">
        <v>27</v>
      </c>
      <c r="C56" s="1">
        <v>36</v>
      </c>
      <c r="D56" s="1">
        <v>23</v>
      </c>
      <c r="E56" s="1">
        <v>45</v>
      </c>
    </row>
    <row r="57" spans="1:5" x14ac:dyDescent="0.25">
      <c r="A57" t="s">
        <v>10</v>
      </c>
      <c r="B57" s="1">
        <v>43</v>
      </c>
      <c r="C57" s="1">
        <v>40</v>
      </c>
      <c r="D57" s="1">
        <v>39</v>
      </c>
      <c r="E57" s="1">
        <v>56</v>
      </c>
    </row>
    <row r="58" spans="1:5" x14ac:dyDescent="0.25">
      <c r="A58" t="s">
        <v>10</v>
      </c>
      <c r="B58" s="1">
        <v>48</v>
      </c>
      <c r="C58" s="1">
        <v>50</v>
      </c>
      <c r="D58" s="1">
        <v>47</v>
      </c>
      <c r="E58" s="1">
        <v>67</v>
      </c>
    </row>
    <row r="59" spans="1:5" x14ac:dyDescent="0.25">
      <c r="A59" t="s">
        <v>10</v>
      </c>
      <c r="B59" s="1">
        <v>47</v>
      </c>
      <c r="C59" s="1">
        <v>52</v>
      </c>
      <c r="D59" s="1">
        <v>49</v>
      </c>
      <c r="E59" s="1">
        <v>66</v>
      </c>
    </row>
    <row r="60" spans="1:5" x14ac:dyDescent="0.25">
      <c r="A60" t="s">
        <v>10</v>
      </c>
      <c r="B60" s="1">
        <v>42</v>
      </c>
      <c r="C60" s="1">
        <v>40</v>
      </c>
      <c r="D60" s="1">
        <v>43</v>
      </c>
      <c r="E60" s="1">
        <v>68</v>
      </c>
    </row>
    <row r="61" spans="1:5" x14ac:dyDescent="0.25">
      <c r="A61" t="s">
        <v>10</v>
      </c>
      <c r="B61" s="1">
        <v>41</v>
      </c>
      <c r="C61" s="1">
        <v>47</v>
      </c>
      <c r="D61" s="1">
        <v>44</v>
      </c>
      <c r="E61" s="1">
        <v>72</v>
      </c>
    </row>
    <row r="62" spans="1:5" x14ac:dyDescent="0.25">
      <c r="A62" t="s">
        <v>10</v>
      </c>
      <c r="B62" s="1">
        <v>41</v>
      </c>
      <c r="C62" s="1">
        <v>49</v>
      </c>
      <c r="D62" s="1">
        <v>41</v>
      </c>
      <c r="E62" s="1">
        <v>60</v>
      </c>
    </row>
    <row r="63" spans="1:5" x14ac:dyDescent="0.25">
      <c r="A63" t="s">
        <v>10</v>
      </c>
      <c r="B63" s="1">
        <v>43</v>
      </c>
      <c r="C63" s="1">
        <v>49</v>
      </c>
      <c r="D63" s="1">
        <v>45</v>
      </c>
      <c r="E63" s="1">
        <v>65</v>
      </c>
    </row>
    <row r="64" spans="1:5" x14ac:dyDescent="0.25">
      <c r="A64" t="s">
        <v>10</v>
      </c>
      <c r="B64" s="1">
        <v>50</v>
      </c>
      <c r="C64" s="1">
        <v>53</v>
      </c>
      <c r="D64" s="1">
        <v>51</v>
      </c>
      <c r="E64" s="1">
        <v>54</v>
      </c>
    </row>
    <row r="65" spans="1:5" x14ac:dyDescent="0.25">
      <c r="A65" t="s">
        <v>10</v>
      </c>
      <c r="B65" s="1">
        <v>42</v>
      </c>
      <c r="C65" s="1">
        <v>46</v>
      </c>
      <c r="D65" s="1">
        <v>48</v>
      </c>
      <c r="E65" s="1">
        <v>66</v>
      </c>
    </row>
    <row r="66" spans="1:5" x14ac:dyDescent="0.25">
      <c r="A66" t="s">
        <v>10</v>
      </c>
      <c r="B66" s="1">
        <v>54</v>
      </c>
      <c r="C66" s="1">
        <v>53</v>
      </c>
      <c r="D66" s="1">
        <v>53</v>
      </c>
      <c r="E66" s="1">
        <v>66</v>
      </c>
    </row>
    <row r="67" spans="1:5" x14ac:dyDescent="0.25">
      <c r="A67" t="s">
        <v>10</v>
      </c>
      <c r="B67" s="1">
        <v>51</v>
      </c>
      <c r="C67" s="1">
        <v>52</v>
      </c>
      <c r="D67" s="1">
        <v>52</v>
      </c>
      <c r="E67" s="1">
        <v>66</v>
      </c>
    </row>
    <row r="68" spans="1:5" x14ac:dyDescent="0.25">
      <c r="A68" t="s">
        <v>10</v>
      </c>
      <c r="B68" s="1">
        <v>50</v>
      </c>
      <c r="C68" s="1">
        <v>50</v>
      </c>
      <c r="D68" s="1">
        <v>49</v>
      </c>
      <c r="E68" s="1">
        <v>72</v>
      </c>
    </row>
    <row r="69" spans="1:5" x14ac:dyDescent="0.25">
      <c r="A69" t="s">
        <v>10</v>
      </c>
      <c r="B69" s="1">
        <v>47</v>
      </c>
      <c r="C69" s="1">
        <v>47</v>
      </c>
      <c r="D69" s="1">
        <v>48</v>
      </c>
      <c r="E69" s="1">
        <v>69</v>
      </c>
    </row>
    <row r="70" spans="1:5" x14ac:dyDescent="0.25">
      <c r="A70" t="s">
        <v>10</v>
      </c>
      <c r="B70" s="1">
        <v>48</v>
      </c>
      <c r="C70" s="1">
        <v>47</v>
      </c>
      <c r="D70" s="1">
        <v>49</v>
      </c>
      <c r="E70" s="1">
        <v>66</v>
      </c>
    </row>
    <row r="71" spans="1:5" x14ac:dyDescent="0.25">
      <c r="A71" t="s">
        <v>10</v>
      </c>
      <c r="B71" s="1">
        <v>35</v>
      </c>
      <c r="C71" s="1">
        <v>37</v>
      </c>
      <c r="D71" s="1">
        <v>36</v>
      </c>
      <c r="E71" s="1">
        <v>62</v>
      </c>
    </row>
    <row r="72" spans="1:5" x14ac:dyDescent="0.25">
      <c r="A72" t="s">
        <v>10</v>
      </c>
      <c r="B72" s="1">
        <v>46</v>
      </c>
      <c r="C72" s="1">
        <v>48</v>
      </c>
      <c r="D72" s="1">
        <v>44</v>
      </c>
      <c r="E72" s="1">
        <v>65</v>
      </c>
    </row>
    <row r="73" spans="1:5" x14ac:dyDescent="0.25">
      <c r="A73" t="s">
        <v>10</v>
      </c>
      <c r="B73" s="1">
        <v>39</v>
      </c>
      <c r="C73" s="1">
        <v>43</v>
      </c>
      <c r="D73" s="1">
        <v>50</v>
      </c>
      <c r="E73" s="1">
        <v>70</v>
      </c>
    </row>
    <row r="74" spans="1:5" x14ac:dyDescent="0.25">
      <c r="A74" t="s">
        <v>10</v>
      </c>
      <c r="B74" s="1">
        <v>48</v>
      </c>
      <c r="C74" s="1">
        <v>48</v>
      </c>
      <c r="D74" s="1">
        <v>48</v>
      </c>
      <c r="E74" s="1">
        <v>72</v>
      </c>
    </row>
    <row r="75" spans="1:5" x14ac:dyDescent="0.25">
      <c r="A75" t="s">
        <v>10</v>
      </c>
      <c r="B75" s="1">
        <v>51</v>
      </c>
      <c r="C75" s="1">
        <v>52</v>
      </c>
      <c r="D75" s="1">
        <v>51</v>
      </c>
      <c r="E75" s="1">
        <v>70</v>
      </c>
    </row>
    <row r="76" spans="1:5" x14ac:dyDescent="0.25">
      <c r="A76" t="s">
        <v>10</v>
      </c>
      <c r="B76" s="1">
        <v>49</v>
      </c>
      <c r="C76" s="1">
        <v>47</v>
      </c>
      <c r="D76" s="1">
        <v>46</v>
      </c>
      <c r="E76" s="1">
        <v>62</v>
      </c>
    </row>
    <row r="77" spans="1:5" x14ac:dyDescent="0.25">
      <c r="A77" t="s">
        <v>10</v>
      </c>
      <c r="B77" s="1">
        <v>34</v>
      </c>
      <c r="C77" s="1">
        <v>34</v>
      </c>
      <c r="D77" s="1">
        <v>35</v>
      </c>
      <c r="E77" s="1">
        <v>49</v>
      </c>
    </row>
    <row r="78" spans="1:5" x14ac:dyDescent="0.25">
      <c r="A78" t="s">
        <v>10</v>
      </c>
      <c r="B78" s="1">
        <v>43</v>
      </c>
      <c r="C78" s="1">
        <v>45</v>
      </c>
      <c r="D78" s="1">
        <v>40</v>
      </c>
      <c r="E78" s="1">
        <v>65</v>
      </c>
    </row>
    <row r="80" spans="1:5" x14ac:dyDescent="0.25">
      <c r="B80" s="1">
        <v>45</v>
      </c>
      <c r="C80" s="1">
        <v>47</v>
      </c>
      <c r="D80" s="1">
        <v>47</v>
      </c>
      <c r="E80" s="1">
        <v>64</v>
      </c>
    </row>
    <row r="81" spans="1:5" x14ac:dyDescent="0.25">
      <c r="B81" s="1">
        <v>44</v>
      </c>
      <c r="C81" s="1">
        <v>51</v>
      </c>
      <c r="D81" s="1">
        <v>46</v>
      </c>
      <c r="E81" s="8">
        <v>80</v>
      </c>
    </row>
    <row r="82" spans="1:5" x14ac:dyDescent="0.25">
      <c r="B82" s="1">
        <v>41</v>
      </c>
      <c r="C82" s="1">
        <v>49</v>
      </c>
      <c r="D82" s="1">
        <v>36</v>
      </c>
      <c r="E82" s="1">
        <v>60</v>
      </c>
    </row>
    <row r="83" spans="1:5" x14ac:dyDescent="0.25">
      <c r="B83" s="1">
        <v>45</v>
      </c>
      <c r="C83" s="1">
        <v>50</v>
      </c>
      <c r="D83" s="1">
        <v>49</v>
      </c>
      <c r="E83" s="1">
        <v>58</v>
      </c>
    </row>
    <row r="84" spans="1:5" x14ac:dyDescent="0.25">
      <c r="B84" s="1">
        <v>33</v>
      </c>
      <c r="C84" s="1">
        <v>46</v>
      </c>
      <c r="D84" s="1">
        <v>49</v>
      </c>
      <c r="E84" s="1">
        <v>62</v>
      </c>
    </row>
    <row r="85" spans="1:5" x14ac:dyDescent="0.25">
      <c r="B85" s="1">
        <v>43</v>
      </c>
      <c r="C85" s="1">
        <v>47</v>
      </c>
      <c r="D85" s="1">
        <v>47</v>
      </c>
      <c r="E85" s="1">
        <v>68</v>
      </c>
    </row>
    <row r="86" spans="1:5" x14ac:dyDescent="0.25">
      <c r="B86" s="1">
        <v>39</v>
      </c>
      <c r="C86" s="1">
        <v>49</v>
      </c>
      <c r="D86" s="1">
        <v>47</v>
      </c>
      <c r="E86" s="1">
        <v>71</v>
      </c>
    </row>
    <row r="87" spans="1:5" x14ac:dyDescent="0.25">
      <c r="B87" s="1">
        <v>43</v>
      </c>
      <c r="C87" s="1">
        <v>51</v>
      </c>
      <c r="D87" s="1">
        <v>51</v>
      </c>
      <c r="E87" s="1">
        <v>67</v>
      </c>
    </row>
    <row r="88" spans="1:5" x14ac:dyDescent="0.25">
      <c r="B88" s="1">
        <v>39</v>
      </c>
      <c r="C88" s="1">
        <v>36</v>
      </c>
      <c r="D88" s="1">
        <v>36</v>
      </c>
      <c r="E88" s="1">
        <v>59</v>
      </c>
    </row>
    <row r="89" spans="1:5" x14ac:dyDescent="0.25">
      <c r="B89" s="1">
        <v>51</v>
      </c>
      <c r="C89" s="1">
        <v>49</v>
      </c>
      <c r="D89" s="1">
        <v>47</v>
      </c>
      <c r="E89" s="1">
        <v>65</v>
      </c>
    </row>
    <row r="91" spans="1:5" x14ac:dyDescent="0.25">
      <c r="A91" s="1">
        <v>68</v>
      </c>
      <c r="B91" s="1">
        <v>68</v>
      </c>
      <c r="C91" s="1">
        <v>61</v>
      </c>
    </row>
    <row r="92" spans="1:5" x14ac:dyDescent="0.25">
      <c r="A92" s="1">
        <v>73</v>
      </c>
      <c r="B92" s="1">
        <v>62</v>
      </c>
      <c r="C92" s="1">
        <v>66</v>
      </c>
    </row>
    <row r="93" spans="1:5" x14ac:dyDescent="0.25">
      <c r="A93" s="1">
        <v>68</v>
      </c>
      <c r="B93" s="1">
        <v>68</v>
      </c>
      <c r="C93" s="1">
        <v>62</v>
      </c>
    </row>
    <row r="94" spans="1:5" x14ac:dyDescent="0.25">
      <c r="A94" s="1">
        <v>71</v>
      </c>
      <c r="B94" s="1">
        <v>45</v>
      </c>
      <c r="C94" s="1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sqref="A1:C36"/>
    </sheetView>
  </sheetViews>
  <sheetFormatPr defaultRowHeight="15" x14ac:dyDescent="0.25"/>
  <sheetData>
    <row r="1" spans="1:14" x14ac:dyDescent="0.25">
      <c r="A1" t="s">
        <v>7</v>
      </c>
      <c r="B1" t="s">
        <v>6</v>
      </c>
      <c r="C1" t="s">
        <v>8</v>
      </c>
    </row>
    <row r="2" spans="1:14" x14ac:dyDescent="0.25">
      <c r="A2" s="1">
        <v>55</v>
      </c>
      <c r="B2" s="1">
        <v>64</v>
      </c>
      <c r="C2" s="1">
        <v>69</v>
      </c>
      <c r="E2" t="s">
        <v>29</v>
      </c>
    </row>
    <row r="3" spans="1:14" ht="15.75" thickBot="1" x14ac:dyDescent="0.3">
      <c r="A3" s="1">
        <v>67</v>
      </c>
      <c r="B3" s="1">
        <v>59</v>
      </c>
      <c r="C3" s="1">
        <v>60</v>
      </c>
    </row>
    <row r="4" spans="1:14" ht="16.5" thickTop="1" thickBot="1" x14ac:dyDescent="0.3">
      <c r="A4" s="1">
        <v>64</v>
      </c>
      <c r="B4" s="1">
        <v>68</v>
      </c>
      <c r="C4" s="1">
        <v>45</v>
      </c>
      <c r="E4" t="s">
        <v>30</v>
      </c>
      <c r="F4" s="9"/>
      <c r="G4" s="9"/>
      <c r="H4" s="9"/>
      <c r="I4" s="9"/>
      <c r="J4" s="9" t="s">
        <v>31</v>
      </c>
      <c r="K4" s="9">
        <v>0.05</v>
      </c>
      <c r="L4" s="9"/>
      <c r="M4" s="9"/>
      <c r="N4" s="5"/>
    </row>
    <row r="5" spans="1:14" ht="15.75" thickTop="1" x14ac:dyDescent="0.25">
      <c r="A5" s="1">
        <v>66</v>
      </c>
      <c r="B5" s="1">
        <v>60</v>
      </c>
      <c r="C5" s="1">
        <v>56</v>
      </c>
      <c r="E5" s="10" t="s">
        <v>32</v>
      </c>
      <c r="F5" s="10" t="s">
        <v>33</v>
      </c>
      <c r="G5" s="10" t="s">
        <v>34</v>
      </c>
      <c r="H5" s="11" t="s">
        <v>35</v>
      </c>
      <c r="I5" s="11" t="s">
        <v>36</v>
      </c>
      <c r="J5" s="10" t="s">
        <v>37</v>
      </c>
      <c r="K5" s="10" t="s">
        <v>38</v>
      </c>
      <c r="L5" s="10" t="s">
        <v>39</v>
      </c>
      <c r="M5" s="10" t="s">
        <v>40</v>
      </c>
    </row>
    <row r="6" spans="1:14" x14ac:dyDescent="0.25">
      <c r="A6" s="1">
        <v>57</v>
      </c>
      <c r="B6" s="1">
        <v>56</v>
      </c>
      <c r="C6" s="1">
        <v>67</v>
      </c>
      <c r="E6" t="str">
        <f>A1</f>
        <v>Futebol</v>
      </c>
      <c r="F6">
        <f>COUNT(A2:A36)</f>
        <v>35</v>
      </c>
      <c r="G6" s="1">
        <f>SUM(A2:A36)</f>
        <v>2208</v>
      </c>
      <c r="H6" s="1">
        <f>AVERAGE(A2:A36)</f>
        <v>63.085714285714289</v>
      </c>
      <c r="I6" s="1">
        <f>VAR(A2:A36)</f>
        <v>93.021848739495482</v>
      </c>
      <c r="J6">
        <f>DEVSQ(A2:A36)</f>
        <v>3162.7428571428554</v>
      </c>
      <c r="K6">
        <f>SQRT(H13/F6)</f>
        <v>1.2260674110825256</v>
      </c>
      <c r="L6">
        <f>H6-K6*TINV(K4,G13)</f>
        <v>60.653815389153635</v>
      </c>
      <c r="M6">
        <f>H6+K6*TINV(K4,G13)</f>
        <v>65.517613182274943</v>
      </c>
    </row>
    <row r="7" spans="1:14" x14ac:dyDescent="0.25">
      <c r="A7" s="1">
        <v>67</v>
      </c>
      <c r="B7" s="1">
        <v>58</v>
      </c>
      <c r="C7" s="1">
        <v>66</v>
      </c>
      <c r="E7" t="str">
        <f>B1</f>
        <v>Rugby</v>
      </c>
      <c r="F7">
        <f>COUNT(B2:B36)</f>
        <v>35</v>
      </c>
      <c r="G7" s="1">
        <f>SUM(B2:B36)</f>
        <v>2090</v>
      </c>
      <c r="H7" s="1">
        <f>AVERAGE(B2:B36)</f>
        <v>59.714285714285715</v>
      </c>
      <c r="I7" s="1">
        <f>VAR(B2:B36)</f>
        <v>19.033613445378155</v>
      </c>
      <c r="J7">
        <f>DEVSQ(B2:B36)</f>
        <v>647.14285714285722</v>
      </c>
      <c r="K7">
        <f>SQRT(H13/F7)</f>
        <v>1.2260674110825256</v>
      </c>
      <c r="L7">
        <f>H7-K7*TINV(K4,G13)</f>
        <v>57.282386817725062</v>
      </c>
      <c r="M7">
        <f>H7+K7*TINV(K4,G13)</f>
        <v>62.146184610846369</v>
      </c>
    </row>
    <row r="8" spans="1:14" x14ac:dyDescent="0.25">
      <c r="A8" s="1">
        <v>65</v>
      </c>
      <c r="B8" s="1">
        <v>65</v>
      </c>
      <c r="C8" s="1">
        <v>68</v>
      </c>
      <c r="E8" t="str">
        <f>C1</f>
        <v>Andebol</v>
      </c>
      <c r="F8" s="6">
        <f>COUNT(C2:C36)</f>
        <v>35</v>
      </c>
      <c r="G8" s="12">
        <f>SUM(C2:C36)</f>
        <v>2256</v>
      </c>
      <c r="H8" s="12">
        <f>AVERAGE(C2:C36)</f>
        <v>64.457142857142856</v>
      </c>
      <c r="I8" s="6">
        <f>VAR(C2:C36)</f>
        <v>45.784873949579541</v>
      </c>
      <c r="J8" s="6">
        <f>DEVSQ(C2:C36)</f>
        <v>1556.6857142857141</v>
      </c>
      <c r="K8" s="6">
        <f>SQRT(H13/F8)</f>
        <v>1.2260674110825256</v>
      </c>
      <c r="L8" s="6">
        <f>H8-K8*TINV(K4,G13)</f>
        <v>62.025243960582202</v>
      </c>
      <c r="M8" s="6">
        <f>H8+K8*TINV(K4,G13)</f>
        <v>66.889041753703509</v>
      </c>
      <c r="N8" s="6"/>
    </row>
    <row r="9" spans="1:14" ht="15.75" thickBot="1" x14ac:dyDescent="0.3">
      <c r="A9" s="1">
        <v>55</v>
      </c>
      <c r="B9" s="1">
        <v>60</v>
      </c>
      <c r="C9" s="1">
        <v>72</v>
      </c>
      <c r="E9" s="6"/>
      <c r="F9" s="6"/>
      <c r="G9" s="6"/>
      <c r="H9" s="6"/>
      <c r="I9" s="6"/>
      <c r="J9" s="6"/>
      <c r="K9" s="6"/>
      <c r="L9" s="6"/>
      <c r="M9" s="6"/>
    </row>
    <row r="10" spans="1:14" ht="16.5" thickTop="1" thickBot="1" x14ac:dyDescent="0.3">
      <c r="A10" s="1">
        <v>56</v>
      </c>
      <c r="B10" s="1">
        <v>62</v>
      </c>
      <c r="C10" s="1">
        <v>60</v>
      </c>
      <c r="E10" t="s">
        <v>18</v>
      </c>
      <c r="F10" s="9"/>
      <c r="G10" s="9"/>
      <c r="H10" s="9"/>
      <c r="I10" s="9"/>
      <c r="J10" s="9"/>
      <c r="K10" s="9"/>
      <c r="L10" s="9"/>
      <c r="M10" s="9"/>
      <c r="N10" s="5"/>
    </row>
    <row r="11" spans="1:14" ht="15.75" thickTop="1" x14ac:dyDescent="0.25">
      <c r="A11" s="1">
        <v>74</v>
      </c>
      <c r="B11" s="1">
        <v>65</v>
      </c>
      <c r="C11" s="1">
        <v>65</v>
      </c>
      <c r="E11" s="10" t="s">
        <v>41</v>
      </c>
      <c r="F11" s="10" t="s">
        <v>37</v>
      </c>
      <c r="G11" s="10" t="s">
        <v>42</v>
      </c>
      <c r="H11" s="10" t="s">
        <v>43</v>
      </c>
      <c r="I11" s="10" t="s">
        <v>23</v>
      </c>
      <c r="J11" s="10" t="s">
        <v>44</v>
      </c>
      <c r="K11" s="10" t="s">
        <v>45</v>
      </c>
      <c r="L11" s="10" t="s">
        <v>46</v>
      </c>
      <c r="M11" s="10" t="s">
        <v>47</v>
      </c>
    </row>
    <row r="12" spans="1:14" x14ac:dyDescent="0.25">
      <c r="A12" s="1">
        <v>59</v>
      </c>
      <c r="B12" s="1">
        <v>60</v>
      </c>
      <c r="C12" s="1">
        <v>54</v>
      </c>
      <c r="E12" t="s">
        <v>48</v>
      </c>
      <c r="F12">
        <f>F14-F13</f>
        <v>416.99047619047906</v>
      </c>
      <c r="G12">
        <f>COUNTA(E6:E8)-1</f>
        <v>2</v>
      </c>
      <c r="H12">
        <f>F12/G12</f>
        <v>208.49523809523953</v>
      </c>
      <c r="I12">
        <f>H12/H13</f>
        <v>3.9627748495980697</v>
      </c>
      <c r="J12">
        <f>FDIST(I12,G12,G13)</f>
        <v>2.2007859824040188E-2</v>
      </c>
      <c r="K12">
        <f>FINV(K4,G12,G13)</f>
        <v>3.0854650325704744</v>
      </c>
      <c r="L12">
        <f>SQRT(DEVSQ(H6:H8)/(H13*G12))</f>
        <v>0.33648497523655346</v>
      </c>
      <c r="M12">
        <f>(F14-G14*H13)/(F14+H13)</f>
        <v>5.341916010571808E-2</v>
      </c>
    </row>
    <row r="13" spans="1:14" x14ac:dyDescent="0.25">
      <c r="A13" s="1">
        <v>42</v>
      </c>
      <c r="B13" s="1">
        <v>59</v>
      </c>
      <c r="C13" s="1">
        <v>66</v>
      </c>
      <c r="E13" t="s">
        <v>49</v>
      </c>
      <c r="F13" s="7">
        <f>SUM(J6:J8)</f>
        <v>5366.5714285714266</v>
      </c>
      <c r="G13" s="7">
        <f>G14-G12</f>
        <v>102</v>
      </c>
      <c r="H13" s="7">
        <f>F13/G13</f>
        <v>52.613445378151241</v>
      </c>
      <c r="I13" s="7"/>
      <c r="J13" s="7"/>
      <c r="K13" s="7"/>
      <c r="L13" s="7"/>
      <c r="M13" s="7"/>
      <c r="N13" s="7"/>
    </row>
    <row r="14" spans="1:14" x14ac:dyDescent="0.25">
      <c r="A14" s="1">
        <v>58</v>
      </c>
      <c r="B14" s="1">
        <v>60</v>
      </c>
      <c r="C14" s="1">
        <v>66</v>
      </c>
      <c r="E14" s="7" t="s">
        <v>28</v>
      </c>
      <c r="F14" s="7">
        <f>DEVSQ(A2:C36)</f>
        <v>5783.5619047619057</v>
      </c>
      <c r="G14" s="7">
        <f>COUNT(A2:C36)-1</f>
        <v>104</v>
      </c>
      <c r="H14" s="7">
        <f>F14/G14</f>
        <v>55.611172161172171</v>
      </c>
      <c r="I14" s="7"/>
      <c r="J14" s="7"/>
      <c r="K14" s="7"/>
      <c r="L14" s="7"/>
      <c r="M14" s="7"/>
    </row>
    <row r="15" spans="1:14" x14ac:dyDescent="0.25">
      <c r="A15" s="1">
        <v>71</v>
      </c>
      <c r="B15" s="1">
        <v>58</v>
      </c>
      <c r="C15" s="1">
        <v>66</v>
      </c>
    </row>
    <row r="16" spans="1:14" x14ac:dyDescent="0.25">
      <c r="A16" s="1">
        <v>67</v>
      </c>
      <c r="B16" s="1">
        <v>49</v>
      </c>
      <c r="C16" s="1">
        <v>72</v>
      </c>
    </row>
    <row r="17" spans="1:3" x14ac:dyDescent="0.25">
      <c r="A17" s="1">
        <v>71</v>
      </c>
      <c r="B17" s="1">
        <v>57</v>
      </c>
      <c r="C17" s="1">
        <v>69</v>
      </c>
    </row>
    <row r="18" spans="1:3" x14ac:dyDescent="0.25">
      <c r="A18" s="1">
        <v>50</v>
      </c>
      <c r="B18" s="1">
        <v>67</v>
      </c>
      <c r="C18" s="1">
        <v>66</v>
      </c>
    </row>
    <row r="19" spans="1:3" x14ac:dyDescent="0.25">
      <c r="A19" s="1">
        <v>50</v>
      </c>
      <c r="B19" s="1">
        <v>66</v>
      </c>
      <c r="C19" s="1">
        <v>62</v>
      </c>
    </row>
    <row r="20" spans="1:3" x14ac:dyDescent="0.25">
      <c r="A20" s="1">
        <v>68</v>
      </c>
      <c r="B20" s="1">
        <v>56</v>
      </c>
      <c r="C20" s="1">
        <v>65</v>
      </c>
    </row>
    <row r="21" spans="1:3" x14ac:dyDescent="0.25">
      <c r="A21" s="1">
        <v>69</v>
      </c>
      <c r="B21" s="1">
        <v>62</v>
      </c>
      <c r="C21" s="1">
        <v>70</v>
      </c>
    </row>
    <row r="22" spans="1:3" x14ac:dyDescent="0.25">
      <c r="A22" s="1">
        <v>69</v>
      </c>
      <c r="B22" s="1">
        <v>57</v>
      </c>
      <c r="C22" s="1">
        <v>72</v>
      </c>
    </row>
    <row r="23" spans="1:3" x14ac:dyDescent="0.25">
      <c r="A23" s="1">
        <v>67</v>
      </c>
      <c r="B23" s="1">
        <v>49</v>
      </c>
      <c r="C23" s="1">
        <v>70</v>
      </c>
    </row>
    <row r="24" spans="1:3" x14ac:dyDescent="0.25">
      <c r="A24" s="1">
        <v>65</v>
      </c>
      <c r="B24" s="1">
        <v>60</v>
      </c>
      <c r="C24" s="1">
        <v>62</v>
      </c>
    </row>
    <row r="25" spans="1:3" x14ac:dyDescent="0.25">
      <c r="A25" s="1">
        <v>67</v>
      </c>
      <c r="B25" s="1">
        <v>62</v>
      </c>
      <c r="C25" s="1">
        <v>49</v>
      </c>
    </row>
    <row r="26" spans="1:3" x14ac:dyDescent="0.25">
      <c r="A26" s="1">
        <v>59</v>
      </c>
      <c r="B26" s="1">
        <v>65</v>
      </c>
      <c r="C26" s="1">
        <v>65</v>
      </c>
    </row>
    <row r="27" spans="1:3" x14ac:dyDescent="0.25">
      <c r="A27" s="1">
        <v>100</v>
      </c>
      <c r="B27" s="1">
        <v>57</v>
      </c>
      <c r="C27" s="1">
        <v>64</v>
      </c>
    </row>
    <row r="28" spans="1:3" x14ac:dyDescent="0.25">
      <c r="A28" s="1">
        <v>59</v>
      </c>
      <c r="B28" s="1">
        <v>60</v>
      </c>
      <c r="C28" s="8">
        <v>80</v>
      </c>
    </row>
    <row r="29" spans="1:3" x14ac:dyDescent="0.25">
      <c r="A29" s="1">
        <v>65</v>
      </c>
      <c r="B29" s="1">
        <v>54</v>
      </c>
      <c r="C29" s="1">
        <v>60</v>
      </c>
    </row>
    <row r="30" spans="1:3" x14ac:dyDescent="0.25">
      <c r="A30" s="1">
        <v>63</v>
      </c>
      <c r="B30" s="1">
        <v>64</v>
      </c>
      <c r="C30" s="1">
        <v>58</v>
      </c>
    </row>
    <row r="31" spans="1:3" x14ac:dyDescent="0.25">
      <c r="A31" s="1">
        <v>64</v>
      </c>
      <c r="B31" s="1">
        <v>61</v>
      </c>
      <c r="C31" s="1">
        <v>62</v>
      </c>
    </row>
    <row r="32" spans="1:3" x14ac:dyDescent="0.25">
      <c r="A32" s="1">
        <v>59</v>
      </c>
      <c r="B32" s="1">
        <v>58</v>
      </c>
      <c r="C32" s="1">
        <v>68</v>
      </c>
    </row>
    <row r="33" spans="1:3" x14ac:dyDescent="0.25">
      <c r="A33" s="1">
        <v>67</v>
      </c>
      <c r="B33" s="1">
        <v>58</v>
      </c>
      <c r="C33" s="1">
        <v>71</v>
      </c>
    </row>
    <row r="34" spans="1:3" x14ac:dyDescent="0.25">
      <c r="A34" s="1">
        <v>49</v>
      </c>
      <c r="B34" s="1">
        <v>61</v>
      </c>
      <c r="C34" s="1">
        <v>67</v>
      </c>
    </row>
    <row r="35" spans="1:3" x14ac:dyDescent="0.25">
      <c r="A35" s="1">
        <v>57</v>
      </c>
      <c r="B35" s="1">
        <v>56</v>
      </c>
      <c r="C35" s="1">
        <v>59</v>
      </c>
    </row>
    <row r="36" spans="1:3" x14ac:dyDescent="0.25">
      <c r="A36" s="1">
        <v>67</v>
      </c>
      <c r="B36" s="1">
        <v>57</v>
      </c>
      <c r="C36" s="1">
        <v>65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J1" sqref="J1"/>
    </sheetView>
  </sheetViews>
  <sheetFormatPr defaultRowHeight="15" x14ac:dyDescent="0.25"/>
  <cols>
    <col min="1" max="1" width="13.140625" customWidth="1"/>
  </cols>
  <sheetData>
    <row r="1" spans="1:7" x14ac:dyDescent="0.25">
      <c r="A1" t="s">
        <v>11</v>
      </c>
    </row>
    <row r="3" spans="1:7" ht="15.75" thickBot="1" x14ac:dyDescent="0.3">
      <c r="A3" t="s">
        <v>12</v>
      </c>
    </row>
    <row r="4" spans="1:7" x14ac:dyDescent="0.25">
      <c r="A4" s="4" t="s">
        <v>13</v>
      </c>
      <c r="B4" s="4" t="s">
        <v>14</v>
      </c>
      <c r="C4" s="4" t="s">
        <v>15</v>
      </c>
      <c r="D4" s="4" t="s">
        <v>16</v>
      </c>
      <c r="E4" s="4" t="s">
        <v>17</v>
      </c>
    </row>
    <row r="5" spans="1:7" x14ac:dyDescent="0.25">
      <c r="A5" s="2" t="s">
        <v>7</v>
      </c>
      <c r="B5" s="2">
        <v>25</v>
      </c>
      <c r="C5" s="2">
        <v>1558</v>
      </c>
      <c r="D5" s="2">
        <v>62.32</v>
      </c>
      <c r="E5" s="2">
        <v>61.726666666666766</v>
      </c>
    </row>
    <row r="6" spans="1:7" x14ac:dyDescent="0.25">
      <c r="A6" s="2" t="s">
        <v>6</v>
      </c>
      <c r="B6" s="2">
        <v>25</v>
      </c>
      <c r="C6" s="2">
        <v>1504</v>
      </c>
      <c r="D6" s="2">
        <v>60.16</v>
      </c>
      <c r="E6" s="2">
        <v>23.056666666666668</v>
      </c>
    </row>
    <row r="7" spans="1:7" ht="15.75" thickBot="1" x14ac:dyDescent="0.3">
      <c r="A7" s="3" t="s">
        <v>8</v>
      </c>
      <c r="B7" s="3">
        <v>25</v>
      </c>
      <c r="C7" s="3">
        <v>1602</v>
      </c>
      <c r="D7" s="3">
        <v>64.08</v>
      </c>
      <c r="E7" s="3">
        <v>47.99333333333319</v>
      </c>
    </row>
    <row r="10" spans="1:7" ht="15.75" thickBot="1" x14ac:dyDescent="0.3">
      <c r="A10" t="s">
        <v>18</v>
      </c>
    </row>
    <row r="11" spans="1:7" x14ac:dyDescent="0.25">
      <c r="A11" s="4" t="s">
        <v>19</v>
      </c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  <c r="G11" s="4" t="s">
        <v>25</v>
      </c>
    </row>
    <row r="12" spans="1:7" x14ac:dyDescent="0.25">
      <c r="A12" s="2" t="s">
        <v>26</v>
      </c>
      <c r="B12" s="2">
        <v>192.74666666666599</v>
      </c>
      <c r="C12" s="2">
        <v>2</v>
      </c>
      <c r="D12" s="2">
        <v>96.373333333332994</v>
      </c>
      <c r="E12" s="2">
        <v>2.1774910250294903</v>
      </c>
      <c r="F12" s="2">
        <v>0.12073250549992731</v>
      </c>
      <c r="G12" s="2">
        <v>3.1239074485457761</v>
      </c>
    </row>
    <row r="13" spans="1:7" x14ac:dyDescent="0.25">
      <c r="A13" s="2" t="s">
        <v>27</v>
      </c>
      <c r="B13" s="2">
        <v>3186.64</v>
      </c>
      <c r="C13" s="2">
        <v>72</v>
      </c>
      <c r="D13" s="2">
        <v>44.25888888888889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28</v>
      </c>
      <c r="B15" s="3">
        <v>3379.3866666666659</v>
      </c>
      <c r="C15" s="3">
        <v>74</v>
      </c>
      <c r="D15" s="3"/>
      <c r="E15" s="3"/>
      <c r="F15" s="3"/>
      <c r="G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Folha5</vt:lpstr>
      <vt:lpstr>R Data</vt:lpstr>
      <vt:lpstr>Folha4</vt:lpstr>
      <vt:lpstr>Original Data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2016-12-08T18:31:23Z</dcterms:modified>
</cp:coreProperties>
</file>