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g365-my.sharepoint.com/personal/a62181_ualg_pt/Documents/1 UNI STUFF/3y/sistemas paralelos e distribuidos/TP/TP2/docs/"/>
    </mc:Choice>
  </mc:AlternateContent>
  <xr:revisionPtr revIDLastSave="594" documentId="8_{64EB7185-A73A-45E5-AC46-C49A4FA46C13}" xr6:coauthVersionLast="45" xr6:coauthVersionMax="45" xr10:uidLastSave="{205DB6DC-508B-46C6-A2B6-79B53578AEA3}"/>
  <bookViews>
    <workbookView xWindow="-120" yWindow="-120" windowWidth="29040" windowHeight="15840" xr2:uid="{00000000-000D-0000-FFFF-FFFF00000000}"/>
  </bookViews>
  <sheets>
    <sheet name="Folha1" sheetId="1" r:id="rId1"/>
  </sheets>
  <definedNames>
    <definedName name="_xlchart.v1.0" hidden="1">Folha1!$F$77:$F$86</definedName>
    <definedName name="_xlchart.v1.1" hidden="1">Folha1!$F$92:$F$101</definedName>
    <definedName name="_xlchart.v1.2" hidden="1">Folha1!$H$77:$H$86</definedName>
    <definedName name="_xlchart.v1.3" hidden="1">Folha1!$H$92:$H$101</definedName>
    <definedName name="_xlchart.v1.4" hidden="1">Folha1!$F$77:$F$86</definedName>
    <definedName name="_xlchart.v1.5" hidden="1">Folha1!$F$92:$F$101</definedName>
    <definedName name="_xlchart.v1.6" hidden="1">Folha1!$H$77:$H$86</definedName>
    <definedName name="_xlchart.v1.7" hidden="1">Folha1!$H$92:$H$101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2" i="1" l="1" a="1"/>
  <c r="G92" i="1" s="1"/>
  <c r="H92" i="1" s="1"/>
  <c r="G77" i="1" a="1"/>
  <c r="G77" i="1" s="1"/>
  <c r="H77" i="1" s="1"/>
  <c r="H98" i="1" l="1"/>
  <c r="H81" i="1"/>
  <c r="H94" i="1"/>
  <c r="H82" i="1"/>
  <c r="H95" i="1"/>
  <c r="H83" i="1"/>
  <c r="H96" i="1"/>
  <c r="H84" i="1"/>
  <c r="H85" i="1"/>
  <c r="H99" i="1"/>
  <c r="H78" i="1"/>
  <c r="H79" i="1"/>
  <c r="H100" i="1"/>
  <c r="H97" i="1"/>
  <c r="H86" i="1"/>
  <c r="H80" i="1"/>
  <c r="H93" i="1"/>
  <c r="H101" i="1"/>
  <c r="C181" i="1"/>
  <c r="B181" i="1"/>
  <c r="C180" i="1"/>
  <c r="C179" i="1"/>
  <c r="D169" i="1"/>
  <c r="C169" i="1"/>
  <c r="B169" i="1"/>
  <c r="C168" i="1"/>
  <c r="C167" i="1"/>
  <c r="C156" i="1"/>
  <c r="B156" i="1"/>
  <c r="D155" i="1"/>
  <c r="C155" i="1"/>
  <c r="B155" i="1"/>
  <c r="C154" i="1"/>
  <c r="C144" i="1"/>
  <c r="B144" i="1"/>
  <c r="D143" i="1"/>
  <c r="C143" i="1"/>
  <c r="B143" i="1"/>
  <c r="C142" i="1"/>
  <c r="C132" i="1"/>
  <c r="B132" i="1"/>
  <c r="C131" i="1"/>
  <c r="B131" i="1"/>
  <c r="C130" i="1"/>
  <c r="D121" i="1" l="1"/>
  <c r="C121" i="1"/>
  <c r="B121" i="1"/>
  <c r="C120" i="1"/>
  <c r="B120" i="1"/>
  <c r="C119" i="1"/>
  <c r="C254" i="1"/>
  <c r="C255" i="1"/>
  <c r="B255" i="1"/>
  <c r="D254" i="1"/>
  <c r="B254" i="1"/>
  <c r="C253" i="1"/>
  <c r="C243" i="1"/>
  <c r="B243" i="1"/>
  <c r="C242" i="1"/>
  <c r="B242" i="1"/>
  <c r="C241" i="1"/>
  <c r="C231" i="1"/>
  <c r="B231" i="1"/>
  <c r="C230" i="1"/>
  <c r="B230" i="1"/>
  <c r="C229" i="1"/>
  <c r="C219" i="1"/>
  <c r="B219" i="1"/>
  <c r="D218" i="1"/>
  <c r="C218" i="1"/>
  <c r="B218" i="1"/>
  <c r="C217" i="1"/>
  <c r="C207" i="1"/>
  <c r="B207" i="1"/>
  <c r="C206" i="1"/>
  <c r="B206" i="1"/>
  <c r="C205" i="1"/>
  <c r="C195" i="1" l="1"/>
  <c r="B195" i="1"/>
  <c r="C194" i="1"/>
  <c r="B194" i="1"/>
  <c r="C193" i="1"/>
  <c r="E255" i="1" l="1"/>
  <c r="E254" i="1"/>
  <c r="E253" i="1"/>
  <c r="E252" i="1"/>
  <c r="E251" i="1"/>
  <c r="E250" i="1"/>
  <c r="E249" i="1"/>
  <c r="E248" i="1"/>
  <c r="E243" i="1"/>
  <c r="E242" i="1"/>
  <c r="E241" i="1"/>
  <c r="E240" i="1"/>
  <c r="E239" i="1"/>
  <c r="E238" i="1"/>
  <c r="E237" i="1"/>
  <c r="E236" i="1"/>
  <c r="E231" i="1"/>
  <c r="E230" i="1"/>
  <c r="E229" i="1"/>
  <c r="E228" i="1"/>
  <c r="E227" i="1"/>
  <c r="E226" i="1"/>
  <c r="E225" i="1"/>
  <c r="E224" i="1"/>
  <c r="E219" i="1"/>
  <c r="E218" i="1"/>
  <c r="E217" i="1"/>
  <c r="E216" i="1"/>
  <c r="E215" i="1"/>
  <c r="E214" i="1"/>
  <c r="E213" i="1"/>
  <c r="E212" i="1"/>
  <c r="E207" i="1"/>
  <c r="E206" i="1"/>
  <c r="E205" i="1"/>
  <c r="E204" i="1"/>
  <c r="E203" i="1"/>
  <c r="E202" i="1"/>
  <c r="E201" i="1"/>
  <c r="E200" i="1"/>
  <c r="E195" i="1"/>
  <c r="E194" i="1"/>
  <c r="E193" i="1"/>
  <c r="E192" i="1"/>
  <c r="E191" i="1"/>
  <c r="E190" i="1"/>
  <c r="E189" i="1"/>
  <c r="E188" i="1"/>
  <c r="E181" i="1"/>
  <c r="E180" i="1"/>
  <c r="E179" i="1"/>
  <c r="E178" i="1"/>
  <c r="E177" i="1"/>
  <c r="E176" i="1"/>
  <c r="E175" i="1"/>
  <c r="E174" i="1"/>
  <c r="E169" i="1"/>
  <c r="E168" i="1"/>
  <c r="E167" i="1"/>
  <c r="E166" i="1"/>
  <c r="E165" i="1"/>
  <c r="E164" i="1"/>
  <c r="E163" i="1"/>
  <c r="E162" i="1"/>
  <c r="E156" i="1"/>
  <c r="E155" i="1"/>
  <c r="E154" i="1"/>
  <c r="E153" i="1"/>
  <c r="E152" i="1"/>
  <c r="E151" i="1"/>
  <c r="E150" i="1"/>
  <c r="E149" i="1"/>
  <c r="E144" i="1"/>
  <c r="E143" i="1"/>
  <c r="E142" i="1"/>
  <c r="E141" i="1"/>
  <c r="E140" i="1"/>
  <c r="E139" i="1"/>
  <c r="E138" i="1"/>
  <c r="E137" i="1"/>
  <c r="E130" i="1"/>
  <c r="E132" i="1"/>
  <c r="E131" i="1"/>
  <c r="E129" i="1"/>
  <c r="E128" i="1"/>
  <c r="E127" i="1"/>
  <c r="E126" i="1"/>
  <c r="E125" i="1"/>
  <c r="E121" i="1"/>
  <c r="E120" i="1"/>
  <c r="E119" i="1"/>
  <c r="E118" i="1"/>
  <c r="E117" i="1"/>
  <c r="E116" i="1"/>
  <c r="E115" i="1"/>
  <c r="E114" i="1"/>
  <c r="D219" i="1"/>
  <c r="D20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<sst xmlns="http://schemas.openxmlformats.org/spreadsheetml/2006/main" count="167" uniqueCount="27">
  <si>
    <t>input</t>
  </si>
  <si>
    <t>Servidor UALG</t>
  </si>
  <si>
    <t>Potências de 10</t>
  </si>
  <si>
    <t>real</t>
  </si>
  <si>
    <t>user</t>
  </si>
  <si>
    <t>system</t>
  </si>
  <si>
    <t>Sequencial com otimização</t>
  </si>
  <si>
    <t>N/A</t>
  </si>
  <si>
    <t>Sequencial sem otimização</t>
  </si>
  <si>
    <t>Implementação 2 threads</t>
  </si>
  <si>
    <t>Implementação 3 threads</t>
  </si>
  <si>
    <t>Implementação N threads 4 threads</t>
  </si>
  <si>
    <t>Implementação N threads 4 threads com mutexes</t>
  </si>
  <si>
    <t>Implementação OpenMP 4 threads</t>
  </si>
  <si>
    <t>LONG INPUTS</t>
  </si>
  <si>
    <t>Meu computador</t>
  </si>
  <si>
    <t>OPEN_MP 4 Threads</t>
  </si>
  <si>
    <t>OPEN_MP 8 Threads</t>
  </si>
  <si>
    <t>OPEN_MP 16 Threads</t>
  </si>
  <si>
    <t>OPEN_MP 32 Threads</t>
  </si>
  <si>
    <t>OPEN_MP 64 Threads</t>
  </si>
  <si>
    <t>OPEN_MP 128 Threads</t>
  </si>
  <si>
    <t>FCT UALG</t>
  </si>
  <si>
    <t>Aceleração</t>
  </si>
  <si>
    <t>Eficiência</t>
  </si>
  <si>
    <t>user/real</t>
  </si>
  <si>
    <t>nº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</si>
</sst>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Tempo de Execução das Funções 100x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sequencial sem otimização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Folha1!$A$6:$A$15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Folha1!$B$6:$B$15</c:f>
              <c:numCache>
                <c:formatCode>0.00E+00</c:formatCode>
                <c:ptCount val="10"/>
                <c:pt idx="0">
                  <c:v>2E-3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1.2E-2</c:v>
                </c:pt>
                <c:pt idx="7">
                  <c:v>3.1E-2</c:v>
                </c:pt>
                <c:pt idx="8">
                  <c:v>9.5000000000000001E-2</c:v>
                </c:pt>
                <c:pt idx="9">
                  <c:v>0.112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62-4E3B-A6D5-F986CE2EEC0E}"/>
            </c:ext>
          </c:extLst>
        </c:ser>
        <c:ser>
          <c:idx val="1"/>
          <c:order val="1"/>
          <c:tx>
            <c:v>sequencial com otimização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Folha1!$A$20:$A$29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Folha1!$B$20:$B$29</c:f>
              <c:numCache>
                <c:formatCode>0.00E+00</c:formatCode>
                <c:ptCount val="10"/>
                <c:pt idx="0">
                  <c:v>2E-3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1.2E-2</c:v>
                </c:pt>
                <c:pt idx="8">
                  <c:v>4.5999999999999999E-2</c:v>
                </c:pt>
                <c:pt idx="9">
                  <c:v>0.123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62-4E3B-A6D5-F986CE2EEC0E}"/>
            </c:ext>
          </c:extLst>
        </c:ser>
        <c:ser>
          <c:idx val="2"/>
          <c:order val="2"/>
          <c:tx>
            <c:v>2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Folha1!$A$35:$A$44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Folha1!$B$35:$B$44</c:f>
              <c:numCache>
                <c:formatCode>0.00E+00</c:formatCode>
                <c:ptCount val="10"/>
                <c:pt idx="0">
                  <c:v>1.4999999999999999E-2</c:v>
                </c:pt>
                <c:pt idx="1">
                  <c:v>0.01</c:v>
                </c:pt>
                <c:pt idx="2">
                  <c:v>1.6E-2</c:v>
                </c:pt>
                <c:pt idx="3">
                  <c:v>7.0000000000000001E-3</c:v>
                </c:pt>
                <c:pt idx="4">
                  <c:v>7.0000000000000001E-3</c:v>
                </c:pt>
                <c:pt idx="5">
                  <c:v>1.4E-2</c:v>
                </c:pt>
                <c:pt idx="6">
                  <c:v>3.1E-2</c:v>
                </c:pt>
                <c:pt idx="7">
                  <c:v>0.161</c:v>
                </c:pt>
                <c:pt idx="8">
                  <c:v>0.42499999999999999</c:v>
                </c:pt>
                <c:pt idx="9">
                  <c:v>0.55300000000000005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62-4E3B-A6D5-F986CE2EEC0E}"/>
            </c:ext>
          </c:extLst>
        </c:ser>
        <c:ser>
          <c:idx val="3"/>
          <c:order val="3"/>
          <c:tx>
            <c:v>3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Folha1!$A$49:$A$58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Folha1!$B$49:$B$58</c:f>
              <c:numCache>
                <c:formatCode>0.00E+00</c:formatCode>
                <c:ptCount val="10"/>
                <c:pt idx="0">
                  <c:v>8.9999999999999993E-3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3.7999999999999999E-2</c:v>
                </c:pt>
                <c:pt idx="7">
                  <c:v>7.0999999999999994E-2</c:v>
                </c:pt>
                <c:pt idx="8">
                  <c:v>0.33500000000000002</c:v>
                </c:pt>
                <c:pt idx="9">
                  <c:v>0.34699999999999998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62-4E3B-A6D5-F986CE2EEC0E}"/>
            </c:ext>
          </c:extLst>
        </c:ser>
        <c:ser>
          <c:idx val="4"/>
          <c:order val="4"/>
          <c:tx>
            <c:v>N threads 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Folha1!$A$63:$A$72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Folha1!$B$63:$B$72</c:f>
              <c:numCache>
                <c:formatCode>0.00E+00</c:formatCode>
                <c:ptCount val="10"/>
                <c:pt idx="0">
                  <c:v>1.2999999999999999E-2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1.2999999999999999E-2</c:v>
                </c:pt>
                <c:pt idx="5">
                  <c:v>1.4999999999999999E-2</c:v>
                </c:pt>
                <c:pt idx="6">
                  <c:v>3.4000000000000002E-2</c:v>
                </c:pt>
                <c:pt idx="7">
                  <c:v>9.8000000000000004E-2</c:v>
                </c:pt>
                <c:pt idx="8">
                  <c:v>0.38500000000000001</c:v>
                </c:pt>
                <c:pt idx="9">
                  <c:v>0.47399999999999998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62-4E3B-A6D5-F986CE2EEC0E}"/>
            </c:ext>
          </c:extLst>
        </c:ser>
        <c:ser>
          <c:idx val="5"/>
          <c:order val="5"/>
          <c:tx>
            <c:v>N threads 4 threads com mutexes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Folha1!$A$77:$A$86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Folha1!$B$77:$B$86</c:f>
              <c:numCache>
                <c:formatCode>0.00E+00</c:formatCode>
                <c:ptCount val="10"/>
                <c:pt idx="0">
                  <c:v>1.0999999999999999E-2</c:v>
                </c:pt>
                <c:pt idx="1">
                  <c:v>1.0999999999999999E-2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1.0999999999999999E-2</c:v>
                </c:pt>
                <c:pt idx="5">
                  <c:v>1.4E-2</c:v>
                </c:pt>
                <c:pt idx="6">
                  <c:v>1.9E-2</c:v>
                </c:pt>
                <c:pt idx="7">
                  <c:v>3.7999999999999999E-2</c:v>
                </c:pt>
                <c:pt idx="8">
                  <c:v>5.7000000000000002E-2</c:v>
                </c:pt>
                <c:pt idx="9">
                  <c:v>0.105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B62-4E3B-A6D5-F986CE2EEC0E}"/>
            </c:ext>
          </c:extLst>
        </c:ser>
        <c:ser>
          <c:idx val="7"/>
          <c:order val="6"/>
          <c:tx>
            <c:v>OpenMP 4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Folha1!$A$92:$A$101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Folha1!$B$92:$B$101</c:f>
              <c:numCache>
                <c:formatCode>0.00E+00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7.0000000000000001E-3</c:v>
                </c:pt>
                <c:pt idx="8">
                  <c:v>1.2E-2</c:v>
                </c:pt>
                <c:pt idx="9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B62-4E3B-A6D5-F986CE2EE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090111"/>
        <c:axId val="1556923263"/>
      </c:scatterChart>
      <c:valAx>
        <c:axId val="190009011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23263"/>
        <c:crosses val="autoZero"/>
        <c:crossBetween val="midCat"/>
      </c:valAx>
      <c:valAx>
        <c:axId val="15569232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9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PC - Execução da função factorial 100x com N threads para Longs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74521736247501"/>
          <c:y val="0.12965882077586621"/>
          <c:w val="0.73474306987497695"/>
          <c:h val="0.76472587681956505"/>
        </c:manualLayout>
      </c:layout>
      <c:scatterChart>
        <c:scatterStyle val="smoothMarker"/>
        <c:varyColors val="0"/>
        <c:ser>
          <c:idx val="0"/>
          <c:order val="0"/>
          <c:tx>
            <c:v>OPM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Folha1!$A$114:$A$121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Folha1!$B$114:$B$121</c:f>
              <c:numCache>
                <c:formatCode>General</c:formatCode>
                <c:ptCount val="8"/>
                <c:pt idx="0">
                  <c:v>0.16</c:v>
                </c:pt>
                <c:pt idx="1">
                  <c:v>0.38300000000000001</c:v>
                </c:pt>
                <c:pt idx="2">
                  <c:v>1.206</c:v>
                </c:pt>
                <c:pt idx="3">
                  <c:v>2.9870000000000001</c:v>
                </c:pt>
                <c:pt idx="4">
                  <c:v>9.0879999999999992</c:v>
                </c:pt>
                <c:pt idx="5">
                  <c:v>28.146999999999998</c:v>
                </c:pt>
                <c:pt idx="6">
                  <c:v>88.393000000000001</c:v>
                </c:pt>
                <c:pt idx="7">
                  <c:v>283.93200000000002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EF-4F24-9CC5-8B727631D39A}"/>
            </c:ext>
          </c:extLst>
        </c:ser>
        <c:ser>
          <c:idx val="1"/>
          <c:order val="1"/>
          <c:tx>
            <c:v>OMP 8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Folha1!$A$125:$A$132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Folha1!$B$125:$B$132</c:f>
              <c:numCache>
                <c:formatCode>General</c:formatCode>
                <c:ptCount val="8"/>
                <c:pt idx="0">
                  <c:v>0.73199999999999998</c:v>
                </c:pt>
                <c:pt idx="1">
                  <c:v>1.081</c:v>
                </c:pt>
                <c:pt idx="2">
                  <c:v>2.6739999999999999</c:v>
                </c:pt>
                <c:pt idx="3">
                  <c:v>3.9340000000000002</c:v>
                </c:pt>
                <c:pt idx="4">
                  <c:v>8.7089999999999996</c:v>
                </c:pt>
                <c:pt idx="5">
                  <c:v>22.452999999999999</c:v>
                </c:pt>
                <c:pt idx="6">
                  <c:v>63.984000000000002</c:v>
                </c:pt>
                <c:pt idx="7">
                  <c:v>210.70699999999999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EF-4F24-9CC5-8B727631D39A}"/>
            </c:ext>
          </c:extLst>
        </c:ser>
        <c:ser>
          <c:idx val="2"/>
          <c:order val="2"/>
          <c:tx>
            <c:v>OMP 16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Folha1!$A$137:$A$144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Folha1!$B$137:$B$144</c:f>
              <c:numCache>
                <c:formatCode>General</c:formatCode>
                <c:ptCount val="8"/>
                <c:pt idx="0">
                  <c:v>0.10100000000000001</c:v>
                </c:pt>
                <c:pt idx="1">
                  <c:v>0.317</c:v>
                </c:pt>
                <c:pt idx="2">
                  <c:v>1.0129999999999999</c:v>
                </c:pt>
                <c:pt idx="3">
                  <c:v>2.2879999999999998</c:v>
                </c:pt>
                <c:pt idx="4">
                  <c:v>6.484</c:v>
                </c:pt>
                <c:pt idx="5">
                  <c:v>19.335000000000001</c:v>
                </c:pt>
                <c:pt idx="6">
                  <c:v>60.488999999999997</c:v>
                </c:pt>
                <c:pt idx="7">
                  <c:v>188.209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EF-4F24-9CC5-8B727631D39A}"/>
            </c:ext>
          </c:extLst>
        </c:ser>
        <c:ser>
          <c:idx val="3"/>
          <c:order val="3"/>
          <c:tx>
            <c:v>OMP 32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Folha1!$A$149:$A$156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Folha1!$B$149:$B$156</c:f>
              <c:numCache>
                <c:formatCode>General</c:formatCode>
                <c:ptCount val="8"/>
                <c:pt idx="0">
                  <c:v>0.112</c:v>
                </c:pt>
                <c:pt idx="1">
                  <c:v>0.33400000000000002</c:v>
                </c:pt>
                <c:pt idx="2">
                  <c:v>1.169</c:v>
                </c:pt>
                <c:pt idx="3">
                  <c:v>2.2210000000000001</c:v>
                </c:pt>
                <c:pt idx="4">
                  <c:v>6.5869999999999997</c:v>
                </c:pt>
                <c:pt idx="5">
                  <c:v>19.638999999999999</c:v>
                </c:pt>
                <c:pt idx="6">
                  <c:v>61.045000000000002</c:v>
                </c:pt>
                <c:pt idx="7">
                  <c:v>183.84299999999999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EF-4F24-9CC5-8B727631D39A}"/>
            </c:ext>
          </c:extLst>
        </c:ser>
        <c:ser>
          <c:idx val="4"/>
          <c:order val="4"/>
          <c:tx>
            <c:v>OMP 64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Folha1!$A$162:$A$169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Folha1!$B$162:$B$169</c:f>
              <c:numCache>
                <c:formatCode>General</c:formatCode>
                <c:ptCount val="8"/>
                <c:pt idx="0">
                  <c:v>0.122</c:v>
                </c:pt>
                <c:pt idx="1">
                  <c:v>0.35599999999999998</c:v>
                </c:pt>
                <c:pt idx="2">
                  <c:v>0.95199999999999996</c:v>
                </c:pt>
                <c:pt idx="3">
                  <c:v>2.4020000000000001</c:v>
                </c:pt>
                <c:pt idx="4">
                  <c:v>6.1840000000000002</c:v>
                </c:pt>
                <c:pt idx="5">
                  <c:v>18.202999999999999</c:v>
                </c:pt>
                <c:pt idx="6">
                  <c:v>57.731999999999999</c:v>
                </c:pt>
                <c:pt idx="7">
                  <c:v>177.59800000000001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8EF-4F24-9CC5-8B727631D39A}"/>
            </c:ext>
          </c:extLst>
        </c:ser>
        <c:ser>
          <c:idx val="5"/>
          <c:order val="5"/>
          <c:tx>
            <c:v>OMP 128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Folha1!$A$174:$A$181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Folha1!$B$174:$B$181</c:f>
              <c:numCache>
                <c:formatCode>General</c:formatCode>
                <c:ptCount val="8"/>
                <c:pt idx="0">
                  <c:v>0.14299999999999999</c:v>
                </c:pt>
                <c:pt idx="1">
                  <c:v>0.375</c:v>
                </c:pt>
                <c:pt idx="2">
                  <c:v>1.155</c:v>
                </c:pt>
                <c:pt idx="3">
                  <c:v>2.3159999999999998</c:v>
                </c:pt>
                <c:pt idx="4">
                  <c:v>6.57</c:v>
                </c:pt>
                <c:pt idx="5">
                  <c:v>18.692</c:v>
                </c:pt>
                <c:pt idx="6">
                  <c:v>57.991</c:v>
                </c:pt>
                <c:pt idx="7">
                  <c:v>172.41399999999999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8EF-4F24-9CC5-8B727631D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098480"/>
        <c:axId val="1497677232"/>
      </c:scatterChart>
      <c:valAx>
        <c:axId val="1492098480"/>
        <c:scaling>
          <c:logBase val="10"/>
          <c:orientation val="minMax"/>
          <c:max val="1E+19"/>
          <c:min val="1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677232"/>
        <c:crosses val="autoZero"/>
        <c:crossBetween val="midCat"/>
      </c:valAx>
      <c:valAx>
        <c:axId val="14976772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9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FCT UALG - </a:t>
            </a:r>
            <a:r>
              <a:rPr lang="en-GB" sz="1400" b="0" i="0" u="none" strike="noStrike" baseline="0">
                <a:effectLst/>
              </a:rPr>
              <a:t>Execução da função factorial 100x com N threads para Longs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61135708204824E-2"/>
          <c:y val="0.16397513718808801"/>
          <c:w val="0.74373704970380394"/>
          <c:h val="0.72640730819338306"/>
        </c:manualLayout>
      </c:layout>
      <c:scatterChart>
        <c:scatterStyle val="smoothMarker"/>
        <c:varyColors val="0"/>
        <c:ser>
          <c:idx val="0"/>
          <c:order val="0"/>
          <c:tx>
            <c:v>OMP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Folha1!$A$188:$A$195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Folha1!$B$188:$B$195</c:f>
              <c:numCache>
                <c:formatCode>General</c:formatCode>
                <c:ptCount val="8"/>
                <c:pt idx="0">
                  <c:v>0.11600000000000001</c:v>
                </c:pt>
                <c:pt idx="1">
                  <c:v>0.32100000000000001</c:v>
                </c:pt>
                <c:pt idx="2">
                  <c:v>1.1399999999999999</c:v>
                </c:pt>
                <c:pt idx="3">
                  <c:v>2.8490000000000002</c:v>
                </c:pt>
                <c:pt idx="4">
                  <c:v>8.9540000000000006</c:v>
                </c:pt>
                <c:pt idx="5">
                  <c:v>28.454999999999998</c:v>
                </c:pt>
                <c:pt idx="6">
                  <c:v>89.274000000000001</c:v>
                </c:pt>
                <c:pt idx="7">
                  <c:v>279.55799999999999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EC-46F2-910B-1BDA893E43CB}"/>
            </c:ext>
          </c:extLst>
        </c:ser>
        <c:ser>
          <c:idx val="1"/>
          <c:order val="1"/>
          <c:tx>
            <c:v>OMP 8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Folha1!$A$200:$A$207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Folha1!$B$200:$B$207</c:f>
              <c:numCache>
                <c:formatCode>General</c:formatCode>
                <c:ptCount val="8"/>
                <c:pt idx="0">
                  <c:v>0.112</c:v>
                </c:pt>
                <c:pt idx="1">
                  <c:v>0.33200000000000002</c:v>
                </c:pt>
                <c:pt idx="2">
                  <c:v>1.1779999999999999</c:v>
                </c:pt>
                <c:pt idx="3">
                  <c:v>2.8220000000000001</c:v>
                </c:pt>
                <c:pt idx="4">
                  <c:v>9.5519999999999996</c:v>
                </c:pt>
                <c:pt idx="5">
                  <c:v>29.271999999999998</c:v>
                </c:pt>
                <c:pt idx="6">
                  <c:v>92.10499999999999</c:v>
                </c:pt>
                <c:pt idx="7">
                  <c:v>301.77300000000002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C-46F2-910B-1BDA893E43CB}"/>
            </c:ext>
          </c:extLst>
        </c:ser>
        <c:ser>
          <c:idx val="2"/>
          <c:order val="2"/>
          <c:tx>
            <c:v>OMP 16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Folha1!$A$212:$A$219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Folha1!$B$212:$B$219</c:f>
              <c:numCache>
                <c:formatCode>General</c:formatCode>
                <c:ptCount val="8"/>
                <c:pt idx="0">
                  <c:v>0.13600000000000001</c:v>
                </c:pt>
                <c:pt idx="1">
                  <c:v>0.34100000000000003</c:v>
                </c:pt>
                <c:pt idx="2">
                  <c:v>1.1879999999999999</c:v>
                </c:pt>
                <c:pt idx="3">
                  <c:v>2.9620000000000002</c:v>
                </c:pt>
                <c:pt idx="4">
                  <c:v>9.7029999999999994</c:v>
                </c:pt>
                <c:pt idx="5">
                  <c:v>29.31</c:v>
                </c:pt>
                <c:pt idx="6">
                  <c:v>91.55</c:v>
                </c:pt>
                <c:pt idx="7">
                  <c:v>286.702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EC-46F2-910B-1BDA893E43CB}"/>
            </c:ext>
          </c:extLst>
        </c:ser>
        <c:ser>
          <c:idx val="3"/>
          <c:order val="3"/>
          <c:tx>
            <c:v>OMP 32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Folha1!$A$224:$A$231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Folha1!$B$224:$B$231</c:f>
              <c:numCache>
                <c:formatCode>General</c:formatCode>
                <c:ptCount val="8"/>
                <c:pt idx="0">
                  <c:v>0.16700000000000001</c:v>
                </c:pt>
                <c:pt idx="1">
                  <c:v>0.42499999999999999</c:v>
                </c:pt>
                <c:pt idx="2">
                  <c:v>1.214</c:v>
                </c:pt>
                <c:pt idx="3">
                  <c:v>2.9660000000000002</c:v>
                </c:pt>
                <c:pt idx="4">
                  <c:v>9.3789999999999996</c:v>
                </c:pt>
                <c:pt idx="5">
                  <c:v>28.968</c:v>
                </c:pt>
                <c:pt idx="6">
                  <c:v>89.158000000000001</c:v>
                </c:pt>
                <c:pt idx="7">
                  <c:v>280.97500000000002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EC-46F2-910B-1BDA893E43CB}"/>
            </c:ext>
          </c:extLst>
        </c:ser>
        <c:ser>
          <c:idx val="4"/>
          <c:order val="4"/>
          <c:tx>
            <c:v>OMP 64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Folha1!$A$236:$A$243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Folha1!$B$236:$B$243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0.498</c:v>
                </c:pt>
                <c:pt idx="2">
                  <c:v>1.391</c:v>
                </c:pt>
                <c:pt idx="3">
                  <c:v>3.12</c:v>
                </c:pt>
                <c:pt idx="4">
                  <c:v>9.4890000000000008</c:v>
                </c:pt>
                <c:pt idx="5">
                  <c:v>29.353999999999999</c:v>
                </c:pt>
                <c:pt idx="6">
                  <c:v>90.795999999999992</c:v>
                </c:pt>
                <c:pt idx="7">
                  <c:v>281.09699999999998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EC-46F2-910B-1BDA893E43CB}"/>
            </c:ext>
          </c:extLst>
        </c:ser>
        <c:ser>
          <c:idx val="5"/>
          <c:order val="5"/>
          <c:tx>
            <c:v>OMP 128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Folha1!$A$248:$A$255</c:f>
              <c:numCache>
                <c:formatCode>General</c:formatCode>
                <c:ptCount val="8"/>
                <c:pt idx="0">
                  <c:v>100000000000</c:v>
                </c:pt>
                <c:pt idx="1">
                  <c:v>1000000000000</c:v>
                </c:pt>
                <c:pt idx="2">
                  <c:v>10000000000000</c:v>
                </c:pt>
                <c:pt idx="3">
                  <c:v>100000000000000</c:v>
                </c:pt>
                <c:pt idx="4">
                  <c:v>1000000000000000</c:v>
                </c:pt>
                <c:pt idx="5">
                  <c:v>1E+16</c:v>
                </c:pt>
                <c:pt idx="6">
                  <c:v>1E+17</c:v>
                </c:pt>
                <c:pt idx="7">
                  <c:v>1E+18</c:v>
                </c:pt>
              </c:numCache>
            </c:numRef>
          </c:xVal>
          <c:yVal>
            <c:numRef>
              <c:f>Folha1!$B$248:$B$255</c:f>
              <c:numCache>
                <c:formatCode>General</c:formatCode>
                <c:ptCount val="8"/>
                <c:pt idx="0">
                  <c:v>0.253</c:v>
                </c:pt>
                <c:pt idx="1">
                  <c:v>0.50600000000000001</c:v>
                </c:pt>
                <c:pt idx="2">
                  <c:v>1.2989999999999999</c:v>
                </c:pt>
                <c:pt idx="3">
                  <c:v>2.9929999999999999</c:v>
                </c:pt>
                <c:pt idx="4">
                  <c:v>9.3490000000000002</c:v>
                </c:pt>
                <c:pt idx="5">
                  <c:v>28.632999999999999</c:v>
                </c:pt>
                <c:pt idx="6">
                  <c:v>89.366</c:v>
                </c:pt>
                <c:pt idx="7">
                  <c:v>287.01299999999998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EC-46F2-910B-1BDA893E4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14704"/>
        <c:axId val="1483467104"/>
      </c:scatterChart>
      <c:valAx>
        <c:axId val="1493314704"/>
        <c:scaling>
          <c:logBase val="10"/>
          <c:orientation val="minMax"/>
          <c:max val="1E+19"/>
          <c:min val="1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67104"/>
        <c:crosses val="autoZero"/>
        <c:crossBetween val="midCat"/>
      </c:valAx>
      <c:valAx>
        <c:axId val="1483467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1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Aceleração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744387686306235E-2"/>
          <c:y val="0.12915143548957486"/>
          <c:w val="0.67172962436975969"/>
          <c:h val="0.76084984555315771"/>
        </c:manualLayout>
      </c:layout>
      <c:scatterChart>
        <c:scatterStyle val="smoothMarker"/>
        <c:varyColors val="0"/>
        <c:ser>
          <c:idx val="0"/>
          <c:order val="0"/>
          <c:tx>
            <c:v>N threads com mutexes: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Folha1!$F$77:$F$86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Folha1!$G$77:$G$86</c:f>
              <c:numCache>
                <c:formatCode>0.00</c:formatCode>
                <c:ptCount val="10"/>
                <c:pt idx="0">
                  <c:v>0.18181818181818182</c:v>
                </c:pt>
                <c:pt idx="1">
                  <c:v>9.0909090909090912E-2</c:v>
                </c:pt>
                <c:pt idx="2">
                  <c:v>0.1</c:v>
                </c:pt>
                <c:pt idx="3">
                  <c:v>7.6923076923076927E-2</c:v>
                </c:pt>
                <c:pt idx="4">
                  <c:v>9.0909090909090912E-2</c:v>
                </c:pt>
                <c:pt idx="5">
                  <c:v>0.21428571428571427</c:v>
                </c:pt>
                <c:pt idx="6">
                  <c:v>0.26315789473684209</c:v>
                </c:pt>
                <c:pt idx="7">
                  <c:v>0.31578947368421056</c:v>
                </c:pt>
                <c:pt idx="8">
                  <c:v>0.80701754385964908</c:v>
                </c:pt>
                <c:pt idx="9">
                  <c:v>1.1714285714285715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B5-4659-94E5-8EA498658561}"/>
            </c:ext>
          </c:extLst>
        </c:ser>
        <c:ser>
          <c:idx val="1"/>
          <c:order val="1"/>
          <c:tx>
            <c:v>OpenMP 4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Folha1!$F$92:$F$101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Folha1!$G$92:$G$101</c:f>
              <c:numCache>
                <c:formatCode>0.00</c:formatCode>
                <c:ptCount val="10"/>
                <c:pt idx="0">
                  <c:v>2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1.6666666666666667</c:v>
                </c:pt>
                <c:pt idx="7">
                  <c:v>1.7142857142857142</c:v>
                </c:pt>
                <c:pt idx="8">
                  <c:v>3.833333333333333</c:v>
                </c:pt>
                <c:pt idx="9">
                  <c:v>3.7272727272727271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D8-4510-B0A6-897E98FBD0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79940784"/>
        <c:axId val="1385726608"/>
      </c:scatterChart>
      <c:valAx>
        <c:axId val="1579940784"/>
        <c:scaling>
          <c:logBase val="10"/>
          <c:orientation val="minMax"/>
          <c:max val="1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6608"/>
        <c:crosses val="autoZero"/>
        <c:crossBetween val="midCat"/>
      </c:valAx>
      <c:valAx>
        <c:axId val="1385726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4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84633744848482"/>
          <c:y val="0.48616496402254633"/>
          <c:w val="0.23131246002716022"/>
          <c:h val="9.6670912751968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Eficiência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335031652508148E-2"/>
          <c:y val="0.11568026927711834"/>
          <c:w val="0.67001161388536101"/>
          <c:h val="0.74582993507515705"/>
        </c:manualLayout>
      </c:layout>
      <c:scatterChart>
        <c:scatterStyle val="smoothMarker"/>
        <c:varyColors val="0"/>
        <c:ser>
          <c:idx val="0"/>
          <c:order val="0"/>
          <c:tx>
            <c:v>N threads com mutexes: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Folha1!$F$77:$F$86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Folha1!$H$77:$H$86</c:f>
              <c:numCache>
                <c:formatCode>0.00</c:formatCode>
                <c:ptCount val="10"/>
                <c:pt idx="0">
                  <c:v>4.5454545454545459</c:v>
                </c:pt>
                <c:pt idx="1">
                  <c:v>2.2727272727272729</c:v>
                </c:pt>
                <c:pt idx="2">
                  <c:v>2.5</c:v>
                </c:pt>
                <c:pt idx="3">
                  <c:v>1.9230769230769231</c:v>
                </c:pt>
                <c:pt idx="4">
                  <c:v>2.2727272727272729</c:v>
                </c:pt>
                <c:pt idx="5">
                  <c:v>5.3571428571428568</c:v>
                </c:pt>
                <c:pt idx="6">
                  <c:v>6.5789473684210522</c:v>
                </c:pt>
                <c:pt idx="7">
                  <c:v>7.8947368421052637</c:v>
                </c:pt>
                <c:pt idx="8">
                  <c:v>20.175438596491226</c:v>
                </c:pt>
                <c:pt idx="9">
                  <c:v>29.285714285714288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E6-4D8E-8087-421131B5E2BA}"/>
            </c:ext>
          </c:extLst>
        </c:ser>
        <c:ser>
          <c:idx val="1"/>
          <c:order val="1"/>
          <c:tx>
            <c:v>OpenMP 4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Folha1!$F$92:$F$101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Folha1!$H$92:$H$101</c:f>
              <c:numCache>
                <c:formatCode>0.00</c:formatCode>
                <c:ptCount val="10"/>
                <c:pt idx="0">
                  <c:v>50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25</c:v>
                </c:pt>
                <c:pt idx="6">
                  <c:v>41.666666666666671</c:v>
                </c:pt>
                <c:pt idx="7">
                  <c:v>42.857142857142854</c:v>
                </c:pt>
                <c:pt idx="8">
                  <c:v>95.833333333333329</c:v>
                </c:pt>
                <c:pt idx="9">
                  <c:v>93.181818181818173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98-4123-AB57-D92269A43E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79936384"/>
        <c:axId val="1633839472"/>
      </c:scatterChart>
      <c:valAx>
        <c:axId val="1579936384"/>
        <c:scaling>
          <c:logBase val="10"/>
          <c:orientation val="minMax"/>
          <c:max val="15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839472"/>
        <c:crosses val="autoZero"/>
        <c:crossBetween val="midCat"/>
      </c:valAx>
      <c:valAx>
        <c:axId val="1633839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3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0</xdr:row>
      <xdr:rowOff>114301</xdr:rowOff>
    </xdr:from>
    <xdr:to>
      <xdr:col>20</xdr:col>
      <xdr:colOff>476250</xdr:colOff>
      <xdr:row>24</xdr:row>
      <xdr:rowOff>57151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86EF2A-8621-42A7-B997-D5B4D2F16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</xdr:colOff>
      <xdr:row>118</xdr:row>
      <xdr:rowOff>95250</xdr:rowOff>
    </xdr:from>
    <xdr:to>
      <xdr:col>22</xdr:col>
      <xdr:colOff>557212</xdr:colOff>
      <xdr:row>147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574B4D-3D44-4208-90E1-4737527AF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319086</xdr:colOff>
      <xdr:row>150</xdr:row>
      <xdr:rowOff>9525</xdr:rowOff>
    </xdr:from>
    <xdr:to>
      <xdr:col>23</xdr:col>
      <xdr:colOff>271461</xdr:colOff>
      <xdr:row>178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A31050-9F2B-49EE-B64F-D6EF4BDAC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428624</xdr:colOff>
      <xdr:row>69</xdr:row>
      <xdr:rowOff>90487</xdr:rowOff>
    </xdr:from>
    <xdr:to>
      <xdr:col>23</xdr:col>
      <xdr:colOff>514350</xdr:colOff>
      <xdr:row>92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04D866F-2DFF-4DD4-8A16-4E2164094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419099</xdr:colOff>
      <xdr:row>95</xdr:row>
      <xdr:rowOff>90486</xdr:rowOff>
    </xdr:from>
    <xdr:to>
      <xdr:col>24</xdr:col>
      <xdr:colOff>0</xdr:colOff>
      <xdr:row>116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5D6A37-0907-45F9-99C8-5A0BD8C51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topLeftCell="A82" zoomScale="85" zoomScaleNormal="85" workbookViewId="0">
      <selection activeCell="AI91" sqref="AI88:AI91"/>
    </sheetView>
  </sheetViews>
  <sheetFormatPr defaultRowHeight="15" x14ac:dyDescent="0.25"/>
  <cols>
    <col min="1" max="1" width="11" customWidth="1"/>
    <col min="2" max="2" width="29.140625" customWidth="1"/>
    <col min="3" max="3" width="30.42578125" customWidth="1"/>
    <col min="4" max="4" width="28.5703125" customWidth="1"/>
    <col min="8" max="8" width="10.5703125" bestFit="1" customWidth="1"/>
  </cols>
  <sheetData>
    <row r="1" spans="1:4" x14ac:dyDescent="0.25">
      <c r="A1" t="s">
        <v>1</v>
      </c>
      <c r="C1" t="s">
        <v>26</v>
      </c>
    </row>
    <row r="2" spans="1:4" x14ac:dyDescent="0.25">
      <c r="A2" t="s">
        <v>2</v>
      </c>
      <c r="C2">
        <v>100</v>
      </c>
    </row>
    <row r="4" spans="1:4" x14ac:dyDescent="0.25">
      <c r="A4" t="s">
        <v>8</v>
      </c>
    </row>
    <row r="5" spans="1:4" x14ac:dyDescent="0.25">
      <c r="A5" s="5" t="s">
        <v>0</v>
      </c>
      <c r="B5" s="5" t="s">
        <v>3</v>
      </c>
      <c r="C5" s="5" t="s">
        <v>4</v>
      </c>
      <c r="D5" s="5" t="s">
        <v>5</v>
      </c>
    </row>
    <row r="6" spans="1:4" x14ac:dyDescent="0.25">
      <c r="A6" s="7">
        <v>10</v>
      </c>
      <c r="B6" s="8">
        <v>2E-3</v>
      </c>
      <c r="C6" s="8" t="s">
        <v>7</v>
      </c>
      <c r="D6" s="8" t="s">
        <v>7</v>
      </c>
    </row>
    <row r="7" spans="1:4" x14ac:dyDescent="0.25">
      <c r="A7" s="7">
        <v>100</v>
      </c>
      <c r="B7" s="8">
        <v>1E-3</v>
      </c>
      <c r="C7" s="8" t="s">
        <v>7</v>
      </c>
      <c r="D7" s="8" t="s">
        <v>7</v>
      </c>
    </row>
    <row r="8" spans="1:4" x14ac:dyDescent="0.25">
      <c r="A8" s="7">
        <v>1000</v>
      </c>
      <c r="B8" s="8">
        <v>2E-3</v>
      </c>
      <c r="C8" t="s">
        <v>7</v>
      </c>
      <c r="D8" s="8" t="s">
        <v>7</v>
      </c>
    </row>
    <row r="9" spans="1:4" x14ac:dyDescent="0.25">
      <c r="A9" s="7">
        <v>10000</v>
      </c>
      <c r="B9" s="8">
        <v>2E-3</v>
      </c>
      <c r="C9" t="s">
        <v>7</v>
      </c>
      <c r="D9" s="8" t="s">
        <v>7</v>
      </c>
    </row>
    <row r="10" spans="1:4" x14ac:dyDescent="0.25">
      <c r="A10" s="7">
        <v>100000</v>
      </c>
      <c r="B10" s="8">
        <v>2E-3</v>
      </c>
      <c r="C10" s="8" t="s">
        <v>7</v>
      </c>
      <c r="D10" s="8" t="s">
        <v>7</v>
      </c>
    </row>
    <row r="11" spans="1:4" x14ac:dyDescent="0.25">
      <c r="A11" s="7">
        <v>1000000</v>
      </c>
      <c r="B11" s="8">
        <v>5.0000000000000001E-3</v>
      </c>
      <c r="C11" s="8">
        <v>4.0000000000000001E-3</v>
      </c>
      <c r="D11" s="8" t="s">
        <v>7</v>
      </c>
    </row>
    <row r="12" spans="1:4" x14ac:dyDescent="0.25">
      <c r="A12" s="7">
        <v>10000000</v>
      </c>
      <c r="B12" s="8">
        <v>1.2E-2</v>
      </c>
      <c r="C12" s="8">
        <v>8.0000000000000002E-3</v>
      </c>
      <c r="D12" s="8" t="s">
        <v>7</v>
      </c>
    </row>
    <row r="13" spans="1:4" x14ac:dyDescent="0.25">
      <c r="A13" s="7">
        <v>100000000</v>
      </c>
      <c r="B13" s="8">
        <v>3.1E-2</v>
      </c>
      <c r="C13" s="8">
        <v>2.8000000000000001E-2</v>
      </c>
      <c r="D13" s="8" t="s">
        <v>7</v>
      </c>
    </row>
    <row r="14" spans="1:4" x14ac:dyDescent="0.25">
      <c r="A14" s="7">
        <v>1000000000</v>
      </c>
      <c r="B14" s="8">
        <v>9.5000000000000001E-2</v>
      </c>
      <c r="C14" s="8">
        <v>9.1999999999999998E-2</v>
      </c>
      <c r="D14" s="8" t="s">
        <v>7</v>
      </c>
    </row>
    <row r="15" spans="1:4" x14ac:dyDescent="0.25">
      <c r="A15" s="7">
        <v>10000000000</v>
      </c>
      <c r="B15" s="8">
        <v>0.112</v>
      </c>
      <c r="C15" s="8">
        <v>0.108</v>
      </c>
      <c r="D15" s="8" t="s">
        <v>7</v>
      </c>
    </row>
    <row r="16" spans="1:4" x14ac:dyDescent="0.25">
      <c r="A16" s="7"/>
      <c r="B16" s="1"/>
      <c r="C16" s="1"/>
      <c r="D16" s="1"/>
    </row>
    <row r="17" spans="1:4" x14ac:dyDescent="0.25">
      <c r="A17" s="7"/>
      <c r="B17" s="1"/>
      <c r="C17" s="1"/>
      <c r="D17" s="1"/>
    </row>
    <row r="18" spans="1:4" x14ac:dyDescent="0.25">
      <c r="A18" s="9" t="s">
        <v>6</v>
      </c>
    </row>
    <row r="19" spans="1:4" x14ac:dyDescent="0.25">
      <c r="A19" s="7" t="s">
        <v>0</v>
      </c>
      <c r="B19" s="2" t="s">
        <v>3</v>
      </c>
      <c r="C19" s="2" t="s">
        <v>4</v>
      </c>
      <c r="D19" s="2" t="s">
        <v>5</v>
      </c>
    </row>
    <row r="20" spans="1:4" x14ac:dyDescent="0.25">
      <c r="A20" s="7">
        <v>10</v>
      </c>
      <c r="B20" s="8">
        <v>2E-3</v>
      </c>
      <c r="C20" s="8" t="s">
        <v>7</v>
      </c>
      <c r="D20" s="8" t="s">
        <v>7</v>
      </c>
    </row>
    <row r="21" spans="1:4" x14ac:dyDescent="0.25">
      <c r="A21" s="7">
        <v>100</v>
      </c>
      <c r="B21" s="8">
        <v>1E-3</v>
      </c>
      <c r="C21" s="8" t="s">
        <v>7</v>
      </c>
      <c r="D21" s="8" t="s">
        <v>7</v>
      </c>
    </row>
    <row r="22" spans="1:4" x14ac:dyDescent="0.25">
      <c r="A22" s="7">
        <v>1000</v>
      </c>
      <c r="B22" s="8">
        <v>1E-3</v>
      </c>
      <c r="C22" s="8" t="s">
        <v>7</v>
      </c>
      <c r="D22" s="8" t="s">
        <v>7</v>
      </c>
    </row>
    <row r="23" spans="1:4" x14ac:dyDescent="0.25">
      <c r="A23" s="7">
        <v>10000</v>
      </c>
      <c r="B23" s="8">
        <v>1E-3</v>
      </c>
      <c r="C23" s="8" t="s">
        <v>7</v>
      </c>
      <c r="D23" s="8" t="s">
        <v>7</v>
      </c>
    </row>
    <row r="24" spans="1:4" x14ac:dyDescent="0.25">
      <c r="A24" s="7">
        <v>100000</v>
      </c>
      <c r="B24" s="8">
        <v>1E-3</v>
      </c>
      <c r="C24" s="8" t="s">
        <v>7</v>
      </c>
      <c r="D24" s="8" t="s">
        <v>7</v>
      </c>
    </row>
    <row r="25" spans="1:4" x14ac:dyDescent="0.25">
      <c r="A25" s="7">
        <v>1000000</v>
      </c>
      <c r="B25" s="8">
        <v>3.0000000000000001E-3</v>
      </c>
      <c r="C25" s="8" t="s">
        <v>7</v>
      </c>
      <c r="D25" s="8" t="s">
        <v>7</v>
      </c>
    </row>
    <row r="26" spans="1:4" x14ac:dyDescent="0.25">
      <c r="A26" s="7">
        <v>10000000</v>
      </c>
      <c r="B26" s="8">
        <v>5.0000000000000001E-3</v>
      </c>
      <c r="C26" s="8">
        <v>4.0000000000000001E-3</v>
      </c>
      <c r="D26" s="8" t="s">
        <v>7</v>
      </c>
    </row>
    <row r="27" spans="1:4" x14ac:dyDescent="0.25">
      <c r="A27" s="7">
        <v>100000000</v>
      </c>
      <c r="B27" s="8">
        <v>1.2E-2</v>
      </c>
      <c r="C27" s="8">
        <v>8.0000000000000002E-3</v>
      </c>
      <c r="D27" s="8" t="s">
        <v>7</v>
      </c>
    </row>
    <row r="28" spans="1:4" x14ac:dyDescent="0.25">
      <c r="A28" s="7">
        <v>1000000000</v>
      </c>
      <c r="B28" s="8">
        <v>4.5999999999999999E-2</v>
      </c>
      <c r="C28" s="8">
        <v>4.3999999999999997E-2</v>
      </c>
      <c r="D28" s="8" t="s">
        <v>7</v>
      </c>
    </row>
    <row r="29" spans="1:4" x14ac:dyDescent="0.25">
      <c r="A29" s="7">
        <v>10000000000</v>
      </c>
      <c r="B29" s="8">
        <v>0.123</v>
      </c>
      <c r="C29" s="8">
        <v>0.12</v>
      </c>
      <c r="D29" s="8" t="s">
        <v>7</v>
      </c>
    </row>
    <row r="30" spans="1:4" x14ac:dyDescent="0.25">
      <c r="A30" s="2"/>
      <c r="B30" s="1"/>
      <c r="C30" s="1"/>
      <c r="D30" s="8" t="s">
        <v>7</v>
      </c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9" t="s">
        <v>9</v>
      </c>
    </row>
    <row r="34" spans="1:4" x14ac:dyDescent="0.25">
      <c r="A34" s="7" t="s">
        <v>0</v>
      </c>
      <c r="B34" s="10" t="s">
        <v>3</v>
      </c>
      <c r="C34" s="2" t="s">
        <v>4</v>
      </c>
      <c r="D34" s="2" t="s">
        <v>5</v>
      </c>
    </row>
    <row r="35" spans="1:4" x14ac:dyDescent="0.25">
      <c r="A35" s="7">
        <v>10</v>
      </c>
      <c r="B35" s="8">
        <v>1.4999999999999999E-2</v>
      </c>
      <c r="C35" s="8" t="s">
        <v>7</v>
      </c>
      <c r="D35" s="8">
        <v>0.02</v>
      </c>
    </row>
    <row r="36" spans="1:4" x14ac:dyDescent="0.25">
      <c r="A36" s="7">
        <v>100</v>
      </c>
      <c r="B36" s="8">
        <v>0.01</v>
      </c>
      <c r="C36" s="8">
        <v>1.2E-2</v>
      </c>
      <c r="D36" s="8" t="s">
        <v>7</v>
      </c>
    </row>
    <row r="37" spans="1:4" x14ac:dyDescent="0.25">
      <c r="A37" s="7">
        <v>1000</v>
      </c>
      <c r="B37" s="8">
        <v>1.6E-2</v>
      </c>
      <c r="C37" s="8">
        <v>4.0000000000000001E-3</v>
      </c>
      <c r="D37" s="8">
        <v>4.0000000000000001E-3</v>
      </c>
    </row>
    <row r="38" spans="1:4" x14ac:dyDescent="0.25">
      <c r="A38" s="7">
        <v>10000</v>
      </c>
      <c r="B38" s="8">
        <v>7.0000000000000001E-3</v>
      </c>
      <c r="C38" s="8" t="s">
        <v>7</v>
      </c>
      <c r="D38" s="8">
        <v>4.0000000000000001E-3</v>
      </c>
    </row>
    <row r="39" spans="1:4" x14ac:dyDescent="0.25">
      <c r="A39" s="7">
        <v>100000</v>
      </c>
      <c r="B39" s="8">
        <v>7.0000000000000001E-3</v>
      </c>
      <c r="C39" s="8" t="s">
        <v>7</v>
      </c>
      <c r="D39" s="8">
        <v>8.0000000000000002E-3</v>
      </c>
    </row>
    <row r="40" spans="1:4" x14ac:dyDescent="0.25">
      <c r="A40" s="7">
        <v>1000000</v>
      </c>
      <c r="B40" s="8">
        <v>1.4E-2</v>
      </c>
      <c r="C40" s="8">
        <v>1.2E-2</v>
      </c>
      <c r="D40" s="8">
        <v>4.0000000000000001E-3</v>
      </c>
    </row>
    <row r="41" spans="1:4" x14ac:dyDescent="0.25">
      <c r="A41" s="7">
        <v>10000000</v>
      </c>
      <c r="B41" s="8">
        <v>3.1E-2</v>
      </c>
      <c r="C41" s="8">
        <v>0.2</v>
      </c>
      <c r="D41" s="8">
        <v>1.6E-2</v>
      </c>
    </row>
    <row r="42" spans="1:4" x14ac:dyDescent="0.25">
      <c r="A42" s="7">
        <v>100000000</v>
      </c>
      <c r="B42" s="8">
        <v>0.161</v>
      </c>
      <c r="C42" s="8">
        <v>0.14000000000000001</v>
      </c>
      <c r="D42" s="8">
        <v>3.2000000000000001E-2</v>
      </c>
    </row>
    <row r="43" spans="1:4" x14ac:dyDescent="0.25">
      <c r="A43" s="7">
        <v>1000000000</v>
      </c>
      <c r="B43" s="8">
        <v>0.42499999999999999</v>
      </c>
      <c r="C43" s="8">
        <v>0.38400000000000001</v>
      </c>
      <c r="D43" s="8">
        <v>4.8000000000000001E-2</v>
      </c>
    </row>
    <row r="44" spans="1:4" x14ac:dyDescent="0.25">
      <c r="A44" s="7">
        <v>10000000000</v>
      </c>
      <c r="B44" s="8">
        <v>0.55300000000000005</v>
      </c>
      <c r="C44" s="8">
        <v>0.54</v>
      </c>
      <c r="D44" s="8">
        <v>0.2</v>
      </c>
    </row>
    <row r="45" spans="1:4" x14ac:dyDescent="0.25">
      <c r="A45" s="2"/>
      <c r="B45" s="6"/>
      <c r="C45" s="6"/>
      <c r="D45" s="6"/>
    </row>
    <row r="46" spans="1:4" x14ac:dyDescent="0.25">
      <c r="A46" s="2"/>
      <c r="C46" s="1"/>
      <c r="D46" s="5"/>
    </row>
    <row r="47" spans="1:4" x14ac:dyDescent="0.25">
      <c r="A47" s="9" t="s">
        <v>10</v>
      </c>
    </row>
    <row r="48" spans="1:4" x14ac:dyDescent="0.25">
      <c r="A48" s="7" t="s">
        <v>0</v>
      </c>
      <c r="B48" s="10" t="s">
        <v>3</v>
      </c>
      <c r="C48" s="2" t="s">
        <v>4</v>
      </c>
      <c r="D48" s="2" t="s">
        <v>5</v>
      </c>
    </row>
    <row r="49" spans="1:4" x14ac:dyDescent="0.25">
      <c r="A49" s="7">
        <v>10</v>
      </c>
      <c r="B49" s="8">
        <v>8.9999999999999993E-3</v>
      </c>
      <c r="C49" s="8" t="s">
        <v>7</v>
      </c>
      <c r="D49" s="8">
        <v>1.2E-2</v>
      </c>
    </row>
    <row r="50" spans="1:4" x14ac:dyDescent="0.25">
      <c r="A50" s="7">
        <v>100</v>
      </c>
      <c r="B50" s="8">
        <v>8.0000000000000002E-3</v>
      </c>
      <c r="C50" s="8">
        <v>8.0000000000000002E-3</v>
      </c>
      <c r="D50" s="8">
        <v>4.0000000000000001E-3</v>
      </c>
    </row>
    <row r="51" spans="1:4" x14ac:dyDescent="0.25">
      <c r="A51" s="7">
        <v>1000</v>
      </c>
      <c r="B51" s="8">
        <v>8.0000000000000002E-3</v>
      </c>
      <c r="C51" s="8">
        <v>8.0000000000000002E-3</v>
      </c>
      <c r="D51" s="8">
        <v>4.0000000000000001E-3</v>
      </c>
    </row>
    <row r="52" spans="1:4" x14ac:dyDescent="0.25">
      <c r="A52" s="7">
        <v>10000</v>
      </c>
      <c r="B52" s="8">
        <v>1.2E-2</v>
      </c>
      <c r="C52" s="8">
        <v>8.0000000000000002E-3</v>
      </c>
      <c r="D52" s="8">
        <v>8.0000000000000002E-3</v>
      </c>
    </row>
    <row r="53" spans="1:4" x14ac:dyDescent="0.25">
      <c r="A53" s="7">
        <v>100000</v>
      </c>
      <c r="B53" s="8">
        <v>1.2E-2</v>
      </c>
      <c r="C53" s="8" t="s">
        <v>7</v>
      </c>
      <c r="D53" s="8">
        <v>1.6E-2</v>
      </c>
    </row>
    <row r="54" spans="1:4" x14ac:dyDescent="0.25">
      <c r="A54" s="7">
        <v>1000000</v>
      </c>
      <c r="B54" s="8">
        <v>1.4999999999999999E-2</v>
      </c>
      <c r="C54" s="8">
        <v>8.0000000000000002E-3</v>
      </c>
      <c r="D54" s="8">
        <v>1.2E-2</v>
      </c>
    </row>
    <row r="55" spans="1:4" x14ac:dyDescent="0.25">
      <c r="A55" s="7">
        <v>10000000</v>
      </c>
      <c r="B55" s="8">
        <v>3.7999999999999999E-2</v>
      </c>
      <c r="C55" s="8">
        <v>0.04</v>
      </c>
      <c r="D55" s="8">
        <v>1.6E-2</v>
      </c>
    </row>
    <row r="56" spans="1:4" x14ac:dyDescent="0.25">
      <c r="A56" s="7">
        <v>100000000</v>
      </c>
      <c r="B56" s="8">
        <v>7.0999999999999994E-2</v>
      </c>
      <c r="C56" s="8">
        <v>9.1999999999999998E-2</v>
      </c>
      <c r="D56" s="8">
        <v>1.2E-2</v>
      </c>
    </row>
    <row r="57" spans="1:4" x14ac:dyDescent="0.25">
      <c r="A57" s="7">
        <v>1000000000</v>
      </c>
      <c r="B57" s="8">
        <v>0.33500000000000002</v>
      </c>
      <c r="C57" s="8">
        <v>0.41599999999999998</v>
      </c>
      <c r="D57" s="8">
        <v>0.04</v>
      </c>
    </row>
    <row r="58" spans="1:4" x14ac:dyDescent="0.25">
      <c r="A58" s="7">
        <v>10000000000</v>
      </c>
      <c r="B58" s="8">
        <v>0.34699999999999998</v>
      </c>
      <c r="C58" s="8">
        <v>0.44</v>
      </c>
      <c r="D58" s="8">
        <v>0.04</v>
      </c>
    </row>
    <row r="59" spans="1:4" x14ac:dyDescent="0.25">
      <c r="A59" s="2"/>
      <c r="C59" s="1"/>
      <c r="D59" s="5"/>
    </row>
    <row r="60" spans="1:4" x14ac:dyDescent="0.25">
      <c r="A60" s="2"/>
      <c r="C60" s="1"/>
      <c r="D60" s="5"/>
    </row>
    <row r="61" spans="1:4" x14ac:dyDescent="0.25">
      <c r="A61" s="9" t="s">
        <v>11</v>
      </c>
    </row>
    <row r="62" spans="1:4" x14ac:dyDescent="0.25">
      <c r="A62" s="7" t="s">
        <v>0</v>
      </c>
      <c r="B62" s="10" t="s">
        <v>3</v>
      </c>
      <c r="C62" s="2" t="s">
        <v>4</v>
      </c>
      <c r="D62" s="2" t="s">
        <v>5</v>
      </c>
    </row>
    <row r="63" spans="1:4" x14ac:dyDescent="0.25">
      <c r="A63" s="7">
        <v>10</v>
      </c>
      <c r="B63" s="8">
        <v>1.2999999999999999E-2</v>
      </c>
      <c r="C63" s="8" t="s">
        <v>7</v>
      </c>
      <c r="D63" s="8">
        <v>0.02</v>
      </c>
    </row>
    <row r="64" spans="1:4" x14ac:dyDescent="0.25">
      <c r="A64" s="7">
        <v>100</v>
      </c>
      <c r="B64" s="8">
        <v>0.01</v>
      </c>
      <c r="C64" s="8" t="s">
        <v>7</v>
      </c>
      <c r="D64" s="8">
        <v>1.6E-2</v>
      </c>
    </row>
    <row r="65" spans="1:8" x14ac:dyDescent="0.25">
      <c r="A65" s="7">
        <v>1000</v>
      </c>
      <c r="B65" s="8">
        <v>0.01</v>
      </c>
      <c r="C65" s="8">
        <v>4.0000000000000001E-3</v>
      </c>
      <c r="D65" s="8">
        <v>1.2E-2</v>
      </c>
    </row>
    <row r="66" spans="1:8" x14ac:dyDescent="0.25">
      <c r="A66" s="7">
        <v>10000</v>
      </c>
      <c r="B66" s="8">
        <v>0.01</v>
      </c>
      <c r="C66" s="8" t="s">
        <v>7</v>
      </c>
      <c r="D66" s="8">
        <v>1.6E-2</v>
      </c>
    </row>
    <row r="67" spans="1:8" x14ac:dyDescent="0.25">
      <c r="A67" s="7">
        <v>100000</v>
      </c>
      <c r="B67" s="8">
        <v>1.2999999999999999E-2</v>
      </c>
      <c r="C67" s="8">
        <v>1.2E-2</v>
      </c>
      <c r="D67" s="8">
        <v>1.2E-2</v>
      </c>
    </row>
    <row r="68" spans="1:8" x14ac:dyDescent="0.25">
      <c r="A68" s="7">
        <v>1000000</v>
      </c>
      <c r="B68" s="8">
        <v>1.4999999999999999E-2</v>
      </c>
      <c r="C68" s="8">
        <v>0.12</v>
      </c>
      <c r="D68" s="8">
        <v>1.2E-2</v>
      </c>
    </row>
    <row r="69" spans="1:8" x14ac:dyDescent="0.25">
      <c r="A69" s="7">
        <v>10000000</v>
      </c>
      <c r="B69" s="8">
        <v>3.4000000000000002E-2</v>
      </c>
      <c r="C69" s="8">
        <v>0.04</v>
      </c>
      <c r="D69" s="8">
        <v>8.0000000000000002E-3</v>
      </c>
    </row>
    <row r="70" spans="1:8" x14ac:dyDescent="0.25">
      <c r="A70" s="7">
        <v>100000000</v>
      </c>
      <c r="B70" s="8">
        <v>9.8000000000000004E-2</v>
      </c>
      <c r="C70" s="8">
        <v>0.13200000000000001</v>
      </c>
      <c r="D70" s="8">
        <v>8.0000000000000002E-3</v>
      </c>
    </row>
    <row r="71" spans="1:8" x14ac:dyDescent="0.25">
      <c r="A71" s="7">
        <v>1000000000</v>
      </c>
      <c r="B71" s="8">
        <v>0.38500000000000001</v>
      </c>
      <c r="C71" s="8">
        <v>0.47199999999999998</v>
      </c>
      <c r="D71" s="8">
        <v>5.1999999999999998E-2</v>
      </c>
    </row>
    <row r="72" spans="1:8" x14ac:dyDescent="0.25">
      <c r="A72" s="7">
        <v>10000000000</v>
      </c>
      <c r="B72" s="8">
        <v>0.47399999999999998</v>
      </c>
      <c r="C72" s="8">
        <v>0.60799999999999998</v>
      </c>
      <c r="D72" s="8">
        <v>1.6E-2</v>
      </c>
    </row>
    <row r="73" spans="1:8" x14ac:dyDescent="0.25">
      <c r="A73" s="3"/>
      <c r="C73" s="1"/>
      <c r="D73" s="5"/>
    </row>
    <row r="75" spans="1:8" x14ac:dyDescent="0.25">
      <c r="A75" s="9" t="s">
        <v>12</v>
      </c>
    </row>
    <row r="76" spans="1:8" x14ac:dyDescent="0.25">
      <c r="A76" s="7" t="s">
        <v>0</v>
      </c>
      <c r="B76" s="10" t="s">
        <v>3</v>
      </c>
      <c r="C76" s="2" t="s">
        <v>4</v>
      </c>
      <c r="D76" s="2" t="s">
        <v>5</v>
      </c>
      <c r="F76" s="2" t="s">
        <v>0</v>
      </c>
      <c r="G76" t="s">
        <v>23</v>
      </c>
      <c r="H76" s="2" t="s">
        <v>24</v>
      </c>
    </row>
    <row r="77" spans="1:8" x14ac:dyDescent="0.25">
      <c r="A77" s="7">
        <v>10</v>
      </c>
      <c r="B77" s="8">
        <v>1.0999999999999999E-2</v>
      </c>
      <c r="C77" s="8">
        <v>4.0000000000000001E-3</v>
      </c>
      <c r="D77" s="8">
        <v>1.2E-2</v>
      </c>
      <c r="F77" s="7">
        <v>10</v>
      </c>
      <c r="G77" s="12" cm="1">
        <f t="array" ref="G77:G86">B20:B29/B77:B86</f>
        <v>0.18181818181818182</v>
      </c>
      <c r="H77" s="12">
        <f>G77/4*100</f>
        <v>4.5454545454545459</v>
      </c>
    </row>
    <row r="78" spans="1:8" x14ac:dyDescent="0.25">
      <c r="A78" s="7">
        <v>100</v>
      </c>
      <c r="B78" s="8">
        <v>1.0999999999999999E-2</v>
      </c>
      <c r="C78" s="8">
        <v>8.0000000000000002E-3</v>
      </c>
      <c r="D78" s="8">
        <v>8.0000000000000002E-3</v>
      </c>
      <c r="F78" s="7">
        <v>100</v>
      </c>
      <c r="G78" s="12">
        <v>9.0909090909090912E-2</v>
      </c>
      <c r="H78" s="12">
        <f>G78/4*100</f>
        <v>2.2727272727272729</v>
      </c>
    </row>
    <row r="79" spans="1:8" x14ac:dyDescent="0.25">
      <c r="A79" s="7">
        <v>1000</v>
      </c>
      <c r="B79" s="8">
        <v>0.01</v>
      </c>
      <c r="C79" s="8">
        <v>8.0000000000000002E-3</v>
      </c>
      <c r="D79" s="8">
        <v>8.0000000000000002E-3</v>
      </c>
      <c r="F79" s="7">
        <v>1000</v>
      </c>
      <c r="G79" s="12">
        <v>0.1</v>
      </c>
      <c r="H79" s="12">
        <f>G79/4*100</f>
        <v>2.5</v>
      </c>
    </row>
    <row r="80" spans="1:8" x14ac:dyDescent="0.25">
      <c r="A80" s="7">
        <v>10000</v>
      </c>
      <c r="B80" s="8">
        <v>1.2999999999999999E-2</v>
      </c>
      <c r="C80" s="8">
        <v>8.0000000000000002E-3</v>
      </c>
      <c r="D80" s="8">
        <v>1.2E-2</v>
      </c>
      <c r="F80" s="7">
        <v>10000</v>
      </c>
      <c r="G80" s="12">
        <v>7.6923076923076927E-2</v>
      </c>
      <c r="H80" s="12">
        <f>G80/4*100</f>
        <v>1.9230769230769231</v>
      </c>
    </row>
    <row r="81" spans="1:8" x14ac:dyDescent="0.25">
      <c r="A81" s="7">
        <v>100000</v>
      </c>
      <c r="B81" s="8">
        <v>1.0999999999999999E-2</v>
      </c>
      <c r="C81" s="8">
        <v>4.0000000000000001E-3</v>
      </c>
      <c r="D81" s="8">
        <v>1.6E-2</v>
      </c>
      <c r="F81" s="7">
        <v>100000</v>
      </c>
      <c r="G81" s="12">
        <v>9.0909090909090912E-2</v>
      </c>
      <c r="H81" s="12">
        <f>G81/4*100</f>
        <v>2.2727272727272729</v>
      </c>
    </row>
    <row r="82" spans="1:8" x14ac:dyDescent="0.25">
      <c r="A82" s="7">
        <v>1000000</v>
      </c>
      <c r="B82" s="8">
        <v>1.4E-2</v>
      </c>
      <c r="C82" s="8">
        <v>1.2E-2</v>
      </c>
      <c r="D82" s="8">
        <v>1.2E-2</v>
      </c>
      <c r="F82" s="7">
        <v>1000000</v>
      </c>
      <c r="G82" s="12">
        <v>0.21428571428571427</v>
      </c>
      <c r="H82" s="12">
        <f>G82/4*100</f>
        <v>5.3571428571428568</v>
      </c>
    </row>
    <row r="83" spans="1:8" x14ac:dyDescent="0.25">
      <c r="A83" s="7">
        <v>10000000</v>
      </c>
      <c r="B83" s="8">
        <v>1.9E-2</v>
      </c>
      <c r="C83" s="8">
        <v>0.02</v>
      </c>
      <c r="D83" s="8">
        <v>1.6E-2</v>
      </c>
      <c r="F83" s="7">
        <v>10000000</v>
      </c>
      <c r="G83" s="12">
        <v>0.26315789473684209</v>
      </c>
      <c r="H83" s="12">
        <f>G83/4*100</f>
        <v>6.5789473684210522</v>
      </c>
    </row>
    <row r="84" spans="1:8" x14ac:dyDescent="0.25">
      <c r="A84" s="7">
        <v>100000000</v>
      </c>
      <c r="B84" s="8">
        <v>3.7999999999999999E-2</v>
      </c>
      <c r="C84" s="8">
        <v>4.8000000000000001E-2</v>
      </c>
      <c r="D84" s="8">
        <v>2.8000000000000001E-2</v>
      </c>
      <c r="F84" s="7">
        <v>100000000</v>
      </c>
      <c r="G84" s="12">
        <v>0.31578947368421056</v>
      </c>
      <c r="H84" s="12">
        <f>G84/4*100</f>
        <v>7.8947368421052637</v>
      </c>
    </row>
    <row r="85" spans="1:8" x14ac:dyDescent="0.25">
      <c r="A85" s="7">
        <v>1000000000</v>
      </c>
      <c r="B85" s="8">
        <v>5.7000000000000002E-2</v>
      </c>
      <c r="C85" s="8">
        <v>0.11600000000000001</v>
      </c>
      <c r="D85" s="8">
        <v>1.2E-2</v>
      </c>
      <c r="F85" s="7">
        <v>1000000000</v>
      </c>
      <c r="G85" s="12">
        <v>0.80701754385964908</v>
      </c>
      <c r="H85" s="12">
        <f>G85/4*100</f>
        <v>20.175438596491226</v>
      </c>
    </row>
    <row r="86" spans="1:8" x14ac:dyDescent="0.25">
      <c r="A86" s="7">
        <v>10000000000</v>
      </c>
      <c r="B86" s="8">
        <v>0.105</v>
      </c>
      <c r="C86" s="8">
        <v>0.26400000000000001</v>
      </c>
      <c r="D86" s="8">
        <v>8.0000000000000002E-3</v>
      </c>
      <c r="F86" s="7">
        <v>10000000000</v>
      </c>
      <c r="G86" s="12">
        <v>1.1714285714285715</v>
      </c>
      <c r="H86" s="12">
        <f>G86/4*100</f>
        <v>29.285714285714288</v>
      </c>
    </row>
    <row r="90" spans="1:8" x14ac:dyDescent="0.25">
      <c r="A90" s="9" t="s">
        <v>13</v>
      </c>
    </row>
    <row r="91" spans="1:8" x14ac:dyDescent="0.25">
      <c r="A91" s="7" t="s">
        <v>0</v>
      </c>
      <c r="B91" s="10" t="s">
        <v>3</v>
      </c>
      <c r="C91" s="2" t="s">
        <v>4</v>
      </c>
      <c r="D91" s="2" t="s">
        <v>5</v>
      </c>
      <c r="F91" s="2" t="s">
        <v>0</v>
      </c>
      <c r="G91" t="s">
        <v>23</v>
      </c>
      <c r="H91" s="2" t="s">
        <v>24</v>
      </c>
    </row>
    <row r="92" spans="1:8" x14ac:dyDescent="0.25">
      <c r="A92" s="7">
        <v>10</v>
      </c>
      <c r="B92" s="8">
        <v>1E-3</v>
      </c>
      <c r="C92" s="8" t="s">
        <v>7</v>
      </c>
      <c r="D92" s="8" t="s">
        <v>7</v>
      </c>
      <c r="F92" s="7">
        <v>10</v>
      </c>
      <c r="G92" s="12" cm="1">
        <f t="array" ref="G92:G101">B20:B29/B92:B101</f>
        <v>2</v>
      </c>
      <c r="H92" s="12">
        <f>G92/4*100</f>
        <v>50</v>
      </c>
    </row>
    <row r="93" spans="1:8" x14ac:dyDescent="0.25">
      <c r="A93" s="7">
        <v>100</v>
      </c>
      <c r="B93" s="8">
        <v>2E-3</v>
      </c>
      <c r="C93" s="8" t="s">
        <v>7</v>
      </c>
      <c r="D93" s="8" t="s">
        <v>7</v>
      </c>
      <c r="F93" s="7">
        <v>100</v>
      </c>
      <c r="G93" s="12">
        <v>0.5</v>
      </c>
      <c r="H93" s="12">
        <f>G93/4*100</f>
        <v>12.5</v>
      </c>
    </row>
    <row r="94" spans="1:8" x14ac:dyDescent="0.25">
      <c r="A94" s="7">
        <v>1000</v>
      </c>
      <c r="B94" s="8">
        <v>2E-3</v>
      </c>
      <c r="C94" s="8" t="s">
        <v>7</v>
      </c>
      <c r="D94" s="8" t="s">
        <v>7</v>
      </c>
      <c r="F94" s="7">
        <v>1000</v>
      </c>
      <c r="G94" s="12">
        <v>0.5</v>
      </c>
      <c r="H94" s="12">
        <f t="shared" ref="H94:H101" si="0">G94/4*100</f>
        <v>12.5</v>
      </c>
    </row>
    <row r="95" spans="1:8" x14ac:dyDescent="0.25">
      <c r="A95" s="7">
        <v>10000</v>
      </c>
      <c r="B95" s="8">
        <v>2E-3</v>
      </c>
      <c r="C95" s="8">
        <v>4.0000000000000001E-3</v>
      </c>
      <c r="D95" s="8" t="s">
        <v>7</v>
      </c>
      <c r="F95" s="7">
        <v>10000</v>
      </c>
      <c r="G95" s="12">
        <v>0.5</v>
      </c>
      <c r="H95" s="12">
        <f t="shared" si="0"/>
        <v>12.5</v>
      </c>
    </row>
    <row r="96" spans="1:8" x14ac:dyDescent="0.25">
      <c r="A96" s="7">
        <v>100000</v>
      </c>
      <c r="B96" s="8">
        <v>2E-3</v>
      </c>
      <c r="C96" s="8">
        <v>4.0000000000000001E-3</v>
      </c>
      <c r="D96" s="8" t="s">
        <v>7</v>
      </c>
      <c r="F96" s="7">
        <v>100000</v>
      </c>
      <c r="G96" s="12">
        <v>0.5</v>
      </c>
      <c r="H96" s="12">
        <f t="shared" si="0"/>
        <v>12.5</v>
      </c>
    </row>
    <row r="97" spans="1:8" x14ac:dyDescent="0.25">
      <c r="A97" s="7">
        <v>1000000</v>
      </c>
      <c r="B97" s="8">
        <v>3.0000000000000001E-3</v>
      </c>
      <c r="C97" s="8">
        <v>4.0000000000000001E-3</v>
      </c>
      <c r="D97" s="8" t="s">
        <v>7</v>
      </c>
      <c r="F97" s="7">
        <v>1000000</v>
      </c>
      <c r="G97" s="12">
        <v>1</v>
      </c>
      <c r="H97" s="12">
        <f t="shared" si="0"/>
        <v>25</v>
      </c>
    </row>
    <row r="98" spans="1:8" x14ac:dyDescent="0.25">
      <c r="A98" s="7">
        <v>10000000</v>
      </c>
      <c r="B98" s="8">
        <v>3.0000000000000001E-3</v>
      </c>
      <c r="C98" s="8">
        <v>8.0000000000000002E-3</v>
      </c>
      <c r="D98" s="8" t="s">
        <v>7</v>
      </c>
      <c r="F98" s="7">
        <v>10000000</v>
      </c>
      <c r="G98" s="12">
        <v>1.6666666666666667</v>
      </c>
      <c r="H98" s="12">
        <f t="shared" si="0"/>
        <v>41.666666666666671</v>
      </c>
    </row>
    <row r="99" spans="1:8" x14ac:dyDescent="0.25">
      <c r="A99" s="7">
        <v>100000000</v>
      </c>
      <c r="B99" s="8">
        <v>7.0000000000000001E-3</v>
      </c>
      <c r="C99" s="8">
        <v>2.4E-2</v>
      </c>
      <c r="D99" s="8" t="s">
        <v>7</v>
      </c>
      <c r="F99" s="7">
        <v>100000000</v>
      </c>
      <c r="G99" s="12">
        <v>1.7142857142857142</v>
      </c>
      <c r="H99" s="12">
        <f t="shared" si="0"/>
        <v>42.857142857142854</v>
      </c>
    </row>
    <row r="100" spans="1:8" x14ac:dyDescent="0.25">
      <c r="A100" s="7">
        <v>1000000000</v>
      </c>
      <c r="B100" s="8">
        <v>1.2E-2</v>
      </c>
      <c r="C100" s="8">
        <v>0.04</v>
      </c>
      <c r="D100" s="8" t="s">
        <v>7</v>
      </c>
      <c r="F100" s="7">
        <v>1000000000</v>
      </c>
      <c r="G100" s="12">
        <v>3.833333333333333</v>
      </c>
      <c r="H100" s="12">
        <f t="shared" si="0"/>
        <v>95.833333333333329</v>
      </c>
    </row>
    <row r="101" spans="1:8" x14ac:dyDescent="0.25">
      <c r="A101" s="7">
        <v>10000000000</v>
      </c>
      <c r="B101" s="8">
        <v>3.3000000000000002E-2</v>
      </c>
      <c r="C101" s="8">
        <v>0.128</v>
      </c>
      <c r="D101" s="8" t="s">
        <v>7</v>
      </c>
      <c r="F101" s="7">
        <v>10000000000</v>
      </c>
      <c r="G101" s="12">
        <v>3.7272727272727271</v>
      </c>
      <c r="H101" s="12">
        <f t="shared" si="0"/>
        <v>93.181818181818173</v>
      </c>
    </row>
    <row r="106" spans="1:8" x14ac:dyDescent="0.25">
      <c r="A106" s="9"/>
    </row>
    <row r="107" spans="1:8" x14ac:dyDescent="0.25">
      <c r="A107" s="7"/>
      <c r="B107" s="11"/>
      <c r="C107" s="5"/>
      <c r="D107" s="5"/>
      <c r="E107" s="5"/>
      <c r="F107" s="2"/>
      <c r="H107" s="2"/>
    </row>
    <row r="108" spans="1:8" x14ac:dyDescent="0.25">
      <c r="A108" s="7"/>
      <c r="B108" s="8"/>
      <c r="C108" s="8"/>
      <c r="D108" s="8"/>
      <c r="F108" s="7"/>
      <c r="G108" s="12"/>
      <c r="H108" s="12"/>
    </row>
    <row r="109" spans="1:8" x14ac:dyDescent="0.25">
      <c r="A109" s="7"/>
      <c r="B109" s="8"/>
      <c r="C109" s="8"/>
      <c r="D109" s="8"/>
      <c r="F109" s="7"/>
      <c r="G109" s="12"/>
      <c r="H109" s="12"/>
    </row>
    <row r="110" spans="1:8" x14ac:dyDescent="0.25">
      <c r="A110" t="s">
        <v>14</v>
      </c>
    </row>
    <row r="111" spans="1:8" x14ac:dyDescent="0.25">
      <c r="A111" t="s">
        <v>15</v>
      </c>
    </row>
    <row r="112" spans="1:8" x14ac:dyDescent="0.25">
      <c r="A112" t="s">
        <v>16</v>
      </c>
    </row>
    <row r="113" spans="1:5" x14ac:dyDescent="0.25">
      <c r="A113" t="s">
        <v>0</v>
      </c>
      <c r="B113" s="6" t="s">
        <v>3</v>
      </c>
      <c r="C113" s="6" t="s">
        <v>4</v>
      </c>
      <c r="D113" s="6" t="s">
        <v>5</v>
      </c>
      <c r="E113" s="6" t="s">
        <v>25</v>
      </c>
    </row>
    <row r="114" spans="1:5" x14ac:dyDescent="0.25">
      <c r="A114">
        <v>100000000000</v>
      </c>
      <c r="B114">
        <v>0.16</v>
      </c>
      <c r="C114">
        <v>0.5</v>
      </c>
      <c r="D114">
        <v>1.6E-2</v>
      </c>
      <c r="E114">
        <f>C114/B114</f>
        <v>3.125</v>
      </c>
    </row>
    <row r="115" spans="1:5" x14ac:dyDescent="0.25">
      <c r="A115">
        <v>1000000000000</v>
      </c>
      <c r="B115">
        <v>0.38300000000000001</v>
      </c>
      <c r="C115">
        <v>1.5</v>
      </c>
      <c r="D115">
        <v>1.6E-2</v>
      </c>
      <c r="E115">
        <f t="shared" ref="E115:E121" si="1">C115/B115</f>
        <v>3.9164490861618799</v>
      </c>
    </row>
    <row r="116" spans="1:5" x14ac:dyDescent="0.25">
      <c r="A116">
        <v>10000000000000</v>
      </c>
      <c r="B116">
        <v>1.206</v>
      </c>
      <c r="C116">
        <v>4.7190000000000003</v>
      </c>
      <c r="D116">
        <v>1.6E-2</v>
      </c>
      <c r="E116">
        <f t="shared" si="1"/>
        <v>3.9129353233830848</v>
      </c>
    </row>
    <row r="117" spans="1:5" x14ac:dyDescent="0.25">
      <c r="A117">
        <v>100000000000000</v>
      </c>
      <c r="B117">
        <v>2.9870000000000001</v>
      </c>
      <c r="C117">
        <v>11.766</v>
      </c>
      <c r="D117">
        <v>3.1E-2</v>
      </c>
      <c r="E117">
        <f t="shared" si="1"/>
        <v>3.9390693003013055</v>
      </c>
    </row>
    <row r="118" spans="1:5" x14ac:dyDescent="0.25">
      <c r="A118">
        <v>1000000000000000</v>
      </c>
      <c r="B118">
        <v>9.0879999999999992</v>
      </c>
      <c r="C118">
        <v>35.484000000000002</v>
      </c>
      <c r="D118">
        <v>1.6E-2</v>
      </c>
      <c r="E118">
        <f t="shared" si="1"/>
        <v>3.9044894366197189</v>
      </c>
    </row>
    <row r="119" spans="1:5" x14ac:dyDescent="0.25">
      <c r="A119">
        <v>1E+16</v>
      </c>
      <c r="B119">
        <v>28.146999999999998</v>
      </c>
      <c r="C119">
        <f>60+48.656</f>
        <v>108.65600000000001</v>
      </c>
      <c r="D119">
        <v>6.3E-2</v>
      </c>
      <c r="E119">
        <f t="shared" si="1"/>
        <v>3.8603048282232568</v>
      </c>
    </row>
    <row r="120" spans="1:5" x14ac:dyDescent="0.25">
      <c r="A120">
        <v>1E+17</v>
      </c>
      <c r="B120">
        <f>60+28.393</f>
        <v>88.393000000000001</v>
      </c>
      <c r="C120">
        <f>60*5+42.844</f>
        <v>342.84399999999999</v>
      </c>
      <c r="D120">
        <v>0.25</v>
      </c>
      <c r="E120">
        <f t="shared" si="1"/>
        <v>3.878632923421538</v>
      </c>
    </row>
    <row r="121" spans="1:5" x14ac:dyDescent="0.25">
      <c r="A121">
        <v>1E+18</v>
      </c>
      <c r="B121">
        <f>4*60+43.932</f>
        <v>283.93200000000002</v>
      </c>
      <c r="C121">
        <f>18*60+28.156</f>
        <v>1108.1559999999999</v>
      </c>
      <c r="D121">
        <f>0.391</f>
        <v>0.39100000000000001</v>
      </c>
      <c r="E121">
        <f t="shared" si="1"/>
        <v>3.9028922418043752</v>
      </c>
    </row>
    <row r="123" spans="1:5" x14ac:dyDescent="0.25">
      <c r="A123" t="s">
        <v>17</v>
      </c>
    </row>
    <row r="124" spans="1:5" x14ac:dyDescent="0.25">
      <c r="A124" t="s">
        <v>0</v>
      </c>
      <c r="B124" t="s">
        <v>3</v>
      </c>
      <c r="C124" t="s">
        <v>4</v>
      </c>
      <c r="D124" t="s">
        <v>5</v>
      </c>
    </row>
    <row r="125" spans="1:5" x14ac:dyDescent="0.25">
      <c r="A125">
        <v>100000000000</v>
      </c>
      <c r="B125">
        <v>0.73199999999999998</v>
      </c>
      <c r="C125">
        <v>4.4219999999999997</v>
      </c>
      <c r="D125">
        <v>1.6E-2</v>
      </c>
      <c r="E125">
        <f>C125/B125</f>
        <v>6.0409836065573765</v>
      </c>
    </row>
    <row r="126" spans="1:5" x14ac:dyDescent="0.25">
      <c r="A126">
        <v>1000000000000</v>
      </c>
      <c r="B126">
        <v>1.081</v>
      </c>
      <c r="C126">
        <v>6.984</v>
      </c>
      <c r="D126" t="s">
        <v>7</v>
      </c>
      <c r="E126">
        <f t="shared" ref="E126:E132" si="2">C126/B126</f>
        <v>6.4606845513413509</v>
      </c>
    </row>
    <row r="127" spans="1:5" x14ac:dyDescent="0.25">
      <c r="A127">
        <v>10000000000000</v>
      </c>
      <c r="B127">
        <v>2.6739999999999999</v>
      </c>
      <c r="C127">
        <v>14.797000000000001</v>
      </c>
      <c r="D127">
        <v>3.1E-2</v>
      </c>
      <c r="E127">
        <f t="shared" si="2"/>
        <v>5.5336574420344053</v>
      </c>
    </row>
    <row r="128" spans="1:5" x14ac:dyDescent="0.25">
      <c r="A128">
        <v>100000000000000</v>
      </c>
      <c r="B128">
        <v>3.9340000000000002</v>
      </c>
      <c r="C128">
        <v>22.562999999999999</v>
      </c>
      <c r="D128" t="s">
        <v>7</v>
      </c>
      <c r="E128">
        <f t="shared" si="2"/>
        <v>5.7353838332486013</v>
      </c>
    </row>
    <row r="129" spans="1:5" x14ac:dyDescent="0.25">
      <c r="A129">
        <v>1000000000000000</v>
      </c>
      <c r="B129">
        <v>8.7089999999999996</v>
      </c>
      <c r="C129">
        <v>49.765999999999998</v>
      </c>
      <c r="D129">
        <v>3.1E-2</v>
      </c>
      <c r="E129">
        <f t="shared" si="2"/>
        <v>5.7143185210701573</v>
      </c>
    </row>
    <row r="130" spans="1:5" x14ac:dyDescent="0.25">
      <c r="A130">
        <v>1E+16</v>
      </c>
      <c r="B130">
        <v>22.452999999999999</v>
      </c>
      <c r="C130" s="4">
        <f>60*2+16.125</f>
        <v>136.125</v>
      </c>
      <c r="D130">
        <v>0.109</v>
      </c>
      <c r="E130">
        <f>C130/B130</f>
        <v>6.062664231951187</v>
      </c>
    </row>
    <row r="131" spans="1:5" x14ac:dyDescent="0.25">
      <c r="A131">
        <v>1E+17</v>
      </c>
      <c r="B131">
        <f>60+3.984</f>
        <v>63.984000000000002</v>
      </c>
      <c r="C131">
        <f>6*60+47.922</f>
        <v>407.92200000000003</v>
      </c>
      <c r="D131">
        <v>0.156</v>
      </c>
      <c r="E131">
        <f t="shared" si="2"/>
        <v>6.3753750937734432</v>
      </c>
    </row>
    <row r="132" spans="1:5" x14ac:dyDescent="0.25">
      <c r="A132">
        <v>1E+18</v>
      </c>
      <c r="B132">
        <f>3*60+30.707</f>
        <v>210.70699999999999</v>
      </c>
      <c r="C132">
        <f>21*60 + 8.641</f>
        <v>1268.6410000000001</v>
      </c>
      <c r="D132">
        <v>0.98399999999999999</v>
      </c>
      <c r="E132">
        <f t="shared" si="2"/>
        <v>6.0208773320297864</v>
      </c>
    </row>
    <row r="135" spans="1:5" x14ac:dyDescent="0.25">
      <c r="A135" s="4" t="s">
        <v>18</v>
      </c>
      <c r="B135" s="4"/>
      <c r="C135" s="4"/>
      <c r="D135" s="4"/>
    </row>
    <row r="136" spans="1:5" x14ac:dyDescent="0.25">
      <c r="A136" s="4" t="s">
        <v>0</v>
      </c>
      <c r="B136" s="4" t="s">
        <v>3</v>
      </c>
      <c r="C136" s="4" t="s">
        <v>4</v>
      </c>
      <c r="D136" s="4" t="s">
        <v>5</v>
      </c>
    </row>
    <row r="137" spans="1:5" x14ac:dyDescent="0.25">
      <c r="A137">
        <v>100000000000</v>
      </c>
      <c r="B137" s="4">
        <v>0.10100000000000001</v>
      </c>
      <c r="C137" s="4">
        <v>0.51600000000000001</v>
      </c>
      <c r="D137" s="4" t="s">
        <v>7</v>
      </c>
      <c r="E137">
        <f>C137/B137</f>
        <v>5.108910891089109</v>
      </c>
    </row>
    <row r="138" spans="1:5" x14ac:dyDescent="0.25">
      <c r="A138">
        <v>1000000000000</v>
      </c>
      <c r="B138" s="4">
        <v>0.317</v>
      </c>
      <c r="C138" s="4">
        <v>1297</v>
      </c>
      <c r="D138" s="4">
        <v>3.1E-2</v>
      </c>
      <c r="E138">
        <f t="shared" ref="E138:E144" si="3">C138/B138</f>
        <v>4091.4826498422713</v>
      </c>
    </row>
    <row r="139" spans="1:5" x14ac:dyDescent="0.25">
      <c r="A139">
        <v>10000000000000</v>
      </c>
      <c r="B139" s="4">
        <v>1.0129999999999999</v>
      </c>
      <c r="C139" s="4">
        <v>3.859</v>
      </c>
      <c r="D139" s="4">
        <v>1.6E-2</v>
      </c>
      <c r="E139">
        <f t="shared" si="3"/>
        <v>3.8094768015794673</v>
      </c>
    </row>
    <row r="140" spans="1:5" x14ac:dyDescent="0.25">
      <c r="A140">
        <v>100000000000000</v>
      </c>
      <c r="B140" s="4">
        <v>2.2879999999999998</v>
      </c>
      <c r="C140" s="4">
        <v>12.281000000000001</v>
      </c>
      <c r="D140" s="4">
        <v>1.6E-2</v>
      </c>
      <c r="E140">
        <f t="shared" si="3"/>
        <v>5.3675699300699309</v>
      </c>
    </row>
    <row r="141" spans="1:5" x14ac:dyDescent="0.25">
      <c r="A141">
        <v>1000000000000000</v>
      </c>
      <c r="B141" s="4">
        <v>6.484</v>
      </c>
      <c r="C141" s="4">
        <v>39.171999999999997</v>
      </c>
      <c r="D141" s="4">
        <v>7.8E-2</v>
      </c>
      <c r="E141">
        <f t="shared" si="3"/>
        <v>6.0413325107958045</v>
      </c>
    </row>
    <row r="142" spans="1:5" x14ac:dyDescent="0.25">
      <c r="A142">
        <v>1E+16</v>
      </c>
      <c r="B142" s="4">
        <v>19.335000000000001</v>
      </c>
      <c r="C142" s="4">
        <f>120+5.219</f>
        <v>125.21899999999999</v>
      </c>
      <c r="D142" s="4">
        <v>0.23400000000000001</v>
      </c>
      <c r="E142">
        <f>C142/B142</f>
        <v>6.4762865270235315</v>
      </c>
    </row>
    <row r="143" spans="1:5" x14ac:dyDescent="0.25">
      <c r="A143">
        <v>1E+17</v>
      </c>
      <c r="B143" s="4">
        <f>60+0.489</f>
        <v>60.488999999999997</v>
      </c>
      <c r="C143" s="4">
        <f>6*60+41.063</f>
        <v>401.06299999999999</v>
      </c>
      <c r="D143" s="4">
        <f>0.406</f>
        <v>0.40600000000000003</v>
      </c>
      <c r="E143">
        <f t="shared" si="3"/>
        <v>6.6303460133247372</v>
      </c>
    </row>
    <row r="144" spans="1:5" x14ac:dyDescent="0.25">
      <c r="A144">
        <v>1E+18</v>
      </c>
      <c r="B144" s="4">
        <f>60*3+8.209</f>
        <v>188.209</v>
      </c>
      <c r="C144" s="4">
        <f>21*60+33.391</f>
        <v>1293.3910000000001</v>
      </c>
      <c r="D144" s="4">
        <v>0.82799999999999996</v>
      </c>
      <c r="E144">
        <f t="shared" si="3"/>
        <v>6.872099633917613</v>
      </c>
    </row>
    <row r="147" spans="1:5" x14ac:dyDescent="0.25">
      <c r="A147" s="4" t="s">
        <v>19</v>
      </c>
      <c r="B147" s="4"/>
      <c r="C147" s="4"/>
      <c r="D147" s="4"/>
    </row>
    <row r="148" spans="1:5" x14ac:dyDescent="0.25">
      <c r="A148" s="4" t="s">
        <v>0</v>
      </c>
      <c r="B148" s="4" t="s">
        <v>3</v>
      </c>
      <c r="C148" s="4" t="s">
        <v>4</v>
      </c>
      <c r="D148" s="4" t="s">
        <v>5</v>
      </c>
    </row>
    <row r="149" spans="1:5" x14ac:dyDescent="0.25">
      <c r="A149">
        <v>100000000000</v>
      </c>
      <c r="B149" s="4">
        <v>0.112</v>
      </c>
      <c r="C149" s="4">
        <v>0.42199999999999999</v>
      </c>
      <c r="D149" s="4">
        <v>1.6E-2</v>
      </c>
      <c r="E149">
        <f>C149/B149</f>
        <v>3.7678571428571428</v>
      </c>
    </row>
    <row r="150" spans="1:5" x14ac:dyDescent="0.25">
      <c r="A150">
        <v>1000000000000</v>
      </c>
      <c r="B150" s="4">
        <v>0.33400000000000002</v>
      </c>
      <c r="C150" s="4">
        <v>1.109</v>
      </c>
      <c r="D150" s="4">
        <v>1.6E-2</v>
      </c>
      <c r="E150">
        <f t="shared" ref="E150:E156" si="4">C150/B150</f>
        <v>3.3203592814371254</v>
      </c>
    </row>
    <row r="151" spans="1:5" x14ac:dyDescent="0.25">
      <c r="A151">
        <v>10000000000000</v>
      </c>
      <c r="B151" s="4">
        <v>1.169</v>
      </c>
      <c r="C151" s="4">
        <v>4.359</v>
      </c>
      <c r="D151" s="4">
        <v>7.8E-2</v>
      </c>
      <c r="E151">
        <f t="shared" si="4"/>
        <v>3.7288280581693756</v>
      </c>
    </row>
    <row r="152" spans="1:5" x14ac:dyDescent="0.25">
      <c r="A152">
        <v>100000000000000</v>
      </c>
      <c r="B152" s="4">
        <v>2.2210000000000001</v>
      </c>
      <c r="C152" s="4">
        <v>12.516</v>
      </c>
      <c r="D152" s="4">
        <v>6.3E-2</v>
      </c>
      <c r="E152">
        <f t="shared" si="4"/>
        <v>5.635299414678073</v>
      </c>
    </row>
    <row r="153" spans="1:5" x14ac:dyDescent="0.25">
      <c r="A153">
        <v>1000000000000000</v>
      </c>
      <c r="B153" s="4">
        <v>6.5869999999999997</v>
      </c>
      <c r="C153" s="4">
        <v>39.984000000000002</v>
      </c>
      <c r="D153" s="4">
        <v>6.3E-2</v>
      </c>
      <c r="E153">
        <f t="shared" si="4"/>
        <v>6.0701381509032952</v>
      </c>
    </row>
    <row r="154" spans="1:5" x14ac:dyDescent="0.25">
      <c r="A154">
        <v>1E+16</v>
      </c>
      <c r="B154" s="4">
        <v>19.638999999999999</v>
      </c>
      <c r="C154" s="4">
        <f>60*2+7.781</f>
        <v>127.78100000000001</v>
      </c>
      <c r="D154" s="4">
        <v>0.188</v>
      </c>
      <c r="E154">
        <f>C154/B154</f>
        <v>6.506492183919752</v>
      </c>
    </row>
    <row r="155" spans="1:5" x14ac:dyDescent="0.25">
      <c r="A155">
        <v>1E+17</v>
      </c>
      <c r="B155" s="4">
        <f>60+1.045</f>
        <v>61.045000000000002</v>
      </c>
      <c r="C155" s="4">
        <f>6*60+40.734</f>
        <v>400.73399999999998</v>
      </c>
      <c r="D155" s="4">
        <f>0.438</f>
        <v>0.438</v>
      </c>
      <c r="E155">
        <f t="shared" si="4"/>
        <v>6.5645671226144646</v>
      </c>
    </row>
    <row r="156" spans="1:5" x14ac:dyDescent="0.25">
      <c r="A156">
        <v>1E+18</v>
      </c>
      <c r="B156" s="4">
        <f>3*60+3.843</f>
        <v>183.84299999999999</v>
      </c>
      <c r="C156" s="4">
        <f>21*60+12.344</f>
        <v>1272.3440000000001</v>
      </c>
      <c r="D156" s="4">
        <v>1.5629999999999999</v>
      </c>
      <c r="E156">
        <f t="shared" si="4"/>
        <v>6.9208183069249314</v>
      </c>
    </row>
    <row r="160" spans="1:5" x14ac:dyDescent="0.25">
      <c r="A160" s="4" t="s">
        <v>20</v>
      </c>
      <c r="B160" s="4"/>
      <c r="C160" s="4"/>
      <c r="D160" s="4"/>
    </row>
    <row r="161" spans="1:5" x14ac:dyDescent="0.25">
      <c r="A161" s="4" t="s">
        <v>0</v>
      </c>
      <c r="B161" s="4" t="s">
        <v>3</v>
      </c>
      <c r="C161" s="4" t="s">
        <v>4</v>
      </c>
      <c r="D161" s="4" t="s">
        <v>5</v>
      </c>
    </row>
    <row r="162" spans="1:5" x14ac:dyDescent="0.25">
      <c r="A162">
        <v>100000000000</v>
      </c>
      <c r="B162" s="4">
        <v>0.122</v>
      </c>
      <c r="C162" s="4">
        <v>0.39100000000000001</v>
      </c>
      <c r="D162" s="4">
        <v>4.7E-2</v>
      </c>
      <c r="E162">
        <f>C162/B162</f>
        <v>3.2049180327868854</v>
      </c>
    </row>
    <row r="163" spans="1:5" x14ac:dyDescent="0.25">
      <c r="A163">
        <v>1000000000000</v>
      </c>
      <c r="B163" s="4">
        <v>0.35599999999999998</v>
      </c>
      <c r="C163" s="4">
        <v>1.4530000000000001</v>
      </c>
      <c r="D163" s="4">
        <v>9.4E-2</v>
      </c>
      <c r="E163">
        <f t="shared" ref="E163:E169" si="5">C163/B163</f>
        <v>4.0814606741573041</v>
      </c>
    </row>
    <row r="164" spans="1:5" x14ac:dyDescent="0.25">
      <c r="A164">
        <v>10000000000000</v>
      </c>
      <c r="B164" s="4">
        <v>0.95199999999999996</v>
      </c>
      <c r="C164" s="4">
        <v>4.125</v>
      </c>
      <c r="D164" s="4">
        <v>1.6E-2</v>
      </c>
      <c r="E164">
        <f t="shared" si="5"/>
        <v>4.3329831932773111</v>
      </c>
    </row>
    <row r="165" spans="1:5" x14ac:dyDescent="0.25">
      <c r="A165">
        <v>100000000000000</v>
      </c>
      <c r="B165" s="4">
        <v>2.4020000000000001</v>
      </c>
      <c r="C165" s="4">
        <v>12.516</v>
      </c>
      <c r="D165" s="4">
        <v>0.125</v>
      </c>
      <c r="E165">
        <f t="shared" si="5"/>
        <v>5.2106577851790172</v>
      </c>
    </row>
    <row r="166" spans="1:5" x14ac:dyDescent="0.25">
      <c r="A166">
        <v>1000000000000000</v>
      </c>
      <c r="B166" s="4">
        <v>6.1840000000000002</v>
      </c>
      <c r="C166" s="4">
        <v>39.219000000000001</v>
      </c>
      <c r="D166" s="4">
        <v>0.125</v>
      </c>
      <c r="E166">
        <f t="shared" si="5"/>
        <v>6.3420116429495472</v>
      </c>
    </row>
    <row r="167" spans="1:5" x14ac:dyDescent="0.25">
      <c r="A167">
        <v>1E+16</v>
      </c>
      <c r="B167" s="4">
        <v>18.202999999999999</v>
      </c>
      <c r="C167" s="4">
        <f>60*2+6.859</f>
        <v>126.85899999999999</v>
      </c>
      <c r="D167" s="4">
        <v>0.188</v>
      </c>
      <c r="E167">
        <f>C167/B167</f>
        <v>6.9691259682469919</v>
      </c>
    </row>
    <row r="168" spans="1:5" x14ac:dyDescent="0.25">
      <c r="A168">
        <v>1E+17</v>
      </c>
      <c r="B168" s="4">
        <v>57.731999999999999</v>
      </c>
      <c r="C168" s="4">
        <f>60*6+44.625</f>
        <v>404.625</v>
      </c>
      <c r="D168" s="4">
        <v>0.39100000000000001</v>
      </c>
      <c r="E168">
        <f t="shared" si="5"/>
        <v>7.0086780295156936</v>
      </c>
    </row>
    <row r="169" spans="1:5" x14ac:dyDescent="0.25">
      <c r="A169">
        <v>1E+18</v>
      </c>
      <c r="B169" s="4">
        <f>60*2+57.598</f>
        <v>177.59800000000001</v>
      </c>
      <c r="C169" s="4">
        <f>21*60+16.484</f>
        <v>1276.4839999999999</v>
      </c>
      <c r="D169" s="4">
        <f>1.031</f>
        <v>1.0309999999999999</v>
      </c>
      <c r="E169">
        <f t="shared" si="5"/>
        <v>7.1874908501221855</v>
      </c>
    </row>
    <row r="172" spans="1:5" x14ac:dyDescent="0.25">
      <c r="A172" s="4" t="s">
        <v>21</v>
      </c>
      <c r="B172" s="4"/>
      <c r="C172" s="4"/>
      <c r="D172" s="4"/>
    </row>
    <row r="173" spans="1:5" x14ac:dyDescent="0.25">
      <c r="A173" s="4" t="s">
        <v>0</v>
      </c>
      <c r="B173" s="4" t="s">
        <v>3</v>
      </c>
      <c r="C173" s="4" t="s">
        <v>4</v>
      </c>
      <c r="D173" s="4" t="s">
        <v>5</v>
      </c>
    </row>
    <row r="174" spans="1:5" x14ac:dyDescent="0.25">
      <c r="A174">
        <v>100000000000</v>
      </c>
      <c r="B174" s="4">
        <v>0.14299999999999999</v>
      </c>
      <c r="C174" s="4">
        <v>0.45300000000000001</v>
      </c>
      <c r="D174" s="4">
        <v>9.4E-2</v>
      </c>
      <c r="E174">
        <f>C174/B174</f>
        <v>3.1678321678321684</v>
      </c>
    </row>
    <row r="175" spans="1:5" x14ac:dyDescent="0.25">
      <c r="A175">
        <v>1000000000000</v>
      </c>
      <c r="B175" s="4">
        <v>0.375</v>
      </c>
      <c r="C175" s="4">
        <v>0.13589999999999999</v>
      </c>
      <c r="D175" s="4">
        <v>0.17199999999999999</v>
      </c>
      <c r="E175">
        <f t="shared" ref="E175:E181" si="6">C175/B175</f>
        <v>0.3624</v>
      </c>
    </row>
    <row r="176" spans="1:5" x14ac:dyDescent="0.25">
      <c r="A176">
        <v>10000000000000</v>
      </c>
      <c r="B176" s="4">
        <v>1.155</v>
      </c>
      <c r="C176" s="4">
        <v>4.125</v>
      </c>
      <c r="D176" s="4">
        <v>0.23400000000000001</v>
      </c>
      <c r="E176">
        <f t="shared" si="6"/>
        <v>3.5714285714285712</v>
      </c>
    </row>
    <row r="177" spans="1:5" x14ac:dyDescent="0.25">
      <c r="A177">
        <v>100000000000000</v>
      </c>
      <c r="B177" s="4">
        <v>2.3159999999999998</v>
      </c>
      <c r="C177" s="4">
        <v>12.952999999999999</v>
      </c>
      <c r="D177" s="4">
        <v>0.219</v>
      </c>
      <c r="E177">
        <f t="shared" si="6"/>
        <v>5.592832469775475</v>
      </c>
    </row>
    <row r="178" spans="1:5" x14ac:dyDescent="0.25">
      <c r="A178">
        <v>1000000000000000</v>
      </c>
      <c r="B178" s="4">
        <v>6.57</v>
      </c>
      <c r="C178" s="4">
        <v>40.421999999999997</v>
      </c>
      <c r="D178" s="4">
        <v>7.8E-2</v>
      </c>
      <c r="E178">
        <f t="shared" si="6"/>
        <v>6.1525114155251135</v>
      </c>
    </row>
    <row r="179" spans="1:5" x14ac:dyDescent="0.25">
      <c r="A179">
        <v>1E+16</v>
      </c>
      <c r="B179" s="4">
        <v>18.692</v>
      </c>
      <c r="C179" s="4">
        <f>60*2+7.844</f>
        <v>127.84399999999999</v>
      </c>
      <c r="D179" s="4">
        <v>0.188</v>
      </c>
      <c r="E179">
        <f>C179/B179</f>
        <v>6.8395035309223191</v>
      </c>
    </row>
    <row r="180" spans="1:5" x14ac:dyDescent="0.25">
      <c r="A180">
        <v>1E+17</v>
      </c>
      <c r="B180" s="4">
        <v>57.991</v>
      </c>
      <c r="C180" s="4">
        <f>60*6+43.734</f>
        <v>403.73399999999998</v>
      </c>
      <c r="D180" s="4">
        <v>0.46899999999999997</v>
      </c>
      <c r="E180">
        <f t="shared" si="6"/>
        <v>6.9620113465882634</v>
      </c>
    </row>
    <row r="181" spans="1:5" x14ac:dyDescent="0.25">
      <c r="A181">
        <v>1E+18</v>
      </c>
      <c r="B181" s="4">
        <f>60*2+52.414</f>
        <v>172.41399999999999</v>
      </c>
      <c r="C181" s="4">
        <f>21*60+19.125</f>
        <v>1279.125</v>
      </c>
      <c r="D181" s="4">
        <v>0.60899999999999999</v>
      </c>
      <c r="E181">
        <f t="shared" si="6"/>
        <v>7.4189160973006834</v>
      </c>
    </row>
    <row r="185" spans="1:5" x14ac:dyDescent="0.25">
      <c r="A185" t="s">
        <v>22</v>
      </c>
    </row>
    <row r="186" spans="1:5" x14ac:dyDescent="0.25">
      <c r="A186" s="4" t="s">
        <v>16</v>
      </c>
      <c r="B186" s="4"/>
      <c r="C186" s="4"/>
      <c r="D186" s="4"/>
    </row>
    <row r="187" spans="1:5" x14ac:dyDescent="0.25">
      <c r="A187" s="4" t="s">
        <v>0</v>
      </c>
      <c r="B187" s="4" t="s">
        <v>3</v>
      </c>
      <c r="C187" s="4" t="s">
        <v>4</v>
      </c>
      <c r="D187" s="4" t="s">
        <v>5</v>
      </c>
    </row>
    <row r="188" spans="1:5" x14ac:dyDescent="0.25">
      <c r="A188">
        <v>100000000000</v>
      </c>
      <c r="B188" s="4">
        <v>0.11600000000000001</v>
      </c>
      <c r="C188" s="4">
        <v>0.44800000000000001</v>
      </c>
      <c r="D188" s="4">
        <v>4.0000000000000001E-3</v>
      </c>
      <c r="E188">
        <f>C188/B188</f>
        <v>3.8620689655172411</v>
      </c>
    </row>
    <row r="189" spans="1:5" x14ac:dyDescent="0.25">
      <c r="A189">
        <v>1000000000000</v>
      </c>
      <c r="B189" s="4">
        <v>0.32100000000000001</v>
      </c>
      <c r="C189" s="4">
        <v>1.264</v>
      </c>
      <c r="D189" s="4">
        <v>4.0000000000000001E-3</v>
      </c>
      <c r="E189">
        <f t="shared" ref="E189:E195" si="7">C189/B189</f>
        <v>3.9376947040498442</v>
      </c>
    </row>
    <row r="190" spans="1:5" x14ac:dyDescent="0.25">
      <c r="A190">
        <v>10000000000000</v>
      </c>
      <c r="B190" s="4">
        <v>1.1399999999999999</v>
      </c>
      <c r="C190" s="4">
        <v>4.3</v>
      </c>
      <c r="D190" s="4">
        <v>8.0000000000000002E-3</v>
      </c>
      <c r="E190">
        <f t="shared" si="7"/>
        <v>3.7719298245614037</v>
      </c>
    </row>
    <row r="191" spans="1:5" x14ac:dyDescent="0.25">
      <c r="A191">
        <v>100000000000000</v>
      </c>
      <c r="B191" s="4">
        <v>2.8490000000000002</v>
      </c>
      <c r="C191" s="4">
        <v>11.412000000000001</v>
      </c>
      <c r="D191" s="4">
        <v>4.0000000000000001E-3</v>
      </c>
      <c r="E191">
        <f t="shared" si="7"/>
        <v>4.0056160056160053</v>
      </c>
    </row>
    <row r="192" spans="1:5" x14ac:dyDescent="0.25">
      <c r="A192">
        <v>1000000000000000</v>
      </c>
      <c r="B192" s="4">
        <v>8.9540000000000006</v>
      </c>
      <c r="C192" s="4">
        <v>35.835999999999999</v>
      </c>
      <c r="D192" s="4">
        <v>4.0000000000000001E-3</v>
      </c>
      <c r="E192">
        <f t="shared" si="7"/>
        <v>4.0022336385972741</v>
      </c>
    </row>
    <row r="193" spans="1:5" x14ac:dyDescent="0.25">
      <c r="A193">
        <v>1E+16</v>
      </c>
      <c r="B193" s="4">
        <v>28.454999999999998</v>
      </c>
      <c r="C193" s="4">
        <f>60+53.832</f>
        <v>113.83199999999999</v>
      </c>
      <c r="D193" s="4" t="s">
        <v>7</v>
      </c>
      <c r="E193">
        <f>C193/B193</f>
        <v>4.0004217185028992</v>
      </c>
    </row>
    <row r="194" spans="1:5" x14ac:dyDescent="0.25">
      <c r="A194">
        <v>1E+17</v>
      </c>
      <c r="B194" s="4">
        <f>60+29.274</f>
        <v>89.274000000000001</v>
      </c>
      <c r="C194" s="4">
        <f>5*60+55.964</f>
        <v>355.964</v>
      </c>
      <c r="D194" s="4">
        <v>4.0000000000000001E-3</v>
      </c>
      <c r="E194">
        <f t="shared" si="7"/>
        <v>3.9873199363756524</v>
      </c>
    </row>
    <row r="195" spans="1:5" x14ac:dyDescent="0.25">
      <c r="A195">
        <v>1E+18</v>
      </c>
      <c r="B195" s="4">
        <f>4*60+39.558</f>
        <v>279.55799999999999</v>
      </c>
      <c r="C195" s="4">
        <f>18*60+38.82</f>
        <v>1118.82</v>
      </c>
      <c r="D195" s="4">
        <v>0.39600000000000002</v>
      </c>
      <c r="E195">
        <f t="shared" si="7"/>
        <v>4.0021033202412379</v>
      </c>
    </row>
    <row r="198" spans="1:5" x14ac:dyDescent="0.25">
      <c r="A198" s="4" t="s">
        <v>17</v>
      </c>
      <c r="B198" s="4"/>
      <c r="C198" s="4"/>
      <c r="D198" s="4"/>
    </row>
    <row r="199" spans="1:5" x14ac:dyDescent="0.25">
      <c r="A199" s="4" t="s">
        <v>0</v>
      </c>
      <c r="B199" s="4" t="s">
        <v>3</v>
      </c>
      <c r="C199" s="4" t="s">
        <v>4</v>
      </c>
      <c r="D199" s="4" t="s">
        <v>5</v>
      </c>
    </row>
    <row r="200" spans="1:5" x14ac:dyDescent="0.25">
      <c r="A200">
        <v>100000000000</v>
      </c>
      <c r="B200" s="4">
        <v>0.112</v>
      </c>
      <c r="C200" s="4">
        <v>0.36799999999999999</v>
      </c>
      <c r="D200" s="4" t="s">
        <v>7</v>
      </c>
      <c r="E200">
        <f>C200/B200</f>
        <v>3.2857142857142856</v>
      </c>
    </row>
    <row r="201" spans="1:5" x14ac:dyDescent="0.25">
      <c r="A201">
        <v>1000000000000</v>
      </c>
      <c r="B201" s="4">
        <v>0.33200000000000002</v>
      </c>
      <c r="C201" s="4">
        <v>1.1160000000000001</v>
      </c>
      <c r="D201" s="4">
        <v>2.4E-2</v>
      </c>
      <c r="E201">
        <f t="shared" ref="E201:E207" si="8">C201/B201</f>
        <v>3.3614457831325302</v>
      </c>
    </row>
    <row r="202" spans="1:5" x14ac:dyDescent="0.25">
      <c r="A202">
        <v>10000000000000</v>
      </c>
      <c r="B202" s="4">
        <v>1.1779999999999999</v>
      </c>
      <c r="C202" s="4">
        <v>3.8319999999999999</v>
      </c>
      <c r="D202" s="4">
        <v>0.02</v>
      </c>
      <c r="E202">
        <f t="shared" si="8"/>
        <v>3.2529711375212225</v>
      </c>
    </row>
    <row r="203" spans="1:5" x14ac:dyDescent="0.25">
      <c r="A203">
        <v>100000000000000</v>
      </c>
      <c r="B203" s="4">
        <v>2.8220000000000001</v>
      </c>
      <c r="C203" s="4">
        <v>11.212</v>
      </c>
      <c r="D203" s="4">
        <v>8.0000000000000002E-3</v>
      </c>
      <c r="E203">
        <f t="shared" si="8"/>
        <v>3.9730687455705174</v>
      </c>
    </row>
    <row r="204" spans="1:5" x14ac:dyDescent="0.25">
      <c r="A204">
        <v>1000000000000000</v>
      </c>
      <c r="B204" s="4">
        <v>9.5519999999999996</v>
      </c>
      <c r="C204" s="4">
        <v>35.872</v>
      </c>
      <c r="D204" s="4">
        <v>3.2000000000000001E-2</v>
      </c>
      <c r="E204">
        <f t="shared" si="8"/>
        <v>3.7554438860971526</v>
      </c>
    </row>
    <row r="205" spans="1:5" x14ac:dyDescent="0.25">
      <c r="A205">
        <v>1E+16</v>
      </c>
      <c r="B205" s="4">
        <v>29.271999999999998</v>
      </c>
      <c r="C205" s="4">
        <f>60+52.836</f>
        <v>112.836</v>
      </c>
      <c r="D205" s="4">
        <v>4.8000000000000001E-2</v>
      </c>
      <c r="E205">
        <f>C205/B205</f>
        <v>3.8547417327138565</v>
      </c>
    </row>
    <row r="206" spans="1:5" x14ac:dyDescent="0.25">
      <c r="A206">
        <v>1E+17</v>
      </c>
      <c r="B206" s="4">
        <f>60+32.105</f>
        <v>92.10499999999999</v>
      </c>
      <c r="C206" s="4">
        <f>6*60+2.508</f>
        <v>362.50799999999998</v>
      </c>
      <c r="D206" s="4">
        <f>0.024</f>
        <v>2.4E-2</v>
      </c>
      <c r="E206">
        <f t="shared" si="8"/>
        <v>3.9358123880353948</v>
      </c>
    </row>
    <row r="207" spans="1:5" x14ac:dyDescent="0.25">
      <c r="A207">
        <v>1E+18</v>
      </c>
      <c r="B207" s="4">
        <f>5*60+1.773</f>
        <v>301.77300000000002</v>
      </c>
      <c r="C207" s="4">
        <f>20*60+2.824</f>
        <v>1202.8240000000001</v>
      </c>
      <c r="D207" s="4">
        <v>0.92400000000000004</v>
      </c>
      <c r="E207">
        <f t="shared" si="8"/>
        <v>3.9858569189423836</v>
      </c>
    </row>
    <row r="210" spans="1:5" x14ac:dyDescent="0.25">
      <c r="A210" s="4" t="s">
        <v>18</v>
      </c>
      <c r="B210" s="4"/>
      <c r="C210" s="4"/>
      <c r="D210" s="4"/>
    </row>
    <row r="211" spans="1:5" x14ac:dyDescent="0.25">
      <c r="A211" s="4" t="s">
        <v>0</v>
      </c>
      <c r="B211" s="4" t="s">
        <v>3</v>
      </c>
      <c r="C211" s="4" t="s">
        <v>4</v>
      </c>
      <c r="D211" s="4" t="s">
        <v>5</v>
      </c>
    </row>
    <row r="212" spans="1:5" x14ac:dyDescent="0.25">
      <c r="A212">
        <v>100000000000</v>
      </c>
      <c r="B212" s="4">
        <v>0.13600000000000001</v>
      </c>
      <c r="C212" s="4">
        <v>0.38400000000000001</v>
      </c>
      <c r="D212" s="4">
        <v>2.4E-2</v>
      </c>
      <c r="E212">
        <f>C212/B212</f>
        <v>2.8235294117647056</v>
      </c>
    </row>
    <row r="213" spans="1:5" x14ac:dyDescent="0.25">
      <c r="A213">
        <v>1000000000000</v>
      </c>
      <c r="B213" s="4">
        <v>0.34100000000000003</v>
      </c>
      <c r="C213" s="4">
        <v>1.1599999999999999</v>
      </c>
      <c r="D213" s="4">
        <v>1.2E-2</v>
      </c>
      <c r="E213">
        <f t="shared" ref="E213:E219" si="9">C213/B213</f>
        <v>3.4017595307917885</v>
      </c>
    </row>
    <row r="214" spans="1:5" x14ac:dyDescent="0.25">
      <c r="A214">
        <v>10000000000000</v>
      </c>
      <c r="B214" s="4">
        <v>1.1879999999999999</v>
      </c>
      <c r="C214" s="4">
        <v>3.8039999999999998</v>
      </c>
      <c r="D214" s="4">
        <v>2.8000000000000001E-2</v>
      </c>
      <c r="E214">
        <f t="shared" si="9"/>
        <v>3.202020202020202</v>
      </c>
    </row>
    <row r="215" spans="1:5" x14ac:dyDescent="0.25">
      <c r="A215">
        <v>100000000000000</v>
      </c>
      <c r="B215" s="4">
        <v>2.9620000000000002</v>
      </c>
      <c r="C215" s="4">
        <v>11.26</v>
      </c>
      <c r="D215" s="4">
        <v>2.4E-2</v>
      </c>
      <c r="E215">
        <f t="shared" si="9"/>
        <v>3.8014854827819038</v>
      </c>
    </row>
    <row r="216" spans="1:5" x14ac:dyDescent="0.25">
      <c r="A216">
        <v>1000000000000000</v>
      </c>
      <c r="B216" s="4">
        <v>9.7029999999999994</v>
      </c>
      <c r="C216" s="4">
        <v>37.28</v>
      </c>
      <c r="D216" s="4">
        <v>1.2E-2</v>
      </c>
      <c r="E216">
        <f t="shared" si="9"/>
        <v>3.8421106874162634</v>
      </c>
    </row>
    <row r="217" spans="1:5" x14ac:dyDescent="0.25">
      <c r="A217">
        <v>1E+16</v>
      </c>
      <c r="B217" s="4">
        <v>29.31</v>
      </c>
      <c r="C217" s="4">
        <f>60+55.476</f>
        <v>115.476</v>
      </c>
      <c r="D217" s="4">
        <v>3.2000000000000001E-2</v>
      </c>
      <c r="E217">
        <f>C217/B217</f>
        <v>3.9398157625383829</v>
      </c>
    </row>
    <row r="218" spans="1:5" x14ac:dyDescent="0.25">
      <c r="A218">
        <v>1E+17</v>
      </c>
      <c r="B218" s="4">
        <f>60+31.55</f>
        <v>91.55</v>
      </c>
      <c r="C218" s="4">
        <f>60*6+4.044</f>
        <v>364.04399999999998</v>
      </c>
      <c r="D218" s="4">
        <f>0.044</f>
        <v>4.3999999999999997E-2</v>
      </c>
      <c r="E218">
        <f t="shared" si="9"/>
        <v>3.9764500273074823</v>
      </c>
    </row>
    <row r="219" spans="1:5" x14ac:dyDescent="0.25">
      <c r="A219">
        <v>1E+18</v>
      </c>
      <c r="B219" s="4">
        <f>4*60+46.702</f>
        <v>286.702</v>
      </c>
      <c r="C219" s="4">
        <f>19*60+5.12</f>
        <v>1145.1199999999999</v>
      </c>
      <c r="D219" s="4">
        <f>0.052</f>
        <v>5.1999999999999998E-2</v>
      </c>
      <c r="E219">
        <f t="shared" si="9"/>
        <v>3.9941123535936263</v>
      </c>
    </row>
    <row r="222" spans="1:5" x14ac:dyDescent="0.25">
      <c r="A222" s="4" t="s">
        <v>19</v>
      </c>
      <c r="B222" s="4"/>
      <c r="C222" s="4"/>
      <c r="D222" s="4"/>
    </row>
    <row r="223" spans="1:5" x14ac:dyDescent="0.25">
      <c r="A223" s="4" t="s">
        <v>0</v>
      </c>
      <c r="B223" s="4" t="s">
        <v>3</v>
      </c>
      <c r="C223" s="4" t="s">
        <v>4</v>
      </c>
      <c r="D223" s="4" t="s">
        <v>5</v>
      </c>
    </row>
    <row r="224" spans="1:5" x14ac:dyDescent="0.25">
      <c r="A224">
        <v>100000000000</v>
      </c>
      <c r="B224" s="4">
        <v>0.16700000000000001</v>
      </c>
      <c r="C224" s="4">
        <v>0.4</v>
      </c>
      <c r="D224" s="4">
        <v>3.5999999999999997E-2</v>
      </c>
      <c r="E224">
        <f>C224/B224</f>
        <v>2.3952095808383231</v>
      </c>
    </row>
    <row r="225" spans="1:5" x14ac:dyDescent="0.25">
      <c r="A225">
        <v>1000000000000</v>
      </c>
      <c r="B225" s="4">
        <v>0.42499999999999999</v>
      </c>
      <c r="C225" s="4">
        <v>1.264</v>
      </c>
      <c r="D225" s="4">
        <v>0.04</v>
      </c>
      <c r="E225">
        <f t="shared" ref="E225:E231" si="10">C225/B225</f>
        <v>2.9741176470588235</v>
      </c>
    </row>
    <row r="226" spans="1:5" x14ac:dyDescent="0.25">
      <c r="A226">
        <v>10000000000000</v>
      </c>
      <c r="B226" s="4">
        <v>1.214</v>
      </c>
      <c r="C226" s="4">
        <v>3.8039999999999998</v>
      </c>
      <c r="D226" s="4">
        <v>0.08</v>
      </c>
      <c r="E226">
        <f t="shared" si="10"/>
        <v>3.1334431630971995</v>
      </c>
    </row>
    <row r="227" spans="1:5" x14ac:dyDescent="0.25">
      <c r="A227">
        <v>100000000000000</v>
      </c>
      <c r="B227" s="4">
        <v>2.9660000000000002</v>
      </c>
      <c r="C227" s="4">
        <v>11.316000000000001</v>
      </c>
      <c r="D227" s="4">
        <v>5.1999999999999998E-2</v>
      </c>
      <c r="E227">
        <f t="shared" si="10"/>
        <v>3.815239379635873</v>
      </c>
    </row>
    <row r="228" spans="1:5" x14ac:dyDescent="0.25">
      <c r="A228">
        <v>1000000000000000</v>
      </c>
      <c r="B228" s="4">
        <v>9.3789999999999996</v>
      </c>
      <c r="C228" s="4">
        <v>36.380000000000003</v>
      </c>
      <c r="D228" s="4">
        <v>4.8000000000000001E-2</v>
      </c>
      <c r="E228">
        <f t="shared" si="10"/>
        <v>3.8788783452393649</v>
      </c>
    </row>
    <row r="229" spans="1:5" x14ac:dyDescent="0.25">
      <c r="A229">
        <v>1E+16</v>
      </c>
      <c r="B229" s="4">
        <v>28.968</v>
      </c>
      <c r="C229" s="4">
        <f>60+54.628</f>
        <v>114.628</v>
      </c>
      <c r="D229" s="4">
        <v>5.6000000000000001E-2</v>
      </c>
      <c r="E229">
        <f>C229/B229</f>
        <v>3.9570560618613642</v>
      </c>
    </row>
    <row r="230" spans="1:5" x14ac:dyDescent="0.25">
      <c r="A230">
        <v>1E+17</v>
      </c>
      <c r="B230" s="4">
        <f>60+29.158</f>
        <v>89.158000000000001</v>
      </c>
      <c r="C230" s="4">
        <f>60*5+47.824</f>
        <v>347.82400000000001</v>
      </c>
      <c r="D230" s="4">
        <v>7.72</v>
      </c>
      <c r="E230">
        <f t="shared" si="10"/>
        <v>3.9012090894815947</v>
      </c>
    </row>
    <row r="231" spans="1:5" x14ac:dyDescent="0.25">
      <c r="A231">
        <v>1E+18</v>
      </c>
      <c r="B231" s="4">
        <f>4*60+40.975</f>
        <v>280.97500000000002</v>
      </c>
      <c r="C231" s="4">
        <f>18*60+43.384</f>
        <v>1123.384</v>
      </c>
      <c r="D231" s="4">
        <v>7.5999999999999998E-2</v>
      </c>
      <c r="E231">
        <f t="shared" si="10"/>
        <v>3.9981635376812883</v>
      </c>
    </row>
    <row r="234" spans="1:5" x14ac:dyDescent="0.25">
      <c r="A234" s="4" t="s">
        <v>20</v>
      </c>
      <c r="B234" s="4"/>
      <c r="C234" s="4"/>
      <c r="D234" s="4"/>
    </row>
    <row r="235" spans="1:5" x14ac:dyDescent="0.25">
      <c r="A235" s="4" t="s">
        <v>0</v>
      </c>
      <c r="B235" s="4" t="s">
        <v>3</v>
      </c>
      <c r="C235" s="4" t="s">
        <v>4</v>
      </c>
      <c r="D235" s="4" t="s">
        <v>5</v>
      </c>
    </row>
    <row r="236" spans="1:5" x14ac:dyDescent="0.25">
      <c r="A236">
        <v>100000000000</v>
      </c>
      <c r="B236" s="4">
        <v>0.17799999999999999</v>
      </c>
      <c r="C236" s="4">
        <v>0.40799999999999997</v>
      </c>
      <c r="D236" s="4">
        <v>6.8000000000000005E-2</v>
      </c>
      <c r="E236">
        <f>C236/B236</f>
        <v>2.292134831460674</v>
      </c>
    </row>
    <row r="237" spans="1:5" x14ac:dyDescent="0.25">
      <c r="A237">
        <v>1000000000000</v>
      </c>
      <c r="B237" s="4">
        <v>0.498</v>
      </c>
      <c r="C237" s="4">
        <v>1.3320000000000001</v>
      </c>
      <c r="D237" s="4">
        <v>0.08</v>
      </c>
      <c r="E237">
        <f t="shared" ref="E237:E243" si="11">C237/B237</f>
        <v>2.6746987951807228</v>
      </c>
    </row>
    <row r="238" spans="1:5" x14ac:dyDescent="0.25">
      <c r="A238">
        <v>10000000000000</v>
      </c>
      <c r="B238" s="4">
        <v>1.391</v>
      </c>
      <c r="C238" s="4">
        <v>0.41880000000000001</v>
      </c>
      <c r="D238" s="4">
        <v>9.6000000000000002E-2</v>
      </c>
      <c r="E238">
        <f t="shared" si="11"/>
        <v>0.30107836089144502</v>
      </c>
    </row>
    <row r="239" spans="1:5" x14ac:dyDescent="0.25">
      <c r="A239">
        <v>100000000000000</v>
      </c>
      <c r="B239" s="4">
        <v>3.12</v>
      </c>
      <c r="C239" s="4">
        <v>11.784000000000001</v>
      </c>
      <c r="D239" s="4">
        <v>7.5999999999999998E-2</v>
      </c>
      <c r="E239">
        <f t="shared" si="11"/>
        <v>3.7769230769230768</v>
      </c>
    </row>
    <row r="240" spans="1:5" x14ac:dyDescent="0.25">
      <c r="A240">
        <v>1000000000000000</v>
      </c>
      <c r="B240" s="4">
        <v>9.4890000000000008</v>
      </c>
      <c r="C240" s="4">
        <v>36.799999999999997</v>
      </c>
      <c r="D240" s="4">
        <v>0.12</v>
      </c>
      <c r="E240">
        <f t="shared" si="11"/>
        <v>3.8781747286331534</v>
      </c>
    </row>
    <row r="241" spans="1:5" x14ac:dyDescent="0.25">
      <c r="A241">
        <v>1E+16</v>
      </c>
      <c r="B241" s="4">
        <v>29.353999999999999</v>
      </c>
      <c r="C241" s="4">
        <f>60+56.288</f>
        <v>116.288</v>
      </c>
      <c r="D241" s="4">
        <v>0.112</v>
      </c>
      <c r="E241">
        <f>C241/B241</f>
        <v>3.9615725284458678</v>
      </c>
    </row>
    <row r="242" spans="1:5" x14ac:dyDescent="0.25">
      <c r="A242">
        <v>1E+17</v>
      </c>
      <c r="B242" s="4">
        <f>60+30.796</f>
        <v>90.795999999999992</v>
      </c>
      <c r="C242" s="4">
        <f>6*60+2.004</f>
        <v>362.00400000000002</v>
      </c>
      <c r="D242" s="4">
        <v>9.6000000000000002E-2</v>
      </c>
      <c r="E242">
        <f t="shared" si="11"/>
        <v>3.987003832767964</v>
      </c>
    </row>
    <row r="243" spans="1:5" x14ac:dyDescent="0.25">
      <c r="A243">
        <v>1E+18</v>
      </c>
      <c r="B243" s="4">
        <f>4*60+41.097</f>
        <v>281.09699999999998</v>
      </c>
      <c r="C243" s="4">
        <f>18*60+43.904</f>
        <v>1123.904</v>
      </c>
      <c r="D243" s="4">
        <v>9.1999999999999998E-2</v>
      </c>
      <c r="E243">
        <f t="shared" si="11"/>
        <v>3.9982781744380058</v>
      </c>
    </row>
    <row r="246" spans="1:5" x14ac:dyDescent="0.25">
      <c r="A246" s="4" t="s">
        <v>21</v>
      </c>
      <c r="B246" s="4"/>
      <c r="C246" s="4"/>
      <c r="D246" s="4"/>
    </row>
    <row r="247" spans="1:5" x14ac:dyDescent="0.25">
      <c r="A247" s="4" t="s">
        <v>0</v>
      </c>
      <c r="B247" s="4" t="s">
        <v>3</v>
      </c>
      <c r="C247" s="4" t="s">
        <v>4</v>
      </c>
      <c r="D247" s="4" t="s">
        <v>5</v>
      </c>
    </row>
    <row r="248" spans="1:5" x14ac:dyDescent="0.25">
      <c r="A248">
        <v>100000000000</v>
      </c>
      <c r="B248" s="4">
        <v>0.253</v>
      </c>
      <c r="C248" s="4">
        <v>0.38800000000000001</v>
      </c>
      <c r="D248" s="4">
        <v>228</v>
      </c>
      <c r="E248">
        <f>C248/B248</f>
        <v>1.5335968379446641</v>
      </c>
    </row>
    <row r="249" spans="1:5" x14ac:dyDescent="0.25">
      <c r="A249">
        <v>1000000000000</v>
      </c>
      <c r="B249" s="4">
        <v>0.50600000000000001</v>
      </c>
      <c r="C249" s="4">
        <v>1.228</v>
      </c>
      <c r="D249" s="4">
        <v>0.14799999999999999</v>
      </c>
      <c r="E249">
        <f t="shared" ref="E249:E255" si="12">C249/B249</f>
        <v>2.426877470355731</v>
      </c>
    </row>
    <row r="250" spans="1:5" x14ac:dyDescent="0.25">
      <c r="A250">
        <v>10000000000000</v>
      </c>
      <c r="B250">
        <v>1.2989999999999999</v>
      </c>
      <c r="C250">
        <v>3.8119999999999998</v>
      </c>
      <c r="D250">
        <v>0.16700000000000001</v>
      </c>
      <c r="E250">
        <f t="shared" si="12"/>
        <v>2.9345650500384912</v>
      </c>
    </row>
    <row r="251" spans="1:5" x14ac:dyDescent="0.25">
      <c r="A251">
        <v>100000000000000</v>
      </c>
      <c r="B251" s="4">
        <v>2.9929999999999999</v>
      </c>
      <c r="C251" s="4">
        <v>11.16</v>
      </c>
      <c r="D251" s="4">
        <v>0.20399999999999999</v>
      </c>
      <c r="E251">
        <f t="shared" si="12"/>
        <v>3.7287003007016373</v>
      </c>
    </row>
    <row r="252" spans="1:5" x14ac:dyDescent="0.25">
      <c r="A252">
        <v>1000000000000000</v>
      </c>
      <c r="B252" s="4">
        <v>9.3490000000000002</v>
      </c>
      <c r="C252" s="4">
        <v>35.616</v>
      </c>
      <c r="D252" s="4">
        <v>0.156</v>
      </c>
      <c r="E252">
        <f t="shared" si="12"/>
        <v>3.8096053053802543</v>
      </c>
    </row>
    <row r="253" spans="1:5" x14ac:dyDescent="0.25">
      <c r="A253">
        <v>1E+16</v>
      </c>
      <c r="B253" s="4">
        <v>28.632999999999999</v>
      </c>
      <c r="C253" s="4">
        <f>60+53.016</f>
        <v>113.01599999999999</v>
      </c>
      <c r="D253" s="4">
        <v>0.18</v>
      </c>
      <c r="E253">
        <f>C253/B253</f>
        <v>3.947054098417909</v>
      </c>
    </row>
    <row r="254" spans="1:5" x14ac:dyDescent="0.25">
      <c r="A254">
        <v>1E+17</v>
      </c>
      <c r="B254" s="4">
        <f>60+29.366</f>
        <v>89.366</v>
      </c>
      <c r="C254" s="4">
        <f>5*60+55.744</f>
        <v>355.74400000000003</v>
      </c>
      <c r="D254" s="4">
        <f>0.212</f>
        <v>0.21199999999999999</v>
      </c>
      <c r="E254">
        <f t="shared" si="12"/>
        <v>3.9807533066266818</v>
      </c>
    </row>
    <row r="255" spans="1:5" x14ac:dyDescent="0.25">
      <c r="A255">
        <v>1E+18</v>
      </c>
      <c r="B255" s="4">
        <f>4*60+47.013</f>
        <v>287.01299999999998</v>
      </c>
      <c r="C255" s="4">
        <f>19*60+2.464</f>
        <v>1142.4639999999999</v>
      </c>
      <c r="D255" s="4">
        <v>0.26800000000000002</v>
      </c>
      <c r="E255">
        <f t="shared" si="12"/>
        <v>3.9805304986185295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7B83D94471754A81CC776282BFF7E6" ma:contentTypeVersion="8" ma:contentTypeDescription="Criar um novo documento." ma:contentTypeScope="" ma:versionID="752fff2b9eb1a5e3c546410a2413ebb2">
  <xsd:schema xmlns:xsd="http://www.w3.org/2001/XMLSchema" xmlns:xs="http://www.w3.org/2001/XMLSchema" xmlns:p="http://schemas.microsoft.com/office/2006/metadata/properties" xmlns:ns3="c5dd753f-d707-413d-bab4-e8fa4166c052" targetNamespace="http://schemas.microsoft.com/office/2006/metadata/properties" ma:root="true" ma:fieldsID="bf2408c6b8e3d5e2e95047189e78efaf" ns3:_="">
    <xsd:import namespace="c5dd753f-d707-413d-bab4-e8fa4166c0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d753f-d707-413d-bab4-e8fa4166c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31CBD4-4106-49A1-B600-25B37B0EF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DDBA0-43A3-409D-A5FE-6A09B257B7E0}">
  <ds:schemaRefs>
    <ds:schemaRef ds:uri="http://schemas.microsoft.com/office/2006/documentManagement/types"/>
    <ds:schemaRef ds:uri="c5dd753f-d707-413d-bab4-e8fa4166c052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6F5E083-9BAE-4C22-A282-033666438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d753f-d707-413d-bab4-e8fa4166c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Mendes</dc:creator>
  <cp:lastModifiedBy>Bruno Mendes</cp:lastModifiedBy>
  <dcterms:created xsi:type="dcterms:W3CDTF">2020-02-15T19:15:53Z</dcterms:created>
  <dcterms:modified xsi:type="dcterms:W3CDTF">2020-03-06T23:49:59Z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0x0101002E7B83D94471754A81CC776282BFF7E6</vt:lpwstr>
  </property>
  <property fmtid="{D5CDD505-2E9C-101B-9397-08002B2CF9AE}" pid="3" name="WorkbookGuid">
    <vt:lpwstr>ac585ebd-1005-4249-aca7-43233fdd6343</vt:lpwstr>
  </property>
</Properties>
</file>